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theme/themeOverride2.xml" ContentType="application/vnd.openxmlformats-officedocument.themeOverride+xml"/>
  <Override PartName="/xl/charts/chart3.xml" ContentType="application/vnd.openxmlformats-officedocument.drawingml.chart+xml"/>
  <Override PartName="/xl/theme/themeOverride3.xml" ContentType="application/vnd.openxmlformats-officedocument.themeOverride+xml"/>
  <Override PartName="/xl/charts/chart4.xml" ContentType="application/vnd.openxmlformats-officedocument.drawingml.chart+xml"/>
  <Override PartName="/xl/theme/themeOverride4.xml" ContentType="application/vnd.openxmlformats-officedocument.themeOverride+xml"/>
  <Override PartName="/xl/charts/chart5.xml" ContentType="application/vnd.openxmlformats-officedocument.drawingml.chart+xml"/>
  <Override PartName="/xl/theme/themeOverride5.xml" ContentType="application/vnd.openxmlformats-officedocument.themeOverride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/>
  </bookViews>
  <sheets>
    <sheet name="RapportpourClient" sheetId="1" r:id="rId1"/>
    <sheet name="Journalier" sheetId="5" r:id="rId2"/>
    <sheet name="Pondération journalier" sheetId="4" r:id="rId3"/>
    <sheet name="Rex" sheetId="9" r:id="rId4"/>
  </sheets>
  <functionGroups builtInGroupCount="18"/>
  <externalReferences>
    <externalReference r:id="rId5"/>
  </externalReferences>
  <definedNames>
    <definedName name="_xlnm._FilterDatabase" localSheetId="1" hidden="1">Journalier!$A$2:$BT$219</definedName>
    <definedName name="_xlnm._FilterDatabase" localSheetId="2" hidden="1">'Pondération journalier'!$A$1:$T$533</definedName>
    <definedName name="E">[1]LISTES!$G$1:$G$87</definedName>
    <definedName name="G">[1]LISTES!$G$1:$G$87</definedName>
    <definedName name="J">[1]LISTES!$E$2:$E$87</definedName>
    <definedName name="Z">[1]LISTES!$F$1:$F$87</definedName>
    <definedName name="_xlnm.Print_Area" localSheetId="0">RapportpourClient!$A$1:$J$191</definedName>
  </definedNames>
  <calcPr calcId="162913"/>
  <pivotCaches>
    <pivotCache cacheId="124" r:id="rId6"/>
  </pivotCaches>
</workbook>
</file>

<file path=xl/calcChain.xml><?xml version="1.0" encoding="utf-8"?>
<calcChain xmlns="http://schemas.openxmlformats.org/spreadsheetml/2006/main">
  <c r="Y284" i="5" l="1"/>
  <c r="Z284" i="5"/>
  <c r="AA284" i="5"/>
  <c r="Y285" i="5"/>
  <c r="Z285" i="5"/>
  <c r="AA285" i="5"/>
  <c r="Y286" i="5"/>
  <c r="Z286" i="5"/>
  <c r="AA286" i="5"/>
  <c r="Y287" i="5"/>
  <c r="Z287" i="5"/>
  <c r="AA287" i="5"/>
  <c r="Y288" i="5"/>
  <c r="Z288" i="5"/>
  <c r="AA288" i="5"/>
  <c r="Y289" i="5"/>
  <c r="Z289" i="5"/>
  <c r="AA289" i="5"/>
  <c r="Y290" i="5"/>
  <c r="Z290" i="5"/>
  <c r="AA290" i="5"/>
  <c r="Y291" i="5"/>
  <c r="Z291" i="5"/>
  <c r="AA291" i="5"/>
  <c r="Y292" i="5"/>
  <c r="Z292" i="5"/>
  <c r="AA292" i="5"/>
  <c r="Y293" i="5"/>
  <c r="Z293" i="5"/>
  <c r="AA293" i="5"/>
  <c r="Y294" i="5"/>
  <c r="Z294" i="5"/>
  <c r="AA294" i="5"/>
  <c r="Y295" i="5"/>
  <c r="Z295" i="5"/>
  <c r="AA295" i="5"/>
  <c r="Y296" i="5"/>
  <c r="Z296" i="5"/>
  <c r="AA296" i="5"/>
  <c r="Y297" i="5"/>
  <c r="Z297" i="5"/>
  <c r="AA297" i="5"/>
  <c r="Y298" i="5"/>
  <c r="Z298" i="5"/>
  <c r="AA298" i="5"/>
  <c r="Y299" i="5"/>
  <c r="Z299" i="5"/>
  <c r="AA299" i="5"/>
  <c r="Y300" i="5"/>
  <c r="Z300" i="5"/>
  <c r="AA300" i="5"/>
  <c r="Y301" i="5"/>
  <c r="Z301" i="5"/>
  <c r="AA301" i="5"/>
  <c r="D301" i="5"/>
  <c r="D300" i="5"/>
  <c r="D299" i="5"/>
  <c r="D298" i="5"/>
  <c r="D297" i="5"/>
  <c r="D296" i="5"/>
  <c r="D295" i="5"/>
  <c r="F57" i="9" l="1"/>
  <c r="D57" i="9"/>
  <c r="B57" i="9"/>
  <c r="F56" i="9"/>
  <c r="D56" i="9"/>
  <c r="B56" i="9"/>
  <c r="F55" i="9"/>
  <c r="D55" i="9"/>
  <c r="B55" i="9"/>
  <c r="F54" i="9"/>
  <c r="D54" i="9"/>
  <c r="B54" i="9"/>
  <c r="F53" i="9"/>
  <c r="D53" i="9"/>
  <c r="F52" i="9"/>
  <c r="D52" i="9"/>
  <c r="B52" i="9"/>
  <c r="C7" i="9"/>
  <c r="BT256" i="5"/>
  <c r="BU256" i="5"/>
  <c r="BV256" i="5"/>
  <c r="BW256" i="5"/>
  <c r="BX256" i="5"/>
  <c r="BY256" i="5"/>
  <c r="BZ256" i="5"/>
  <c r="BT298" i="5"/>
  <c r="BU298" i="5"/>
  <c r="BV298" i="5"/>
  <c r="BW298" i="5"/>
  <c r="DH298" i="5" s="1"/>
  <c r="BX298" i="5"/>
  <c r="BY298" i="5"/>
  <c r="BZ298" i="5"/>
  <c r="BT299" i="5"/>
  <c r="BU299" i="5"/>
  <c r="DF299" i="5" s="1"/>
  <c r="BV299" i="5"/>
  <c r="BW299" i="5"/>
  <c r="DH299" i="5"/>
  <c r="BX299" i="5"/>
  <c r="BY299" i="5"/>
  <c r="DJ299" i="5"/>
  <c r="BZ299" i="5"/>
  <c r="DK299" i="5" s="1"/>
  <c r="BT300" i="5"/>
  <c r="BU300" i="5"/>
  <c r="BV300" i="5"/>
  <c r="BW300" i="5"/>
  <c r="BX300" i="5"/>
  <c r="BY300" i="5"/>
  <c r="BZ300" i="5"/>
  <c r="BT301" i="5"/>
  <c r="DE301" i="5" s="1"/>
  <c r="BU301" i="5"/>
  <c r="BV301" i="5"/>
  <c r="BW301" i="5"/>
  <c r="BX301" i="5"/>
  <c r="DI301" i="5" s="1"/>
  <c r="BY301" i="5"/>
  <c r="BZ301" i="5"/>
  <c r="BU297" i="5"/>
  <c r="BV297" i="5"/>
  <c r="BW297" i="5"/>
  <c r="BX297" i="5"/>
  <c r="BY297" i="5"/>
  <c r="BZ297" i="5"/>
  <c r="DK297" i="5" s="1"/>
  <c r="AW297" i="5"/>
  <c r="AX297" i="5"/>
  <c r="AY297" i="5"/>
  <c r="CR474" i="5"/>
  <c r="CQ474" i="5"/>
  <c r="CP474" i="5"/>
  <c r="CO474" i="5"/>
  <c r="CN474" i="5"/>
  <c r="CM474" i="5"/>
  <c r="CL474" i="5"/>
  <c r="BZ474" i="5"/>
  <c r="DK474" i="5"/>
  <c r="BY474" i="5"/>
  <c r="DJ474" i="5" s="1"/>
  <c r="BX474" i="5"/>
  <c r="DI474" i="5"/>
  <c r="BW474" i="5"/>
  <c r="DH474" i="5" s="1"/>
  <c r="BV474" i="5"/>
  <c r="DG474" i="5"/>
  <c r="BU474" i="5"/>
  <c r="DF474" i="5" s="1"/>
  <c r="BT474" i="5"/>
  <c r="DE474" i="5" s="1"/>
  <c r="CR473" i="5"/>
  <c r="CQ473" i="5"/>
  <c r="CP473" i="5"/>
  <c r="CO473" i="5"/>
  <c r="CN473" i="5"/>
  <c r="CM473" i="5"/>
  <c r="CL473" i="5"/>
  <c r="BZ473" i="5"/>
  <c r="DK473" i="5"/>
  <c r="BY473" i="5"/>
  <c r="DJ473" i="5"/>
  <c r="BX473" i="5"/>
  <c r="DI473" i="5"/>
  <c r="BW473" i="5"/>
  <c r="DH473" i="5"/>
  <c r="BV473" i="5"/>
  <c r="DG473" i="5"/>
  <c r="BU473" i="5"/>
  <c r="DF473" i="5"/>
  <c r="BT473" i="5"/>
  <c r="DE473" i="5"/>
  <c r="DD472" i="5"/>
  <c r="DC472" i="5"/>
  <c r="DB472" i="5"/>
  <c r="DA472" i="5"/>
  <c r="CZ472" i="5"/>
  <c r="CR472" i="5"/>
  <c r="CQ472" i="5"/>
  <c r="CX472" i="5" s="1"/>
  <c r="CP472" i="5"/>
  <c r="CW472" i="5" s="1"/>
  <c r="CO472" i="5"/>
  <c r="CN472" i="5"/>
  <c r="CU472" i="5"/>
  <c r="CM472" i="5"/>
  <c r="CT472" i="5" s="1"/>
  <c r="CL472" i="5"/>
  <c r="CS472" i="5"/>
  <c r="BZ472" i="5"/>
  <c r="DK472" i="5" s="1"/>
  <c r="BY472" i="5"/>
  <c r="DJ472" i="5" s="1"/>
  <c r="BX472" i="5"/>
  <c r="DI472" i="5" s="1"/>
  <c r="BW472" i="5"/>
  <c r="DH472" i="5"/>
  <c r="BV472" i="5"/>
  <c r="DG472" i="5" s="1"/>
  <c r="BU472" i="5"/>
  <c r="DF472" i="5"/>
  <c r="BT472" i="5"/>
  <c r="DE472" i="5" s="1"/>
  <c r="CR471" i="5"/>
  <c r="CQ471" i="5"/>
  <c r="CP471" i="5"/>
  <c r="CO471" i="5"/>
  <c r="CN471" i="5"/>
  <c r="CM471" i="5"/>
  <c r="CL471" i="5"/>
  <c r="BZ471" i="5"/>
  <c r="DK471" i="5"/>
  <c r="BY471" i="5"/>
  <c r="DJ471" i="5"/>
  <c r="BX471" i="5"/>
  <c r="DI471" i="5"/>
  <c r="BW471" i="5"/>
  <c r="DH471" i="5"/>
  <c r="BV471" i="5"/>
  <c r="DG471" i="5"/>
  <c r="BU471" i="5"/>
  <c r="DF471" i="5"/>
  <c r="BT471" i="5"/>
  <c r="DE471" i="5"/>
  <c r="CR470" i="5"/>
  <c r="CQ470" i="5"/>
  <c r="CP470" i="5"/>
  <c r="CO470" i="5"/>
  <c r="CN470" i="5"/>
  <c r="CM470" i="5"/>
  <c r="CL470" i="5"/>
  <c r="BZ470" i="5"/>
  <c r="DK470" i="5"/>
  <c r="BY470" i="5"/>
  <c r="DJ470" i="5" s="1"/>
  <c r="BX470" i="5"/>
  <c r="DI470" i="5" s="1"/>
  <c r="BW470" i="5"/>
  <c r="DH470" i="5" s="1"/>
  <c r="BV470" i="5"/>
  <c r="DG470" i="5"/>
  <c r="BU470" i="5"/>
  <c r="DF470" i="5" s="1"/>
  <c r="BT470" i="5"/>
  <c r="DE470" i="5"/>
  <c r="CR469" i="5"/>
  <c r="CQ469" i="5"/>
  <c r="CP469" i="5"/>
  <c r="CO469" i="5"/>
  <c r="CN469" i="5"/>
  <c r="CM469" i="5"/>
  <c r="CL469" i="5"/>
  <c r="BZ469" i="5"/>
  <c r="DK469" i="5"/>
  <c r="BY469" i="5"/>
  <c r="DJ469" i="5"/>
  <c r="BX469" i="5"/>
  <c r="DI469" i="5"/>
  <c r="BW469" i="5"/>
  <c r="DH469" i="5"/>
  <c r="BV469" i="5"/>
  <c r="DG469" i="5"/>
  <c r="BU469" i="5"/>
  <c r="DF469" i="5"/>
  <c r="BT469" i="5"/>
  <c r="DE469" i="5"/>
  <c r="CR468" i="5"/>
  <c r="CQ468" i="5"/>
  <c r="CP468" i="5"/>
  <c r="CO468" i="5"/>
  <c r="CN468" i="5"/>
  <c r="CM468" i="5"/>
  <c r="CL468" i="5"/>
  <c r="BZ468" i="5"/>
  <c r="DK468" i="5" s="1"/>
  <c r="BY468" i="5"/>
  <c r="DJ468" i="5"/>
  <c r="BX468" i="5"/>
  <c r="DI468" i="5" s="1"/>
  <c r="BW468" i="5"/>
  <c r="DH468" i="5" s="1"/>
  <c r="BV468" i="5"/>
  <c r="DG468" i="5" s="1"/>
  <c r="BU468" i="5"/>
  <c r="DF468" i="5"/>
  <c r="BT468" i="5"/>
  <c r="DE468" i="5" s="1"/>
  <c r="CR467" i="5"/>
  <c r="CY465" i="5" s="1"/>
  <c r="CQ467" i="5"/>
  <c r="CP467" i="5"/>
  <c r="CO467" i="5"/>
  <c r="CN467" i="5"/>
  <c r="CM467" i="5"/>
  <c r="CL467" i="5"/>
  <c r="BZ467" i="5"/>
  <c r="DK467" i="5"/>
  <c r="BY467" i="5"/>
  <c r="DJ467" i="5"/>
  <c r="BX467" i="5"/>
  <c r="DI467" i="5"/>
  <c r="BW467" i="5"/>
  <c r="DH467" i="5"/>
  <c r="BV467" i="5"/>
  <c r="DG467" i="5"/>
  <c r="BU467" i="5"/>
  <c r="DF467" i="5"/>
  <c r="BT467" i="5"/>
  <c r="DE467" i="5"/>
  <c r="CR466" i="5"/>
  <c r="CQ466" i="5"/>
  <c r="CP466" i="5"/>
  <c r="CO466" i="5"/>
  <c r="CN466" i="5"/>
  <c r="CM466" i="5"/>
  <c r="CL466" i="5"/>
  <c r="BZ466" i="5"/>
  <c r="DK466" i="5" s="1"/>
  <c r="BY466" i="5"/>
  <c r="DJ466" i="5" s="1"/>
  <c r="BX466" i="5"/>
  <c r="DI466" i="5"/>
  <c r="BW466" i="5"/>
  <c r="DH466" i="5" s="1"/>
  <c r="BV466" i="5"/>
  <c r="DG466" i="5" s="1"/>
  <c r="BU466" i="5"/>
  <c r="DF466" i="5" s="1"/>
  <c r="BT466" i="5"/>
  <c r="DE466" i="5" s="1"/>
  <c r="DD465" i="5"/>
  <c r="DC465" i="5"/>
  <c r="DB465" i="5"/>
  <c r="DA465" i="5"/>
  <c r="CZ465" i="5"/>
  <c r="CR465" i="5"/>
  <c r="CQ465" i="5"/>
  <c r="CP465" i="5"/>
  <c r="CO465" i="5"/>
  <c r="CV465" i="5" s="1"/>
  <c r="CN465" i="5"/>
  <c r="CM465" i="5"/>
  <c r="CT465" i="5"/>
  <c r="CL465" i="5"/>
  <c r="CS465" i="5" s="1"/>
  <c r="BZ465" i="5"/>
  <c r="DK465" i="5" s="1"/>
  <c r="BY465" i="5"/>
  <c r="DJ465" i="5" s="1"/>
  <c r="BX465" i="5"/>
  <c r="DI465" i="5" s="1"/>
  <c r="BW465" i="5"/>
  <c r="DH465" i="5" s="1"/>
  <c r="BV465" i="5"/>
  <c r="DG465" i="5"/>
  <c r="BU465" i="5"/>
  <c r="DF465" i="5" s="1"/>
  <c r="BT465" i="5"/>
  <c r="DE465" i="5"/>
  <c r="CR464" i="5"/>
  <c r="CQ464" i="5"/>
  <c r="CP464" i="5"/>
  <c r="CO464" i="5"/>
  <c r="CN464" i="5"/>
  <c r="CM464" i="5"/>
  <c r="CL464" i="5"/>
  <c r="BZ464" i="5"/>
  <c r="DK464" i="5"/>
  <c r="BY464" i="5"/>
  <c r="DJ464" i="5"/>
  <c r="BX464" i="5"/>
  <c r="DI464" i="5"/>
  <c r="BW464" i="5"/>
  <c r="DH464" i="5"/>
  <c r="BV464" i="5"/>
  <c r="DG464" i="5"/>
  <c r="BU464" i="5"/>
  <c r="DF464" i="5"/>
  <c r="BT464" i="5"/>
  <c r="DE464" i="5"/>
  <c r="CR463" i="5"/>
  <c r="CQ463" i="5"/>
  <c r="CP463" i="5"/>
  <c r="CO463" i="5"/>
  <c r="CV458" i="5" s="1"/>
  <c r="CN463" i="5"/>
  <c r="CM463" i="5"/>
  <c r="CL463" i="5"/>
  <c r="BZ463" i="5"/>
  <c r="DK463" i="5" s="1"/>
  <c r="BY463" i="5"/>
  <c r="DJ463" i="5" s="1"/>
  <c r="BX463" i="5"/>
  <c r="DI463" i="5" s="1"/>
  <c r="BW463" i="5"/>
  <c r="DH463" i="5"/>
  <c r="BV463" i="5"/>
  <c r="DG463" i="5" s="1"/>
  <c r="BU463" i="5"/>
  <c r="DF463" i="5"/>
  <c r="BT463" i="5"/>
  <c r="DE463" i="5" s="1"/>
  <c r="CR462" i="5"/>
  <c r="CQ462" i="5"/>
  <c r="CP462" i="5"/>
  <c r="CO462" i="5"/>
  <c r="CN462" i="5"/>
  <c r="CM462" i="5"/>
  <c r="CL462" i="5"/>
  <c r="BZ462" i="5"/>
  <c r="DK462" i="5"/>
  <c r="BY462" i="5"/>
  <c r="DJ462" i="5"/>
  <c r="BX462" i="5"/>
  <c r="DI462" i="5"/>
  <c r="BW462" i="5"/>
  <c r="DH462" i="5"/>
  <c r="BV462" i="5"/>
  <c r="DG462" i="5"/>
  <c r="BU462" i="5"/>
  <c r="DF462" i="5"/>
  <c r="BT462" i="5"/>
  <c r="DE462" i="5"/>
  <c r="CR461" i="5"/>
  <c r="CQ461" i="5"/>
  <c r="CP461" i="5"/>
  <c r="CO461" i="5"/>
  <c r="CN461" i="5"/>
  <c r="CM461" i="5"/>
  <c r="CL461" i="5"/>
  <c r="BZ461" i="5"/>
  <c r="DK461" i="5"/>
  <c r="BY461" i="5"/>
  <c r="DJ461" i="5" s="1"/>
  <c r="BX461" i="5"/>
  <c r="DI461" i="5" s="1"/>
  <c r="BW461" i="5"/>
  <c r="DH461" i="5" s="1"/>
  <c r="BV461" i="5"/>
  <c r="DG461" i="5"/>
  <c r="BU461" i="5"/>
  <c r="DF461" i="5" s="1"/>
  <c r="BT461" i="5"/>
  <c r="DE461" i="5" s="1"/>
  <c r="CR460" i="5"/>
  <c r="CQ460" i="5"/>
  <c r="CP460" i="5"/>
  <c r="CO460" i="5"/>
  <c r="CN460" i="5"/>
  <c r="CM460" i="5"/>
  <c r="CL460" i="5"/>
  <c r="BZ460" i="5"/>
  <c r="DK460" i="5"/>
  <c r="BY460" i="5"/>
  <c r="DJ460" i="5"/>
  <c r="BX460" i="5"/>
  <c r="DI460" i="5"/>
  <c r="BW460" i="5"/>
  <c r="DH460" i="5"/>
  <c r="BV460" i="5"/>
  <c r="DG460" i="5"/>
  <c r="BU460" i="5"/>
  <c r="DF460" i="5"/>
  <c r="BT460" i="5"/>
  <c r="DE460" i="5"/>
  <c r="CR459" i="5"/>
  <c r="CQ459" i="5"/>
  <c r="CX458" i="5" s="1"/>
  <c r="CP459" i="5"/>
  <c r="CO459" i="5"/>
  <c r="CN459" i="5"/>
  <c r="CM459" i="5"/>
  <c r="CT458" i="5" s="1"/>
  <c r="CL459" i="5"/>
  <c r="BZ459" i="5"/>
  <c r="DK459" i="5" s="1"/>
  <c r="BY459" i="5"/>
  <c r="DJ459" i="5"/>
  <c r="BX459" i="5"/>
  <c r="DI459" i="5" s="1"/>
  <c r="BW459" i="5"/>
  <c r="DH459" i="5" s="1"/>
  <c r="BV459" i="5"/>
  <c r="DG459" i="5" s="1"/>
  <c r="BU459" i="5"/>
  <c r="DF459" i="5" s="1"/>
  <c r="BT459" i="5"/>
  <c r="DE459" i="5" s="1"/>
  <c r="DD458" i="5"/>
  <c r="DC458" i="5"/>
  <c r="DB458" i="5"/>
  <c r="DA458" i="5"/>
  <c r="CZ458" i="5"/>
  <c r="CR458" i="5"/>
  <c r="CQ458" i="5"/>
  <c r="CP458" i="5"/>
  <c r="CO458" i="5"/>
  <c r="CN458" i="5"/>
  <c r="CM458" i="5"/>
  <c r="CL458" i="5"/>
  <c r="BZ458" i="5"/>
  <c r="DK458" i="5"/>
  <c r="BY458" i="5"/>
  <c r="DJ458" i="5" s="1"/>
  <c r="BX458" i="5"/>
  <c r="DI458" i="5"/>
  <c r="BW458" i="5"/>
  <c r="DH458" i="5" s="1"/>
  <c r="BV458" i="5"/>
  <c r="DG458" i="5"/>
  <c r="BU458" i="5"/>
  <c r="DF458" i="5" s="1"/>
  <c r="BT458" i="5"/>
  <c r="DE458" i="5"/>
  <c r="CR457" i="5"/>
  <c r="CQ457" i="5"/>
  <c r="CP457" i="5"/>
  <c r="CO457" i="5"/>
  <c r="CN457" i="5"/>
  <c r="CM457" i="5"/>
  <c r="CL457" i="5"/>
  <c r="BZ457" i="5"/>
  <c r="DK457" i="5" s="1"/>
  <c r="BY457" i="5"/>
  <c r="DJ457" i="5" s="1"/>
  <c r="BX457" i="5"/>
  <c r="DI457" i="5"/>
  <c r="BW457" i="5"/>
  <c r="DH457" i="5" s="1"/>
  <c r="BV457" i="5"/>
  <c r="DG457" i="5" s="1"/>
  <c r="BU457" i="5"/>
  <c r="DF457" i="5" s="1"/>
  <c r="BT457" i="5"/>
  <c r="DE457" i="5" s="1"/>
  <c r="CR456" i="5"/>
  <c r="CQ456" i="5"/>
  <c r="CP456" i="5"/>
  <c r="CO456" i="5"/>
  <c r="CN456" i="5"/>
  <c r="CM456" i="5"/>
  <c r="CL456" i="5"/>
  <c r="BZ456" i="5"/>
  <c r="DK456" i="5" s="1"/>
  <c r="BY456" i="5"/>
  <c r="DJ456" i="5"/>
  <c r="BX456" i="5"/>
  <c r="DI456" i="5" s="1"/>
  <c r="BW456" i="5"/>
  <c r="DH456" i="5"/>
  <c r="BV456" i="5"/>
  <c r="DG456" i="5" s="1"/>
  <c r="BU456" i="5"/>
  <c r="DF456" i="5"/>
  <c r="BT456" i="5"/>
  <c r="DE456" i="5" s="1"/>
  <c r="CR455" i="5"/>
  <c r="CQ455" i="5"/>
  <c r="CP455" i="5"/>
  <c r="CO455" i="5"/>
  <c r="CN455" i="5"/>
  <c r="CM455" i="5"/>
  <c r="CL455" i="5"/>
  <c r="BZ455" i="5"/>
  <c r="DK455" i="5" s="1"/>
  <c r="BY455" i="5"/>
  <c r="DJ455" i="5"/>
  <c r="BX455" i="5"/>
  <c r="DI455" i="5" s="1"/>
  <c r="BW455" i="5"/>
  <c r="DH455" i="5"/>
  <c r="BV455" i="5"/>
  <c r="DG455" i="5" s="1"/>
  <c r="BU455" i="5"/>
  <c r="DF455" i="5" s="1"/>
  <c r="BT455" i="5"/>
  <c r="DE455" i="5" s="1"/>
  <c r="CR454" i="5"/>
  <c r="CQ454" i="5"/>
  <c r="CP454" i="5"/>
  <c r="CO454" i="5"/>
  <c r="CN454" i="5"/>
  <c r="CM454" i="5"/>
  <c r="CL454" i="5"/>
  <c r="BZ454" i="5"/>
  <c r="DK454" i="5"/>
  <c r="BY454" i="5"/>
  <c r="DJ454" i="5" s="1"/>
  <c r="BX454" i="5"/>
  <c r="DI454" i="5"/>
  <c r="BW454" i="5"/>
  <c r="DH454" i="5" s="1"/>
  <c r="BV454" i="5"/>
  <c r="DG454" i="5"/>
  <c r="BU454" i="5"/>
  <c r="DF454" i="5" s="1"/>
  <c r="BT454" i="5"/>
  <c r="DE454" i="5"/>
  <c r="CR453" i="5"/>
  <c r="CQ453" i="5"/>
  <c r="CP453" i="5"/>
  <c r="CO453" i="5"/>
  <c r="CN453" i="5"/>
  <c r="CM453" i="5"/>
  <c r="CL453" i="5"/>
  <c r="BZ453" i="5"/>
  <c r="DK453" i="5" s="1"/>
  <c r="BY453" i="5"/>
  <c r="DJ453" i="5" s="1"/>
  <c r="BX453" i="5"/>
  <c r="DI453" i="5"/>
  <c r="BW453" i="5"/>
  <c r="DH453" i="5" s="1"/>
  <c r="BV453" i="5"/>
  <c r="DG453" i="5"/>
  <c r="BU453" i="5"/>
  <c r="DF453" i="5" s="1"/>
  <c r="BT453" i="5"/>
  <c r="DE453" i="5" s="1"/>
  <c r="CR452" i="5"/>
  <c r="CQ452" i="5"/>
  <c r="CP452" i="5"/>
  <c r="CW451" i="5" s="1"/>
  <c r="CO452" i="5"/>
  <c r="CN452" i="5"/>
  <c r="CM452" i="5"/>
  <c r="CL452" i="5"/>
  <c r="BZ452" i="5"/>
  <c r="DK452" i="5"/>
  <c r="BY452" i="5"/>
  <c r="DJ452" i="5"/>
  <c r="BX452" i="5"/>
  <c r="DI452" i="5"/>
  <c r="BW452" i="5"/>
  <c r="DH452" i="5"/>
  <c r="BV452" i="5"/>
  <c r="DG452" i="5"/>
  <c r="BU452" i="5"/>
  <c r="DF452" i="5"/>
  <c r="BT452" i="5"/>
  <c r="DE452" i="5"/>
  <c r="DD451" i="5"/>
  <c r="DC451" i="5"/>
  <c r="DB451" i="5"/>
  <c r="DA451" i="5"/>
  <c r="CZ451" i="5"/>
  <c r="CR451" i="5"/>
  <c r="CY451" i="5" s="1"/>
  <c r="CQ451" i="5"/>
  <c r="CP451" i="5"/>
  <c r="CO451" i="5"/>
  <c r="CN451" i="5"/>
  <c r="CU451" i="5" s="1"/>
  <c r="CM451" i="5"/>
  <c r="CL451" i="5"/>
  <c r="BZ451" i="5"/>
  <c r="DK451" i="5" s="1"/>
  <c r="BY451" i="5"/>
  <c r="BX451" i="5"/>
  <c r="DI451" i="5" s="1"/>
  <c r="BW451" i="5"/>
  <c r="BV451" i="5"/>
  <c r="DG451" i="5"/>
  <c r="BU451" i="5"/>
  <c r="BT451" i="5"/>
  <c r="CR450" i="5"/>
  <c r="CQ450" i="5"/>
  <c r="CP450" i="5"/>
  <c r="CO450" i="5"/>
  <c r="CN450" i="5"/>
  <c r="CM450" i="5"/>
  <c r="CL450" i="5"/>
  <c r="BZ450" i="5"/>
  <c r="DK450" i="5"/>
  <c r="BY450" i="5"/>
  <c r="DJ450" i="5" s="1"/>
  <c r="BX450" i="5"/>
  <c r="DI450" i="5"/>
  <c r="BW450" i="5"/>
  <c r="DH450" i="5" s="1"/>
  <c r="BV450" i="5"/>
  <c r="DG450" i="5"/>
  <c r="BU450" i="5"/>
  <c r="DF450" i="5" s="1"/>
  <c r="BT450" i="5"/>
  <c r="DE450" i="5"/>
  <c r="CR449" i="5"/>
  <c r="CQ449" i="5"/>
  <c r="CP449" i="5"/>
  <c r="CO449" i="5"/>
  <c r="CN449" i="5"/>
  <c r="CM449" i="5"/>
  <c r="CL449" i="5"/>
  <c r="BZ449" i="5"/>
  <c r="DK449" i="5"/>
  <c r="BY449" i="5"/>
  <c r="DJ449" i="5" s="1"/>
  <c r="BX449" i="5"/>
  <c r="DI449" i="5" s="1"/>
  <c r="BW449" i="5"/>
  <c r="DH449" i="5" s="1"/>
  <c r="BV449" i="5"/>
  <c r="DG449" i="5" s="1"/>
  <c r="BU449" i="5"/>
  <c r="DF449" i="5" s="1"/>
  <c r="BT449" i="5"/>
  <c r="DE449" i="5"/>
  <c r="CR448" i="5"/>
  <c r="CQ448" i="5"/>
  <c r="CP448" i="5"/>
  <c r="CO448" i="5"/>
  <c r="CN448" i="5"/>
  <c r="CM448" i="5"/>
  <c r="CL448" i="5"/>
  <c r="BZ448" i="5"/>
  <c r="DK448" i="5" s="1"/>
  <c r="BY448" i="5"/>
  <c r="DJ448" i="5"/>
  <c r="BX448" i="5"/>
  <c r="DI448" i="5" s="1"/>
  <c r="BW448" i="5"/>
  <c r="DH448" i="5"/>
  <c r="BV448" i="5"/>
  <c r="DG448" i="5" s="1"/>
  <c r="BU448" i="5"/>
  <c r="DF448" i="5"/>
  <c r="BT448" i="5"/>
  <c r="DE448" i="5" s="1"/>
  <c r="CR447" i="5"/>
  <c r="CQ447" i="5"/>
  <c r="CP447" i="5"/>
  <c r="CO447" i="5"/>
  <c r="CN447" i="5"/>
  <c r="CM447" i="5"/>
  <c r="CL447" i="5"/>
  <c r="BZ447" i="5"/>
  <c r="DK447" i="5" s="1"/>
  <c r="BY447" i="5"/>
  <c r="DJ447" i="5"/>
  <c r="BX447" i="5"/>
  <c r="DI447" i="5" s="1"/>
  <c r="BW447" i="5"/>
  <c r="DH447" i="5" s="1"/>
  <c r="BV447" i="5"/>
  <c r="DG447" i="5" s="1"/>
  <c r="BU447" i="5"/>
  <c r="DF447" i="5"/>
  <c r="BT447" i="5"/>
  <c r="DE447" i="5" s="1"/>
  <c r="CR446" i="5"/>
  <c r="CQ446" i="5"/>
  <c r="CP446" i="5"/>
  <c r="CO446" i="5"/>
  <c r="CN446" i="5"/>
  <c r="CM446" i="5"/>
  <c r="CL446" i="5"/>
  <c r="BZ446" i="5"/>
  <c r="DK446" i="5"/>
  <c r="BY446" i="5"/>
  <c r="DJ446" i="5"/>
  <c r="BX446" i="5"/>
  <c r="DI446" i="5"/>
  <c r="BW446" i="5"/>
  <c r="DH446" i="5"/>
  <c r="BV446" i="5"/>
  <c r="DG446" i="5"/>
  <c r="BU446" i="5"/>
  <c r="DF446" i="5"/>
  <c r="BT446" i="5"/>
  <c r="DE446" i="5"/>
  <c r="CR445" i="5"/>
  <c r="CQ445" i="5"/>
  <c r="CP445" i="5"/>
  <c r="CO445" i="5"/>
  <c r="CN445" i="5"/>
  <c r="CM445" i="5"/>
  <c r="CL445" i="5"/>
  <c r="BZ445" i="5"/>
  <c r="DK445" i="5"/>
  <c r="BY445" i="5"/>
  <c r="DJ445" i="5" s="1"/>
  <c r="BX445" i="5"/>
  <c r="DI445" i="5"/>
  <c r="BW445" i="5"/>
  <c r="DH445" i="5" s="1"/>
  <c r="BV445" i="5"/>
  <c r="DG445" i="5" s="1"/>
  <c r="BU445" i="5"/>
  <c r="DF445" i="5" s="1"/>
  <c r="BT445" i="5"/>
  <c r="DE445" i="5"/>
  <c r="DD444" i="5"/>
  <c r="DC444" i="5"/>
  <c r="DB444" i="5"/>
  <c r="DA444" i="5"/>
  <c r="CZ444" i="5"/>
  <c r="CR444" i="5"/>
  <c r="CQ444" i="5"/>
  <c r="CP444" i="5"/>
  <c r="CO444" i="5"/>
  <c r="CN444" i="5"/>
  <c r="CM444" i="5"/>
  <c r="CL444" i="5"/>
  <c r="BZ444" i="5"/>
  <c r="BY444" i="5"/>
  <c r="DJ444" i="5" s="1"/>
  <c r="BX444" i="5"/>
  <c r="BW444" i="5"/>
  <c r="BV444" i="5"/>
  <c r="BU444" i="5"/>
  <c r="DF444" i="5"/>
  <c r="BT444" i="5"/>
  <c r="CR443" i="5"/>
  <c r="CY437" i="5" s="1"/>
  <c r="CQ443" i="5"/>
  <c r="CP443" i="5"/>
  <c r="CO443" i="5"/>
  <c r="CN443" i="5"/>
  <c r="CM443" i="5"/>
  <c r="CL443" i="5"/>
  <c r="BZ443" i="5"/>
  <c r="DK443" i="5"/>
  <c r="BY443" i="5"/>
  <c r="DJ443" i="5"/>
  <c r="BX443" i="5"/>
  <c r="DI443" i="5"/>
  <c r="BW443" i="5"/>
  <c r="DH443" i="5"/>
  <c r="BV443" i="5"/>
  <c r="DG443" i="5"/>
  <c r="BU443" i="5"/>
  <c r="DF443" i="5"/>
  <c r="BT443" i="5"/>
  <c r="DE443" i="5"/>
  <c r="CR442" i="5"/>
  <c r="CQ442" i="5"/>
  <c r="CP442" i="5"/>
  <c r="CO442" i="5"/>
  <c r="CN442" i="5"/>
  <c r="CM442" i="5"/>
  <c r="CL442" i="5"/>
  <c r="BZ442" i="5"/>
  <c r="DK442" i="5" s="1"/>
  <c r="BY442" i="5"/>
  <c r="DJ442" i="5" s="1"/>
  <c r="BX442" i="5"/>
  <c r="DI442" i="5"/>
  <c r="BW442" i="5"/>
  <c r="DH442" i="5" s="1"/>
  <c r="BV442" i="5"/>
  <c r="DG442" i="5" s="1"/>
  <c r="BU442" i="5"/>
  <c r="DF442" i="5" s="1"/>
  <c r="BT442" i="5"/>
  <c r="DE442" i="5" s="1"/>
  <c r="CR441" i="5"/>
  <c r="CQ441" i="5"/>
  <c r="CP441" i="5"/>
  <c r="CW437" i="5" s="1"/>
  <c r="CO441" i="5"/>
  <c r="CN441" i="5"/>
  <c r="CM441" i="5"/>
  <c r="CL441" i="5"/>
  <c r="BZ441" i="5"/>
  <c r="DK441" i="5" s="1"/>
  <c r="BY441" i="5"/>
  <c r="DJ441" i="5"/>
  <c r="BX441" i="5"/>
  <c r="DI441" i="5" s="1"/>
  <c r="BW441" i="5"/>
  <c r="DH441" i="5"/>
  <c r="BV441" i="5"/>
  <c r="DG441" i="5" s="1"/>
  <c r="BU441" i="5"/>
  <c r="DF441" i="5"/>
  <c r="BT441" i="5"/>
  <c r="DE441" i="5" s="1"/>
  <c r="CR440" i="5"/>
  <c r="CQ440" i="5"/>
  <c r="CP440" i="5"/>
  <c r="CO440" i="5"/>
  <c r="CN440" i="5"/>
  <c r="CM440" i="5"/>
  <c r="CL440" i="5"/>
  <c r="BZ440" i="5"/>
  <c r="DK440" i="5" s="1"/>
  <c r="BY440" i="5"/>
  <c r="DJ440" i="5"/>
  <c r="BX440" i="5"/>
  <c r="DI440" i="5" s="1"/>
  <c r="BW440" i="5"/>
  <c r="DH440" i="5"/>
  <c r="BV440" i="5"/>
  <c r="DG440" i="5" s="1"/>
  <c r="BU440" i="5"/>
  <c r="DF440" i="5" s="1"/>
  <c r="BT440" i="5"/>
  <c r="DE440" i="5" s="1"/>
  <c r="CR439" i="5"/>
  <c r="CQ439" i="5"/>
  <c r="CX437" i="5" s="1"/>
  <c r="CP439" i="5"/>
  <c r="CO439" i="5"/>
  <c r="CN439" i="5"/>
  <c r="CM439" i="5"/>
  <c r="CT437" i="5" s="1"/>
  <c r="CL439" i="5"/>
  <c r="BZ439" i="5"/>
  <c r="DK439" i="5"/>
  <c r="BY439" i="5"/>
  <c r="DJ439" i="5" s="1"/>
  <c r="BX439" i="5"/>
  <c r="DI439" i="5"/>
  <c r="BW439" i="5"/>
  <c r="DH439" i="5" s="1"/>
  <c r="BV439" i="5"/>
  <c r="DG439" i="5"/>
  <c r="BU439" i="5"/>
  <c r="DF439" i="5" s="1"/>
  <c r="BT439" i="5"/>
  <c r="DE439" i="5"/>
  <c r="CR438" i="5"/>
  <c r="CQ438" i="5"/>
  <c r="CP438" i="5"/>
  <c r="CO438" i="5"/>
  <c r="CV437" i="5" s="1"/>
  <c r="CN438" i="5"/>
  <c r="CM438" i="5"/>
  <c r="CL438" i="5"/>
  <c r="BZ438" i="5"/>
  <c r="DK438" i="5" s="1"/>
  <c r="BY438" i="5"/>
  <c r="DJ438" i="5" s="1"/>
  <c r="BX438" i="5"/>
  <c r="DI438" i="5" s="1"/>
  <c r="BW438" i="5"/>
  <c r="DH438" i="5" s="1"/>
  <c r="BV438" i="5"/>
  <c r="DG438" i="5"/>
  <c r="BU438" i="5"/>
  <c r="DF438" i="5" s="1"/>
  <c r="BT438" i="5"/>
  <c r="DE438" i="5" s="1"/>
  <c r="DD437" i="5"/>
  <c r="DC437" i="5"/>
  <c r="DB437" i="5"/>
  <c r="DA437" i="5"/>
  <c r="CZ437" i="5"/>
  <c r="CR437" i="5"/>
  <c r="CQ437" i="5"/>
  <c r="CP437" i="5"/>
  <c r="CO437" i="5"/>
  <c r="CN437" i="5"/>
  <c r="CU437" i="5"/>
  <c r="CM437" i="5"/>
  <c r="CL437" i="5"/>
  <c r="CS437" i="5"/>
  <c r="BZ437" i="5"/>
  <c r="DK437" i="5"/>
  <c r="BY437" i="5"/>
  <c r="DJ437" i="5"/>
  <c r="BX437" i="5"/>
  <c r="DI437" i="5"/>
  <c r="BW437" i="5"/>
  <c r="DH437" i="5"/>
  <c r="BV437" i="5"/>
  <c r="DG437" i="5"/>
  <c r="BU437" i="5"/>
  <c r="DF437" i="5"/>
  <c r="BT437" i="5"/>
  <c r="DE437" i="5"/>
  <c r="CR436" i="5"/>
  <c r="CQ436" i="5"/>
  <c r="CP436" i="5"/>
  <c r="CO436" i="5"/>
  <c r="CN436" i="5"/>
  <c r="CM436" i="5"/>
  <c r="CL436" i="5"/>
  <c r="BZ436" i="5"/>
  <c r="DK436" i="5" s="1"/>
  <c r="BY436" i="5"/>
  <c r="DJ436" i="5"/>
  <c r="BX436" i="5"/>
  <c r="DI436" i="5" s="1"/>
  <c r="BW436" i="5"/>
  <c r="DH436" i="5"/>
  <c r="BV436" i="5"/>
  <c r="DG436" i="5" s="1"/>
  <c r="BU436" i="5"/>
  <c r="DF436" i="5"/>
  <c r="BT436" i="5"/>
  <c r="DE436" i="5"/>
  <c r="CR435" i="5"/>
  <c r="CQ435" i="5"/>
  <c r="CP435" i="5"/>
  <c r="CO435" i="5"/>
  <c r="CN435" i="5"/>
  <c r="CM435" i="5"/>
  <c r="CL435" i="5"/>
  <c r="BZ435" i="5"/>
  <c r="DK435" i="5" s="1"/>
  <c r="BY435" i="5"/>
  <c r="DJ435" i="5"/>
  <c r="BX435" i="5"/>
  <c r="DI435" i="5" s="1"/>
  <c r="BW435" i="5"/>
  <c r="DH435" i="5" s="1"/>
  <c r="BV435" i="5"/>
  <c r="DG435" i="5" s="1"/>
  <c r="BU435" i="5"/>
  <c r="DF435" i="5" s="1"/>
  <c r="BT435" i="5"/>
  <c r="DE435" i="5" s="1"/>
  <c r="CR434" i="5"/>
  <c r="CQ434" i="5"/>
  <c r="CP434" i="5"/>
  <c r="CO434" i="5"/>
  <c r="CN434" i="5"/>
  <c r="CM434" i="5"/>
  <c r="CL434" i="5"/>
  <c r="BZ434" i="5"/>
  <c r="DK434" i="5"/>
  <c r="BY434" i="5"/>
  <c r="DJ434" i="5" s="1"/>
  <c r="BX434" i="5"/>
  <c r="DI434" i="5"/>
  <c r="BW434" i="5"/>
  <c r="DH434" i="5" s="1"/>
  <c r="BV434" i="5"/>
  <c r="DG434" i="5"/>
  <c r="BU434" i="5"/>
  <c r="DF434" i="5" s="1"/>
  <c r="BT434" i="5"/>
  <c r="DE434" i="5"/>
  <c r="CR433" i="5"/>
  <c r="CQ433" i="5"/>
  <c r="CP433" i="5"/>
  <c r="CO433" i="5"/>
  <c r="CN433" i="5"/>
  <c r="CU430" i="5" s="1"/>
  <c r="CM433" i="5"/>
  <c r="CL433" i="5"/>
  <c r="BZ433" i="5"/>
  <c r="DK433" i="5"/>
  <c r="BY433" i="5"/>
  <c r="DJ433" i="5" s="1"/>
  <c r="BX433" i="5"/>
  <c r="DI433" i="5"/>
  <c r="BW433" i="5"/>
  <c r="DH433" i="5" s="1"/>
  <c r="BV433" i="5"/>
  <c r="DG433" i="5" s="1"/>
  <c r="BU433" i="5"/>
  <c r="DF433" i="5" s="1"/>
  <c r="BT433" i="5"/>
  <c r="DE433" i="5" s="1"/>
  <c r="CR432" i="5"/>
  <c r="CQ432" i="5"/>
  <c r="CP432" i="5"/>
  <c r="CW430" i="5" s="1"/>
  <c r="CO432" i="5"/>
  <c r="CN432" i="5"/>
  <c r="CM432" i="5"/>
  <c r="CL432" i="5"/>
  <c r="BZ432" i="5"/>
  <c r="DK432" i="5" s="1"/>
  <c r="BY432" i="5"/>
  <c r="DJ432" i="5"/>
  <c r="BX432" i="5"/>
  <c r="DI432" i="5" s="1"/>
  <c r="BW432" i="5"/>
  <c r="DH432" i="5"/>
  <c r="BV432" i="5"/>
  <c r="DG432" i="5" s="1"/>
  <c r="BU432" i="5"/>
  <c r="DF432" i="5"/>
  <c r="BT432" i="5"/>
  <c r="DE432" i="5" s="1"/>
  <c r="CR431" i="5"/>
  <c r="CQ431" i="5"/>
  <c r="CP431" i="5"/>
  <c r="CO431" i="5"/>
  <c r="CN431" i="5"/>
  <c r="CM431" i="5"/>
  <c r="CL431" i="5"/>
  <c r="BZ431" i="5"/>
  <c r="DK431" i="5" s="1"/>
  <c r="BY431" i="5"/>
  <c r="DJ431" i="5"/>
  <c r="BX431" i="5"/>
  <c r="DI431" i="5" s="1"/>
  <c r="BW431" i="5"/>
  <c r="DH431" i="5"/>
  <c r="BV431" i="5"/>
  <c r="DG431" i="5" s="1"/>
  <c r="BU431" i="5"/>
  <c r="DF431" i="5" s="1"/>
  <c r="BT431" i="5"/>
  <c r="DE431" i="5" s="1"/>
  <c r="DD430" i="5"/>
  <c r="DC430" i="5"/>
  <c r="DB430" i="5"/>
  <c r="DA430" i="5"/>
  <c r="CZ430" i="5"/>
  <c r="CR430" i="5"/>
  <c r="CY430" i="5" s="1"/>
  <c r="CQ430" i="5"/>
  <c r="CP430" i="5"/>
  <c r="CO430" i="5"/>
  <c r="CN430" i="5"/>
  <c r="CM430" i="5"/>
  <c r="CL430" i="5"/>
  <c r="BZ430" i="5"/>
  <c r="BY430" i="5"/>
  <c r="DJ430" i="5"/>
  <c r="BX430" i="5"/>
  <c r="BW430" i="5"/>
  <c r="DH430" i="5" s="1"/>
  <c r="BV430" i="5"/>
  <c r="BU430" i="5"/>
  <c r="DF430" i="5"/>
  <c r="BT430" i="5"/>
  <c r="CR429" i="5"/>
  <c r="CQ429" i="5"/>
  <c r="CP429" i="5"/>
  <c r="CO429" i="5"/>
  <c r="CN429" i="5"/>
  <c r="CM429" i="5"/>
  <c r="CL429" i="5"/>
  <c r="BZ429" i="5"/>
  <c r="DK429" i="5"/>
  <c r="BY429" i="5"/>
  <c r="DJ429" i="5"/>
  <c r="BX429" i="5"/>
  <c r="DI429" i="5"/>
  <c r="BW429" i="5"/>
  <c r="DH429" i="5"/>
  <c r="BV429" i="5"/>
  <c r="DG429" i="5"/>
  <c r="BU429" i="5"/>
  <c r="DF429" i="5"/>
  <c r="BT429" i="5"/>
  <c r="DE429" i="5"/>
  <c r="CR428" i="5"/>
  <c r="CQ428" i="5"/>
  <c r="CP428" i="5"/>
  <c r="CO428" i="5"/>
  <c r="CN428" i="5"/>
  <c r="CM428" i="5"/>
  <c r="CL428" i="5"/>
  <c r="BZ428" i="5"/>
  <c r="DK428" i="5" s="1"/>
  <c r="BY428" i="5"/>
  <c r="DJ428" i="5" s="1"/>
  <c r="BX428" i="5"/>
  <c r="DI428" i="5" s="1"/>
  <c r="BW428" i="5"/>
  <c r="DH428" i="5" s="1"/>
  <c r="BV428" i="5"/>
  <c r="DG428" i="5"/>
  <c r="BU428" i="5"/>
  <c r="DF428" i="5" s="1"/>
  <c r="BT428" i="5"/>
  <c r="DE428" i="5"/>
  <c r="CR427" i="5"/>
  <c r="CY423" i="5" s="1"/>
  <c r="CQ427" i="5"/>
  <c r="CP427" i="5"/>
  <c r="CO427" i="5"/>
  <c r="CN427" i="5"/>
  <c r="CU423" i="5" s="1"/>
  <c r="CM427" i="5"/>
  <c r="CL427" i="5"/>
  <c r="BZ427" i="5"/>
  <c r="DK427" i="5"/>
  <c r="BY427" i="5"/>
  <c r="DJ427" i="5"/>
  <c r="BX427" i="5"/>
  <c r="DI427" i="5"/>
  <c r="BW427" i="5"/>
  <c r="DH427" i="5"/>
  <c r="BV427" i="5"/>
  <c r="DG427" i="5"/>
  <c r="BU427" i="5"/>
  <c r="DF427" i="5"/>
  <c r="BT427" i="5"/>
  <c r="DE427" i="5"/>
  <c r="CR426" i="5"/>
  <c r="CQ426" i="5"/>
  <c r="CP426" i="5"/>
  <c r="CO426" i="5"/>
  <c r="CN426" i="5"/>
  <c r="CM426" i="5"/>
  <c r="CL426" i="5"/>
  <c r="BZ426" i="5"/>
  <c r="DK426" i="5" s="1"/>
  <c r="BY426" i="5"/>
  <c r="DJ426" i="5" s="1"/>
  <c r="BX426" i="5"/>
  <c r="DI426" i="5" s="1"/>
  <c r="BW426" i="5"/>
  <c r="DH426" i="5" s="1"/>
  <c r="BV426" i="5"/>
  <c r="DG426" i="5" s="1"/>
  <c r="BU426" i="5"/>
  <c r="DF426" i="5"/>
  <c r="BT426" i="5"/>
  <c r="DE426" i="5" s="1"/>
  <c r="CR425" i="5"/>
  <c r="CQ425" i="5"/>
  <c r="CP425" i="5"/>
  <c r="CO425" i="5"/>
  <c r="CN425" i="5"/>
  <c r="CM425" i="5"/>
  <c r="CL425" i="5"/>
  <c r="BZ425" i="5"/>
  <c r="DK425" i="5"/>
  <c r="BY425" i="5"/>
  <c r="DJ425" i="5"/>
  <c r="BX425" i="5"/>
  <c r="DI425" i="5"/>
  <c r="BW425" i="5"/>
  <c r="DH425" i="5"/>
  <c r="BV425" i="5"/>
  <c r="DG425" i="5"/>
  <c r="BU425" i="5"/>
  <c r="DF425" i="5"/>
  <c r="BT425" i="5"/>
  <c r="DE425" i="5"/>
  <c r="CR424" i="5"/>
  <c r="CQ424" i="5"/>
  <c r="CP424" i="5"/>
  <c r="CO424" i="5"/>
  <c r="CN424" i="5"/>
  <c r="CM424" i="5"/>
  <c r="CL424" i="5"/>
  <c r="BZ424" i="5"/>
  <c r="DK424" i="5"/>
  <c r="BY424" i="5"/>
  <c r="DJ424" i="5" s="1"/>
  <c r="BX424" i="5"/>
  <c r="BW424" i="5"/>
  <c r="DH424" i="5" s="1"/>
  <c r="BV424" i="5"/>
  <c r="DG424" i="5"/>
  <c r="BU424" i="5"/>
  <c r="DF424" i="5" s="1"/>
  <c r="BT424" i="5"/>
  <c r="DE424" i="5"/>
  <c r="DD423" i="5"/>
  <c r="DC423" i="5"/>
  <c r="DB423" i="5"/>
  <c r="DA423" i="5"/>
  <c r="CZ423" i="5"/>
  <c r="CR423" i="5"/>
  <c r="CQ423" i="5"/>
  <c r="CP423" i="5"/>
  <c r="CO423" i="5"/>
  <c r="CN423" i="5"/>
  <c r="CM423" i="5"/>
  <c r="CL423" i="5"/>
  <c r="BZ423" i="5"/>
  <c r="DK423" i="5"/>
  <c r="BY423" i="5"/>
  <c r="BX423" i="5"/>
  <c r="BW423" i="5"/>
  <c r="BV423" i="5"/>
  <c r="DG423" i="5"/>
  <c r="BU423" i="5"/>
  <c r="BT423" i="5"/>
  <c r="DE423" i="5" s="1"/>
  <c r="CR422" i="5"/>
  <c r="CQ422" i="5"/>
  <c r="CP422" i="5"/>
  <c r="CO422" i="5"/>
  <c r="CN422" i="5"/>
  <c r="CM422" i="5"/>
  <c r="CL422" i="5"/>
  <c r="BZ422" i="5"/>
  <c r="DK422" i="5"/>
  <c r="BY422" i="5"/>
  <c r="DJ422" i="5"/>
  <c r="BX422" i="5"/>
  <c r="DI422" i="5"/>
  <c r="BW422" i="5"/>
  <c r="DH422" i="5"/>
  <c r="BV422" i="5"/>
  <c r="DG422" i="5"/>
  <c r="BU422" i="5"/>
  <c r="DF422" i="5"/>
  <c r="BT422" i="5"/>
  <c r="DE422" i="5"/>
  <c r="CR421" i="5"/>
  <c r="CQ421" i="5"/>
  <c r="CP421" i="5"/>
  <c r="CO421" i="5"/>
  <c r="CN421" i="5"/>
  <c r="CM421" i="5"/>
  <c r="CL421" i="5"/>
  <c r="BZ421" i="5"/>
  <c r="DK421" i="5"/>
  <c r="BY421" i="5"/>
  <c r="DJ421" i="5" s="1"/>
  <c r="BX421" i="5"/>
  <c r="DI421" i="5" s="1"/>
  <c r="BW421" i="5"/>
  <c r="DH421" i="5" s="1"/>
  <c r="BV421" i="5"/>
  <c r="DG421" i="5" s="1"/>
  <c r="BU421" i="5"/>
  <c r="DF421" i="5" s="1"/>
  <c r="BT421" i="5"/>
  <c r="DE421" i="5"/>
  <c r="CR420" i="5"/>
  <c r="CQ420" i="5"/>
  <c r="CP420" i="5"/>
  <c r="CO420" i="5"/>
  <c r="CN420" i="5"/>
  <c r="CM420" i="5"/>
  <c r="CL420" i="5"/>
  <c r="BZ420" i="5"/>
  <c r="DK420" i="5" s="1"/>
  <c r="BY420" i="5"/>
  <c r="DJ420" i="5"/>
  <c r="BX420" i="5"/>
  <c r="DI420" i="5" s="1"/>
  <c r="BW420" i="5"/>
  <c r="DH420" i="5"/>
  <c r="BV420" i="5"/>
  <c r="DG420" i="5" s="1"/>
  <c r="BU420" i="5"/>
  <c r="DF420" i="5"/>
  <c r="BT420" i="5"/>
  <c r="DE420" i="5" s="1"/>
  <c r="CR419" i="5"/>
  <c r="CQ419" i="5"/>
  <c r="CP419" i="5"/>
  <c r="CO419" i="5"/>
  <c r="CN419" i="5"/>
  <c r="CM419" i="5"/>
  <c r="CL419" i="5"/>
  <c r="BZ419" i="5"/>
  <c r="DK419" i="5" s="1"/>
  <c r="BY419" i="5"/>
  <c r="DJ419" i="5"/>
  <c r="BX419" i="5"/>
  <c r="DI419" i="5" s="1"/>
  <c r="BW419" i="5"/>
  <c r="DH419" i="5" s="1"/>
  <c r="BV419" i="5"/>
  <c r="DG419" i="5" s="1"/>
  <c r="BU419" i="5"/>
  <c r="DF419" i="5"/>
  <c r="BT419" i="5"/>
  <c r="DE419" i="5" s="1"/>
  <c r="CR418" i="5"/>
  <c r="CQ418" i="5"/>
  <c r="CP418" i="5"/>
  <c r="CO418" i="5"/>
  <c r="CN418" i="5"/>
  <c r="CM418" i="5"/>
  <c r="CL418" i="5"/>
  <c r="BZ418" i="5"/>
  <c r="DK418" i="5"/>
  <c r="BY418" i="5"/>
  <c r="DJ418" i="5"/>
  <c r="BX418" i="5"/>
  <c r="DI418" i="5"/>
  <c r="BW418" i="5"/>
  <c r="DH418" i="5"/>
  <c r="BV418" i="5"/>
  <c r="DG418" i="5"/>
  <c r="BU418" i="5"/>
  <c r="DF418" i="5"/>
  <c r="BT418" i="5"/>
  <c r="DE418" i="5"/>
  <c r="CR417" i="5"/>
  <c r="CQ417" i="5"/>
  <c r="CP417" i="5"/>
  <c r="CO417" i="5"/>
  <c r="CN417" i="5"/>
  <c r="CM417" i="5"/>
  <c r="CL417" i="5"/>
  <c r="BZ417" i="5"/>
  <c r="DK417" i="5"/>
  <c r="BY417" i="5"/>
  <c r="DJ417" i="5" s="1"/>
  <c r="BX417" i="5"/>
  <c r="DI417" i="5"/>
  <c r="BW417" i="5"/>
  <c r="BV417" i="5"/>
  <c r="DG417" i="5" s="1"/>
  <c r="BU417" i="5"/>
  <c r="DF417" i="5" s="1"/>
  <c r="BT417" i="5"/>
  <c r="DE417" i="5" s="1"/>
  <c r="DD416" i="5"/>
  <c r="DC416" i="5"/>
  <c r="DB416" i="5"/>
  <c r="DA416" i="5"/>
  <c r="CZ416" i="5"/>
  <c r="CR416" i="5"/>
  <c r="CQ416" i="5"/>
  <c r="CP416" i="5"/>
  <c r="CO416" i="5"/>
  <c r="CN416" i="5"/>
  <c r="CM416" i="5"/>
  <c r="CL416" i="5"/>
  <c r="BZ416" i="5"/>
  <c r="BY416" i="5"/>
  <c r="DJ416" i="5"/>
  <c r="BX416" i="5"/>
  <c r="BW416" i="5"/>
  <c r="BV416" i="5"/>
  <c r="BU416" i="5"/>
  <c r="DF416" i="5"/>
  <c r="BT416" i="5"/>
  <c r="CR415" i="5"/>
  <c r="CQ415" i="5"/>
  <c r="CP415" i="5"/>
  <c r="CO415" i="5"/>
  <c r="CN415" i="5"/>
  <c r="CM415" i="5"/>
  <c r="CL415" i="5"/>
  <c r="BZ415" i="5"/>
  <c r="DK415" i="5" s="1"/>
  <c r="BY415" i="5"/>
  <c r="DJ415" i="5"/>
  <c r="BX415" i="5"/>
  <c r="DI415" i="5" s="1"/>
  <c r="BW415" i="5"/>
  <c r="DH415" i="5"/>
  <c r="BV415" i="5"/>
  <c r="DG415" i="5" s="1"/>
  <c r="BU415" i="5"/>
  <c r="DF415" i="5"/>
  <c r="BT415" i="5"/>
  <c r="DE415" i="5" s="1"/>
  <c r="CR414" i="5"/>
  <c r="CQ414" i="5"/>
  <c r="CP414" i="5"/>
  <c r="CO414" i="5"/>
  <c r="CN414" i="5"/>
  <c r="CM414" i="5"/>
  <c r="CL414" i="5"/>
  <c r="BZ414" i="5"/>
  <c r="DK414" i="5" s="1"/>
  <c r="BY414" i="5"/>
  <c r="DJ414" i="5"/>
  <c r="BX414" i="5"/>
  <c r="DI414" i="5" s="1"/>
  <c r="BW414" i="5"/>
  <c r="DH414" i="5" s="1"/>
  <c r="BV414" i="5"/>
  <c r="DG414" i="5" s="1"/>
  <c r="BU414" i="5"/>
  <c r="DF414" i="5" s="1"/>
  <c r="BT414" i="5"/>
  <c r="DE414" i="5" s="1"/>
  <c r="CR413" i="5"/>
  <c r="CQ413" i="5"/>
  <c r="CX409" i="5" s="1"/>
  <c r="CP413" i="5"/>
  <c r="CO413" i="5"/>
  <c r="CN413" i="5"/>
  <c r="CM413" i="5"/>
  <c r="CL413" i="5"/>
  <c r="BZ413" i="5"/>
  <c r="DK413" i="5"/>
  <c r="BY413" i="5"/>
  <c r="DJ413" i="5" s="1"/>
  <c r="BX413" i="5"/>
  <c r="DI413" i="5"/>
  <c r="BW413" i="5"/>
  <c r="DH413" i="5" s="1"/>
  <c r="BV413" i="5"/>
  <c r="DG413" i="5"/>
  <c r="BU413" i="5"/>
  <c r="DF413" i="5" s="1"/>
  <c r="BT413" i="5"/>
  <c r="DE413" i="5"/>
  <c r="CR412" i="5"/>
  <c r="CQ412" i="5"/>
  <c r="CP412" i="5"/>
  <c r="CO412" i="5"/>
  <c r="CN412" i="5"/>
  <c r="CM412" i="5"/>
  <c r="CL412" i="5"/>
  <c r="BZ412" i="5"/>
  <c r="DK412" i="5"/>
  <c r="BY412" i="5"/>
  <c r="DJ412" i="5" s="1"/>
  <c r="BX412" i="5"/>
  <c r="DI412" i="5"/>
  <c r="BW412" i="5"/>
  <c r="DH412" i="5" s="1"/>
  <c r="BV412" i="5"/>
  <c r="DG412" i="5" s="1"/>
  <c r="BU412" i="5"/>
  <c r="DF412" i="5" s="1"/>
  <c r="BT412" i="5"/>
  <c r="DE412" i="5"/>
  <c r="CR411" i="5"/>
  <c r="CQ411" i="5"/>
  <c r="CP411" i="5"/>
  <c r="CO411" i="5"/>
  <c r="CN411" i="5"/>
  <c r="CM411" i="5"/>
  <c r="CL411" i="5"/>
  <c r="BZ411" i="5"/>
  <c r="DK411" i="5" s="1"/>
  <c r="BY411" i="5"/>
  <c r="DJ411" i="5"/>
  <c r="BX411" i="5"/>
  <c r="DI411" i="5" s="1"/>
  <c r="BW411" i="5"/>
  <c r="DH411" i="5"/>
  <c r="BV411" i="5"/>
  <c r="DG411" i="5" s="1"/>
  <c r="BU411" i="5"/>
  <c r="DF411" i="5"/>
  <c r="BT411" i="5"/>
  <c r="DE411" i="5" s="1"/>
  <c r="CR410" i="5"/>
  <c r="CQ410" i="5"/>
  <c r="CP410" i="5"/>
  <c r="CO410" i="5"/>
  <c r="CN410" i="5"/>
  <c r="CM410" i="5"/>
  <c r="CL410" i="5"/>
  <c r="BZ410" i="5"/>
  <c r="DK410" i="5" s="1"/>
  <c r="BY410" i="5"/>
  <c r="DJ410" i="5"/>
  <c r="BX410" i="5"/>
  <c r="DI410" i="5" s="1"/>
  <c r="BW410" i="5"/>
  <c r="DH410" i="5"/>
  <c r="BV410" i="5"/>
  <c r="DG410" i="5" s="1"/>
  <c r="BU410" i="5"/>
  <c r="DF410" i="5" s="1"/>
  <c r="BT410" i="5"/>
  <c r="DE410" i="5" s="1"/>
  <c r="DD409" i="5"/>
  <c r="DC409" i="5"/>
  <c r="DB409" i="5"/>
  <c r="DA409" i="5"/>
  <c r="CZ409" i="5"/>
  <c r="CR409" i="5"/>
  <c r="CQ409" i="5"/>
  <c r="CP409" i="5"/>
  <c r="CO409" i="5"/>
  <c r="CV409" i="5"/>
  <c r="CN409" i="5"/>
  <c r="CM409" i="5"/>
  <c r="CL409" i="5"/>
  <c r="BZ409" i="5"/>
  <c r="DK409" i="5"/>
  <c r="BY409" i="5"/>
  <c r="DJ409" i="5" s="1"/>
  <c r="BX409" i="5"/>
  <c r="DI409" i="5"/>
  <c r="BW409" i="5"/>
  <c r="DH409" i="5" s="1"/>
  <c r="BV409" i="5"/>
  <c r="DG409" i="5"/>
  <c r="BU409" i="5"/>
  <c r="DF409" i="5" s="1"/>
  <c r="BT409" i="5"/>
  <c r="DE409" i="5"/>
  <c r="CR408" i="5"/>
  <c r="CQ408" i="5"/>
  <c r="CP408" i="5"/>
  <c r="CO408" i="5"/>
  <c r="CN408" i="5"/>
  <c r="CM408" i="5"/>
  <c r="CL408" i="5"/>
  <c r="BZ408" i="5"/>
  <c r="DK408" i="5"/>
  <c r="BY408" i="5"/>
  <c r="DJ408" i="5" s="1"/>
  <c r="BX408" i="5"/>
  <c r="DI408" i="5"/>
  <c r="BW408" i="5"/>
  <c r="DH408" i="5" s="1"/>
  <c r="BV408" i="5"/>
  <c r="DG408" i="5"/>
  <c r="BU408" i="5"/>
  <c r="DF408" i="5" s="1"/>
  <c r="BT408" i="5"/>
  <c r="DE408" i="5" s="1"/>
  <c r="CR407" i="5"/>
  <c r="CQ407" i="5"/>
  <c r="CP407" i="5"/>
  <c r="CO407" i="5"/>
  <c r="CN407" i="5"/>
  <c r="CM407" i="5"/>
  <c r="CL407" i="5"/>
  <c r="BZ407" i="5"/>
  <c r="DK407" i="5"/>
  <c r="BY407" i="5"/>
  <c r="DJ407" i="5"/>
  <c r="BX407" i="5"/>
  <c r="DI407" i="5"/>
  <c r="BW407" i="5"/>
  <c r="DH407" i="5"/>
  <c r="BV407" i="5"/>
  <c r="DG407" i="5"/>
  <c r="BU407" i="5"/>
  <c r="DF407" i="5"/>
  <c r="BT407" i="5"/>
  <c r="DE407" i="5"/>
  <c r="CR406" i="5"/>
  <c r="CQ406" i="5"/>
  <c r="CP406" i="5"/>
  <c r="CO406" i="5"/>
  <c r="CN406" i="5"/>
  <c r="CM406" i="5"/>
  <c r="CL406" i="5"/>
  <c r="BZ406" i="5"/>
  <c r="DK406" i="5" s="1"/>
  <c r="BY406" i="5"/>
  <c r="DJ406" i="5" s="1"/>
  <c r="BX406" i="5"/>
  <c r="DI406" i="5" s="1"/>
  <c r="BW406" i="5"/>
  <c r="DH406" i="5"/>
  <c r="BV406" i="5"/>
  <c r="DG406" i="5" s="1"/>
  <c r="BU406" i="5"/>
  <c r="DF406" i="5"/>
  <c r="BT406" i="5"/>
  <c r="DE406" i="5" s="1"/>
  <c r="CR405" i="5"/>
  <c r="CQ405" i="5"/>
  <c r="CP405" i="5"/>
  <c r="CO405" i="5"/>
  <c r="CN405" i="5"/>
  <c r="CM405" i="5"/>
  <c r="CL405" i="5"/>
  <c r="BZ405" i="5"/>
  <c r="DK405" i="5"/>
  <c r="BY405" i="5"/>
  <c r="DJ405" i="5"/>
  <c r="BX405" i="5"/>
  <c r="DI405" i="5"/>
  <c r="BW405" i="5"/>
  <c r="DH405" i="5"/>
  <c r="BV405" i="5"/>
  <c r="DG405" i="5"/>
  <c r="BU405" i="5"/>
  <c r="DF405" i="5"/>
  <c r="BT405" i="5"/>
  <c r="DE405" i="5"/>
  <c r="CR404" i="5"/>
  <c r="CQ404" i="5"/>
  <c r="CP404" i="5"/>
  <c r="CO404" i="5"/>
  <c r="CN404" i="5"/>
  <c r="CM404" i="5"/>
  <c r="CL404" i="5"/>
  <c r="BZ404" i="5"/>
  <c r="DK404" i="5" s="1"/>
  <c r="BY404" i="5"/>
  <c r="DJ404" i="5" s="1"/>
  <c r="BX404" i="5"/>
  <c r="DI404" i="5" s="1"/>
  <c r="BW404" i="5"/>
  <c r="DH404" i="5" s="1"/>
  <c r="BV404" i="5"/>
  <c r="DG404" i="5"/>
  <c r="BU404" i="5"/>
  <c r="DF404" i="5" s="1"/>
  <c r="BT404" i="5"/>
  <c r="DE404" i="5"/>
  <c r="CR403" i="5"/>
  <c r="CY402" i="5" s="1"/>
  <c r="CQ403" i="5"/>
  <c r="CP403" i="5"/>
  <c r="CO403" i="5"/>
  <c r="CN403" i="5"/>
  <c r="CM403" i="5"/>
  <c r="CL403" i="5"/>
  <c r="BZ403" i="5"/>
  <c r="DK403" i="5"/>
  <c r="BY403" i="5"/>
  <c r="DJ403" i="5"/>
  <c r="BX403" i="5"/>
  <c r="DI403" i="5"/>
  <c r="BW403" i="5"/>
  <c r="DH403" i="5"/>
  <c r="BV403" i="5"/>
  <c r="DG403" i="5"/>
  <c r="BU403" i="5"/>
  <c r="DF403" i="5"/>
  <c r="BT403" i="5"/>
  <c r="DE403" i="5"/>
  <c r="DD402" i="5"/>
  <c r="DC402" i="5"/>
  <c r="DB402" i="5"/>
  <c r="DA402" i="5"/>
  <c r="CZ402" i="5"/>
  <c r="CR402" i="5"/>
  <c r="CQ402" i="5"/>
  <c r="CX402" i="5" s="1"/>
  <c r="CP402" i="5"/>
  <c r="CW402" i="5" s="1"/>
  <c r="CO402" i="5"/>
  <c r="CN402" i="5"/>
  <c r="CU402" i="5"/>
  <c r="CM402" i="5"/>
  <c r="CL402" i="5"/>
  <c r="CS402" i="5"/>
  <c r="BZ402" i="5"/>
  <c r="DK402" i="5" s="1"/>
  <c r="BY402" i="5"/>
  <c r="DJ402" i="5"/>
  <c r="BX402" i="5"/>
  <c r="DI402" i="5" s="1"/>
  <c r="BW402" i="5"/>
  <c r="DH402" i="5" s="1"/>
  <c r="BV402" i="5"/>
  <c r="DG402" i="5" s="1"/>
  <c r="BU402" i="5"/>
  <c r="DF402" i="5" s="1"/>
  <c r="BT402" i="5"/>
  <c r="DE402" i="5" s="1"/>
  <c r="CR401" i="5"/>
  <c r="CQ401" i="5"/>
  <c r="CP401" i="5"/>
  <c r="CO401" i="5"/>
  <c r="CN401" i="5"/>
  <c r="CM401" i="5"/>
  <c r="CL401" i="5"/>
  <c r="BZ401" i="5"/>
  <c r="DK401" i="5"/>
  <c r="BY401" i="5"/>
  <c r="DJ401" i="5" s="1"/>
  <c r="BX401" i="5"/>
  <c r="DI401" i="5"/>
  <c r="BW401" i="5"/>
  <c r="DH401" i="5" s="1"/>
  <c r="BV401" i="5"/>
  <c r="DG401" i="5"/>
  <c r="BU401" i="5"/>
  <c r="DF401" i="5" s="1"/>
  <c r="BT401" i="5"/>
  <c r="DE401" i="5"/>
  <c r="CR400" i="5"/>
  <c r="CQ400" i="5"/>
  <c r="CP400" i="5"/>
  <c r="CO400" i="5"/>
  <c r="CN400" i="5"/>
  <c r="CM400" i="5"/>
  <c r="CL400" i="5"/>
  <c r="BZ400" i="5"/>
  <c r="DK400" i="5"/>
  <c r="BY400" i="5"/>
  <c r="DJ400" i="5" s="1"/>
  <c r="BX400" i="5"/>
  <c r="DI400" i="5"/>
  <c r="BW400" i="5"/>
  <c r="DH400" i="5" s="1"/>
  <c r="BV400" i="5"/>
  <c r="DG400" i="5" s="1"/>
  <c r="BU400" i="5"/>
  <c r="DF400" i="5" s="1"/>
  <c r="BT400" i="5"/>
  <c r="DE400" i="5" s="1"/>
  <c r="CR399" i="5"/>
  <c r="CQ399" i="5"/>
  <c r="CP399" i="5"/>
  <c r="CO399" i="5"/>
  <c r="CN399" i="5"/>
  <c r="CM399" i="5"/>
  <c r="CL399" i="5"/>
  <c r="CS395" i="5" s="1"/>
  <c r="BZ399" i="5"/>
  <c r="DK399" i="5" s="1"/>
  <c r="BY399" i="5"/>
  <c r="DJ399" i="5"/>
  <c r="BX399" i="5"/>
  <c r="DI399" i="5" s="1"/>
  <c r="BW399" i="5"/>
  <c r="DH399" i="5"/>
  <c r="BV399" i="5"/>
  <c r="DG399" i="5" s="1"/>
  <c r="BU399" i="5"/>
  <c r="DF399" i="5"/>
  <c r="BT399" i="5"/>
  <c r="DE399" i="5" s="1"/>
  <c r="CR398" i="5"/>
  <c r="CQ398" i="5"/>
  <c r="CP398" i="5"/>
  <c r="CO398" i="5"/>
  <c r="CN398" i="5"/>
  <c r="CM398" i="5"/>
  <c r="CL398" i="5"/>
  <c r="BZ398" i="5"/>
  <c r="DK398" i="5" s="1"/>
  <c r="BY398" i="5"/>
  <c r="DJ398" i="5"/>
  <c r="BX398" i="5"/>
  <c r="DI398" i="5" s="1"/>
  <c r="BW398" i="5"/>
  <c r="DH398" i="5"/>
  <c r="BV398" i="5"/>
  <c r="DG398" i="5" s="1"/>
  <c r="BU398" i="5"/>
  <c r="DF398" i="5" s="1"/>
  <c r="BT398" i="5"/>
  <c r="DE398" i="5" s="1"/>
  <c r="CR397" i="5"/>
  <c r="CQ397" i="5"/>
  <c r="CP397" i="5"/>
  <c r="CO397" i="5"/>
  <c r="CN397" i="5"/>
  <c r="CM397" i="5"/>
  <c r="CL397" i="5"/>
  <c r="BZ397" i="5"/>
  <c r="DK397" i="5"/>
  <c r="BY397" i="5"/>
  <c r="DJ397" i="5" s="1"/>
  <c r="BX397" i="5"/>
  <c r="DI397" i="5"/>
  <c r="BW397" i="5"/>
  <c r="DH397" i="5" s="1"/>
  <c r="BV397" i="5"/>
  <c r="DG397" i="5"/>
  <c r="BU397" i="5"/>
  <c r="DF397" i="5" s="1"/>
  <c r="BT397" i="5"/>
  <c r="DE397" i="5"/>
  <c r="CR396" i="5"/>
  <c r="CQ396" i="5"/>
  <c r="CP396" i="5"/>
  <c r="CO396" i="5"/>
  <c r="CN396" i="5"/>
  <c r="CM396" i="5"/>
  <c r="CL396" i="5"/>
  <c r="BZ396" i="5"/>
  <c r="DK396" i="5" s="1"/>
  <c r="BY396" i="5"/>
  <c r="DJ396" i="5" s="1"/>
  <c r="BX396" i="5"/>
  <c r="DI396" i="5"/>
  <c r="BW396" i="5"/>
  <c r="DH396" i="5" s="1"/>
  <c r="BV396" i="5"/>
  <c r="DG396" i="5"/>
  <c r="BU396" i="5"/>
  <c r="DF396" i="5" s="1"/>
  <c r="BT396" i="5"/>
  <c r="DE396" i="5" s="1"/>
  <c r="DD395" i="5"/>
  <c r="DC395" i="5"/>
  <c r="DB395" i="5"/>
  <c r="DA395" i="5"/>
  <c r="CZ395" i="5"/>
  <c r="CR395" i="5"/>
  <c r="CY395" i="5"/>
  <c r="CQ395" i="5"/>
  <c r="CP395" i="5"/>
  <c r="CO395" i="5"/>
  <c r="CN395" i="5"/>
  <c r="CU395" i="5" s="1"/>
  <c r="CM395" i="5"/>
  <c r="CL395" i="5"/>
  <c r="BZ395" i="5"/>
  <c r="DK395" i="5" s="1"/>
  <c r="BY395" i="5"/>
  <c r="DJ395" i="5"/>
  <c r="BX395" i="5"/>
  <c r="DI395" i="5" s="1"/>
  <c r="BW395" i="5"/>
  <c r="DH395" i="5"/>
  <c r="BV395" i="5"/>
  <c r="DG395" i="5" s="1"/>
  <c r="BU395" i="5"/>
  <c r="DF395" i="5" s="1"/>
  <c r="BT395" i="5"/>
  <c r="CR394" i="5"/>
  <c r="CQ394" i="5"/>
  <c r="CP394" i="5"/>
  <c r="CO394" i="5"/>
  <c r="CN394" i="5"/>
  <c r="CM394" i="5"/>
  <c r="CL394" i="5"/>
  <c r="BZ394" i="5"/>
  <c r="DK394" i="5" s="1"/>
  <c r="BY394" i="5"/>
  <c r="DJ394" i="5" s="1"/>
  <c r="BX394" i="5"/>
  <c r="DI394" i="5"/>
  <c r="BW394" i="5"/>
  <c r="DH394" i="5" s="1"/>
  <c r="BV394" i="5"/>
  <c r="DG394" i="5"/>
  <c r="BU394" i="5"/>
  <c r="DF394" i="5" s="1"/>
  <c r="BT394" i="5"/>
  <c r="DE394" i="5" s="1"/>
  <c r="CR393" i="5"/>
  <c r="CQ393" i="5"/>
  <c r="CP393" i="5"/>
  <c r="CO393" i="5"/>
  <c r="CN393" i="5"/>
  <c r="CM393" i="5"/>
  <c r="CL393" i="5"/>
  <c r="BZ393" i="5"/>
  <c r="DK393" i="5"/>
  <c r="BY393" i="5"/>
  <c r="DJ393" i="5"/>
  <c r="BX393" i="5"/>
  <c r="DI393" i="5"/>
  <c r="BW393" i="5"/>
  <c r="DH393" i="5"/>
  <c r="BV393" i="5"/>
  <c r="DG393" i="5"/>
  <c r="BU393" i="5"/>
  <c r="DF393" i="5"/>
  <c r="BT393" i="5"/>
  <c r="DE393" i="5"/>
  <c r="CR392" i="5"/>
  <c r="CQ392" i="5"/>
  <c r="CP392" i="5"/>
  <c r="CO392" i="5"/>
  <c r="CN392" i="5"/>
  <c r="CM392" i="5"/>
  <c r="CL392" i="5"/>
  <c r="BZ392" i="5"/>
  <c r="DK392" i="5" s="1"/>
  <c r="BY392" i="5"/>
  <c r="DJ392" i="5" s="1"/>
  <c r="BX392" i="5"/>
  <c r="DI392" i="5" s="1"/>
  <c r="BW392" i="5"/>
  <c r="DH392" i="5"/>
  <c r="BV392" i="5"/>
  <c r="DG392" i="5" s="1"/>
  <c r="BU392" i="5"/>
  <c r="DF392" i="5"/>
  <c r="BT392" i="5"/>
  <c r="DE392" i="5" s="1"/>
  <c r="CR391" i="5"/>
  <c r="CQ391" i="5"/>
  <c r="CP391" i="5"/>
  <c r="CO391" i="5"/>
  <c r="CN391" i="5"/>
  <c r="CM391" i="5"/>
  <c r="CL391" i="5"/>
  <c r="BZ391" i="5"/>
  <c r="DK391" i="5"/>
  <c r="BY391" i="5"/>
  <c r="DJ391" i="5"/>
  <c r="BX391" i="5"/>
  <c r="DI391" i="5"/>
  <c r="BW391" i="5"/>
  <c r="DH391" i="5"/>
  <c r="BV391" i="5"/>
  <c r="DG391" i="5"/>
  <c r="BU391" i="5"/>
  <c r="DF391" i="5"/>
  <c r="BT391" i="5"/>
  <c r="DE391" i="5"/>
  <c r="CR390" i="5"/>
  <c r="CQ390" i="5"/>
  <c r="CP390" i="5"/>
  <c r="CO390" i="5"/>
  <c r="CN390" i="5"/>
  <c r="CM390" i="5"/>
  <c r="CL390" i="5"/>
  <c r="BZ390" i="5"/>
  <c r="DK390" i="5" s="1"/>
  <c r="BY390" i="5"/>
  <c r="DJ390" i="5" s="1"/>
  <c r="BX390" i="5"/>
  <c r="DI390" i="5"/>
  <c r="BW390" i="5"/>
  <c r="DH390" i="5" s="1"/>
  <c r="BV390" i="5"/>
  <c r="DG390" i="5"/>
  <c r="BU390" i="5"/>
  <c r="DF390" i="5" s="1"/>
  <c r="BT390" i="5"/>
  <c r="DE390" i="5"/>
  <c r="CR389" i="5"/>
  <c r="CQ389" i="5"/>
  <c r="CP389" i="5"/>
  <c r="CO389" i="5"/>
  <c r="CN389" i="5"/>
  <c r="CM389" i="5"/>
  <c r="CL389" i="5"/>
  <c r="BZ389" i="5"/>
  <c r="DK389" i="5"/>
  <c r="BY389" i="5"/>
  <c r="DJ389" i="5"/>
  <c r="BX389" i="5"/>
  <c r="DI389" i="5"/>
  <c r="BW389" i="5"/>
  <c r="DH389" i="5"/>
  <c r="BV389" i="5"/>
  <c r="DG389" i="5"/>
  <c r="BU389" i="5"/>
  <c r="DF389" i="5"/>
  <c r="BT389" i="5"/>
  <c r="DE389" i="5"/>
  <c r="DD388" i="5"/>
  <c r="DC388" i="5"/>
  <c r="DB388" i="5"/>
  <c r="DA388" i="5"/>
  <c r="CZ388" i="5"/>
  <c r="CR388" i="5"/>
  <c r="CQ388" i="5"/>
  <c r="CP388" i="5"/>
  <c r="CO388" i="5"/>
  <c r="CN388" i="5"/>
  <c r="CM388" i="5"/>
  <c r="CL388" i="5"/>
  <c r="BZ388" i="5"/>
  <c r="BY388" i="5"/>
  <c r="DJ388" i="5"/>
  <c r="BX388" i="5"/>
  <c r="BW388" i="5"/>
  <c r="DH388" i="5"/>
  <c r="BV388" i="5"/>
  <c r="BU388" i="5"/>
  <c r="BT388" i="5"/>
  <c r="CR387" i="5"/>
  <c r="CQ387" i="5"/>
  <c r="CP387" i="5"/>
  <c r="CW381" i="5" s="1"/>
  <c r="CO387" i="5"/>
  <c r="CN387" i="5"/>
  <c r="CM387" i="5"/>
  <c r="CL387" i="5"/>
  <c r="BZ387" i="5"/>
  <c r="DK387" i="5"/>
  <c r="BY387" i="5"/>
  <c r="DJ387" i="5"/>
  <c r="BX387" i="5"/>
  <c r="DI387" i="5"/>
  <c r="BW387" i="5"/>
  <c r="DH387" i="5"/>
  <c r="BV387" i="5"/>
  <c r="DG387" i="5"/>
  <c r="BU387" i="5"/>
  <c r="DF387" i="5"/>
  <c r="BT387" i="5"/>
  <c r="DE387" i="5"/>
  <c r="CR386" i="5"/>
  <c r="CQ386" i="5"/>
  <c r="CP386" i="5"/>
  <c r="CO386" i="5"/>
  <c r="CN386" i="5"/>
  <c r="CM386" i="5"/>
  <c r="CL386" i="5"/>
  <c r="BZ386" i="5"/>
  <c r="DK386" i="5" s="1"/>
  <c r="BY386" i="5"/>
  <c r="DJ386" i="5"/>
  <c r="BX386" i="5"/>
  <c r="DI386" i="5" s="1"/>
  <c r="BW386" i="5"/>
  <c r="DH386" i="5"/>
  <c r="BV386" i="5"/>
  <c r="DG386" i="5" s="1"/>
  <c r="BU386" i="5"/>
  <c r="DF386" i="5"/>
  <c r="BT386" i="5"/>
  <c r="DE386" i="5" s="1"/>
  <c r="CR385" i="5"/>
  <c r="CQ385" i="5"/>
  <c r="CP385" i="5"/>
  <c r="CO385" i="5"/>
  <c r="CN385" i="5"/>
  <c r="CM385" i="5"/>
  <c r="CL385" i="5"/>
  <c r="BZ385" i="5"/>
  <c r="DK385" i="5"/>
  <c r="BY385" i="5"/>
  <c r="DJ385" i="5"/>
  <c r="BX385" i="5"/>
  <c r="DI385" i="5"/>
  <c r="BW385" i="5"/>
  <c r="DH385" i="5"/>
  <c r="BV385" i="5"/>
  <c r="DG385" i="5"/>
  <c r="BU385" i="5"/>
  <c r="DF385" i="5"/>
  <c r="BT385" i="5"/>
  <c r="DE385" i="5"/>
  <c r="CR384" i="5"/>
  <c r="CQ384" i="5"/>
  <c r="CP384" i="5"/>
  <c r="CO384" i="5"/>
  <c r="CN384" i="5"/>
  <c r="CM384" i="5"/>
  <c r="CL384" i="5"/>
  <c r="BZ384" i="5"/>
  <c r="DK384" i="5" s="1"/>
  <c r="BY384" i="5"/>
  <c r="DJ384" i="5" s="1"/>
  <c r="BX384" i="5"/>
  <c r="DI384" i="5"/>
  <c r="BW384" i="5"/>
  <c r="DH384" i="5" s="1"/>
  <c r="BV384" i="5"/>
  <c r="DG384" i="5"/>
  <c r="BU384" i="5"/>
  <c r="DF384" i="5" s="1"/>
  <c r="BT384" i="5"/>
  <c r="DE384" i="5"/>
  <c r="CR383" i="5"/>
  <c r="CQ383" i="5"/>
  <c r="CP383" i="5"/>
  <c r="CO383" i="5"/>
  <c r="CN383" i="5"/>
  <c r="CM383" i="5"/>
  <c r="CL383" i="5"/>
  <c r="BZ383" i="5"/>
  <c r="DK383" i="5"/>
  <c r="BY383" i="5"/>
  <c r="DJ383" i="5"/>
  <c r="BX383" i="5"/>
  <c r="DI383" i="5"/>
  <c r="BW383" i="5"/>
  <c r="DH383" i="5"/>
  <c r="BV383" i="5"/>
  <c r="DG383" i="5"/>
  <c r="BU383" i="5"/>
  <c r="DF383" i="5"/>
  <c r="BT383" i="5"/>
  <c r="DE383" i="5"/>
  <c r="CR382" i="5"/>
  <c r="CQ382" i="5"/>
  <c r="CP382" i="5"/>
  <c r="CO382" i="5"/>
  <c r="CN382" i="5"/>
  <c r="CM382" i="5"/>
  <c r="CL382" i="5"/>
  <c r="BZ382" i="5"/>
  <c r="DK382" i="5" s="1"/>
  <c r="BY382" i="5"/>
  <c r="DJ382" i="5" s="1"/>
  <c r="BX382" i="5"/>
  <c r="DI382" i="5" s="1"/>
  <c r="BW382" i="5"/>
  <c r="DH382" i="5" s="1"/>
  <c r="BV382" i="5"/>
  <c r="DG382" i="5" s="1"/>
  <c r="BU382" i="5"/>
  <c r="DF382" i="5"/>
  <c r="BT382" i="5"/>
  <c r="DE382" i="5" s="1"/>
  <c r="DD381" i="5"/>
  <c r="DC381" i="5"/>
  <c r="DB381" i="5"/>
  <c r="DA381" i="5"/>
  <c r="CZ381" i="5"/>
  <c r="CR381" i="5"/>
  <c r="CQ381" i="5"/>
  <c r="CP381" i="5"/>
  <c r="CO381" i="5"/>
  <c r="CN381" i="5"/>
  <c r="CM381" i="5"/>
  <c r="CL381" i="5"/>
  <c r="BZ381" i="5"/>
  <c r="DK381" i="5"/>
  <c r="BY381" i="5"/>
  <c r="BX381" i="5"/>
  <c r="DI381" i="5" s="1"/>
  <c r="BW381" i="5"/>
  <c r="BV381" i="5"/>
  <c r="DG381" i="5"/>
  <c r="BU381" i="5"/>
  <c r="BT381" i="5"/>
  <c r="DE381" i="5" s="1"/>
  <c r="CR380" i="5"/>
  <c r="CQ380" i="5"/>
  <c r="CP380" i="5"/>
  <c r="CO380" i="5"/>
  <c r="CN380" i="5"/>
  <c r="CM380" i="5"/>
  <c r="CL380" i="5"/>
  <c r="BZ380" i="5"/>
  <c r="DK380" i="5"/>
  <c r="BY380" i="5"/>
  <c r="DJ380" i="5" s="1"/>
  <c r="BX380" i="5"/>
  <c r="DI380" i="5"/>
  <c r="BW380" i="5"/>
  <c r="DH380" i="5" s="1"/>
  <c r="BV380" i="5"/>
  <c r="DG380" i="5"/>
  <c r="BU380" i="5"/>
  <c r="DF380" i="5" s="1"/>
  <c r="BT380" i="5"/>
  <c r="DE380" i="5"/>
  <c r="CR379" i="5"/>
  <c r="CQ379" i="5"/>
  <c r="CP379" i="5"/>
  <c r="CO379" i="5"/>
  <c r="CN379" i="5"/>
  <c r="CM379" i="5"/>
  <c r="CL379" i="5"/>
  <c r="BZ379" i="5"/>
  <c r="DK379" i="5"/>
  <c r="BY379" i="5"/>
  <c r="DJ379" i="5" s="1"/>
  <c r="BX379" i="5"/>
  <c r="DI379" i="5"/>
  <c r="BW379" i="5"/>
  <c r="DH379" i="5" s="1"/>
  <c r="BV379" i="5"/>
  <c r="DG379" i="5"/>
  <c r="BU379" i="5"/>
  <c r="DF379" i="5" s="1"/>
  <c r="BT379" i="5"/>
  <c r="DE379" i="5" s="1"/>
  <c r="CR378" i="5"/>
  <c r="CQ378" i="5"/>
  <c r="CP378" i="5"/>
  <c r="CO378" i="5"/>
  <c r="CN378" i="5"/>
  <c r="CM378" i="5"/>
  <c r="CL378" i="5"/>
  <c r="BZ378" i="5"/>
  <c r="DK378" i="5"/>
  <c r="BY378" i="5"/>
  <c r="DJ378" i="5"/>
  <c r="BX378" i="5"/>
  <c r="DI378" i="5"/>
  <c r="BW378" i="5"/>
  <c r="DH378" i="5"/>
  <c r="BV378" i="5"/>
  <c r="DG378" i="5"/>
  <c r="BU378" i="5"/>
  <c r="DF378" i="5"/>
  <c r="BT378" i="5"/>
  <c r="DE378" i="5"/>
  <c r="CR377" i="5"/>
  <c r="CQ377" i="5"/>
  <c r="CP377" i="5"/>
  <c r="CO377" i="5"/>
  <c r="CN377" i="5"/>
  <c r="CM377" i="5"/>
  <c r="CL377" i="5"/>
  <c r="BZ377" i="5"/>
  <c r="DK377" i="5" s="1"/>
  <c r="BY377" i="5"/>
  <c r="DJ377" i="5" s="1"/>
  <c r="BX377" i="5"/>
  <c r="DI377" i="5" s="1"/>
  <c r="BW377" i="5"/>
  <c r="DH377" i="5"/>
  <c r="BV377" i="5"/>
  <c r="DG377" i="5" s="1"/>
  <c r="BU377" i="5"/>
  <c r="DF377" i="5"/>
  <c r="BT377" i="5"/>
  <c r="DE377" i="5" s="1"/>
  <c r="CR376" i="5"/>
  <c r="CQ376" i="5"/>
  <c r="CP376" i="5"/>
  <c r="CO376" i="5"/>
  <c r="CN376" i="5"/>
  <c r="CM376" i="5"/>
  <c r="CL376" i="5"/>
  <c r="BZ376" i="5"/>
  <c r="DK376" i="5"/>
  <c r="BY376" i="5"/>
  <c r="DJ376" i="5"/>
  <c r="BX376" i="5"/>
  <c r="DI376" i="5"/>
  <c r="BW376" i="5"/>
  <c r="DH376" i="5"/>
  <c r="BV376" i="5"/>
  <c r="DG376" i="5"/>
  <c r="BU376" i="5"/>
  <c r="DF376" i="5"/>
  <c r="BT376" i="5"/>
  <c r="DE376" i="5"/>
  <c r="CR375" i="5"/>
  <c r="CQ375" i="5"/>
  <c r="CP375" i="5"/>
  <c r="CO375" i="5"/>
  <c r="CN375" i="5"/>
  <c r="CM375" i="5"/>
  <c r="CL375" i="5"/>
  <c r="BZ375" i="5"/>
  <c r="DK375" i="5" s="1"/>
  <c r="BY375" i="5"/>
  <c r="DJ375" i="5" s="1"/>
  <c r="BX375" i="5"/>
  <c r="DI375" i="5" s="1"/>
  <c r="BW375" i="5"/>
  <c r="DH375" i="5" s="1"/>
  <c r="BV375" i="5"/>
  <c r="DG375" i="5"/>
  <c r="BU375" i="5"/>
  <c r="DF375" i="5" s="1"/>
  <c r="BT375" i="5"/>
  <c r="DE375" i="5"/>
  <c r="DH374" i="5"/>
  <c r="DD374" i="5"/>
  <c r="DC374" i="5"/>
  <c r="DB374" i="5"/>
  <c r="DA374" i="5"/>
  <c r="CZ374" i="5"/>
  <c r="CR374" i="5"/>
  <c r="CQ374" i="5"/>
  <c r="CX374" i="5"/>
  <c r="CP374" i="5"/>
  <c r="CO374" i="5"/>
  <c r="CN374" i="5"/>
  <c r="CM374" i="5"/>
  <c r="CT374" i="5" s="1"/>
  <c r="CL374" i="5"/>
  <c r="BZ374" i="5"/>
  <c r="BY374" i="5"/>
  <c r="DJ374" i="5" s="1"/>
  <c r="BX374" i="5"/>
  <c r="BW374" i="5"/>
  <c r="BV374" i="5"/>
  <c r="BU374" i="5"/>
  <c r="DF374" i="5"/>
  <c r="BT374" i="5"/>
  <c r="CR373" i="5"/>
  <c r="CQ373" i="5"/>
  <c r="CP373" i="5"/>
  <c r="CW367" i="5" s="1"/>
  <c r="CO373" i="5"/>
  <c r="CN373" i="5"/>
  <c r="CM373" i="5"/>
  <c r="CL373" i="5"/>
  <c r="BZ373" i="5"/>
  <c r="DK373" i="5" s="1"/>
  <c r="BY373" i="5"/>
  <c r="DJ373" i="5"/>
  <c r="BX373" i="5"/>
  <c r="DI373" i="5" s="1"/>
  <c r="BW373" i="5"/>
  <c r="DH373" i="5"/>
  <c r="BV373" i="5"/>
  <c r="DG373" i="5" s="1"/>
  <c r="BU373" i="5"/>
  <c r="DF373" i="5"/>
  <c r="BT373" i="5"/>
  <c r="DE373" i="5" s="1"/>
  <c r="CR372" i="5"/>
  <c r="CQ372" i="5"/>
  <c r="CP372" i="5"/>
  <c r="CO372" i="5"/>
  <c r="CN372" i="5"/>
  <c r="CM372" i="5"/>
  <c r="CL372" i="5"/>
  <c r="BZ372" i="5"/>
  <c r="DK372" i="5" s="1"/>
  <c r="BY372" i="5"/>
  <c r="DJ372" i="5"/>
  <c r="BX372" i="5"/>
  <c r="DI372" i="5" s="1"/>
  <c r="BW372" i="5"/>
  <c r="DH372" i="5"/>
  <c r="BV372" i="5"/>
  <c r="DG372" i="5" s="1"/>
  <c r="BU372" i="5"/>
  <c r="DF372" i="5" s="1"/>
  <c r="BT372" i="5"/>
  <c r="DE372" i="5" s="1"/>
  <c r="CR371" i="5"/>
  <c r="CQ371" i="5"/>
  <c r="CP371" i="5"/>
  <c r="CO371" i="5"/>
  <c r="CN371" i="5"/>
  <c r="CM371" i="5"/>
  <c r="CL371" i="5"/>
  <c r="BZ371" i="5"/>
  <c r="DK371" i="5"/>
  <c r="BY371" i="5"/>
  <c r="DJ371" i="5" s="1"/>
  <c r="BX371" i="5"/>
  <c r="DI371" i="5"/>
  <c r="BW371" i="5"/>
  <c r="DH371" i="5" s="1"/>
  <c r="BV371" i="5"/>
  <c r="DG371" i="5"/>
  <c r="BU371" i="5"/>
  <c r="DF371" i="5" s="1"/>
  <c r="BT371" i="5"/>
  <c r="DE371" i="5"/>
  <c r="CR370" i="5"/>
  <c r="CQ370" i="5"/>
  <c r="CP370" i="5"/>
  <c r="CO370" i="5"/>
  <c r="CN370" i="5"/>
  <c r="CM370" i="5"/>
  <c r="CL370" i="5"/>
  <c r="BZ370" i="5"/>
  <c r="DK370" i="5" s="1"/>
  <c r="BY370" i="5"/>
  <c r="DJ370" i="5" s="1"/>
  <c r="BX370" i="5"/>
  <c r="DI370" i="5"/>
  <c r="BW370" i="5"/>
  <c r="DH370" i="5" s="1"/>
  <c r="BV370" i="5"/>
  <c r="DG370" i="5"/>
  <c r="BU370" i="5"/>
  <c r="DF370" i="5" s="1"/>
  <c r="BT370" i="5"/>
  <c r="DE370" i="5" s="1"/>
  <c r="CR369" i="5"/>
  <c r="CQ369" i="5"/>
  <c r="CP369" i="5"/>
  <c r="CO369" i="5"/>
  <c r="CN369" i="5"/>
  <c r="CM369" i="5"/>
  <c r="CL369" i="5"/>
  <c r="BZ369" i="5"/>
  <c r="DK369" i="5" s="1"/>
  <c r="BY369" i="5"/>
  <c r="DJ369" i="5"/>
  <c r="BX369" i="5"/>
  <c r="DI369" i="5"/>
  <c r="BW369" i="5"/>
  <c r="DH369" i="5"/>
  <c r="BV369" i="5"/>
  <c r="DG369" i="5"/>
  <c r="BU369" i="5"/>
  <c r="DF369" i="5" s="1"/>
  <c r="BT369" i="5"/>
  <c r="DE369" i="5" s="1"/>
  <c r="CR368" i="5"/>
  <c r="CQ368" i="5"/>
  <c r="CP368" i="5"/>
  <c r="CO368" i="5"/>
  <c r="CN368" i="5"/>
  <c r="CM368" i="5"/>
  <c r="CL368" i="5"/>
  <c r="BZ368" i="5"/>
  <c r="DK368" i="5"/>
  <c r="BY368" i="5"/>
  <c r="DJ368" i="5" s="1"/>
  <c r="BX368" i="5"/>
  <c r="DI368" i="5"/>
  <c r="BW368" i="5"/>
  <c r="DH368" i="5" s="1"/>
  <c r="BV368" i="5"/>
  <c r="DG368" i="5"/>
  <c r="BU368" i="5"/>
  <c r="DF368" i="5" s="1"/>
  <c r="BT368" i="5"/>
  <c r="DE368" i="5"/>
  <c r="DD367" i="5"/>
  <c r="DC367" i="5"/>
  <c r="DB367" i="5"/>
  <c r="DA367" i="5"/>
  <c r="CZ367" i="5"/>
  <c r="CR367" i="5"/>
  <c r="CQ367" i="5"/>
  <c r="CP367" i="5"/>
  <c r="CO367" i="5"/>
  <c r="CN367" i="5"/>
  <c r="CM367" i="5"/>
  <c r="CL367" i="5"/>
  <c r="CS367" i="5" s="1"/>
  <c r="BZ367" i="5"/>
  <c r="DK367" i="5"/>
  <c r="BY367" i="5"/>
  <c r="BX367" i="5"/>
  <c r="DI367" i="5" s="1"/>
  <c r="BW367" i="5"/>
  <c r="BV367" i="5"/>
  <c r="DG367" i="5" s="1"/>
  <c r="BU367" i="5"/>
  <c r="BT367" i="5"/>
  <c r="DE367" i="5"/>
  <c r="CR366" i="5"/>
  <c r="CQ366" i="5"/>
  <c r="CP366" i="5"/>
  <c r="CO366" i="5"/>
  <c r="CN366" i="5"/>
  <c r="CM366" i="5"/>
  <c r="CL366" i="5"/>
  <c r="BZ366" i="5"/>
  <c r="DK366" i="5" s="1"/>
  <c r="BY366" i="5"/>
  <c r="DJ366" i="5"/>
  <c r="BX366" i="5"/>
  <c r="DI366" i="5" s="1"/>
  <c r="BW366" i="5"/>
  <c r="DH366" i="5"/>
  <c r="BV366" i="5"/>
  <c r="DG366" i="5" s="1"/>
  <c r="BU366" i="5"/>
  <c r="DF366" i="5"/>
  <c r="BT366" i="5"/>
  <c r="DE366" i="5" s="1"/>
  <c r="CR365" i="5"/>
  <c r="CQ365" i="5"/>
  <c r="CP365" i="5"/>
  <c r="CO365" i="5"/>
  <c r="CN365" i="5"/>
  <c r="CM365" i="5"/>
  <c r="CL365" i="5"/>
  <c r="BZ365" i="5"/>
  <c r="DK365" i="5" s="1"/>
  <c r="BY365" i="5"/>
  <c r="DJ365" i="5"/>
  <c r="BX365" i="5"/>
  <c r="DI365" i="5" s="1"/>
  <c r="BW365" i="5"/>
  <c r="DH365" i="5"/>
  <c r="BV365" i="5"/>
  <c r="DG365" i="5" s="1"/>
  <c r="BU365" i="5"/>
  <c r="DF365" i="5"/>
  <c r="BT365" i="5"/>
  <c r="DE365" i="5" s="1"/>
  <c r="CR364" i="5"/>
  <c r="CQ364" i="5"/>
  <c r="CP364" i="5"/>
  <c r="CO364" i="5"/>
  <c r="CN364" i="5"/>
  <c r="CM364" i="5"/>
  <c r="CL364" i="5"/>
  <c r="BZ364" i="5"/>
  <c r="DK364" i="5"/>
  <c r="BY364" i="5"/>
  <c r="DJ364" i="5" s="1"/>
  <c r="BX364" i="5"/>
  <c r="DI364" i="5"/>
  <c r="BW364" i="5"/>
  <c r="DH364" i="5" s="1"/>
  <c r="BV364" i="5"/>
  <c r="DG364" i="5"/>
  <c r="BU364" i="5"/>
  <c r="DF364" i="5" s="1"/>
  <c r="BT364" i="5"/>
  <c r="DE364" i="5"/>
  <c r="CR363" i="5"/>
  <c r="CQ363" i="5"/>
  <c r="CP363" i="5"/>
  <c r="CO363" i="5"/>
  <c r="CN363" i="5"/>
  <c r="CM363" i="5"/>
  <c r="CL363" i="5"/>
  <c r="BZ363" i="5"/>
  <c r="DK363" i="5"/>
  <c r="BY363" i="5"/>
  <c r="DJ363" i="5" s="1"/>
  <c r="BX363" i="5"/>
  <c r="DI363" i="5"/>
  <c r="BW363" i="5"/>
  <c r="DH363" i="5" s="1"/>
  <c r="BV363" i="5"/>
  <c r="DG363" i="5"/>
  <c r="BU363" i="5"/>
  <c r="DF363" i="5" s="1"/>
  <c r="BT363" i="5"/>
  <c r="DE363" i="5"/>
  <c r="CR362" i="5"/>
  <c r="CQ362" i="5"/>
  <c r="CP362" i="5"/>
  <c r="CO362" i="5"/>
  <c r="CN362" i="5"/>
  <c r="CM362" i="5"/>
  <c r="CL362" i="5"/>
  <c r="BZ362" i="5"/>
  <c r="DK362" i="5" s="1"/>
  <c r="BY362" i="5"/>
  <c r="DJ362" i="5"/>
  <c r="BX362" i="5"/>
  <c r="DI362" i="5" s="1"/>
  <c r="BW362" i="5"/>
  <c r="DH362" i="5"/>
  <c r="BV362" i="5"/>
  <c r="DG362" i="5" s="1"/>
  <c r="BU362" i="5"/>
  <c r="DF362" i="5"/>
  <c r="BT362" i="5"/>
  <c r="DE362" i="5" s="1"/>
  <c r="CR361" i="5"/>
  <c r="CQ361" i="5"/>
  <c r="CP361" i="5"/>
  <c r="CO361" i="5"/>
  <c r="CN361" i="5"/>
  <c r="CM361" i="5"/>
  <c r="CL361" i="5"/>
  <c r="BZ361" i="5"/>
  <c r="DK361" i="5" s="1"/>
  <c r="BY361" i="5"/>
  <c r="DJ361" i="5"/>
  <c r="BX361" i="5"/>
  <c r="DI361" i="5" s="1"/>
  <c r="BW361" i="5"/>
  <c r="DH361" i="5"/>
  <c r="BV361" i="5"/>
  <c r="DG361" i="5" s="1"/>
  <c r="BU361" i="5"/>
  <c r="DF361" i="5"/>
  <c r="BT361" i="5"/>
  <c r="DE361" i="5" s="1"/>
  <c r="DD360" i="5"/>
  <c r="DC360" i="5"/>
  <c r="DB360" i="5"/>
  <c r="DA360" i="5"/>
  <c r="CZ360" i="5"/>
  <c r="CR360" i="5"/>
  <c r="CQ360" i="5"/>
  <c r="CP360" i="5"/>
  <c r="CO360" i="5"/>
  <c r="CN360" i="5"/>
  <c r="CM360" i="5"/>
  <c r="CL360" i="5"/>
  <c r="BZ360" i="5"/>
  <c r="BY360" i="5"/>
  <c r="DJ360" i="5"/>
  <c r="BX360" i="5"/>
  <c r="BW360" i="5"/>
  <c r="DH360" i="5" s="1"/>
  <c r="BV360" i="5"/>
  <c r="BU360" i="5"/>
  <c r="DF360" i="5"/>
  <c r="BT360" i="5"/>
  <c r="CR359" i="5"/>
  <c r="CQ359" i="5"/>
  <c r="CP359" i="5"/>
  <c r="CO359" i="5"/>
  <c r="CN359" i="5"/>
  <c r="CM359" i="5"/>
  <c r="CL359" i="5"/>
  <c r="BZ359" i="5"/>
  <c r="DK359" i="5"/>
  <c r="BY359" i="5"/>
  <c r="DJ359" i="5"/>
  <c r="BX359" i="5"/>
  <c r="DI359" i="5"/>
  <c r="BW359" i="5"/>
  <c r="DH359" i="5"/>
  <c r="BV359" i="5"/>
  <c r="DG359" i="5"/>
  <c r="BU359" i="5"/>
  <c r="DF359" i="5"/>
  <c r="BT359" i="5"/>
  <c r="DE359" i="5"/>
  <c r="CR358" i="5"/>
  <c r="CQ358" i="5"/>
  <c r="CP358" i="5"/>
  <c r="CO358" i="5"/>
  <c r="CN358" i="5"/>
  <c r="CM358" i="5"/>
  <c r="CL358" i="5"/>
  <c r="BZ358" i="5"/>
  <c r="DK358" i="5"/>
  <c r="BY358" i="5"/>
  <c r="DJ358" i="5" s="1"/>
  <c r="BX358" i="5"/>
  <c r="DI358" i="5"/>
  <c r="BW358" i="5"/>
  <c r="DH358" i="5" s="1"/>
  <c r="BV358" i="5"/>
  <c r="DG358" i="5"/>
  <c r="BU358" i="5"/>
  <c r="DF358" i="5" s="1"/>
  <c r="BT358" i="5"/>
  <c r="DE358" i="5"/>
  <c r="CR357" i="5"/>
  <c r="CQ357" i="5"/>
  <c r="CP357" i="5"/>
  <c r="CO357" i="5"/>
  <c r="CN357" i="5"/>
  <c r="CM357" i="5"/>
  <c r="CL357" i="5"/>
  <c r="BZ357" i="5"/>
  <c r="DK357" i="5"/>
  <c r="BY357" i="5"/>
  <c r="DJ357" i="5"/>
  <c r="BX357" i="5"/>
  <c r="DI357" i="5"/>
  <c r="BW357" i="5"/>
  <c r="DH357" i="5"/>
  <c r="BV357" i="5"/>
  <c r="DG357" i="5"/>
  <c r="BU357" i="5"/>
  <c r="DF357" i="5"/>
  <c r="BT357" i="5"/>
  <c r="DE357" i="5"/>
  <c r="CR356" i="5"/>
  <c r="CQ356" i="5"/>
  <c r="CP356" i="5"/>
  <c r="CO356" i="5"/>
  <c r="CN356" i="5"/>
  <c r="CM356" i="5"/>
  <c r="CL356" i="5"/>
  <c r="BZ356" i="5"/>
  <c r="DK356" i="5" s="1"/>
  <c r="BY356" i="5"/>
  <c r="DJ356" i="5"/>
  <c r="BX356" i="5"/>
  <c r="DI356" i="5" s="1"/>
  <c r="BW356" i="5"/>
  <c r="DH356" i="5"/>
  <c r="BV356" i="5"/>
  <c r="DG356" i="5" s="1"/>
  <c r="BU356" i="5"/>
  <c r="DF356" i="5"/>
  <c r="BT356" i="5"/>
  <c r="DE356" i="5" s="1"/>
  <c r="CR355" i="5"/>
  <c r="CQ355" i="5"/>
  <c r="CP355" i="5"/>
  <c r="CW353" i="5" s="1"/>
  <c r="CO355" i="5"/>
  <c r="CN355" i="5"/>
  <c r="CM355" i="5"/>
  <c r="CL355" i="5"/>
  <c r="BZ355" i="5"/>
  <c r="DK355" i="5"/>
  <c r="BY355" i="5"/>
  <c r="DJ355" i="5"/>
  <c r="BX355" i="5"/>
  <c r="DI355" i="5"/>
  <c r="BW355" i="5"/>
  <c r="DH355" i="5"/>
  <c r="BV355" i="5"/>
  <c r="DG355" i="5"/>
  <c r="BU355" i="5"/>
  <c r="DF355" i="5"/>
  <c r="BT355" i="5"/>
  <c r="DE355" i="5"/>
  <c r="CR354" i="5"/>
  <c r="CQ354" i="5"/>
  <c r="CP354" i="5"/>
  <c r="CO354" i="5"/>
  <c r="CN354" i="5"/>
  <c r="CM354" i="5"/>
  <c r="CT353" i="5" s="1"/>
  <c r="CL354" i="5"/>
  <c r="DK354" i="5"/>
  <c r="DJ354" i="5"/>
  <c r="DI354" i="5"/>
  <c r="DH354" i="5"/>
  <c r="DG354" i="5"/>
  <c r="DF354" i="5"/>
  <c r="DE354" i="5"/>
  <c r="DD353" i="5"/>
  <c r="DC353" i="5"/>
  <c r="DB353" i="5"/>
  <c r="DA353" i="5"/>
  <c r="CZ353" i="5"/>
  <c r="CR353" i="5"/>
  <c r="CQ353" i="5"/>
  <c r="CX353" i="5"/>
  <c r="CP353" i="5"/>
  <c r="CO353" i="5"/>
  <c r="CN353" i="5"/>
  <c r="CM353" i="5"/>
  <c r="CL353" i="5"/>
  <c r="BZ353" i="5"/>
  <c r="DK353" i="5" s="1"/>
  <c r="BY353" i="5"/>
  <c r="BX353" i="5"/>
  <c r="DI353" i="5" s="1"/>
  <c r="BW353" i="5"/>
  <c r="BV353" i="5"/>
  <c r="DG353" i="5"/>
  <c r="BU353" i="5"/>
  <c r="BT353" i="5"/>
  <c r="DE353" i="5"/>
  <c r="CR352" i="5"/>
  <c r="CQ352" i="5"/>
  <c r="CP352" i="5"/>
  <c r="CO352" i="5"/>
  <c r="CN352" i="5"/>
  <c r="CM352" i="5"/>
  <c r="CL352" i="5"/>
  <c r="BZ352" i="5"/>
  <c r="DK352" i="5"/>
  <c r="BY352" i="5"/>
  <c r="DJ352" i="5" s="1"/>
  <c r="BX352" i="5"/>
  <c r="DI352" i="5"/>
  <c r="BW352" i="5"/>
  <c r="DH352" i="5" s="1"/>
  <c r="BV352" i="5"/>
  <c r="DG352" i="5"/>
  <c r="BU352" i="5"/>
  <c r="DF352" i="5" s="1"/>
  <c r="BT352" i="5"/>
  <c r="DE352" i="5"/>
  <c r="CR351" i="5"/>
  <c r="CQ351" i="5"/>
  <c r="CP351" i="5"/>
  <c r="CO351" i="5"/>
  <c r="CN351" i="5"/>
  <c r="CM351" i="5"/>
  <c r="CL351" i="5"/>
  <c r="BZ351" i="5"/>
  <c r="DK351" i="5" s="1"/>
  <c r="BY351" i="5"/>
  <c r="DJ351" i="5"/>
  <c r="BX351" i="5"/>
  <c r="DI351" i="5" s="1"/>
  <c r="BW351" i="5"/>
  <c r="DH351" i="5"/>
  <c r="BV351" i="5"/>
  <c r="DG351" i="5" s="1"/>
  <c r="BU351" i="5"/>
  <c r="DF351" i="5"/>
  <c r="BT351" i="5"/>
  <c r="DE351" i="5" s="1"/>
  <c r="CR350" i="5"/>
  <c r="CQ350" i="5"/>
  <c r="CP350" i="5"/>
  <c r="CO350" i="5"/>
  <c r="CN350" i="5"/>
  <c r="CM350" i="5"/>
  <c r="CL350" i="5"/>
  <c r="BZ350" i="5"/>
  <c r="DK350" i="5" s="1"/>
  <c r="BY350" i="5"/>
  <c r="DJ350" i="5"/>
  <c r="BX350" i="5"/>
  <c r="DI350" i="5" s="1"/>
  <c r="BW350" i="5"/>
  <c r="DH350" i="5"/>
  <c r="BV350" i="5"/>
  <c r="DG350" i="5" s="1"/>
  <c r="BU350" i="5"/>
  <c r="DF350" i="5"/>
  <c r="BT350" i="5"/>
  <c r="DE350" i="5" s="1"/>
  <c r="CR349" i="5"/>
  <c r="CQ349" i="5"/>
  <c r="CP349" i="5"/>
  <c r="CO349" i="5"/>
  <c r="CN349" i="5"/>
  <c r="CM349" i="5"/>
  <c r="CL349" i="5"/>
  <c r="BZ349" i="5"/>
  <c r="DK349" i="5"/>
  <c r="BY349" i="5"/>
  <c r="DJ349" i="5" s="1"/>
  <c r="BX349" i="5"/>
  <c r="DI349" i="5"/>
  <c r="BW349" i="5"/>
  <c r="DH349" i="5" s="1"/>
  <c r="BV349" i="5"/>
  <c r="DG349" i="5"/>
  <c r="BU349" i="5"/>
  <c r="DF349" i="5" s="1"/>
  <c r="BT349" i="5"/>
  <c r="DE349" i="5"/>
  <c r="CR348" i="5"/>
  <c r="CQ348" i="5"/>
  <c r="CP348" i="5"/>
  <c r="CO348" i="5"/>
  <c r="CN348" i="5"/>
  <c r="CM348" i="5"/>
  <c r="CL348" i="5"/>
  <c r="BZ348" i="5"/>
  <c r="DK348" i="5"/>
  <c r="BY348" i="5"/>
  <c r="DJ348" i="5" s="1"/>
  <c r="BX348" i="5"/>
  <c r="DI348" i="5"/>
  <c r="BW348" i="5"/>
  <c r="DH348" i="5" s="1"/>
  <c r="BV348" i="5"/>
  <c r="DG348" i="5"/>
  <c r="BU348" i="5"/>
  <c r="DF348" i="5" s="1"/>
  <c r="BT348" i="5"/>
  <c r="DE348" i="5"/>
  <c r="CR347" i="5"/>
  <c r="CY346" i="5" s="1"/>
  <c r="CQ347" i="5"/>
  <c r="CP347" i="5"/>
  <c r="CO347" i="5"/>
  <c r="CN347" i="5"/>
  <c r="CU346" i="5" s="1"/>
  <c r="CM347" i="5"/>
  <c r="CL347" i="5"/>
  <c r="BZ347" i="5"/>
  <c r="DK347" i="5"/>
  <c r="BY347" i="5"/>
  <c r="DJ347" i="5"/>
  <c r="BX347" i="5"/>
  <c r="DI347" i="5"/>
  <c r="BW347" i="5"/>
  <c r="DH347" i="5"/>
  <c r="BV347" i="5"/>
  <c r="DG347" i="5"/>
  <c r="BU347" i="5"/>
  <c r="DF347" i="5"/>
  <c r="BT347" i="5"/>
  <c r="DE347" i="5"/>
  <c r="DD346" i="5"/>
  <c r="DC346" i="5"/>
  <c r="DB346" i="5"/>
  <c r="DA346" i="5"/>
  <c r="CZ346" i="5"/>
  <c r="CR346" i="5"/>
  <c r="CQ346" i="5"/>
  <c r="CP346" i="5"/>
  <c r="CO346" i="5"/>
  <c r="CV346" i="5" s="1"/>
  <c r="CN346" i="5"/>
  <c r="CM346" i="5"/>
  <c r="CL346" i="5"/>
  <c r="CS346" i="5" s="1"/>
  <c r="BZ346" i="5"/>
  <c r="DK346" i="5"/>
  <c r="BY346" i="5"/>
  <c r="DJ346" i="5" s="1"/>
  <c r="BX346" i="5"/>
  <c r="DI346" i="5"/>
  <c r="BW346" i="5"/>
  <c r="DH346" i="5" s="1"/>
  <c r="BV346" i="5"/>
  <c r="DG346" i="5"/>
  <c r="BU346" i="5"/>
  <c r="DF346" i="5" s="1"/>
  <c r="BT346" i="5"/>
  <c r="DE346" i="5"/>
  <c r="CR345" i="5"/>
  <c r="CQ345" i="5"/>
  <c r="CP345" i="5"/>
  <c r="CO345" i="5"/>
  <c r="CN345" i="5"/>
  <c r="CM345" i="5"/>
  <c r="CL345" i="5"/>
  <c r="BZ345" i="5"/>
  <c r="DK345" i="5" s="1"/>
  <c r="BY345" i="5"/>
  <c r="DJ345" i="5"/>
  <c r="BX345" i="5"/>
  <c r="DI345" i="5" s="1"/>
  <c r="BW345" i="5"/>
  <c r="DH345" i="5"/>
  <c r="BV345" i="5"/>
  <c r="DG345" i="5" s="1"/>
  <c r="BU345" i="5"/>
  <c r="DF345" i="5"/>
  <c r="BT345" i="5"/>
  <c r="DE345" i="5" s="1"/>
  <c r="CR344" i="5"/>
  <c r="CQ344" i="5"/>
  <c r="CP344" i="5"/>
  <c r="CO344" i="5"/>
  <c r="CN344" i="5"/>
  <c r="CM344" i="5"/>
  <c r="CL344" i="5"/>
  <c r="BZ344" i="5"/>
  <c r="DK344" i="5" s="1"/>
  <c r="BY344" i="5"/>
  <c r="DJ344" i="5"/>
  <c r="BX344" i="5"/>
  <c r="DI344" i="5" s="1"/>
  <c r="BW344" i="5"/>
  <c r="DH344" i="5"/>
  <c r="BV344" i="5"/>
  <c r="DG344" i="5" s="1"/>
  <c r="BU344" i="5"/>
  <c r="DF344" i="5"/>
  <c r="BT344" i="5"/>
  <c r="DE344" i="5" s="1"/>
  <c r="CR343" i="5"/>
  <c r="CQ343" i="5"/>
  <c r="CP343" i="5"/>
  <c r="CO343" i="5"/>
  <c r="CN343" i="5"/>
  <c r="CM343" i="5"/>
  <c r="CL343" i="5"/>
  <c r="BZ343" i="5"/>
  <c r="DK343" i="5"/>
  <c r="BY343" i="5"/>
  <c r="DJ343" i="5" s="1"/>
  <c r="BX343" i="5"/>
  <c r="DI343" i="5"/>
  <c r="BW343" i="5"/>
  <c r="DH343" i="5" s="1"/>
  <c r="BV343" i="5"/>
  <c r="DG343" i="5"/>
  <c r="BU343" i="5"/>
  <c r="DF343" i="5" s="1"/>
  <c r="BT343" i="5"/>
  <c r="DE343" i="5"/>
  <c r="CR342" i="5"/>
  <c r="CQ342" i="5"/>
  <c r="CP342" i="5"/>
  <c r="CO342" i="5"/>
  <c r="CN342" i="5"/>
  <c r="CM342" i="5"/>
  <c r="CL342" i="5"/>
  <c r="BZ342" i="5"/>
  <c r="DK342" i="5"/>
  <c r="BY342" i="5"/>
  <c r="DJ342" i="5" s="1"/>
  <c r="BX342" i="5"/>
  <c r="DI342" i="5"/>
  <c r="BW342" i="5"/>
  <c r="DH342" i="5" s="1"/>
  <c r="BV342" i="5"/>
  <c r="DG342" i="5"/>
  <c r="BU342" i="5"/>
  <c r="DF342" i="5" s="1"/>
  <c r="BT342" i="5"/>
  <c r="DE342" i="5"/>
  <c r="CR341" i="5"/>
  <c r="CQ341" i="5"/>
  <c r="CP341" i="5"/>
  <c r="CO341" i="5"/>
  <c r="CN341" i="5"/>
  <c r="CM341" i="5"/>
  <c r="CL341" i="5"/>
  <c r="BZ341" i="5"/>
  <c r="DK341" i="5" s="1"/>
  <c r="BY341" i="5"/>
  <c r="DJ341" i="5"/>
  <c r="BX341" i="5"/>
  <c r="DI341" i="5" s="1"/>
  <c r="BW341" i="5"/>
  <c r="DH341" i="5"/>
  <c r="BV341" i="5"/>
  <c r="DG341" i="5" s="1"/>
  <c r="BU341" i="5"/>
  <c r="DF341" i="5"/>
  <c r="BT341" i="5"/>
  <c r="DE341" i="5" s="1"/>
  <c r="CR340" i="5"/>
  <c r="CQ340" i="5"/>
  <c r="CP340" i="5"/>
  <c r="CO340" i="5"/>
  <c r="CN340" i="5"/>
  <c r="CM340" i="5"/>
  <c r="CL340" i="5"/>
  <c r="BZ340" i="5"/>
  <c r="DK340" i="5" s="1"/>
  <c r="BY340" i="5"/>
  <c r="DJ340" i="5"/>
  <c r="BX340" i="5"/>
  <c r="DI340" i="5" s="1"/>
  <c r="BW340" i="5"/>
  <c r="DH340" i="5"/>
  <c r="BV340" i="5"/>
  <c r="DG340" i="5" s="1"/>
  <c r="BU340" i="5"/>
  <c r="DF340" i="5"/>
  <c r="BT340" i="5"/>
  <c r="DE340" i="5" s="1"/>
  <c r="DE339" i="5"/>
  <c r="DD339" i="5"/>
  <c r="DC339" i="5"/>
  <c r="DB339" i="5"/>
  <c r="DA339" i="5"/>
  <c r="CZ339" i="5"/>
  <c r="CR339" i="5"/>
  <c r="CQ339" i="5"/>
  <c r="CP339" i="5"/>
  <c r="CO339" i="5"/>
  <c r="CN339" i="5"/>
  <c r="CU339" i="5"/>
  <c r="CM339" i="5"/>
  <c r="CL339" i="5"/>
  <c r="CC339" i="5"/>
  <c r="DL339" i="5" s="1"/>
  <c r="BZ339" i="5"/>
  <c r="DK339" i="5"/>
  <c r="BY339" i="5"/>
  <c r="DJ339" i="5" s="1"/>
  <c r="BX339" i="5"/>
  <c r="DI339" i="5"/>
  <c r="BW339" i="5"/>
  <c r="DH339" i="5" s="1"/>
  <c r="BV339" i="5"/>
  <c r="DG339" i="5"/>
  <c r="BU339" i="5"/>
  <c r="DF339" i="5" s="1"/>
  <c r="BT339" i="5"/>
  <c r="CR338" i="5"/>
  <c r="CQ338" i="5"/>
  <c r="CP338" i="5"/>
  <c r="CO338" i="5"/>
  <c r="CN338" i="5"/>
  <c r="CM338" i="5"/>
  <c r="CL338" i="5"/>
  <c r="BZ338" i="5"/>
  <c r="DK338" i="5"/>
  <c r="BY338" i="5"/>
  <c r="DJ338" i="5" s="1"/>
  <c r="BX338" i="5"/>
  <c r="DI338" i="5"/>
  <c r="BW338" i="5"/>
  <c r="DH338" i="5" s="1"/>
  <c r="BV338" i="5"/>
  <c r="DG338" i="5"/>
  <c r="BU338" i="5"/>
  <c r="DF338" i="5" s="1"/>
  <c r="BT338" i="5"/>
  <c r="DE338" i="5"/>
  <c r="CR337" i="5"/>
  <c r="CQ337" i="5"/>
  <c r="CP337" i="5"/>
  <c r="CO337" i="5"/>
  <c r="CN337" i="5"/>
  <c r="CM337" i="5"/>
  <c r="CL337" i="5"/>
  <c r="BZ337" i="5"/>
  <c r="DK337" i="5"/>
  <c r="BY337" i="5"/>
  <c r="DJ337" i="5" s="1"/>
  <c r="BX337" i="5"/>
  <c r="DI337" i="5"/>
  <c r="BW337" i="5"/>
  <c r="DH337" i="5" s="1"/>
  <c r="BV337" i="5"/>
  <c r="DG337" i="5"/>
  <c r="BU337" i="5"/>
  <c r="DF337" i="5" s="1"/>
  <c r="BT337" i="5"/>
  <c r="DE337" i="5"/>
  <c r="CR336" i="5"/>
  <c r="CQ336" i="5"/>
  <c r="CP336" i="5"/>
  <c r="CO336" i="5"/>
  <c r="CN336" i="5"/>
  <c r="CM336" i="5"/>
  <c r="CL336" i="5"/>
  <c r="BZ336" i="5"/>
  <c r="DK336" i="5" s="1"/>
  <c r="BY336" i="5"/>
  <c r="DJ336" i="5"/>
  <c r="BX336" i="5"/>
  <c r="DI336" i="5" s="1"/>
  <c r="BW336" i="5"/>
  <c r="DH336" i="5"/>
  <c r="BV336" i="5"/>
  <c r="DG336" i="5" s="1"/>
  <c r="BU336" i="5"/>
  <c r="DF336" i="5"/>
  <c r="BT336" i="5"/>
  <c r="DE336" i="5" s="1"/>
  <c r="CR335" i="5"/>
  <c r="CQ335" i="5"/>
  <c r="CP335" i="5"/>
  <c r="CO335" i="5"/>
  <c r="CN335" i="5"/>
  <c r="CM335" i="5"/>
  <c r="CL335" i="5"/>
  <c r="BZ335" i="5"/>
  <c r="DK335" i="5" s="1"/>
  <c r="BY335" i="5"/>
  <c r="DJ335" i="5"/>
  <c r="BX335" i="5"/>
  <c r="DI335" i="5" s="1"/>
  <c r="BW335" i="5"/>
  <c r="DH335" i="5"/>
  <c r="BV335" i="5"/>
  <c r="DG335" i="5" s="1"/>
  <c r="BU335" i="5"/>
  <c r="DF335" i="5"/>
  <c r="BT335" i="5"/>
  <c r="DE335" i="5" s="1"/>
  <c r="CR334" i="5"/>
  <c r="CQ334" i="5"/>
  <c r="CP334" i="5"/>
  <c r="CO334" i="5"/>
  <c r="CN334" i="5"/>
  <c r="CM334" i="5"/>
  <c r="CL334" i="5"/>
  <c r="BZ334" i="5"/>
  <c r="DK334" i="5"/>
  <c r="BY334" i="5"/>
  <c r="DJ334" i="5" s="1"/>
  <c r="BX334" i="5"/>
  <c r="DI334" i="5"/>
  <c r="BW334" i="5"/>
  <c r="DH334" i="5" s="1"/>
  <c r="BV334" i="5"/>
  <c r="DG334" i="5"/>
  <c r="BU334" i="5"/>
  <c r="DF334" i="5" s="1"/>
  <c r="BT334" i="5"/>
  <c r="DE334" i="5"/>
  <c r="CR333" i="5"/>
  <c r="CQ333" i="5"/>
  <c r="CP333" i="5"/>
  <c r="CO333" i="5"/>
  <c r="CN333" i="5"/>
  <c r="CM333" i="5"/>
  <c r="CL333" i="5"/>
  <c r="BZ333" i="5"/>
  <c r="DK333" i="5"/>
  <c r="BY333" i="5"/>
  <c r="DJ333" i="5" s="1"/>
  <c r="BX333" i="5"/>
  <c r="DI333" i="5"/>
  <c r="BW333" i="5"/>
  <c r="DH333" i="5" s="1"/>
  <c r="BV333" i="5"/>
  <c r="DG333" i="5"/>
  <c r="BU333" i="5"/>
  <c r="DF333" i="5" s="1"/>
  <c r="BT333" i="5"/>
  <c r="DE333" i="5"/>
  <c r="DD332" i="5"/>
  <c r="DC332" i="5"/>
  <c r="DB332" i="5"/>
  <c r="DA332" i="5"/>
  <c r="CZ332" i="5"/>
  <c r="CR332" i="5"/>
  <c r="CQ332" i="5"/>
  <c r="CP332" i="5"/>
  <c r="CO332" i="5"/>
  <c r="CN332" i="5"/>
  <c r="CM332" i="5"/>
  <c r="CL332" i="5"/>
  <c r="BZ332" i="5"/>
  <c r="DK332" i="5" s="1"/>
  <c r="BY332" i="5"/>
  <c r="DJ332" i="5"/>
  <c r="BX332" i="5"/>
  <c r="DI332" i="5" s="1"/>
  <c r="BW332" i="5"/>
  <c r="DH332" i="5"/>
  <c r="BV332" i="5"/>
  <c r="DG332" i="5" s="1"/>
  <c r="BU332" i="5"/>
  <c r="DF332" i="5"/>
  <c r="BT332" i="5"/>
  <c r="DE332" i="5" s="1"/>
  <c r="CR331" i="5"/>
  <c r="CQ331" i="5"/>
  <c r="CP331" i="5"/>
  <c r="CO331" i="5"/>
  <c r="CN331" i="5"/>
  <c r="CM331" i="5"/>
  <c r="CL331" i="5"/>
  <c r="BZ331" i="5"/>
  <c r="DK331" i="5" s="1"/>
  <c r="BY331" i="5"/>
  <c r="DJ331" i="5"/>
  <c r="BX331" i="5"/>
  <c r="DI331" i="5" s="1"/>
  <c r="BW331" i="5"/>
  <c r="DH331" i="5"/>
  <c r="BV331" i="5"/>
  <c r="DG331" i="5" s="1"/>
  <c r="BU331" i="5"/>
  <c r="DF331" i="5"/>
  <c r="BT331" i="5"/>
  <c r="DE331" i="5" s="1"/>
  <c r="CR330" i="5"/>
  <c r="CQ330" i="5"/>
  <c r="CP330" i="5"/>
  <c r="CO330" i="5"/>
  <c r="CN330" i="5"/>
  <c r="CM330" i="5"/>
  <c r="CL330" i="5"/>
  <c r="BZ330" i="5"/>
  <c r="DK330" i="5"/>
  <c r="BY330" i="5"/>
  <c r="DJ330" i="5" s="1"/>
  <c r="BX330" i="5"/>
  <c r="DI330" i="5"/>
  <c r="BW330" i="5"/>
  <c r="DH330" i="5" s="1"/>
  <c r="BV330" i="5"/>
  <c r="DG330" i="5"/>
  <c r="BU330" i="5"/>
  <c r="DF330" i="5" s="1"/>
  <c r="BT330" i="5"/>
  <c r="DE330" i="5"/>
  <c r="CR329" i="5"/>
  <c r="CQ329" i="5"/>
  <c r="CP329" i="5"/>
  <c r="CO329" i="5"/>
  <c r="CN329" i="5"/>
  <c r="CM329" i="5"/>
  <c r="CL329" i="5"/>
  <c r="BZ329" i="5"/>
  <c r="DK329" i="5"/>
  <c r="BY329" i="5"/>
  <c r="DJ329" i="5" s="1"/>
  <c r="BX329" i="5"/>
  <c r="DI329" i="5"/>
  <c r="BW329" i="5"/>
  <c r="DH329" i="5" s="1"/>
  <c r="BV329" i="5"/>
  <c r="DG329" i="5"/>
  <c r="BU329" i="5"/>
  <c r="DF329" i="5" s="1"/>
  <c r="BT329" i="5"/>
  <c r="DE329" i="5"/>
  <c r="CR328" i="5"/>
  <c r="CQ328" i="5"/>
  <c r="CP328" i="5"/>
  <c r="CO328" i="5"/>
  <c r="CN328" i="5"/>
  <c r="CM328" i="5"/>
  <c r="CL328" i="5"/>
  <c r="BZ328" i="5"/>
  <c r="DK328" i="5" s="1"/>
  <c r="BY328" i="5"/>
  <c r="DJ328" i="5"/>
  <c r="BX328" i="5"/>
  <c r="DI328" i="5" s="1"/>
  <c r="BW328" i="5"/>
  <c r="DH328" i="5"/>
  <c r="BV328" i="5"/>
  <c r="DG328" i="5" s="1"/>
  <c r="BU328" i="5"/>
  <c r="DF328" i="5"/>
  <c r="BT328" i="5"/>
  <c r="DE328" i="5" s="1"/>
  <c r="CR327" i="5"/>
  <c r="CQ327" i="5"/>
  <c r="CP327" i="5"/>
  <c r="CO327" i="5"/>
  <c r="CN327" i="5"/>
  <c r="CM327" i="5"/>
  <c r="CL327" i="5"/>
  <c r="BZ327" i="5"/>
  <c r="DK327" i="5" s="1"/>
  <c r="BY327" i="5"/>
  <c r="DJ327" i="5"/>
  <c r="BX327" i="5"/>
  <c r="DI327" i="5" s="1"/>
  <c r="BW327" i="5"/>
  <c r="DH327" i="5"/>
  <c r="BV327" i="5"/>
  <c r="DG327" i="5" s="1"/>
  <c r="BU327" i="5"/>
  <c r="DF327" i="5"/>
  <c r="BT327" i="5"/>
  <c r="DE327" i="5" s="1"/>
  <c r="CR326" i="5"/>
  <c r="CQ326" i="5"/>
  <c r="CP326" i="5"/>
  <c r="CO326" i="5"/>
  <c r="CN326" i="5"/>
  <c r="CM326" i="5"/>
  <c r="CL326" i="5"/>
  <c r="BZ326" i="5"/>
  <c r="DK326" i="5"/>
  <c r="BY326" i="5"/>
  <c r="DJ326" i="5" s="1"/>
  <c r="BX326" i="5"/>
  <c r="DI326" i="5"/>
  <c r="BW326" i="5"/>
  <c r="DH326" i="5" s="1"/>
  <c r="BV326" i="5"/>
  <c r="DG326" i="5"/>
  <c r="BU326" i="5"/>
  <c r="DF326" i="5" s="1"/>
  <c r="BT326" i="5"/>
  <c r="DE326" i="5"/>
  <c r="DD325" i="5"/>
  <c r="DC325" i="5"/>
  <c r="DB325" i="5"/>
  <c r="DA325" i="5"/>
  <c r="CZ325" i="5"/>
  <c r="CR325" i="5"/>
  <c r="CQ325" i="5"/>
  <c r="CP325" i="5"/>
  <c r="CO325" i="5"/>
  <c r="CN325" i="5"/>
  <c r="CU325" i="5"/>
  <c r="CM325" i="5"/>
  <c r="CL325" i="5"/>
  <c r="BZ325" i="5"/>
  <c r="DK325" i="5"/>
  <c r="BY325" i="5"/>
  <c r="DJ325" i="5"/>
  <c r="BX325" i="5"/>
  <c r="DI325" i="5"/>
  <c r="BW325" i="5"/>
  <c r="DH325" i="5"/>
  <c r="BV325" i="5"/>
  <c r="DG325" i="5"/>
  <c r="BU325" i="5"/>
  <c r="DF325" i="5"/>
  <c r="BT325" i="5"/>
  <c r="DE325" i="5"/>
  <c r="CR324" i="5"/>
  <c r="CQ324" i="5"/>
  <c r="CP324" i="5"/>
  <c r="CO324" i="5"/>
  <c r="CN324" i="5"/>
  <c r="CM324" i="5"/>
  <c r="CL324" i="5"/>
  <c r="BZ324" i="5"/>
  <c r="DK324" i="5" s="1"/>
  <c r="BY324" i="5"/>
  <c r="DJ324" i="5"/>
  <c r="BX324" i="5"/>
  <c r="DI324" i="5" s="1"/>
  <c r="BW324" i="5"/>
  <c r="DH324" i="5"/>
  <c r="BV324" i="5"/>
  <c r="DG324" i="5" s="1"/>
  <c r="BU324" i="5"/>
  <c r="DF324" i="5"/>
  <c r="BT324" i="5"/>
  <c r="DE324" i="5" s="1"/>
  <c r="CR323" i="5"/>
  <c r="CQ323" i="5"/>
  <c r="CP323" i="5"/>
  <c r="CO323" i="5"/>
  <c r="CN323" i="5"/>
  <c r="CM323" i="5"/>
  <c r="CL323" i="5"/>
  <c r="BZ323" i="5"/>
  <c r="DK323" i="5"/>
  <c r="BY323" i="5"/>
  <c r="DJ323" i="5"/>
  <c r="BX323" i="5"/>
  <c r="DI323" i="5"/>
  <c r="BW323" i="5"/>
  <c r="DH323" i="5"/>
  <c r="BV323" i="5"/>
  <c r="DG323" i="5"/>
  <c r="BU323" i="5"/>
  <c r="DF323" i="5"/>
  <c r="BT323" i="5"/>
  <c r="DE323" i="5"/>
  <c r="CR322" i="5"/>
  <c r="CQ322" i="5"/>
  <c r="CP322" i="5"/>
  <c r="CO322" i="5"/>
  <c r="CN322" i="5"/>
  <c r="CM322" i="5"/>
  <c r="CL322" i="5"/>
  <c r="BZ322" i="5"/>
  <c r="DK322" i="5"/>
  <c r="BY322" i="5"/>
  <c r="DJ322" i="5" s="1"/>
  <c r="BX322" i="5"/>
  <c r="DI322" i="5"/>
  <c r="BW322" i="5"/>
  <c r="DH322" i="5" s="1"/>
  <c r="BV322" i="5"/>
  <c r="DG322" i="5"/>
  <c r="BU322" i="5"/>
  <c r="DF322" i="5" s="1"/>
  <c r="BT322" i="5"/>
  <c r="DE322" i="5"/>
  <c r="CR321" i="5"/>
  <c r="CQ321" i="5"/>
  <c r="CP321" i="5"/>
  <c r="CO321" i="5"/>
  <c r="CN321" i="5"/>
  <c r="CM321" i="5"/>
  <c r="CL321" i="5"/>
  <c r="BZ321" i="5"/>
  <c r="DK321" i="5" s="1"/>
  <c r="BY321" i="5"/>
  <c r="DJ321" i="5"/>
  <c r="BX321" i="5"/>
  <c r="DI321" i="5" s="1"/>
  <c r="BW321" i="5"/>
  <c r="DH321" i="5"/>
  <c r="BV321" i="5"/>
  <c r="DG321" i="5" s="1"/>
  <c r="BU321" i="5"/>
  <c r="DF321" i="5"/>
  <c r="BT321" i="5"/>
  <c r="DE321" i="5" s="1"/>
  <c r="CR320" i="5"/>
  <c r="CQ320" i="5"/>
  <c r="CP320" i="5"/>
  <c r="CO320" i="5"/>
  <c r="CN320" i="5"/>
  <c r="CM320" i="5"/>
  <c r="CL320" i="5"/>
  <c r="BZ320" i="5"/>
  <c r="DK320" i="5" s="1"/>
  <c r="BY320" i="5"/>
  <c r="DJ320" i="5"/>
  <c r="BX320" i="5"/>
  <c r="DI320" i="5" s="1"/>
  <c r="BW320" i="5"/>
  <c r="DH320" i="5"/>
  <c r="BV320" i="5"/>
  <c r="DG320" i="5" s="1"/>
  <c r="BU320" i="5"/>
  <c r="DF320" i="5"/>
  <c r="BT320" i="5"/>
  <c r="DE320" i="5" s="1"/>
  <c r="CR319" i="5"/>
  <c r="CQ319" i="5"/>
  <c r="CX318" i="5" s="1"/>
  <c r="CP319" i="5"/>
  <c r="CO319" i="5"/>
  <c r="CN319" i="5"/>
  <c r="CM319" i="5"/>
  <c r="CL319" i="5"/>
  <c r="BZ319" i="5"/>
  <c r="DK319" i="5"/>
  <c r="BY319" i="5"/>
  <c r="DJ319" i="5" s="1"/>
  <c r="BX319" i="5"/>
  <c r="DI319" i="5"/>
  <c r="BW319" i="5"/>
  <c r="DH319" i="5" s="1"/>
  <c r="BV319" i="5"/>
  <c r="DG319" i="5"/>
  <c r="BU319" i="5"/>
  <c r="DF319" i="5" s="1"/>
  <c r="BT319" i="5"/>
  <c r="DE319" i="5"/>
  <c r="DD318" i="5"/>
  <c r="DC318" i="5"/>
  <c r="DB318" i="5"/>
  <c r="DA318" i="5"/>
  <c r="CZ318" i="5"/>
  <c r="CR318" i="5"/>
  <c r="CQ318" i="5"/>
  <c r="CP318" i="5"/>
  <c r="CO318" i="5"/>
  <c r="CN318" i="5"/>
  <c r="CM318" i="5"/>
  <c r="CL318" i="5"/>
  <c r="BZ318" i="5"/>
  <c r="DK318" i="5"/>
  <c r="BY318" i="5"/>
  <c r="DJ318" i="5" s="1"/>
  <c r="BX318" i="5"/>
  <c r="DI318" i="5"/>
  <c r="BW318" i="5"/>
  <c r="DH318" i="5" s="1"/>
  <c r="BV318" i="5"/>
  <c r="DG318" i="5"/>
  <c r="BU318" i="5"/>
  <c r="DF318" i="5" s="1"/>
  <c r="BT318" i="5"/>
  <c r="DE318" i="5"/>
  <c r="CR317" i="5"/>
  <c r="CQ317" i="5"/>
  <c r="CP317" i="5"/>
  <c r="CO317" i="5"/>
  <c r="CN317" i="5"/>
  <c r="CM317" i="5"/>
  <c r="CL317" i="5"/>
  <c r="BZ317" i="5"/>
  <c r="DK317" i="5"/>
  <c r="BY317" i="5"/>
  <c r="DJ317" i="5"/>
  <c r="BX317" i="5"/>
  <c r="DI317" i="5"/>
  <c r="BW317" i="5"/>
  <c r="DH317" i="5"/>
  <c r="BV317" i="5"/>
  <c r="DG317" i="5"/>
  <c r="BU317" i="5"/>
  <c r="DF317" i="5"/>
  <c r="BT317" i="5"/>
  <c r="DE317" i="5"/>
  <c r="CR316" i="5"/>
  <c r="CQ316" i="5"/>
  <c r="CP316" i="5"/>
  <c r="CO316" i="5"/>
  <c r="CN316" i="5"/>
  <c r="CM316" i="5"/>
  <c r="CL316" i="5"/>
  <c r="BZ316" i="5"/>
  <c r="DK316" i="5" s="1"/>
  <c r="BY316" i="5"/>
  <c r="DJ316" i="5"/>
  <c r="BX316" i="5"/>
  <c r="DI316" i="5" s="1"/>
  <c r="BW316" i="5"/>
  <c r="DH316" i="5"/>
  <c r="BV316" i="5"/>
  <c r="DG316" i="5" s="1"/>
  <c r="BU316" i="5"/>
  <c r="DF316" i="5"/>
  <c r="BT316" i="5"/>
  <c r="DE316" i="5" s="1"/>
  <c r="CR315" i="5"/>
  <c r="CQ315" i="5"/>
  <c r="CP315" i="5"/>
  <c r="CO315" i="5"/>
  <c r="CN315" i="5"/>
  <c r="CM315" i="5"/>
  <c r="CL315" i="5"/>
  <c r="BZ315" i="5"/>
  <c r="DK315" i="5"/>
  <c r="BY315" i="5"/>
  <c r="DJ315" i="5"/>
  <c r="BX315" i="5"/>
  <c r="DI315" i="5"/>
  <c r="BW315" i="5"/>
  <c r="DH315" i="5"/>
  <c r="BV315" i="5"/>
  <c r="DG315" i="5"/>
  <c r="BU315" i="5"/>
  <c r="DF315" i="5"/>
  <c r="BT315" i="5"/>
  <c r="DE315" i="5"/>
  <c r="CR314" i="5"/>
  <c r="CQ314" i="5"/>
  <c r="CP314" i="5"/>
  <c r="CO314" i="5"/>
  <c r="CN314" i="5"/>
  <c r="CM314" i="5"/>
  <c r="CL314" i="5"/>
  <c r="BZ314" i="5"/>
  <c r="DK314" i="5"/>
  <c r="BY314" i="5"/>
  <c r="DJ314" i="5" s="1"/>
  <c r="BX314" i="5"/>
  <c r="DI314" i="5"/>
  <c r="BW314" i="5"/>
  <c r="DH314" i="5" s="1"/>
  <c r="BV314" i="5"/>
  <c r="DG314" i="5"/>
  <c r="BU314" i="5"/>
  <c r="DF314" i="5" s="1"/>
  <c r="BT314" i="5"/>
  <c r="DE314" i="5"/>
  <c r="CR313" i="5"/>
  <c r="CQ313" i="5"/>
  <c r="CP313" i="5"/>
  <c r="CO313" i="5"/>
  <c r="CN313" i="5"/>
  <c r="CM313" i="5"/>
  <c r="CL313" i="5"/>
  <c r="BZ313" i="5"/>
  <c r="DK313" i="5" s="1"/>
  <c r="BY313" i="5"/>
  <c r="DJ313" i="5"/>
  <c r="BX313" i="5"/>
  <c r="DI313" i="5" s="1"/>
  <c r="BW313" i="5"/>
  <c r="DH313" i="5"/>
  <c r="BV313" i="5"/>
  <c r="DG313" i="5" s="1"/>
  <c r="BU313" i="5"/>
  <c r="DF313" i="5"/>
  <c r="BT313" i="5"/>
  <c r="DE313" i="5" s="1"/>
  <c r="CR312" i="5"/>
  <c r="CQ312" i="5"/>
  <c r="CP312" i="5"/>
  <c r="CO312" i="5"/>
  <c r="CN312" i="5"/>
  <c r="CM312" i="5"/>
  <c r="CL312" i="5"/>
  <c r="BZ312" i="5"/>
  <c r="DK312" i="5" s="1"/>
  <c r="BY312" i="5"/>
  <c r="DJ312" i="5"/>
  <c r="BX312" i="5"/>
  <c r="DI312" i="5" s="1"/>
  <c r="BW312" i="5"/>
  <c r="DH312" i="5"/>
  <c r="BV312" i="5"/>
  <c r="DG312" i="5" s="1"/>
  <c r="BU312" i="5"/>
  <c r="DF312" i="5"/>
  <c r="BT312" i="5"/>
  <c r="DE312" i="5" s="1"/>
  <c r="DD311" i="5"/>
  <c r="DC311" i="5"/>
  <c r="DB311" i="5"/>
  <c r="DA311" i="5"/>
  <c r="CZ311" i="5"/>
  <c r="CR311" i="5"/>
  <c r="CY311" i="5" s="1"/>
  <c r="CQ311" i="5"/>
  <c r="CP311" i="5"/>
  <c r="CO311" i="5"/>
  <c r="CN311" i="5"/>
  <c r="CM311" i="5"/>
  <c r="CL311" i="5"/>
  <c r="BZ311" i="5"/>
  <c r="DK311" i="5" s="1"/>
  <c r="BY311" i="5"/>
  <c r="BX311" i="5"/>
  <c r="BW311" i="5"/>
  <c r="BV311" i="5"/>
  <c r="DG311" i="5" s="1"/>
  <c r="BU311" i="5"/>
  <c r="BT311" i="5"/>
  <c r="DE311" i="5"/>
  <c r="CR310" i="5"/>
  <c r="CQ310" i="5"/>
  <c r="CP310" i="5"/>
  <c r="CO310" i="5"/>
  <c r="CV304" i="5" s="1"/>
  <c r="CN310" i="5"/>
  <c r="CM310" i="5"/>
  <c r="CL310" i="5"/>
  <c r="BZ310" i="5"/>
  <c r="DK310" i="5" s="1"/>
  <c r="BY310" i="5"/>
  <c r="DJ310" i="5"/>
  <c r="BX310" i="5"/>
  <c r="DI310" i="5" s="1"/>
  <c r="BW310" i="5"/>
  <c r="DH310" i="5"/>
  <c r="BV310" i="5"/>
  <c r="DG310" i="5" s="1"/>
  <c r="BU310" i="5"/>
  <c r="DF310" i="5"/>
  <c r="BT310" i="5"/>
  <c r="DE310" i="5" s="1"/>
  <c r="CR309" i="5"/>
  <c r="CQ309" i="5"/>
  <c r="CP309" i="5"/>
  <c r="CO309" i="5"/>
  <c r="CN309" i="5"/>
  <c r="CM309" i="5"/>
  <c r="CL309" i="5"/>
  <c r="BZ309" i="5"/>
  <c r="DK309" i="5" s="1"/>
  <c r="BY309" i="5"/>
  <c r="DJ309" i="5"/>
  <c r="BX309" i="5"/>
  <c r="DI309" i="5" s="1"/>
  <c r="BW309" i="5"/>
  <c r="DH309" i="5"/>
  <c r="BV309" i="5"/>
  <c r="DG309" i="5" s="1"/>
  <c r="BU309" i="5"/>
  <c r="DF309" i="5"/>
  <c r="BT309" i="5"/>
  <c r="DE309" i="5" s="1"/>
  <c r="CR308" i="5"/>
  <c r="CQ308" i="5"/>
  <c r="CP308" i="5"/>
  <c r="CO308" i="5"/>
  <c r="CN308" i="5"/>
  <c r="CM308" i="5"/>
  <c r="CL308" i="5"/>
  <c r="BZ308" i="5"/>
  <c r="DK308" i="5"/>
  <c r="BY308" i="5"/>
  <c r="DJ308" i="5" s="1"/>
  <c r="BX308" i="5"/>
  <c r="DI308" i="5"/>
  <c r="BW308" i="5"/>
  <c r="DH308" i="5" s="1"/>
  <c r="BV308" i="5"/>
  <c r="DG308" i="5"/>
  <c r="BU308" i="5"/>
  <c r="DF308" i="5" s="1"/>
  <c r="BT308" i="5"/>
  <c r="DE308" i="5"/>
  <c r="CR307" i="5"/>
  <c r="CQ307" i="5"/>
  <c r="CP307" i="5"/>
  <c r="CO307" i="5"/>
  <c r="CN307" i="5"/>
  <c r="CM307" i="5"/>
  <c r="CL307" i="5"/>
  <c r="BZ307" i="5"/>
  <c r="DK307" i="5"/>
  <c r="BY307" i="5"/>
  <c r="DJ307" i="5" s="1"/>
  <c r="BX307" i="5"/>
  <c r="DI307" i="5"/>
  <c r="BW307" i="5"/>
  <c r="DH307" i="5" s="1"/>
  <c r="BV307" i="5"/>
  <c r="DG307" i="5"/>
  <c r="BU307" i="5"/>
  <c r="DF307" i="5" s="1"/>
  <c r="BT307" i="5"/>
  <c r="DE307" i="5"/>
  <c r="CR306" i="5"/>
  <c r="CQ306" i="5"/>
  <c r="CP306" i="5"/>
  <c r="CO306" i="5"/>
  <c r="CN306" i="5"/>
  <c r="CM306" i="5"/>
  <c r="CL306" i="5"/>
  <c r="BZ306" i="5"/>
  <c r="DK306" i="5" s="1"/>
  <c r="BY306" i="5"/>
  <c r="DJ306" i="5"/>
  <c r="BX306" i="5"/>
  <c r="DI306" i="5" s="1"/>
  <c r="BW306" i="5"/>
  <c r="DH306" i="5"/>
  <c r="BV306" i="5"/>
  <c r="DG306" i="5" s="1"/>
  <c r="BU306" i="5"/>
  <c r="DF306" i="5"/>
  <c r="BT306" i="5"/>
  <c r="DE306" i="5" s="1"/>
  <c r="CR305" i="5"/>
  <c r="CQ305" i="5"/>
  <c r="CP305" i="5"/>
  <c r="CO305" i="5"/>
  <c r="CN305" i="5"/>
  <c r="CM305" i="5"/>
  <c r="CL305" i="5"/>
  <c r="BZ305" i="5"/>
  <c r="DK305" i="5" s="1"/>
  <c r="BY305" i="5"/>
  <c r="DJ305" i="5"/>
  <c r="BX305" i="5"/>
  <c r="DI305" i="5" s="1"/>
  <c r="BW305" i="5"/>
  <c r="DH305" i="5"/>
  <c r="BV305" i="5"/>
  <c r="DG305" i="5" s="1"/>
  <c r="BU305" i="5"/>
  <c r="DF305" i="5"/>
  <c r="BT305" i="5"/>
  <c r="DE305" i="5" s="1"/>
  <c r="DD304" i="5"/>
  <c r="DC304" i="5"/>
  <c r="DB304" i="5"/>
  <c r="DA304" i="5"/>
  <c r="CZ304" i="5"/>
  <c r="CR304" i="5"/>
  <c r="CQ304" i="5"/>
  <c r="CP304" i="5"/>
  <c r="CO304" i="5"/>
  <c r="CN304" i="5"/>
  <c r="CM304" i="5"/>
  <c r="CL304" i="5"/>
  <c r="BZ304" i="5"/>
  <c r="BY304" i="5"/>
  <c r="DJ304" i="5" s="1"/>
  <c r="BX304" i="5"/>
  <c r="BW304" i="5"/>
  <c r="CF304" i="5" s="1"/>
  <c r="DO304" i="5" s="1"/>
  <c r="BV304" i="5"/>
  <c r="BU304" i="5"/>
  <c r="DF304" i="5"/>
  <c r="BT304" i="5"/>
  <c r="CR303" i="5"/>
  <c r="CQ303" i="5"/>
  <c r="CP303" i="5"/>
  <c r="CO303" i="5"/>
  <c r="CN303" i="5"/>
  <c r="CM303" i="5"/>
  <c r="CL303" i="5"/>
  <c r="BZ303" i="5"/>
  <c r="DK303" i="5"/>
  <c r="BY303" i="5"/>
  <c r="DJ303" i="5"/>
  <c r="BX303" i="5"/>
  <c r="DI303" i="5"/>
  <c r="BW303" i="5"/>
  <c r="DH303" i="5"/>
  <c r="BV303" i="5"/>
  <c r="DG303" i="5"/>
  <c r="BU303" i="5"/>
  <c r="DF303" i="5"/>
  <c r="BT303" i="5"/>
  <c r="DE303" i="5"/>
  <c r="CR302" i="5"/>
  <c r="CQ302" i="5"/>
  <c r="CP302" i="5"/>
  <c r="CO302" i="5"/>
  <c r="CN302" i="5"/>
  <c r="CM302" i="5"/>
  <c r="CL302" i="5"/>
  <c r="BZ302" i="5"/>
  <c r="DK302" i="5"/>
  <c r="BY302" i="5"/>
  <c r="DJ302" i="5" s="1"/>
  <c r="BX302" i="5"/>
  <c r="DI302" i="5" s="1"/>
  <c r="BW302" i="5"/>
  <c r="DH302" i="5" s="1"/>
  <c r="BV302" i="5"/>
  <c r="DG302" i="5"/>
  <c r="BU302" i="5"/>
  <c r="DF302" i="5" s="1"/>
  <c r="BT302" i="5"/>
  <c r="DE302" i="5" s="1"/>
  <c r="CR301" i="5"/>
  <c r="CQ301" i="5"/>
  <c r="CP301" i="5"/>
  <c r="CO301" i="5"/>
  <c r="CN301" i="5"/>
  <c r="CM301" i="5"/>
  <c r="CL301" i="5"/>
  <c r="DK301" i="5"/>
  <c r="DJ301" i="5"/>
  <c r="DH301" i="5"/>
  <c r="DG301" i="5"/>
  <c r="DF301" i="5"/>
  <c r="CR300" i="5"/>
  <c r="CQ300" i="5"/>
  <c r="CP300" i="5"/>
  <c r="CO300" i="5"/>
  <c r="CN300" i="5"/>
  <c r="CM300" i="5"/>
  <c r="CL300" i="5"/>
  <c r="DK300" i="5"/>
  <c r="DJ300" i="5"/>
  <c r="DI300" i="5"/>
  <c r="DH300" i="5"/>
  <c r="DG300" i="5"/>
  <c r="DF300" i="5"/>
  <c r="DE300" i="5"/>
  <c r="CR299" i="5"/>
  <c r="CQ299" i="5"/>
  <c r="CP299" i="5"/>
  <c r="CO299" i="5"/>
  <c r="CN299" i="5"/>
  <c r="CM299" i="5"/>
  <c r="CL299" i="5"/>
  <c r="DI299" i="5"/>
  <c r="DG299" i="5"/>
  <c r="DE299" i="5"/>
  <c r="CR298" i="5"/>
  <c r="CQ298" i="5"/>
  <c r="CP298" i="5"/>
  <c r="DK298" i="5"/>
  <c r="DJ298" i="5"/>
  <c r="DI298" i="5"/>
  <c r="DG298" i="5"/>
  <c r="DF298" i="5"/>
  <c r="DE298" i="5"/>
  <c r="DD297" i="5"/>
  <c r="DC297" i="5"/>
  <c r="DB297" i="5"/>
  <c r="DA297" i="5"/>
  <c r="CZ297" i="5"/>
  <c r="CR297" i="5"/>
  <c r="CQ297" i="5"/>
  <c r="CP297" i="5"/>
  <c r="CO297" i="5"/>
  <c r="CN297" i="5"/>
  <c r="CM297" i="5"/>
  <c r="CL297" i="5"/>
  <c r="DI297" i="5"/>
  <c r="DG297" i="5"/>
  <c r="BT297" i="5"/>
  <c r="DE297" i="5" s="1"/>
  <c r="CR296" i="5"/>
  <c r="CQ296" i="5"/>
  <c r="CP296" i="5"/>
  <c r="CO296" i="5"/>
  <c r="CN296" i="5"/>
  <c r="CM296" i="5"/>
  <c r="CL296" i="5"/>
  <c r="BZ296" i="5"/>
  <c r="DK296" i="5"/>
  <c r="BY296" i="5"/>
  <c r="DJ296" i="5" s="1"/>
  <c r="BX296" i="5"/>
  <c r="DI296" i="5"/>
  <c r="BW296" i="5"/>
  <c r="DH296" i="5" s="1"/>
  <c r="BV296" i="5"/>
  <c r="DG296" i="5" s="1"/>
  <c r="BU296" i="5"/>
  <c r="DF296" i="5" s="1"/>
  <c r="BT296" i="5"/>
  <c r="DE296" i="5" s="1"/>
  <c r="AY296" i="5"/>
  <c r="AX296" i="5"/>
  <c r="AW296" i="5"/>
  <c r="CR295" i="5"/>
  <c r="CQ295" i="5"/>
  <c r="CP295" i="5"/>
  <c r="CO295" i="5"/>
  <c r="CN295" i="5"/>
  <c r="CM295" i="5"/>
  <c r="CL295" i="5"/>
  <c r="BZ295" i="5"/>
  <c r="DK295" i="5" s="1"/>
  <c r="BY295" i="5"/>
  <c r="DJ295" i="5" s="1"/>
  <c r="BX295" i="5"/>
  <c r="DI295" i="5"/>
  <c r="BW295" i="5"/>
  <c r="DH295" i="5" s="1"/>
  <c r="BV295" i="5"/>
  <c r="DG295" i="5" s="1"/>
  <c r="BU295" i="5"/>
  <c r="DF295" i="5" s="1"/>
  <c r="BT295" i="5"/>
  <c r="DE295" i="5" s="1"/>
  <c r="AY295" i="5"/>
  <c r="AX295" i="5"/>
  <c r="AW295" i="5"/>
  <c r="CR294" i="5"/>
  <c r="CQ294" i="5"/>
  <c r="CP294" i="5"/>
  <c r="CO294" i="5"/>
  <c r="CN294" i="5"/>
  <c r="CM294" i="5"/>
  <c r="CL294" i="5"/>
  <c r="BZ294" i="5"/>
  <c r="DK294" i="5"/>
  <c r="BY294" i="5"/>
  <c r="DJ294" i="5"/>
  <c r="BX294" i="5"/>
  <c r="DI294" i="5"/>
  <c r="BW294" i="5"/>
  <c r="DH294" i="5"/>
  <c r="BV294" i="5"/>
  <c r="DG294" i="5" s="1"/>
  <c r="BU294" i="5"/>
  <c r="DF294" i="5" s="1"/>
  <c r="BT294" i="5"/>
  <c r="DE294" i="5" s="1"/>
  <c r="AY294" i="5"/>
  <c r="AX294" i="5"/>
  <c r="AW294" i="5"/>
  <c r="CR293" i="5"/>
  <c r="CQ293" i="5"/>
  <c r="CP293" i="5"/>
  <c r="CO293" i="5"/>
  <c r="CN293" i="5"/>
  <c r="CM293" i="5"/>
  <c r="CL293" i="5"/>
  <c r="BZ293" i="5"/>
  <c r="DK293" i="5" s="1"/>
  <c r="BY293" i="5"/>
  <c r="DJ293" i="5" s="1"/>
  <c r="BX293" i="5"/>
  <c r="DI293" i="5" s="1"/>
  <c r="BW293" i="5"/>
  <c r="DH293" i="5" s="1"/>
  <c r="BV293" i="5"/>
  <c r="DG293" i="5" s="1"/>
  <c r="BU293" i="5"/>
  <c r="DF293" i="5"/>
  <c r="BT293" i="5"/>
  <c r="DE293" i="5" s="1"/>
  <c r="AY293" i="5"/>
  <c r="AX293" i="5"/>
  <c r="AW293" i="5"/>
  <c r="CR292" i="5"/>
  <c r="CQ292" i="5"/>
  <c r="CP292" i="5"/>
  <c r="CO292" i="5"/>
  <c r="CN292" i="5"/>
  <c r="CM292" i="5"/>
  <c r="CL292" i="5"/>
  <c r="BZ292" i="5"/>
  <c r="DK292" i="5" s="1"/>
  <c r="BY292" i="5"/>
  <c r="DJ292" i="5" s="1"/>
  <c r="BX292" i="5"/>
  <c r="DI292" i="5" s="1"/>
  <c r="BW292" i="5"/>
  <c r="DH292" i="5" s="1"/>
  <c r="BV292" i="5"/>
  <c r="DG292" i="5" s="1"/>
  <c r="BU292" i="5"/>
  <c r="DF292" i="5"/>
  <c r="BT292" i="5"/>
  <c r="DE292" i="5" s="1"/>
  <c r="AY292" i="5"/>
  <c r="AX292" i="5"/>
  <c r="AW292" i="5"/>
  <c r="CR291" i="5"/>
  <c r="CQ291" i="5"/>
  <c r="CP291" i="5"/>
  <c r="CO291" i="5"/>
  <c r="CN291" i="5"/>
  <c r="CM291" i="5"/>
  <c r="CL291" i="5"/>
  <c r="BZ291" i="5"/>
  <c r="DK291" i="5" s="1"/>
  <c r="BY291" i="5"/>
  <c r="DJ291" i="5" s="1"/>
  <c r="BX291" i="5"/>
  <c r="DI291" i="5" s="1"/>
  <c r="BW291" i="5"/>
  <c r="DH291" i="5" s="1"/>
  <c r="BV291" i="5"/>
  <c r="DG291" i="5" s="1"/>
  <c r="BU291" i="5"/>
  <c r="DF291" i="5"/>
  <c r="BT291" i="5"/>
  <c r="DE291" i="5" s="1"/>
  <c r="AY291" i="5"/>
  <c r="AX291" i="5"/>
  <c r="AW291" i="5"/>
  <c r="DD290" i="5"/>
  <c r="DC290" i="5"/>
  <c r="DB290" i="5"/>
  <c r="DA290" i="5"/>
  <c r="CZ290" i="5"/>
  <c r="CR290" i="5"/>
  <c r="CQ290" i="5"/>
  <c r="CX290" i="5" s="1"/>
  <c r="CP290" i="5"/>
  <c r="CW290" i="5" s="1"/>
  <c r="CO290" i="5"/>
  <c r="CN290" i="5"/>
  <c r="CM290" i="5"/>
  <c r="CT290" i="5" s="1"/>
  <c r="CL290" i="5"/>
  <c r="BZ290" i="5"/>
  <c r="BY290" i="5"/>
  <c r="CH290" i="5" s="1"/>
  <c r="DQ290" i="5" s="1"/>
  <c r="BX290" i="5"/>
  <c r="BW290" i="5"/>
  <c r="DH290" i="5"/>
  <c r="BV290" i="5"/>
  <c r="BU290" i="5"/>
  <c r="BT290" i="5"/>
  <c r="AY290" i="5"/>
  <c r="AX290" i="5"/>
  <c r="AW290" i="5"/>
  <c r="CR289" i="5"/>
  <c r="CQ289" i="5"/>
  <c r="CP289" i="5"/>
  <c r="CO289" i="5"/>
  <c r="CN289" i="5"/>
  <c r="CM289" i="5"/>
  <c r="CL289" i="5"/>
  <c r="BZ289" i="5"/>
  <c r="DK289" i="5" s="1"/>
  <c r="BY289" i="5"/>
  <c r="DJ289" i="5"/>
  <c r="BX289" i="5"/>
  <c r="DI289" i="5" s="1"/>
  <c r="BW289" i="5"/>
  <c r="DH289" i="5"/>
  <c r="BV289" i="5"/>
  <c r="DG289" i="5" s="1"/>
  <c r="BU289" i="5"/>
  <c r="DF289" i="5"/>
  <c r="BT289" i="5"/>
  <c r="DE289" i="5" s="1"/>
  <c r="AY289" i="5"/>
  <c r="AX289" i="5"/>
  <c r="AW289" i="5"/>
  <c r="CR288" i="5"/>
  <c r="CQ288" i="5"/>
  <c r="CP288" i="5"/>
  <c r="CO288" i="5"/>
  <c r="CN288" i="5"/>
  <c r="CM288" i="5"/>
  <c r="CL288" i="5"/>
  <c r="BZ288" i="5"/>
  <c r="DK288" i="5" s="1"/>
  <c r="BY288" i="5"/>
  <c r="DJ288" i="5"/>
  <c r="BX288" i="5"/>
  <c r="DI288" i="5" s="1"/>
  <c r="BW288" i="5"/>
  <c r="DH288" i="5"/>
  <c r="BV288" i="5"/>
  <c r="DG288" i="5" s="1"/>
  <c r="BU288" i="5"/>
  <c r="DF288" i="5"/>
  <c r="BT288" i="5"/>
  <c r="DE288" i="5" s="1"/>
  <c r="AY288" i="5"/>
  <c r="AX288" i="5"/>
  <c r="AW288" i="5"/>
  <c r="CR287" i="5"/>
  <c r="CQ287" i="5"/>
  <c r="CP287" i="5"/>
  <c r="CO287" i="5"/>
  <c r="CN287" i="5"/>
  <c r="CM287" i="5"/>
  <c r="CL287" i="5"/>
  <c r="BZ287" i="5"/>
  <c r="DK287" i="5" s="1"/>
  <c r="BY287" i="5"/>
  <c r="DJ287" i="5"/>
  <c r="BX287" i="5"/>
  <c r="DI287" i="5" s="1"/>
  <c r="BW287" i="5"/>
  <c r="DH287" i="5"/>
  <c r="BV287" i="5"/>
  <c r="DG287" i="5" s="1"/>
  <c r="BU287" i="5"/>
  <c r="DF287" i="5"/>
  <c r="BT287" i="5"/>
  <c r="DE287" i="5" s="1"/>
  <c r="AY287" i="5"/>
  <c r="AX287" i="5"/>
  <c r="AW287" i="5"/>
  <c r="CR286" i="5"/>
  <c r="CQ286" i="5"/>
  <c r="CP286" i="5"/>
  <c r="CO286" i="5"/>
  <c r="CN286" i="5"/>
  <c r="CM286" i="5"/>
  <c r="CL286" i="5"/>
  <c r="BZ286" i="5"/>
  <c r="DK286" i="5" s="1"/>
  <c r="BY286" i="5"/>
  <c r="DJ286" i="5"/>
  <c r="BX286" i="5"/>
  <c r="DI286" i="5" s="1"/>
  <c r="BW286" i="5"/>
  <c r="DH286" i="5"/>
  <c r="BV286" i="5"/>
  <c r="DG286" i="5" s="1"/>
  <c r="BU286" i="5"/>
  <c r="DF286" i="5"/>
  <c r="BT286" i="5"/>
  <c r="DE286" i="5" s="1"/>
  <c r="AY286" i="5"/>
  <c r="AX286" i="5"/>
  <c r="AW286" i="5"/>
  <c r="CR285" i="5"/>
  <c r="CQ285" i="5"/>
  <c r="CP285" i="5"/>
  <c r="CO285" i="5"/>
  <c r="CN285" i="5"/>
  <c r="CM285" i="5"/>
  <c r="CL285" i="5"/>
  <c r="BZ285" i="5"/>
  <c r="DK285" i="5" s="1"/>
  <c r="BY285" i="5"/>
  <c r="DJ285" i="5"/>
  <c r="BX285" i="5"/>
  <c r="DI285" i="5" s="1"/>
  <c r="BW285" i="5"/>
  <c r="DH285" i="5"/>
  <c r="BV285" i="5"/>
  <c r="DG285" i="5" s="1"/>
  <c r="BU285" i="5"/>
  <c r="DF285" i="5"/>
  <c r="BT285" i="5"/>
  <c r="DE285" i="5" s="1"/>
  <c r="AY285" i="5"/>
  <c r="AX285" i="5"/>
  <c r="AW285" i="5"/>
  <c r="CR284" i="5"/>
  <c r="CQ284" i="5"/>
  <c r="CP284" i="5"/>
  <c r="CO284" i="5"/>
  <c r="CN284" i="5"/>
  <c r="CM284" i="5"/>
  <c r="CL284" i="5"/>
  <c r="BZ284" i="5"/>
  <c r="DK284" i="5" s="1"/>
  <c r="BY284" i="5"/>
  <c r="DJ284" i="5"/>
  <c r="BX284" i="5"/>
  <c r="DI284" i="5" s="1"/>
  <c r="BW284" i="5"/>
  <c r="DH284" i="5"/>
  <c r="BV284" i="5"/>
  <c r="DG284" i="5" s="1"/>
  <c r="BU284" i="5"/>
  <c r="DF284" i="5"/>
  <c r="BT284" i="5"/>
  <c r="DE284" i="5" s="1"/>
  <c r="AY284" i="5"/>
  <c r="AX284" i="5"/>
  <c r="AW284" i="5"/>
  <c r="DD283" i="5"/>
  <c r="DC283" i="5"/>
  <c r="DB283" i="5"/>
  <c r="DA283" i="5"/>
  <c r="CZ283" i="5"/>
  <c r="CR283" i="5"/>
  <c r="CY283" i="5" s="1"/>
  <c r="CQ283" i="5"/>
  <c r="CP283" i="5"/>
  <c r="CW283" i="5"/>
  <c r="CO283" i="5"/>
  <c r="CN283" i="5"/>
  <c r="CU283" i="5"/>
  <c r="CM283" i="5"/>
  <c r="CL283" i="5"/>
  <c r="CF283" i="5"/>
  <c r="DO283" i="5"/>
  <c r="BZ283" i="5"/>
  <c r="BY283" i="5"/>
  <c r="DJ283" i="5"/>
  <c r="BX283" i="5"/>
  <c r="BW283" i="5"/>
  <c r="DH283" i="5" s="1"/>
  <c r="BV283" i="5"/>
  <c r="BU283" i="5"/>
  <c r="DF283" i="5"/>
  <c r="BT283" i="5"/>
  <c r="AY283" i="5"/>
  <c r="AX283" i="5"/>
  <c r="AW283" i="5"/>
  <c r="AA283" i="5"/>
  <c r="Z283" i="5"/>
  <c r="Y283" i="5"/>
  <c r="D283" i="5"/>
  <c r="CR282" i="5"/>
  <c r="CQ282" i="5"/>
  <c r="CP282" i="5"/>
  <c r="CO282" i="5"/>
  <c r="CN282" i="5"/>
  <c r="CM282" i="5"/>
  <c r="CL282" i="5"/>
  <c r="BZ282" i="5"/>
  <c r="DK282" i="5" s="1"/>
  <c r="BY282" i="5"/>
  <c r="DJ282" i="5"/>
  <c r="BX282" i="5"/>
  <c r="DI282" i="5" s="1"/>
  <c r="BW282" i="5"/>
  <c r="DH282" i="5"/>
  <c r="BV282" i="5"/>
  <c r="DG282" i="5" s="1"/>
  <c r="BU282" i="5"/>
  <c r="DF282" i="5"/>
  <c r="BT282" i="5"/>
  <c r="DE282" i="5" s="1"/>
  <c r="AY282" i="5"/>
  <c r="AX282" i="5"/>
  <c r="AW282" i="5"/>
  <c r="AA282" i="5"/>
  <c r="Z282" i="5"/>
  <c r="Y282" i="5"/>
  <c r="D282" i="5"/>
  <c r="CR281" i="5"/>
  <c r="CQ281" i="5"/>
  <c r="CP281" i="5"/>
  <c r="CO281" i="5"/>
  <c r="CN281" i="5"/>
  <c r="CM281" i="5"/>
  <c r="CL281" i="5"/>
  <c r="BZ281" i="5"/>
  <c r="DK281" i="5" s="1"/>
  <c r="BY281" i="5"/>
  <c r="DJ281" i="5"/>
  <c r="BX281" i="5"/>
  <c r="DI281" i="5" s="1"/>
  <c r="BW281" i="5"/>
  <c r="DH281" i="5"/>
  <c r="BV281" i="5"/>
  <c r="DG281" i="5" s="1"/>
  <c r="BU281" i="5"/>
  <c r="DF281" i="5"/>
  <c r="BT281" i="5"/>
  <c r="DE281" i="5" s="1"/>
  <c r="AY281" i="5"/>
  <c r="AX281" i="5"/>
  <c r="AW281" i="5"/>
  <c r="AA281" i="5"/>
  <c r="Z281" i="5"/>
  <c r="Y281" i="5"/>
  <c r="D281" i="5"/>
  <c r="CR280" i="5"/>
  <c r="CQ280" i="5"/>
  <c r="CP280" i="5"/>
  <c r="CO280" i="5"/>
  <c r="CN280" i="5"/>
  <c r="CM280" i="5"/>
  <c r="CL280" i="5"/>
  <c r="BZ280" i="5"/>
  <c r="DK280" i="5" s="1"/>
  <c r="BY280" i="5"/>
  <c r="DJ280" i="5"/>
  <c r="BX280" i="5"/>
  <c r="DI280" i="5" s="1"/>
  <c r="BW280" i="5"/>
  <c r="DH280" i="5"/>
  <c r="BV280" i="5"/>
  <c r="DG280" i="5" s="1"/>
  <c r="BU280" i="5"/>
  <c r="DF280" i="5"/>
  <c r="BT280" i="5"/>
  <c r="DE280" i="5" s="1"/>
  <c r="AY280" i="5"/>
  <c r="AX280" i="5"/>
  <c r="AW280" i="5"/>
  <c r="AA280" i="5"/>
  <c r="Z280" i="5"/>
  <c r="Y280" i="5"/>
  <c r="D280" i="5"/>
  <c r="CR279" i="5"/>
  <c r="CQ279" i="5"/>
  <c r="CP279" i="5"/>
  <c r="CO279" i="5"/>
  <c r="CN279" i="5"/>
  <c r="CM279" i="5"/>
  <c r="CL279" i="5"/>
  <c r="BZ279" i="5"/>
  <c r="DK279" i="5" s="1"/>
  <c r="BY279" i="5"/>
  <c r="DJ279" i="5"/>
  <c r="BX279" i="5"/>
  <c r="DI279" i="5" s="1"/>
  <c r="BW279" i="5"/>
  <c r="DH279" i="5"/>
  <c r="BV279" i="5"/>
  <c r="DG279" i="5" s="1"/>
  <c r="BU279" i="5"/>
  <c r="DF279" i="5"/>
  <c r="BT279" i="5"/>
  <c r="DE279" i="5" s="1"/>
  <c r="AY279" i="5"/>
  <c r="AX279" i="5"/>
  <c r="AW279" i="5"/>
  <c r="AA279" i="5"/>
  <c r="Z279" i="5"/>
  <c r="Y279" i="5"/>
  <c r="D279" i="5"/>
  <c r="CR278" i="5"/>
  <c r="CQ278" i="5"/>
  <c r="CX276" i="5" s="1"/>
  <c r="CP278" i="5"/>
  <c r="CO278" i="5"/>
  <c r="CN278" i="5"/>
  <c r="CM278" i="5"/>
  <c r="CL278" i="5"/>
  <c r="BZ278" i="5"/>
  <c r="DK278" i="5" s="1"/>
  <c r="BY278" i="5"/>
  <c r="DJ278" i="5"/>
  <c r="BX278" i="5"/>
  <c r="DI278" i="5" s="1"/>
  <c r="BW278" i="5"/>
  <c r="DH278" i="5"/>
  <c r="BV278" i="5"/>
  <c r="DG278" i="5" s="1"/>
  <c r="BU278" i="5"/>
  <c r="DF278" i="5"/>
  <c r="BT278" i="5"/>
  <c r="DE278" i="5" s="1"/>
  <c r="AY278" i="5"/>
  <c r="AX278" i="5"/>
  <c r="AW278" i="5"/>
  <c r="AA278" i="5"/>
  <c r="Z278" i="5"/>
  <c r="Y278" i="5"/>
  <c r="D278" i="5"/>
  <c r="CR277" i="5"/>
  <c r="CQ277" i="5"/>
  <c r="CP277" i="5"/>
  <c r="CO277" i="5"/>
  <c r="CN277" i="5"/>
  <c r="CM277" i="5"/>
  <c r="CL277" i="5"/>
  <c r="BZ277" i="5"/>
  <c r="DK277" i="5" s="1"/>
  <c r="BY277" i="5"/>
  <c r="DJ277" i="5"/>
  <c r="BX277" i="5"/>
  <c r="DI277" i="5" s="1"/>
  <c r="BW277" i="5"/>
  <c r="DH277" i="5"/>
  <c r="BV277" i="5"/>
  <c r="DG277" i="5" s="1"/>
  <c r="BU277" i="5"/>
  <c r="DF277" i="5"/>
  <c r="BT277" i="5"/>
  <c r="DE277" i="5" s="1"/>
  <c r="AY277" i="5"/>
  <c r="AX277" i="5"/>
  <c r="AW277" i="5"/>
  <c r="AA277" i="5"/>
  <c r="Z277" i="5"/>
  <c r="Y277" i="5"/>
  <c r="D277" i="5"/>
  <c r="DD276" i="5"/>
  <c r="DC276" i="5"/>
  <c r="DB276" i="5"/>
  <c r="DA276" i="5"/>
  <c r="CZ276" i="5"/>
  <c r="CR276" i="5"/>
  <c r="CY276" i="5" s="1"/>
  <c r="CQ276" i="5"/>
  <c r="CP276" i="5"/>
  <c r="CW276" i="5" s="1"/>
  <c r="CO276" i="5"/>
  <c r="CN276" i="5"/>
  <c r="CU276" i="5" s="1"/>
  <c r="CM276" i="5"/>
  <c r="CT276" i="5" s="1"/>
  <c r="CL276" i="5"/>
  <c r="CS276" i="5" s="1"/>
  <c r="BZ276" i="5"/>
  <c r="DK276" i="5" s="1"/>
  <c r="BY276" i="5"/>
  <c r="DJ276" i="5"/>
  <c r="BX276" i="5"/>
  <c r="DI276" i="5" s="1"/>
  <c r="BW276" i="5"/>
  <c r="DH276" i="5"/>
  <c r="BV276" i="5"/>
  <c r="DG276" i="5" s="1"/>
  <c r="BU276" i="5"/>
  <c r="DF276" i="5"/>
  <c r="BT276" i="5"/>
  <c r="DE276" i="5" s="1"/>
  <c r="AY276" i="5"/>
  <c r="AX276" i="5"/>
  <c r="AW276" i="5"/>
  <c r="AA276" i="5"/>
  <c r="Z276" i="5"/>
  <c r="Y276" i="5"/>
  <c r="D276" i="5"/>
  <c r="CR275" i="5"/>
  <c r="CQ275" i="5"/>
  <c r="CP275" i="5"/>
  <c r="CO275" i="5"/>
  <c r="CN275" i="5"/>
  <c r="CM275" i="5"/>
  <c r="CL275" i="5"/>
  <c r="BZ275" i="5"/>
  <c r="DK275" i="5" s="1"/>
  <c r="BY275" i="5"/>
  <c r="DJ275" i="5"/>
  <c r="BX275" i="5"/>
  <c r="DI275" i="5" s="1"/>
  <c r="BW275" i="5"/>
  <c r="DH275" i="5"/>
  <c r="BV275" i="5"/>
  <c r="DG275" i="5" s="1"/>
  <c r="BU275" i="5"/>
  <c r="DF275" i="5"/>
  <c r="BT275" i="5"/>
  <c r="DE275" i="5" s="1"/>
  <c r="AY275" i="5"/>
  <c r="AX275" i="5"/>
  <c r="AW275" i="5"/>
  <c r="AA275" i="5"/>
  <c r="Z275" i="5"/>
  <c r="Y275" i="5"/>
  <c r="D275" i="5"/>
  <c r="CR274" i="5"/>
  <c r="CQ274" i="5"/>
  <c r="CP274" i="5"/>
  <c r="CO274" i="5"/>
  <c r="CN274" i="5"/>
  <c r="CM274" i="5"/>
  <c r="CL274" i="5"/>
  <c r="BZ274" i="5"/>
  <c r="DK274" i="5" s="1"/>
  <c r="BY274" i="5"/>
  <c r="DJ274" i="5"/>
  <c r="BX274" i="5"/>
  <c r="DI274" i="5" s="1"/>
  <c r="BW274" i="5"/>
  <c r="DH274" i="5"/>
  <c r="BV274" i="5"/>
  <c r="DG274" i="5" s="1"/>
  <c r="BU274" i="5"/>
  <c r="DF274" i="5"/>
  <c r="BT274" i="5"/>
  <c r="DE274" i="5" s="1"/>
  <c r="AY274" i="5"/>
  <c r="AX274" i="5"/>
  <c r="AW274" i="5"/>
  <c r="AA274" i="5"/>
  <c r="Z274" i="5"/>
  <c r="Y274" i="5"/>
  <c r="D274" i="5"/>
  <c r="CR273" i="5"/>
  <c r="CQ273" i="5"/>
  <c r="CP273" i="5"/>
  <c r="CO273" i="5"/>
  <c r="CN273" i="5"/>
  <c r="CM273" i="5"/>
  <c r="CL273" i="5"/>
  <c r="BZ273" i="5"/>
  <c r="DK273" i="5" s="1"/>
  <c r="BY273" i="5"/>
  <c r="DJ273" i="5"/>
  <c r="BX273" i="5"/>
  <c r="DI273" i="5" s="1"/>
  <c r="BW273" i="5"/>
  <c r="DH273" i="5"/>
  <c r="BV273" i="5"/>
  <c r="DG273" i="5" s="1"/>
  <c r="BU273" i="5"/>
  <c r="DF273" i="5"/>
  <c r="BT273" i="5"/>
  <c r="DE273" i="5" s="1"/>
  <c r="AY273" i="5"/>
  <c r="AX273" i="5"/>
  <c r="AW273" i="5"/>
  <c r="AA273" i="5"/>
  <c r="Z273" i="5"/>
  <c r="Y273" i="5"/>
  <c r="D273" i="5"/>
  <c r="CR272" i="5"/>
  <c r="CQ272" i="5"/>
  <c r="CP272" i="5"/>
  <c r="CO272" i="5"/>
  <c r="CN272" i="5"/>
  <c r="CM272" i="5"/>
  <c r="CL272" i="5"/>
  <c r="BZ272" i="5"/>
  <c r="DK272" i="5" s="1"/>
  <c r="BY272" i="5"/>
  <c r="DJ272" i="5"/>
  <c r="BX272" i="5"/>
  <c r="DI272" i="5" s="1"/>
  <c r="BW272" i="5"/>
  <c r="DH272" i="5"/>
  <c r="BV272" i="5"/>
  <c r="DG272" i="5" s="1"/>
  <c r="BU272" i="5"/>
  <c r="DF272" i="5"/>
  <c r="BT272" i="5"/>
  <c r="DE272" i="5" s="1"/>
  <c r="AY272" i="5"/>
  <c r="AX272" i="5"/>
  <c r="AW272" i="5"/>
  <c r="AA272" i="5"/>
  <c r="Z272" i="5"/>
  <c r="Y272" i="5"/>
  <c r="D272" i="5"/>
  <c r="CR271" i="5"/>
  <c r="CQ271" i="5"/>
  <c r="CP271" i="5"/>
  <c r="CO271" i="5"/>
  <c r="CN271" i="5"/>
  <c r="CM271" i="5"/>
  <c r="CL271" i="5"/>
  <c r="BZ271" i="5"/>
  <c r="DK271" i="5" s="1"/>
  <c r="BY271" i="5"/>
  <c r="DJ271" i="5"/>
  <c r="BX271" i="5"/>
  <c r="DI271" i="5" s="1"/>
  <c r="BW271" i="5"/>
  <c r="DH271" i="5"/>
  <c r="BV271" i="5"/>
  <c r="DG271" i="5" s="1"/>
  <c r="BU271" i="5"/>
  <c r="DF271" i="5"/>
  <c r="BT271" i="5"/>
  <c r="DE271" i="5" s="1"/>
  <c r="AY271" i="5"/>
  <c r="AX271" i="5"/>
  <c r="AW271" i="5"/>
  <c r="AA271" i="5"/>
  <c r="Z271" i="5"/>
  <c r="Y271" i="5"/>
  <c r="D271" i="5"/>
  <c r="CR270" i="5"/>
  <c r="CQ270" i="5"/>
  <c r="CP270" i="5"/>
  <c r="CO270" i="5"/>
  <c r="CN270" i="5"/>
  <c r="CM270" i="5"/>
  <c r="CL270" i="5"/>
  <c r="BZ270" i="5"/>
  <c r="DK270" i="5" s="1"/>
  <c r="BY270" i="5"/>
  <c r="DJ270" i="5"/>
  <c r="BX270" i="5"/>
  <c r="DI270" i="5" s="1"/>
  <c r="BW270" i="5"/>
  <c r="DH270" i="5"/>
  <c r="BV270" i="5"/>
  <c r="DG270" i="5" s="1"/>
  <c r="BU270" i="5"/>
  <c r="DF270" i="5"/>
  <c r="BT270" i="5"/>
  <c r="DE270" i="5" s="1"/>
  <c r="AY270" i="5"/>
  <c r="AX270" i="5"/>
  <c r="AW270" i="5"/>
  <c r="AA270" i="5"/>
  <c r="Z270" i="5"/>
  <c r="Y270" i="5"/>
  <c r="D270" i="5"/>
  <c r="DD269" i="5"/>
  <c r="DC269" i="5"/>
  <c r="DB269" i="5"/>
  <c r="DA269" i="5"/>
  <c r="CZ269" i="5"/>
  <c r="CS269" i="5"/>
  <c r="CR269" i="5"/>
  <c r="CY269" i="5" s="1"/>
  <c r="CQ269" i="5"/>
  <c r="CX269" i="5"/>
  <c r="CP269" i="5"/>
  <c r="CW269" i="5" s="1"/>
  <c r="CO269" i="5"/>
  <c r="CV269" i="5" s="1"/>
  <c r="CN269" i="5"/>
  <c r="CU269" i="5"/>
  <c r="CM269" i="5"/>
  <c r="CT269" i="5" s="1"/>
  <c r="CL269" i="5"/>
  <c r="BZ269" i="5"/>
  <c r="DK269" i="5"/>
  <c r="BY269" i="5"/>
  <c r="DJ269" i="5"/>
  <c r="BX269" i="5"/>
  <c r="DI269" i="5"/>
  <c r="BW269" i="5"/>
  <c r="DH269" i="5"/>
  <c r="BV269" i="5"/>
  <c r="DG269" i="5"/>
  <c r="BU269" i="5"/>
  <c r="DF269" i="5"/>
  <c r="BT269" i="5"/>
  <c r="DE269" i="5"/>
  <c r="AY269" i="5"/>
  <c r="AX269" i="5"/>
  <c r="AW269" i="5"/>
  <c r="AA269" i="5"/>
  <c r="Z269" i="5"/>
  <c r="Y269" i="5"/>
  <c r="D269" i="5"/>
  <c r="CR268" i="5"/>
  <c r="CQ268" i="5"/>
  <c r="CP268" i="5"/>
  <c r="CO268" i="5"/>
  <c r="CN268" i="5"/>
  <c r="CM268" i="5"/>
  <c r="CL268" i="5"/>
  <c r="BZ268" i="5"/>
  <c r="DK268" i="5"/>
  <c r="BY268" i="5"/>
  <c r="DJ268" i="5"/>
  <c r="BX268" i="5"/>
  <c r="DI268" i="5"/>
  <c r="BW268" i="5"/>
  <c r="DH268" i="5"/>
  <c r="BV268" i="5"/>
  <c r="DG268" i="5"/>
  <c r="BU268" i="5"/>
  <c r="DF268" i="5"/>
  <c r="BT268" i="5"/>
  <c r="DE268" i="5"/>
  <c r="AY268" i="5"/>
  <c r="AX268" i="5"/>
  <c r="AW268" i="5"/>
  <c r="AA268" i="5"/>
  <c r="Z268" i="5"/>
  <c r="Y268" i="5"/>
  <c r="D268" i="5"/>
  <c r="CR267" i="5"/>
  <c r="CQ267" i="5"/>
  <c r="CP267" i="5"/>
  <c r="CO267" i="5"/>
  <c r="CN267" i="5"/>
  <c r="CM267" i="5"/>
  <c r="CL267" i="5"/>
  <c r="BZ267" i="5"/>
  <c r="DK267" i="5"/>
  <c r="BY267" i="5"/>
  <c r="DJ267" i="5"/>
  <c r="BX267" i="5"/>
  <c r="DI267" i="5"/>
  <c r="BW267" i="5"/>
  <c r="DH267" i="5"/>
  <c r="BV267" i="5"/>
  <c r="DG267" i="5"/>
  <c r="BU267" i="5"/>
  <c r="DF267" i="5"/>
  <c r="BT267" i="5"/>
  <c r="DE267" i="5"/>
  <c r="AY267" i="5"/>
  <c r="AX267" i="5"/>
  <c r="AW267" i="5"/>
  <c r="AA267" i="5"/>
  <c r="Z267" i="5"/>
  <c r="Y267" i="5"/>
  <c r="D267" i="5"/>
  <c r="CR266" i="5"/>
  <c r="CQ266" i="5"/>
  <c r="CP266" i="5"/>
  <c r="CO266" i="5"/>
  <c r="CN266" i="5"/>
  <c r="CM266" i="5"/>
  <c r="CL266" i="5"/>
  <c r="BZ266" i="5"/>
  <c r="DK266" i="5"/>
  <c r="BY266" i="5"/>
  <c r="DJ266" i="5"/>
  <c r="BX266" i="5"/>
  <c r="DI266" i="5"/>
  <c r="BW266" i="5"/>
  <c r="DH266" i="5"/>
  <c r="BV266" i="5"/>
  <c r="DG266" i="5"/>
  <c r="BU266" i="5"/>
  <c r="DF266" i="5"/>
  <c r="BT266" i="5"/>
  <c r="DE266" i="5"/>
  <c r="AY266" i="5"/>
  <c r="AX266" i="5"/>
  <c r="AW266" i="5"/>
  <c r="AA266" i="5"/>
  <c r="Z266" i="5"/>
  <c r="Y266" i="5"/>
  <c r="D266" i="5"/>
  <c r="CR265" i="5"/>
  <c r="CQ265" i="5"/>
  <c r="CP265" i="5"/>
  <c r="CO265" i="5"/>
  <c r="CN265" i="5"/>
  <c r="CM265" i="5"/>
  <c r="CL265" i="5"/>
  <c r="BZ265" i="5"/>
  <c r="DK265" i="5"/>
  <c r="BY265" i="5"/>
  <c r="DJ265" i="5"/>
  <c r="BX265" i="5"/>
  <c r="DI265" i="5"/>
  <c r="BW265" i="5"/>
  <c r="DH265" i="5"/>
  <c r="BV265" i="5"/>
  <c r="DG265" i="5"/>
  <c r="BU265" i="5"/>
  <c r="DF265" i="5"/>
  <c r="BT265" i="5"/>
  <c r="DE265" i="5"/>
  <c r="AY265" i="5"/>
  <c r="AX265" i="5"/>
  <c r="AW265" i="5"/>
  <c r="AA265" i="5"/>
  <c r="Z265" i="5"/>
  <c r="Y265" i="5"/>
  <c r="D265" i="5"/>
  <c r="CR264" i="5"/>
  <c r="CQ264" i="5"/>
  <c r="CP264" i="5"/>
  <c r="CO264" i="5"/>
  <c r="CN264" i="5"/>
  <c r="CM264" i="5"/>
  <c r="CL264" i="5"/>
  <c r="BZ264" i="5"/>
  <c r="DK264" i="5"/>
  <c r="BY264" i="5"/>
  <c r="DJ264" i="5"/>
  <c r="BX264" i="5"/>
  <c r="DI264" i="5"/>
  <c r="BW264" i="5"/>
  <c r="DH264" i="5"/>
  <c r="BV264" i="5"/>
  <c r="DG264" i="5"/>
  <c r="BU264" i="5"/>
  <c r="DF264" i="5"/>
  <c r="BT264" i="5"/>
  <c r="DE264" i="5"/>
  <c r="AY264" i="5"/>
  <c r="AX264" i="5"/>
  <c r="AW264" i="5"/>
  <c r="AA264" i="5"/>
  <c r="Z264" i="5"/>
  <c r="Y264" i="5"/>
  <c r="D264" i="5"/>
  <c r="CR263" i="5"/>
  <c r="CQ263" i="5"/>
  <c r="CP263" i="5"/>
  <c r="CO263" i="5"/>
  <c r="CN263" i="5"/>
  <c r="CM263" i="5"/>
  <c r="CL263" i="5"/>
  <c r="BZ263" i="5"/>
  <c r="DK263" i="5"/>
  <c r="BY263" i="5"/>
  <c r="DJ263" i="5"/>
  <c r="BX263" i="5"/>
  <c r="DI263" i="5"/>
  <c r="BW263" i="5"/>
  <c r="DH263" i="5"/>
  <c r="BV263" i="5"/>
  <c r="DG263" i="5"/>
  <c r="BU263" i="5"/>
  <c r="DF263" i="5"/>
  <c r="BT263" i="5"/>
  <c r="DE263" i="5"/>
  <c r="AY263" i="5"/>
  <c r="AX263" i="5"/>
  <c r="AW263" i="5"/>
  <c r="AA263" i="5"/>
  <c r="Z263" i="5"/>
  <c r="Y263" i="5"/>
  <c r="D263" i="5"/>
  <c r="DD262" i="5"/>
  <c r="DC262" i="5"/>
  <c r="DB262" i="5"/>
  <c r="DA262" i="5"/>
  <c r="CZ262" i="5"/>
  <c r="CS262" i="5"/>
  <c r="CR262" i="5"/>
  <c r="CY262" i="5" s="1"/>
  <c r="CQ262" i="5"/>
  <c r="CX262" i="5"/>
  <c r="CP262" i="5"/>
  <c r="CW262" i="5" s="1"/>
  <c r="CO262" i="5"/>
  <c r="CV262" i="5" s="1"/>
  <c r="CN262" i="5"/>
  <c r="CU262" i="5" s="1"/>
  <c r="CM262" i="5"/>
  <c r="CT262" i="5" s="1"/>
  <c r="CL262" i="5"/>
  <c r="BZ262" i="5"/>
  <c r="DK262" i="5" s="1"/>
  <c r="BY262" i="5"/>
  <c r="DJ262" i="5"/>
  <c r="BX262" i="5"/>
  <c r="DI262" i="5" s="1"/>
  <c r="BW262" i="5"/>
  <c r="DH262" i="5"/>
  <c r="BV262" i="5"/>
  <c r="DG262" i="5" s="1"/>
  <c r="BU262" i="5"/>
  <c r="DF262" i="5"/>
  <c r="BT262" i="5"/>
  <c r="DE262" i="5" s="1"/>
  <c r="AY262" i="5"/>
  <c r="AX262" i="5"/>
  <c r="AW262" i="5"/>
  <c r="AA262" i="5"/>
  <c r="Z262" i="5"/>
  <c r="Y262" i="5"/>
  <c r="D262" i="5"/>
  <c r="CR261" i="5"/>
  <c r="CQ261" i="5"/>
  <c r="CP261" i="5"/>
  <c r="CO261" i="5"/>
  <c r="CN261" i="5"/>
  <c r="CM261" i="5"/>
  <c r="CL261" i="5"/>
  <c r="BZ261" i="5"/>
  <c r="DK261" i="5" s="1"/>
  <c r="BY261" i="5"/>
  <c r="DJ261" i="5"/>
  <c r="BX261" i="5"/>
  <c r="DI261" i="5" s="1"/>
  <c r="BW261" i="5"/>
  <c r="DH261" i="5"/>
  <c r="BV261" i="5"/>
  <c r="DG261" i="5" s="1"/>
  <c r="BU261" i="5"/>
  <c r="DF261" i="5"/>
  <c r="BT261" i="5"/>
  <c r="DE261" i="5" s="1"/>
  <c r="AY261" i="5"/>
  <c r="AX261" i="5"/>
  <c r="AW261" i="5"/>
  <c r="AA261" i="5"/>
  <c r="Z261" i="5"/>
  <c r="Y261" i="5"/>
  <c r="D261" i="5"/>
  <c r="CR260" i="5"/>
  <c r="CQ260" i="5"/>
  <c r="CP260" i="5"/>
  <c r="CO260" i="5"/>
  <c r="CN260" i="5"/>
  <c r="CM260" i="5"/>
  <c r="CL260" i="5"/>
  <c r="BZ260" i="5"/>
  <c r="DK260" i="5" s="1"/>
  <c r="BY260" i="5"/>
  <c r="DJ260" i="5"/>
  <c r="BX260" i="5"/>
  <c r="DI260" i="5" s="1"/>
  <c r="BW260" i="5"/>
  <c r="DH260" i="5"/>
  <c r="BV260" i="5"/>
  <c r="DG260" i="5" s="1"/>
  <c r="BU260" i="5"/>
  <c r="DF260" i="5"/>
  <c r="BT260" i="5"/>
  <c r="DE260" i="5" s="1"/>
  <c r="AY260" i="5"/>
  <c r="AX260" i="5"/>
  <c r="AW260" i="5"/>
  <c r="CR259" i="5"/>
  <c r="CQ259" i="5"/>
  <c r="CP259" i="5"/>
  <c r="CO259" i="5"/>
  <c r="CN259" i="5"/>
  <c r="CM259" i="5"/>
  <c r="CL259" i="5"/>
  <c r="BZ259" i="5"/>
  <c r="DK259" i="5" s="1"/>
  <c r="BY259" i="5"/>
  <c r="DJ259" i="5"/>
  <c r="BX259" i="5"/>
  <c r="DI259" i="5" s="1"/>
  <c r="BW259" i="5"/>
  <c r="DH259" i="5"/>
  <c r="BV259" i="5"/>
  <c r="DG259" i="5" s="1"/>
  <c r="BU259" i="5"/>
  <c r="DF259" i="5"/>
  <c r="BT259" i="5"/>
  <c r="DE259" i="5" s="1"/>
  <c r="AY259" i="5"/>
  <c r="AX259" i="5"/>
  <c r="AW259" i="5"/>
  <c r="CR258" i="5"/>
  <c r="CQ258" i="5"/>
  <c r="CP258" i="5"/>
  <c r="CO258" i="5"/>
  <c r="CN258" i="5"/>
  <c r="CM258" i="5"/>
  <c r="CL258" i="5"/>
  <c r="BZ258" i="5"/>
  <c r="DK258" i="5" s="1"/>
  <c r="BY258" i="5"/>
  <c r="DJ258" i="5"/>
  <c r="BX258" i="5"/>
  <c r="DI258" i="5" s="1"/>
  <c r="BW258" i="5"/>
  <c r="DH258" i="5"/>
  <c r="BV258" i="5"/>
  <c r="DG258" i="5" s="1"/>
  <c r="BU258" i="5"/>
  <c r="DF258" i="5"/>
  <c r="BT258" i="5"/>
  <c r="DE258" i="5" s="1"/>
  <c r="AY258" i="5"/>
  <c r="AX258" i="5"/>
  <c r="AW258" i="5"/>
  <c r="CR257" i="5"/>
  <c r="CQ257" i="5"/>
  <c r="CP257" i="5"/>
  <c r="CO257" i="5"/>
  <c r="CN257" i="5"/>
  <c r="CM257" i="5"/>
  <c r="CL257" i="5"/>
  <c r="BZ257" i="5"/>
  <c r="DK257" i="5" s="1"/>
  <c r="BY257" i="5"/>
  <c r="DJ257" i="5"/>
  <c r="BX257" i="5"/>
  <c r="DI257" i="5" s="1"/>
  <c r="BW257" i="5"/>
  <c r="DH257" i="5"/>
  <c r="BV257" i="5"/>
  <c r="DG257" i="5" s="1"/>
  <c r="BU257" i="5"/>
  <c r="DF257" i="5"/>
  <c r="BT257" i="5"/>
  <c r="DE257" i="5" s="1"/>
  <c r="AY257" i="5"/>
  <c r="AX257" i="5"/>
  <c r="AW257" i="5"/>
  <c r="CR256" i="5"/>
  <c r="CQ256" i="5"/>
  <c r="CP256" i="5"/>
  <c r="CO256" i="5"/>
  <c r="CN256" i="5"/>
  <c r="CM256" i="5"/>
  <c r="CL256" i="5"/>
  <c r="DK256" i="5"/>
  <c r="DJ256" i="5"/>
  <c r="DI256" i="5"/>
  <c r="DH256" i="5"/>
  <c r="DG256" i="5"/>
  <c r="DF256" i="5"/>
  <c r="DE256" i="5"/>
  <c r="AY256" i="5"/>
  <c r="AX256" i="5"/>
  <c r="AW256" i="5"/>
  <c r="DG255" i="5"/>
  <c r="DD255" i="5"/>
  <c r="DC255" i="5"/>
  <c r="DB255" i="5"/>
  <c r="DA255" i="5"/>
  <c r="CZ255" i="5"/>
  <c r="CR255" i="5"/>
  <c r="CY255" i="5"/>
  <c r="CQ255" i="5"/>
  <c r="CX255" i="5" s="1"/>
  <c r="CP255" i="5"/>
  <c r="CW255" i="5" s="1"/>
  <c r="CO255" i="5"/>
  <c r="CV255" i="5"/>
  <c r="CN255" i="5"/>
  <c r="CU255" i="5"/>
  <c r="CM255" i="5"/>
  <c r="CT255" i="5"/>
  <c r="CL255" i="5"/>
  <c r="CS255" i="5" s="1"/>
  <c r="CI255" i="5"/>
  <c r="DR255" i="5" s="1"/>
  <c r="CE255" i="5"/>
  <c r="DN255" i="5" s="1"/>
  <c r="BZ255" i="5"/>
  <c r="DK255" i="5" s="1"/>
  <c r="BY255" i="5"/>
  <c r="DJ255" i="5" s="1"/>
  <c r="BX255" i="5"/>
  <c r="DI255" i="5"/>
  <c r="BW255" i="5"/>
  <c r="DH255" i="5" s="1"/>
  <c r="BV255" i="5"/>
  <c r="BU255" i="5"/>
  <c r="DF255" i="5"/>
  <c r="BT255" i="5"/>
  <c r="DE255" i="5" s="1"/>
  <c r="AY255" i="5"/>
  <c r="AX255" i="5"/>
  <c r="AW255" i="5"/>
  <c r="CR254" i="5"/>
  <c r="CQ254" i="5"/>
  <c r="CP254" i="5"/>
  <c r="CO254" i="5"/>
  <c r="CN254" i="5"/>
  <c r="CM254" i="5"/>
  <c r="CL254" i="5"/>
  <c r="BZ254" i="5"/>
  <c r="DK254" i="5" s="1"/>
  <c r="BY254" i="5"/>
  <c r="DJ254" i="5"/>
  <c r="BX254" i="5"/>
  <c r="DI254" i="5" s="1"/>
  <c r="BW254" i="5"/>
  <c r="DH254" i="5" s="1"/>
  <c r="BV254" i="5"/>
  <c r="DG254" i="5" s="1"/>
  <c r="BU254" i="5"/>
  <c r="DF254" i="5"/>
  <c r="BT254" i="5"/>
  <c r="DE254" i="5" s="1"/>
  <c r="AY254" i="5"/>
  <c r="AX254" i="5"/>
  <c r="AW254" i="5"/>
  <c r="CR253" i="5"/>
  <c r="CQ253" i="5"/>
  <c r="CP253" i="5"/>
  <c r="CO253" i="5"/>
  <c r="CN253" i="5"/>
  <c r="CM253" i="5"/>
  <c r="CL253" i="5"/>
  <c r="BZ253" i="5"/>
  <c r="DK253" i="5" s="1"/>
  <c r="BY253" i="5"/>
  <c r="DJ253" i="5"/>
  <c r="BX253" i="5"/>
  <c r="DI253" i="5" s="1"/>
  <c r="BW253" i="5"/>
  <c r="DH253" i="5" s="1"/>
  <c r="BV253" i="5"/>
  <c r="DG253" i="5" s="1"/>
  <c r="BU253" i="5"/>
  <c r="DF253" i="5"/>
  <c r="BT253" i="5"/>
  <c r="DE253" i="5" s="1"/>
  <c r="AY253" i="5"/>
  <c r="AX253" i="5"/>
  <c r="AW253" i="5"/>
  <c r="CR252" i="5"/>
  <c r="CQ252" i="5"/>
  <c r="CP252" i="5"/>
  <c r="CO252" i="5"/>
  <c r="CN252" i="5"/>
  <c r="CM252" i="5"/>
  <c r="CL252" i="5"/>
  <c r="BZ252" i="5"/>
  <c r="DK252" i="5" s="1"/>
  <c r="BY252" i="5"/>
  <c r="DJ252" i="5"/>
  <c r="BX252" i="5"/>
  <c r="DI252" i="5" s="1"/>
  <c r="BW252" i="5"/>
  <c r="DH252" i="5" s="1"/>
  <c r="BV252" i="5"/>
  <c r="DG252" i="5" s="1"/>
  <c r="BU252" i="5"/>
  <c r="DF252" i="5"/>
  <c r="BT252" i="5"/>
  <c r="DE252" i="5" s="1"/>
  <c r="AY252" i="5"/>
  <c r="AX252" i="5"/>
  <c r="AW252" i="5"/>
  <c r="CR251" i="5"/>
  <c r="CQ251" i="5"/>
  <c r="CP251" i="5"/>
  <c r="CO251" i="5"/>
  <c r="CN251" i="5"/>
  <c r="CM251" i="5"/>
  <c r="CL251" i="5"/>
  <c r="BZ251" i="5"/>
  <c r="DK251" i="5" s="1"/>
  <c r="BY251" i="5"/>
  <c r="DJ251" i="5"/>
  <c r="BX251" i="5"/>
  <c r="DI251" i="5" s="1"/>
  <c r="BW251" i="5"/>
  <c r="DH251" i="5" s="1"/>
  <c r="BV251" i="5"/>
  <c r="DG251" i="5" s="1"/>
  <c r="BU251" i="5"/>
  <c r="DF251" i="5"/>
  <c r="BT251" i="5"/>
  <c r="DE251" i="5" s="1"/>
  <c r="AY251" i="5"/>
  <c r="AX251" i="5"/>
  <c r="AW251" i="5"/>
  <c r="CR250" i="5"/>
  <c r="CQ250" i="5"/>
  <c r="CP250" i="5"/>
  <c r="CO250" i="5"/>
  <c r="CN250" i="5"/>
  <c r="CM250" i="5"/>
  <c r="CL250" i="5"/>
  <c r="BZ250" i="5"/>
  <c r="DK250" i="5" s="1"/>
  <c r="BY250" i="5"/>
  <c r="DJ250" i="5"/>
  <c r="BX250" i="5"/>
  <c r="DI250" i="5" s="1"/>
  <c r="BW250" i="5"/>
  <c r="DH250" i="5" s="1"/>
  <c r="BV250" i="5"/>
  <c r="DG250" i="5" s="1"/>
  <c r="BU250" i="5"/>
  <c r="DF250" i="5"/>
  <c r="BT250" i="5"/>
  <c r="DE250" i="5" s="1"/>
  <c r="AY250" i="5"/>
  <c r="AX250" i="5"/>
  <c r="AW250" i="5"/>
  <c r="CR249" i="5"/>
  <c r="CQ249" i="5"/>
  <c r="CP249" i="5"/>
  <c r="CO249" i="5"/>
  <c r="CN249" i="5"/>
  <c r="CM249" i="5"/>
  <c r="CL249" i="5"/>
  <c r="BZ249" i="5"/>
  <c r="DK249" i="5" s="1"/>
  <c r="BY249" i="5"/>
  <c r="DJ249" i="5"/>
  <c r="BX249" i="5"/>
  <c r="DI249" i="5" s="1"/>
  <c r="BW249" i="5"/>
  <c r="DH249" i="5" s="1"/>
  <c r="BV249" i="5"/>
  <c r="DG249" i="5" s="1"/>
  <c r="BU249" i="5"/>
  <c r="DF249" i="5"/>
  <c r="BT249" i="5"/>
  <c r="DE249" i="5" s="1"/>
  <c r="AY249" i="5"/>
  <c r="AX249" i="5"/>
  <c r="AW249" i="5"/>
  <c r="DD248" i="5"/>
  <c r="DC248" i="5"/>
  <c r="DB248" i="5"/>
  <c r="DA248" i="5"/>
  <c r="CZ248" i="5"/>
  <c r="CR248" i="5"/>
  <c r="CY248" i="5" s="1"/>
  <c r="CQ248" i="5"/>
  <c r="CP248" i="5"/>
  <c r="CW248" i="5"/>
  <c r="CO248" i="5"/>
  <c r="CN248" i="5"/>
  <c r="CU248" i="5" s="1"/>
  <c r="CM248" i="5"/>
  <c r="CL248" i="5"/>
  <c r="CS248" i="5"/>
  <c r="BZ248" i="5"/>
  <c r="DK248" i="5" s="1"/>
  <c r="BY248" i="5"/>
  <c r="DJ248" i="5"/>
  <c r="BX248" i="5"/>
  <c r="DI248" i="5" s="1"/>
  <c r="BW248" i="5"/>
  <c r="DH248" i="5" s="1"/>
  <c r="BV248" i="5"/>
  <c r="DG248" i="5" s="1"/>
  <c r="BU248" i="5"/>
  <c r="DF248" i="5" s="1"/>
  <c r="BT248" i="5"/>
  <c r="CC248" i="5" s="1"/>
  <c r="DL248" i="5" s="1"/>
  <c r="AY248" i="5"/>
  <c r="AX248" i="5"/>
  <c r="AW248" i="5"/>
  <c r="CR247" i="5"/>
  <c r="CQ247" i="5"/>
  <c r="CP247" i="5"/>
  <c r="CO247" i="5"/>
  <c r="CN247" i="5"/>
  <c r="CM247" i="5"/>
  <c r="CL247" i="5"/>
  <c r="BZ247" i="5"/>
  <c r="DK247" i="5"/>
  <c r="BY247" i="5"/>
  <c r="DJ247" i="5" s="1"/>
  <c r="BX247" i="5"/>
  <c r="DI247" i="5"/>
  <c r="BW247" i="5"/>
  <c r="DH247" i="5" s="1"/>
  <c r="BV247" i="5"/>
  <c r="DG247" i="5"/>
  <c r="BU247" i="5"/>
  <c r="DF247" i="5" s="1"/>
  <c r="BT247" i="5"/>
  <c r="DE247" i="5"/>
  <c r="AY247" i="5"/>
  <c r="AX247" i="5"/>
  <c r="AW247" i="5"/>
  <c r="CR246" i="5"/>
  <c r="CQ246" i="5"/>
  <c r="CP246" i="5"/>
  <c r="CO246" i="5"/>
  <c r="CN246" i="5"/>
  <c r="CM246" i="5"/>
  <c r="CL246" i="5"/>
  <c r="BZ246" i="5"/>
  <c r="DK246" i="5"/>
  <c r="BY246" i="5"/>
  <c r="DJ246" i="5" s="1"/>
  <c r="BX246" i="5"/>
  <c r="DI246" i="5"/>
  <c r="BW246" i="5"/>
  <c r="DH246" i="5" s="1"/>
  <c r="BV246" i="5"/>
  <c r="DG246" i="5"/>
  <c r="BU246" i="5"/>
  <c r="DF246" i="5" s="1"/>
  <c r="BT246" i="5"/>
  <c r="DE246" i="5"/>
  <c r="AY246" i="5"/>
  <c r="AX246" i="5"/>
  <c r="AW246" i="5"/>
  <c r="CR245" i="5"/>
  <c r="CQ245" i="5"/>
  <c r="CP245" i="5"/>
  <c r="CO245" i="5"/>
  <c r="CN245" i="5"/>
  <c r="CM245" i="5"/>
  <c r="CL245" i="5"/>
  <c r="BZ245" i="5"/>
  <c r="DK245" i="5"/>
  <c r="BY245" i="5"/>
  <c r="DJ245" i="5" s="1"/>
  <c r="BX245" i="5"/>
  <c r="DI245" i="5"/>
  <c r="BW245" i="5"/>
  <c r="DH245" i="5" s="1"/>
  <c r="BV245" i="5"/>
  <c r="DG245" i="5"/>
  <c r="BU245" i="5"/>
  <c r="DF245" i="5" s="1"/>
  <c r="BT245" i="5"/>
  <c r="DE245" i="5"/>
  <c r="AY245" i="5"/>
  <c r="AX245" i="5"/>
  <c r="AW245" i="5"/>
  <c r="CR244" i="5"/>
  <c r="CQ244" i="5"/>
  <c r="CP244" i="5"/>
  <c r="CO244" i="5"/>
  <c r="CN244" i="5"/>
  <c r="CM244" i="5"/>
  <c r="CL244" i="5"/>
  <c r="BZ244" i="5"/>
  <c r="DK244" i="5"/>
  <c r="BY244" i="5"/>
  <c r="DJ244" i="5" s="1"/>
  <c r="BX244" i="5"/>
  <c r="DI244" i="5"/>
  <c r="BW244" i="5"/>
  <c r="DH244" i="5" s="1"/>
  <c r="BV244" i="5"/>
  <c r="DG244" i="5"/>
  <c r="BU244" i="5"/>
  <c r="DF244" i="5" s="1"/>
  <c r="BT244" i="5"/>
  <c r="DE244" i="5"/>
  <c r="AY244" i="5"/>
  <c r="AX244" i="5"/>
  <c r="AW244" i="5"/>
  <c r="CR243" i="5"/>
  <c r="CQ243" i="5"/>
  <c r="CP243" i="5"/>
  <c r="CO243" i="5"/>
  <c r="CN243" i="5"/>
  <c r="CM243" i="5"/>
  <c r="CL243" i="5"/>
  <c r="BZ243" i="5"/>
  <c r="DK243" i="5"/>
  <c r="BY243" i="5"/>
  <c r="DJ243" i="5" s="1"/>
  <c r="BX243" i="5"/>
  <c r="DI243" i="5"/>
  <c r="BW243" i="5"/>
  <c r="DH243" i="5" s="1"/>
  <c r="BV243" i="5"/>
  <c r="DG243" i="5"/>
  <c r="BU243" i="5"/>
  <c r="DF243" i="5" s="1"/>
  <c r="BT243" i="5"/>
  <c r="DE243" i="5"/>
  <c r="AY243" i="5"/>
  <c r="AX243" i="5"/>
  <c r="AW243" i="5"/>
  <c r="CR242" i="5"/>
  <c r="CY241" i="5" s="1"/>
  <c r="CQ242" i="5"/>
  <c r="CP242" i="5"/>
  <c r="CO242" i="5"/>
  <c r="CN242" i="5"/>
  <c r="CM242" i="5"/>
  <c r="CL242" i="5"/>
  <c r="BZ242" i="5"/>
  <c r="DK242" i="5"/>
  <c r="BY242" i="5"/>
  <c r="DJ242" i="5" s="1"/>
  <c r="BX242" i="5"/>
  <c r="DI242" i="5"/>
  <c r="BW242" i="5"/>
  <c r="DH242" i="5" s="1"/>
  <c r="BV242" i="5"/>
  <c r="DG242" i="5"/>
  <c r="BU242" i="5"/>
  <c r="DF242" i="5" s="1"/>
  <c r="BT242" i="5"/>
  <c r="DE242" i="5"/>
  <c r="AY242" i="5"/>
  <c r="AX242" i="5"/>
  <c r="AW242" i="5"/>
  <c r="DE241" i="5"/>
  <c r="DD241" i="5"/>
  <c r="DC241" i="5"/>
  <c r="DB241" i="5"/>
  <c r="DA241" i="5"/>
  <c r="CZ241" i="5"/>
  <c r="CR241" i="5"/>
  <c r="CQ241" i="5"/>
  <c r="CP241" i="5"/>
  <c r="CW241" i="5" s="1"/>
  <c r="CO241" i="5"/>
  <c r="CN241" i="5"/>
  <c r="CU241" i="5"/>
  <c r="CM241" i="5"/>
  <c r="CL241" i="5"/>
  <c r="CS241" i="5" s="1"/>
  <c r="DL241" i="5"/>
  <c r="BZ241" i="5"/>
  <c r="DK241" i="5" s="1"/>
  <c r="BY241" i="5"/>
  <c r="DJ241" i="5" s="1"/>
  <c r="BX241" i="5"/>
  <c r="DI241" i="5" s="1"/>
  <c r="BW241" i="5"/>
  <c r="DH241" i="5"/>
  <c r="BV241" i="5"/>
  <c r="DG241" i="5"/>
  <c r="BU241" i="5"/>
  <c r="DF241" i="5"/>
  <c r="BT241" i="5"/>
  <c r="CC241" i="5" s="1"/>
  <c r="AY241" i="5"/>
  <c r="AX241" i="5"/>
  <c r="AW241" i="5"/>
  <c r="CR240" i="5"/>
  <c r="CQ240" i="5"/>
  <c r="CP240" i="5"/>
  <c r="CO240" i="5"/>
  <c r="CN240" i="5"/>
  <c r="CM240" i="5"/>
  <c r="CL240" i="5"/>
  <c r="BZ240" i="5"/>
  <c r="DK240" i="5" s="1"/>
  <c r="BY240" i="5"/>
  <c r="DJ240" i="5" s="1"/>
  <c r="BX240" i="5"/>
  <c r="DI240" i="5" s="1"/>
  <c r="BW240" i="5"/>
  <c r="DH240" i="5" s="1"/>
  <c r="BV240" i="5"/>
  <c r="DG240" i="5"/>
  <c r="BU240" i="5"/>
  <c r="DF240" i="5" s="1"/>
  <c r="BT240" i="5"/>
  <c r="DE240" i="5"/>
  <c r="AY240" i="5"/>
  <c r="AX240" i="5"/>
  <c r="AW240" i="5"/>
  <c r="CR239" i="5"/>
  <c r="CQ239" i="5"/>
  <c r="CP239" i="5"/>
  <c r="CO239" i="5"/>
  <c r="CN239" i="5"/>
  <c r="CM239" i="5"/>
  <c r="CL239" i="5"/>
  <c r="BZ239" i="5"/>
  <c r="DK239" i="5"/>
  <c r="BY239" i="5"/>
  <c r="DJ239" i="5" s="1"/>
  <c r="BX239" i="5"/>
  <c r="DI239" i="5" s="1"/>
  <c r="BW239" i="5"/>
  <c r="DH239" i="5" s="1"/>
  <c r="BV239" i="5"/>
  <c r="DG239" i="5"/>
  <c r="BU239" i="5"/>
  <c r="DF239" i="5" s="1"/>
  <c r="BT239" i="5"/>
  <c r="DE239" i="5" s="1"/>
  <c r="AY239" i="5"/>
  <c r="AX239" i="5"/>
  <c r="AW239" i="5"/>
  <c r="AA239" i="5"/>
  <c r="Z239" i="5"/>
  <c r="Y239" i="5"/>
  <c r="D239" i="5"/>
  <c r="CR238" i="5"/>
  <c r="CQ238" i="5"/>
  <c r="CP238" i="5"/>
  <c r="CO238" i="5"/>
  <c r="CN238" i="5"/>
  <c r="CM238" i="5"/>
  <c r="CL238" i="5"/>
  <c r="BZ238" i="5"/>
  <c r="DK238" i="5" s="1"/>
  <c r="BY238" i="5"/>
  <c r="DJ238" i="5" s="1"/>
  <c r="BX238" i="5"/>
  <c r="DI238" i="5"/>
  <c r="BW238" i="5"/>
  <c r="DH238" i="5" s="1"/>
  <c r="BV238" i="5"/>
  <c r="DG238" i="5" s="1"/>
  <c r="BU238" i="5"/>
  <c r="DF238" i="5" s="1"/>
  <c r="BT238" i="5"/>
  <c r="DE238" i="5" s="1"/>
  <c r="AY238" i="5"/>
  <c r="AX238" i="5"/>
  <c r="AW238" i="5"/>
  <c r="AA238" i="5"/>
  <c r="Z238" i="5"/>
  <c r="Y238" i="5"/>
  <c r="D238" i="5"/>
  <c r="CR237" i="5"/>
  <c r="CQ237" i="5"/>
  <c r="CP237" i="5"/>
  <c r="CO237" i="5"/>
  <c r="CN237" i="5"/>
  <c r="CM237" i="5"/>
  <c r="CL237" i="5"/>
  <c r="BZ237" i="5"/>
  <c r="DK237" i="5" s="1"/>
  <c r="BY237" i="5"/>
  <c r="DJ237" i="5" s="1"/>
  <c r="BX237" i="5"/>
  <c r="DI237" i="5" s="1"/>
  <c r="BW237" i="5"/>
  <c r="DH237" i="5" s="1"/>
  <c r="BV237" i="5"/>
  <c r="DG237" i="5"/>
  <c r="BU237" i="5"/>
  <c r="DF237" i="5" s="1"/>
  <c r="BT237" i="5"/>
  <c r="DE237" i="5" s="1"/>
  <c r="AY237" i="5"/>
  <c r="AX237" i="5"/>
  <c r="AW237" i="5"/>
  <c r="CR236" i="5"/>
  <c r="CQ236" i="5"/>
  <c r="CP236" i="5"/>
  <c r="CO236" i="5"/>
  <c r="CN236" i="5"/>
  <c r="CM236" i="5"/>
  <c r="CL236" i="5"/>
  <c r="BZ236" i="5"/>
  <c r="DK236" i="5" s="1"/>
  <c r="BY236" i="5"/>
  <c r="DJ236" i="5" s="1"/>
  <c r="BX236" i="5"/>
  <c r="DI236" i="5" s="1"/>
  <c r="BW236" i="5"/>
  <c r="DH236" i="5" s="1"/>
  <c r="BV236" i="5"/>
  <c r="DG236" i="5"/>
  <c r="BU236" i="5"/>
  <c r="DF236" i="5" s="1"/>
  <c r="BT236" i="5"/>
  <c r="DE236" i="5"/>
  <c r="AY236" i="5"/>
  <c r="AX236" i="5"/>
  <c r="AW236" i="5"/>
  <c r="CR235" i="5"/>
  <c r="CQ235" i="5"/>
  <c r="CP235" i="5"/>
  <c r="CO235" i="5"/>
  <c r="CN235" i="5"/>
  <c r="CM235" i="5"/>
  <c r="CL235" i="5"/>
  <c r="BZ235" i="5"/>
  <c r="DK235" i="5"/>
  <c r="BY235" i="5"/>
  <c r="DJ235" i="5" s="1"/>
  <c r="BX235" i="5"/>
  <c r="DI235" i="5" s="1"/>
  <c r="BW235" i="5"/>
  <c r="DH235" i="5" s="1"/>
  <c r="BV235" i="5"/>
  <c r="DG235" i="5"/>
  <c r="BU235" i="5"/>
  <c r="DF235" i="5" s="1"/>
  <c r="BT235" i="5"/>
  <c r="DE235" i="5" s="1"/>
  <c r="AY235" i="5"/>
  <c r="AX235" i="5"/>
  <c r="AW235" i="5"/>
  <c r="DD234" i="5"/>
  <c r="DC234" i="5"/>
  <c r="DB234" i="5"/>
  <c r="DA234" i="5"/>
  <c r="CZ234" i="5"/>
  <c r="CR234" i="5"/>
  <c r="CY234" i="5"/>
  <c r="CQ234" i="5"/>
  <c r="CP234" i="5"/>
  <c r="CW234" i="5" s="1"/>
  <c r="CO234" i="5"/>
  <c r="CN234" i="5"/>
  <c r="CU234" i="5" s="1"/>
  <c r="CM234" i="5"/>
  <c r="CL234" i="5"/>
  <c r="CS234" i="5"/>
  <c r="CC234" i="5"/>
  <c r="DL234" i="5" s="1"/>
  <c r="BZ234" i="5"/>
  <c r="DK234" i="5" s="1"/>
  <c r="BY234" i="5"/>
  <c r="DJ234" i="5" s="1"/>
  <c r="BX234" i="5"/>
  <c r="DI234" i="5" s="1"/>
  <c r="BW234" i="5"/>
  <c r="DH234" i="5" s="1"/>
  <c r="BV234" i="5"/>
  <c r="DG234" i="5" s="1"/>
  <c r="BU234" i="5"/>
  <c r="DF234" i="5"/>
  <c r="BT234" i="5"/>
  <c r="DE234" i="5" s="1"/>
  <c r="AY234" i="5"/>
  <c r="AX234" i="5"/>
  <c r="AW234" i="5"/>
  <c r="AA234" i="5"/>
  <c r="Z234" i="5"/>
  <c r="Y234" i="5"/>
  <c r="D234" i="5"/>
  <c r="CR233" i="5"/>
  <c r="CQ233" i="5"/>
  <c r="CP233" i="5"/>
  <c r="CO233" i="5"/>
  <c r="CN233" i="5"/>
  <c r="CM233" i="5"/>
  <c r="CL233" i="5"/>
  <c r="BZ233" i="5"/>
  <c r="DK233" i="5" s="1"/>
  <c r="BY233" i="5"/>
  <c r="DJ233" i="5"/>
  <c r="BX233" i="5"/>
  <c r="DI233" i="5" s="1"/>
  <c r="BW233" i="5"/>
  <c r="DH233" i="5"/>
  <c r="BV233" i="5"/>
  <c r="DG233" i="5" s="1"/>
  <c r="BU233" i="5"/>
  <c r="DF233" i="5"/>
  <c r="BT233" i="5"/>
  <c r="DE233" i="5" s="1"/>
  <c r="AY233" i="5"/>
  <c r="AX233" i="5"/>
  <c r="AW233" i="5"/>
  <c r="AA233" i="5"/>
  <c r="Z233" i="5"/>
  <c r="Y233" i="5"/>
  <c r="D233" i="5"/>
  <c r="CR232" i="5"/>
  <c r="CQ232" i="5"/>
  <c r="CP232" i="5"/>
  <c r="CO232" i="5"/>
  <c r="CN232" i="5"/>
  <c r="CM232" i="5"/>
  <c r="CL232" i="5"/>
  <c r="BZ232" i="5"/>
  <c r="DK232" i="5" s="1"/>
  <c r="BY232" i="5"/>
  <c r="DJ232" i="5"/>
  <c r="BX232" i="5"/>
  <c r="DI232" i="5" s="1"/>
  <c r="BW232" i="5"/>
  <c r="DH232" i="5"/>
  <c r="BV232" i="5"/>
  <c r="DG232" i="5" s="1"/>
  <c r="BU232" i="5"/>
  <c r="DF232" i="5"/>
  <c r="BT232" i="5"/>
  <c r="DE232" i="5" s="1"/>
  <c r="AY232" i="5"/>
  <c r="AX232" i="5"/>
  <c r="AW232" i="5"/>
  <c r="AA232" i="5"/>
  <c r="Z232" i="5"/>
  <c r="Y232" i="5"/>
  <c r="D232" i="5"/>
  <c r="CR231" i="5"/>
  <c r="CQ231" i="5"/>
  <c r="CP231" i="5"/>
  <c r="CO231" i="5"/>
  <c r="CN231" i="5"/>
  <c r="CM231" i="5"/>
  <c r="CL231" i="5"/>
  <c r="BZ231" i="5"/>
  <c r="DK231" i="5" s="1"/>
  <c r="BY231" i="5"/>
  <c r="DJ231" i="5"/>
  <c r="BX231" i="5"/>
  <c r="DI231" i="5" s="1"/>
  <c r="BW231" i="5"/>
  <c r="DH231" i="5"/>
  <c r="BV231" i="5"/>
  <c r="DG231" i="5" s="1"/>
  <c r="BU231" i="5"/>
  <c r="DF231" i="5"/>
  <c r="BT231" i="5"/>
  <c r="DE231" i="5" s="1"/>
  <c r="AY231" i="5"/>
  <c r="AX231" i="5"/>
  <c r="AW231" i="5"/>
  <c r="AA231" i="5"/>
  <c r="Z231" i="5"/>
  <c r="Y231" i="5"/>
  <c r="D231" i="5"/>
  <c r="CR230" i="5"/>
  <c r="CQ230" i="5"/>
  <c r="CP230" i="5"/>
  <c r="CO230" i="5"/>
  <c r="CN230" i="5"/>
  <c r="CM230" i="5"/>
  <c r="CL230" i="5"/>
  <c r="BZ230" i="5"/>
  <c r="DK230" i="5" s="1"/>
  <c r="BY230" i="5"/>
  <c r="DJ230" i="5"/>
  <c r="BX230" i="5"/>
  <c r="DI230" i="5" s="1"/>
  <c r="BW230" i="5"/>
  <c r="DH230" i="5"/>
  <c r="BV230" i="5"/>
  <c r="DG230" i="5" s="1"/>
  <c r="BU230" i="5"/>
  <c r="DF230" i="5"/>
  <c r="BT230" i="5"/>
  <c r="DE230" i="5" s="1"/>
  <c r="AY230" i="5"/>
  <c r="AX230" i="5"/>
  <c r="AW230" i="5"/>
  <c r="AA230" i="5"/>
  <c r="Z230" i="5"/>
  <c r="Y230" i="5"/>
  <c r="D230" i="5"/>
  <c r="CR229" i="5"/>
  <c r="CQ229" i="5"/>
  <c r="CP229" i="5"/>
  <c r="CO229" i="5"/>
  <c r="CN229" i="5"/>
  <c r="CM229" i="5"/>
  <c r="CL229" i="5"/>
  <c r="BZ229" i="5"/>
  <c r="DK229" i="5" s="1"/>
  <c r="BY229" i="5"/>
  <c r="DJ229" i="5"/>
  <c r="BX229" i="5"/>
  <c r="DI229" i="5" s="1"/>
  <c r="BW229" i="5"/>
  <c r="DH229" i="5"/>
  <c r="BV229" i="5"/>
  <c r="DG229" i="5" s="1"/>
  <c r="BU229" i="5"/>
  <c r="DF229" i="5"/>
  <c r="BT229" i="5"/>
  <c r="DE229" i="5" s="1"/>
  <c r="AY229" i="5"/>
  <c r="AX229" i="5"/>
  <c r="AW229" i="5"/>
  <c r="AA229" i="5"/>
  <c r="Z229" i="5"/>
  <c r="Y229" i="5"/>
  <c r="D229" i="5"/>
  <c r="CR228" i="5"/>
  <c r="CQ228" i="5"/>
  <c r="CP228" i="5"/>
  <c r="CO228" i="5"/>
  <c r="CV227" i="5" s="1"/>
  <c r="CN228" i="5"/>
  <c r="CM228" i="5"/>
  <c r="CL228" i="5"/>
  <c r="BZ228" i="5"/>
  <c r="DK228" i="5" s="1"/>
  <c r="BY228" i="5"/>
  <c r="DJ228" i="5"/>
  <c r="BX228" i="5"/>
  <c r="DI228" i="5" s="1"/>
  <c r="BW228" i="5"/>
  <c r="DH228" i="5"/>
  <c r="BV228" i="5"/>
  <c r="DG228" i="5" s="1"/>
  <c r="BU228" i="5"/>
  <c r="DF228" i="5"/>
  <c r="BT228" i="5"/>
  <c r="DE228" i="5" s="1"/>
  <c r="AY228" i="5"/>
  <c r="AX228" i="5"/>
  <c r="AW228" i="5"/>
  <c r="AA228" i="5"/>
  <c r="Z228" i="5"/>
  <c r="Y228" i="5"/>
  <c r="D228" i="5"/>
  <c r="DI227" i="5"/>
  <c r="DD227" i="5"/>
  <c r="DC227" i="5"/>
  <c r="DB227" i="5"/>
  <c r="DA227" i="5"/>
  <c r="CZ227" i="5"/>
  <c r="CR227" i="5"/>
  <c r="CY227" i="5"/>
  <c r="CQ227" i="5"/>
  <c r="CX227" i="5"/>
  <c r="CP227" i="5"/>
  <c r="CW227" i="5"/>
  <c r="CO227" i="5"/>
  <c r="CN227" i="5"/>
  <c r="CU227" i="5"/>
  <c r="CM227" i="5"/>
  <c r="CT227" i="5"/>
  <c r="CL227" i="5"/>
  <c r="CS227" i="5"/>
  <c r="BZ227" i="5"/>
  <c r="DK227" i="5"/>
  <c r="BY227" i="5"/>
  <c r="DJ227" i="5" s="1"/>
  <c r="BX227" i="5"/>
  <c r="BW227" i="5"/>
  <c r="DH227" i="5" s="1"/>
  <c r="BV227" i="5"/>
  <c r="DG227" i="5" s="1"/>
  <c r="BU227" i="5"/>
  <c r="DF227" i="5"/>
  <c r="BT227" i="5"/>
  <c r="DE227" i="5" s="1"/>
  <c r="AY227" i="5"/>
  <c r="AX227" i="5"/>
  <c r="AW227" i="5"/>
  <c r="AA227" i="5"/>
  <c r="Z227" i="5"/>
  <c r="Y227" i="5"/>
  <c r="D227" i="5"/>
  <c r="CR226" i="5"/>
  <c r="CQ226" i="5"/>
  <c r="CP226" i="5"/>
  <c r="CO226" i="5"/>
  <c r="CN226" i="5"/>
  <c r="CM226" i="5"/>
  <c r="CL226" i="5"/>
  <c r="BZ226" i="5"/>
  <c r="DK226" i="5" s="1"/>
  <c r="BY226" i="5"/>
  <c r="DJ226" i="5"/>
  <c r="BX226" i="5"/>
  <c r="DI226" i="5" s="1"/>
  <c r="BW226" i="5"/>
  <c r="DH226" i="5"/>
  <c r="BV226" i="5"/>
  <c r="DG226" i="5" s="1"/>
  <c r="BU226" i="5"/>
  <c r="DF226" i="5"/>
  <c r="BT226" i="5"/>
  <c r="DE226" i="5" s="1"/>
  <c r="AY226" i="5"/>
  <c r="AX226" i="5"/>
  <c r="AW226" i="5"/>
  <c r="CR225" i="5"/>
  <c r="CQ225" i="5"/>
  <c r="CP225" i="5"/>
  <c r="CO225" i="5"/>
  <c r="CN225" i="5"/>
  <c r="CM225" i="5"/>
  <c r="CL225" i="5"/>
  <c r="BZ225" i="5"/>
  <c r="DK225" i="5" s="1"/>
  <c r="BY225" i="5"/>
  <c r="DJ225" i="5"/>
  <c r="BX225" i="5"/>
  <c r="DI225" i="5" s="1"/>
  <c r="BW225" i="5"/>
  <c r="DH225" i="5"/>
  <c r="BV225" i="5"/>
  <c r="DG225" i="5" s="1"/>
  <c r="BU225" i="5"/>
  <c r="DF225" i="5"/>
  <c r="BT225" i="5"/>
  <c r="DE225" i="5" s="1"/>
  <c r="AY225" i="5"/>
  <c r="AX225" i="5"/>
  <c r="AW225" i="5"/>
  <c r="CR224" i="5"/>
  <c r="CQ224" i="5"/>
  <c r="CP224" i="5"/>
  <c r="CO224" i="5"/>
  <c r="CN224" i="5"/>
  <c r="CM224" i="5"/>
  <c r="CL224" i="5"/>
  <c r="BZ224" i="5"/>
  <c r="DK224" i="5" s="1"/>
  <c r="BY224" i="5"/>
  <c r="DJ224" i="5"/>
  <c r="BX224" i="5"/>
  <c r="DI224" i="5" s="1"/>
  <c r="BW224" i="5"/>
  <c r="DH224" i="5"/>
  <c r="BV224" i="5"/>
  <c r="DG224" i="5" s="1"/>
  <c r="BU224" i="5"/>
  <c r="DF224" i="5"/>
  <c r="BT224" i="5"/>
  <c r="DE224" i="5" s="1"/>
  <c r="AY224" i="5"/>
  <c r="AX224" i="5"/>
  <c r="AW224" i="5"/>
  <c r="CR223" i="5"/>
  <c r="CQ223" i="5"/>
  <c r="CP223" i="5"/>
  <c r="CO223" i="5"/>
  <c r="CN223" i="5"/>
  <c r="CM223" i="5"/>
  <c r="CL223" i="5"/>
  <c r="BZ223" i="5"/>
  <c r="DK223" i="5" s="1"/>
  <c r="BY223" i="5"/>
  <c r="DJ223" i="5"/>
  <c r="BX223" i="5"/>
  <c r="DI223" i="5" s="1"/>
  <c r="BW223" i="5"/>
  <c r="DH223" i="5"/>
  <c r="BV223" i="5"/>
  <c r="DG223" i="5" s="1"/>
  <c r="BU223" i="5"/>
  <c r="DF223" i="5"/>
  <c r="BT223" i="5"/>
  <c r="DE223" i="5" s="1"/>
  <c r="AY223" i="5"/>
  <c r="AX223" i="5"/>
  <c r="AW223" i="5"/>
  <c r="CR222" i="5"/>
  <c r="CQ222" i="5"/>
  <c r="CP222" i="5"/>
  <c r="CO222" i="5"/>
  <c r="CN222" i="5"/>
  <c r="CM222" i="5"/>
  <c r="CL222" i="5"/>
  <c r="BZ222" i="5"/>
  <c r="DK222" i="5" s="1"/>
  <c r="BY222" i="5"/>
  <c r="DJ222" i="5"/>
  <c r="BX222" i="5"/>
  <c r="DI222" i="5" s="1"/>
  <c r="BW222" i="5"/>
  <c r="DH222" i="5"/>
  <c r="BV222" i="5"/>
  <c r="DG222" i="5" s="1"/>
  <c r="BU222" i="5"/>
  <c r="DF222" i="5"/>
  <c r="BT222" i="5"/>
  <c r="DE222" i="5" s="1"/>
  <c r="AY222" i="5"/>
  <c r="AX222" i="5"/>
  <c r="AW222" i="5"/>
  <c r="CR221" i="5"/>
  <c r="CQ221" i="5"/>
  <c r="CP221" i="5"/>
  <c r="CO221" i="5"/>
  <c r="CN221" i="5"/>
  <c r="CU220" i="5" s="1"/>
  <c r="CM221" i="5"/>
  <c r="CL221" i="5"/>
  <c r="BZ221" i="5"/>
  <c r="DK221" i="5" s="1"/>
  <c r="BY221" i="5"/>
  <c r="DJ221" i="5"/>
  <c r="BX221" i="5"/>
  <c r="DI221" i="5" s="1"/>
  <c r="BW221" i="5"/>
  <c r="DH221" i="5"/>
  <c r="BV221" i="5"/>
  <c r="DG221" i="5" s="1"/>
  <c r="BU221" i="5"/>
  <c r="DF221" i="5"/>
  <c r="BT221" i="5"/>
  <c r="AY221" i="5"/>
  <c r="AX221" i="5"/>
  <c r="AW221" i="5"/>
  <c r="DD220" i="5"/>
  <c r="DC220" i="5"/>
  <c r="DB220" i="5"/>
  <c r="DA220" i="5"/>
  <c r="CZ220" i="5"/>
  <c r="CR220" i="5"/>
  <c r="CY220" i="5"/>
  <c r="CQ220" i="5"/>
  <c r="CP220" i="5"/>
  <c r="CW220" i="5"/>
  <c r="CO220" i="5"/>
  <c r="CN220" i="5"/>
  <c r="CM220" i="5"/>
  <c r="CL220" i="5"/>
  <c r="CS220" i="5" s="1"/>
  <c r="CG220" i="5"/>
  <c r="DP220" i="5" s="1"/>
  <c r="BZ220" i="5"/>
  <c r="DK220" i="5" s="1"/>
  <c r="BY220" i="5"/>
  <c r="DJ220" i="5" s="1"/>
  <c r="BX220" i="5"/>
  <c r="DI220" i="5" s="1"/>
  <c r="BW220" i="5"/>
  <c r="DH220" i="5" s="1"/>
  <c r="BV220" i="5"/>
  <c r="DG220" i="5"/>
  <c r="BU220" i="5"/>
  <c r="DF220" i="5" s="1"/>
  <c r="BT220" i="5"/>
  <c r="DE220" i="5" s="1"/>
  <c r="AY220" i="5"/>
  <c r="AX220" i="5"/>
  <c r="AW220" i="5"/>
  <c r="CR219" i="5"/>
  <c r="CQ219" i="5"/>
  <c r="CP219" i="5"/>
  <c r="CO219" i="5"/>
  <c r="CN219" i="5"/>
  <c r="CM219" i="5"/>
  <c r="CL219" i="5"/>
  <c r="BZ219" i="5"/>
  <c r="DK219" i="5"/>
  <c r="BY219" i="5"/>
  <c r="DJ219" i="5" s="1"/>
  <c r="BX219" i="5"/>
  <c r="DI219" i="5"/>
  <c r="BW219" i="5"/>
  <c r="DH219" i="5" s="1"/>
  <c r="BV219" i="5"/>
  <c r="DG219" i="5"/>
  <c r="BU219" i="5"/>
  <c r="DF219" i="5" s="1"/>
  <c r="BT219" i="5"/>
  <c r="DE219" i="5" s="1"/>
  <c r="AY219" i="5"/>
  <c r="AX219" i="5"/>
  <c r="AW219" i="5"/>
  <c r="CR218" i="5"/>
  <c r="CQ218" i="5"/>
  <c r="CP218" i="5"/>
  <c r="CO218" i="5"/>
  <c r="CN218" i="5"/>
  <c r="CM218" i="5"/>
  <c r="CL218" i="5"/>
  <c r="BZ218" i="5"/>
  <c r="DK218" i="5" s="1"/>
  <c r="BY218" i="5"/>
  <c r="DJ218" i="5" s="1"/>
  <c r="BX218" i="5"/>
  <c r="DI218" i="5" s="1"/>
  <c r="BW218" i="5"/>
  <c r="DH218" i="5" s="1"/>
  <c r="BV218" i="5"/>
  <c r="DG218" i="5" s="1"/>
  <c r="BU218" i="5"/>
  <c r="DF218" i="5"/>
  <c r="BT218" i="5"/>
  <c r="DE218" i="5" s="1"/>
  <c r="AY218" i="5"/>
  <c r="AX218" i="5"/>
  <c r="AW218" i="5"/>
  <c r="CR217" i="5"/>
  <c r="CQ217" i="5"/>
  <c r="CP217" i="5"/>
  <c r="CO217" i="5"/>
  <c r="CN217" i="5"/>
  <c r="CM217" i="5"/>
  <c r="CL217" i="5"/>
  <c r="BZ217" i="5"/>
  <c r="DK217" i="5"/>
  <c r="BY217" i="5"/>
  <c r="DJ217" i="5" s="1"/>
  <c r="BX217" i="5"/>
  <c r="DI217" i="5"/>
  <c r="BW217" i="5"/>
  <c r="DH217" i="5" s="1"/>
  <c r="BV217" i="5"/>
  <c r="DG217" i="5"/>
  <c r="BU217" i="5"/>
  <c r="DF217" i="5" s="1"/>
  <c r="BT217" i="5"/>
  <c r="DE217" i="5" s="1"/>
  <c r="AY217" i="5"/>
  <c r="AX217" i="5"/>
  <c r="AW217" i="5"/>
  <c r="CR216" i="5"/>
  <c r="CQ216" i="5"/>
  <c r="CP216" i="5"/>
  <c r="CO216" i="5"/>
  <c r="CN216" i="5"/>
  <c r="CM216" i="5"/>
  <c r="CL216" i="5"/>
  <c r="CS213" i="5" s="1"/>
  <c r="BZ216" i="5"/>
  <c r="DK216" i="5" s="1"/>
  <c r="BY216" i="5"/>
  <c r="DJ216" i="5"/>
  <c r="BX216" i="5"/>
  <c r="BW216" i="5"/>
  <c r="DH216" i="5" s="1"/>
  <c r="BV216" i="5"/>
  <c r="DG216" i="5" s="1"/>
  <c r="BU216" i="5"/>
  <c r="DF216" i="5"/>
  <c r="BT216" i="5"/>
  <c r="DE216" i="5" s="1"/>
  <c r="AY216" i="5"/>
  <c r="AX216" i="5"/>
  <c r="AW216" i="5"/>
  <c r="CR215" i="5"/>
  <c r="CQ215" i="5"/>
  <c r="CP215" i="5"/>
  <c r="CO215" i="5"/>
  <c r="CN215" i="5"/>
  <c r="CM215" i="5"/>
  <c r="CL215" i="5"/>
  <c r="BZ215" i="5"/>
  <c r="DK215" i="5"/>
  <c r="BY215" i="5"/>
  <c r="DJ215" i="5" s="1"/>
  <c r="BX215" i="5"/>
  <c r="DI215" i="5"/>
  <c r="BW215" i="5"/>
  <c r="DH215" i="5" s="1"/>
  <c r="BV215" i="5"/>
  <c r="DG215" i="5"/>
  <c r="BU215" i="5"/>
  <c r="DF215" i="5" s="1"/>
  <c r="BT215" i="5"/>
  <c r="DE215" i="5" s="1"/>
  <c r="AY215" i="5"/>
  <c r="AX215" i="5"/>
  <c r="AW215" i="5"/>
  <c r="CR214" i="5"/>
  <c r="CQ214" i="5"/>
  <c r="CP214" i="5"/>
  <c r="CO214" i="5"/>
  <c r="CN214" i="5"/>
  <c r="CM214" i="5"/>
  <c r="CL214" i="5"/>
  <c r="BZ214" i="5"/>
  <c r="DK214" i="5" s="1"/>
  <c r="BY214" i="5"/>
  <c r="DJ214" i="5"/>
  <c r="BX214" i="5"/>
  <c r="DI214" i="5" s="1"/>
  <c r="BW214" i="5"/>
  <c r="DH214" i="5" s="1"/>
  <c r="BV214" i="5"/>
  <c r="DG214" i="5" s="1"/>
  <c r="BU214" i="5"/>
  <c r="DF214" i="5"/>
  <c r="BT214" i="5"/>
  <c r="DE214" i="5" s="1"/>
  <c r="AY214" i="5"/>
  <c r="AX214" i="5"/>
  <c r="AW214" i="5"/>
  <c r="DE213" i="5"/>
  <c r="DD213" i="5"/>
  <c r="DC213" i="5"/>
  <c r="DB213" i="5"/>
  <c r="DA213" i="5"/>
  <c r="CZ213" i="5"/>
  <c r="CR213" i="5"/>
  <c r="CQ213" i="5"/>
  <c r="CP213" i="5"/>
  <c r="CW213" i="5"/>
  <c r="CO213" i="5"/>
  <c r="CN213" i="5"/>
  <c r="CU213" i="5" s="1"/>
  <c r="CM213" i="5"/>
  <c r="CL213" i="5"/>
  <c r="BZ213" i="5"/>
  <c r="DK213" i="5" s="1"/>
  <c r="BY213" i="5"/>
  <c r="BX213" i="5"/>
  <c r="DI213" i="5" s="1"/>
  <c r="BW213" i="5"/>
  <c r="BV213" i="5"/>
  <c r="DG213" i="5" s="1"/>
  <c r="BU213" i="5"/>
  <c r="BT213" i="5"/>
  <c r="AY213" i="5"/>
  <c r="AX213" i="5"/>
  <c r="AW213" i="5"/>
  <c r="CR212" i="5"/>
  <c r="CQ212" i="5"/>
  <c r="CP212" i="5"/>
  <c r="CO212" i="5"/>
  <c r="CN212" i="5"/>
  <c r="CM212" i="5"/>
  <c r="CL212" i="5"/>
  <c r="BZ212" i="5"/>
  <c r="DK212" i="5" s="1"/>
  <c r="BY212" i="5"/>
  <c r="DJ212" i="5" s="1"/>
  <c r="BX212" i="5"/>
  <c r="DI212" i="5" s="1"/>
  <c r="BW212" i="5"/>
  <c r="DH212" i="5" s="1"/>
  <c r="BV212" i="5"/>
  <c r="DG212" i="5" s="1"/>
  <c r="BU212" i="5"/>
  <c r="DF212" i="5" s="1"/>
  <c r="BT212" i="5"/>
  <c r="DE212" i="5"/>
  <c r="AY212" i="5"/>
  <c r="AX212" i="5"/>
  <c r="AW212" i="5"/>
  <c r="CR211" i="5"/>
  <c r="CQ211" i="5"/>
  <c r="CP211" i="5"/>
  <c r="CO211" i="5"/>
  <c r="CN211" i="5"/>
  <c r="CM211" i="5"/>
  <c r="CL211" i="5"/>
  <c r="BZ211" i="5"/>
  <c r="DK211" i="5"/>
  <c r="BY211" i="5"/>
  <c r="DJ211" i="5" s="1"/>
  <c r="BX211" i="5"/>
  <c r="DI211" i="5" s="1"/>
  <c r="BW211" i="5"/>
  <c r="DH211" i="5" s="1"/>
  <c r="BV211" i="5"/>
  <c r="DG211" i="5" s="1"/>
  <c r="BU211" i="5"/>
  <c r="DF211" i="5" s="1"/>
  <c r="BT211" i="5"/>
  <c r="DE211" i="5"/>
  <c r="AY211" i="5"/>
  <c r="AX211" i="5"/>
  <c r="AW211" i="5"/>
  <c r="CR210" i="5"/>
  <c r="CQ210" i="5"/>
  <c r="CP210" i="5"/>
  <c r="CO210" i="5"/>
  <c r="CN210" i="5"/>
  <c r="CM210" i="5"/>
  <c r="CL210" i="5"/>
  <c r="BZ210" i="5"/>
  <c r="DK210" i="5"/>
  <c r="BY210" i="5"/>
  <c r="DJ210" i="5" s="1"/>
  <c r="BX210" i="5"/>
  <c r="DI210" i="5"/>
  <c r="BW210" i="5"/>
  <c r="DH210" i="5" s="1"/>
  <c r="BV210" i="5"/>
  <c r="DG210" i="5" s="1"/>
  <c r="BU210" i="5"/>
  <c r="DF210" i="5" s="1"/>
  <c r="BT210" i="5"/>
  <c r="DE210" i="5"/>
  <c r="AY210" i="5"/>
  <c r="AX210" i="5"/>
  <c r="AW210" i="5"/>
  <c r="CR209" i="5"/>
  <c r="CQ209" i="5"/>
  <c r="CP209" i="5"/>
  <c r="CO209" i="5"/>
  <c r="CN209" i="5"/>
  <c r="CM209" i="5"/>
  <c r="CL209" i="5"/>
  <c r="BZ209" i="5"/>
  <c r="DK209" i="5"/>
  <c r="BY209" i="5"/>
  <c r="DJ209" i="5" s="1"/>
  <c r="BX209" i="5"/>
  <c r="DI209" i="5" s="1"/>
  <c r="BW209" i="5"/>
  <c r="DH209" i="5" s="1"/>
  <c r="BV209" i="5"/>
  <c r="DG209" i="5"/>
  <c r="BU209" i="5"/>
  <c r="DF209" i="5" s="1"/>
  <c r="BT209" i="5"/>
  <c r="DE209" i="5" s="1"/>
  <c r="AY209" i="5"/>
  <c r="AX209" i="5"/>
  <c r="AW209" i="5"/>
  <c r="CR208" i="5"/>
  <c r="CQ208" i="5"/>
  <c r="CP208" i="5"/>
  <c r="CO208" i="5"/>
  <c r="CN208" i="5"/>
  <c r="CM208" i="5"/>
  <c r="CL208" i="5"/>
  <c r="BZ208" i="5"/>
  <c r="DK208" i="5" s="1"/>
  <c r="BY208" i="5"/>
  <c r="DJ208" i="5" s="1"/>
  <c r="BX208" i="5"/>
  <c r="DI208" i="5" s="1"/>
  <c r="BW208" i="5"/>
  <c r="DH208" i="5"/>
  <c r="BV208" i="5"/>
  <c r="DG208" i="5" s="1"/>
  <c r="BU208" i="5"/>
  <c r="DF208" i="5" s="1"/>
  <c r="BT208" i="5"/>
  <c r="DE208" i="5" s="1"/>
  <c r="AY208" i="5"/>
  <c r="AX208" i="5"/>
  <c r="AW208" i="5"/>
  <c r="CR207" i="5"/>
  <c r="CQ207" i="5"/>
  <c r="CP207" i="5"/>
  <c r="CO207" i="5"/>
  <c r="CN207" i="5"/>
  <c r="CM207" i="5"/>
  <c r="CL207" i="5"/>
  <c r="BZ207" i="5"/>
  <c r="DK207" i="5" s="1"/>
  <c r="BY207" i="5"/>
  <c r="DJ207" i="5" s="1"/>
  <c r="BX207" i="5"/>
  <c r="DI207" i="5" s="1"/>
  <c r="BW207" i="5"/>
  <c r="DH207" i="5"/>
  <c r="BV207" i="5"/>
  <c r="DG207" i="5" s="1"/>
  <c r="BU207" i="5"/>
  <c r="DF207" i="5" s="1"/>
  <c r="BT207" i="5"/>
  <c r="DE207" i="5" s="1"/>
  <c r="AY207" i="5"/>
  <c r="AX207" i="5"/>
  <c r="AW207" i="5"/>
  <c r="DE206" i="5"/>
  <c r="DD206" i="5"/>
  <c r="DC206" i="5"/>
  <c r="DB206" i="5"/>
  <c r="DA206" i="5"/>
  <c r="CZ206" i="5"/>
  <c r="CR206" i="5"/>
  <c r="CQ206" i="5"/>
  <c r="CP206" i="5"/>
  <c r="CW206" i="5" s="1"/>
  <c r="CO206" i="5"/>
  <c r="CN206" i="5"/>
  <c r="CM206" i="5"/>
  <c r="CL206" i="5"/>
  <c r="CS206" i="5" s="1"/>
  <c r="BZ206" i="5"/>
  <c r="DK206" i="5"/>
  <c r="BY206" i="5"/>
  <c r="BX206" i="5"/>
  <c r="BW206" i="5"/>
  <c r="BV206" i="5"/>
  <c r="DG206" i="5"/>
  <c r="BU206" i="5"/>
  <c r="BT206" i="5"/>
  <c r="AY206" i="5"/>
  <c r="AX206" i="5"/>
  <c r="AW206" i="5"/>
  <c r="CR205" i="5"/>
  <c r="CQ205" i="5"/>
  <c r="CP205" i="5"/>
  <c r="CO205" i="5"/>
  <c r="CN205" i="5"/>
  <c r="CM205" i="5"/>
  <c r="CL205" i="5"/>
  <c r="BZ205" i="5"/>
  <c r="DK205" i="5"/>
  <c r="BY205" i="5"/>
  <c r="DJ205" i="5"/>
  <c r="BX205" i="5"/>
  <c r="DI205" i="5"/>
  <c r="BW205" i="5"/>
  <c r="DH205" i="5"/>
  <c r="BV205" i="5"/>
  <c r="DG205" i="5"/>
  <c r="BU205" i="5"/>
  <c r="DF205" i="5" s="1"/>
  <c r="BT205" i="5"/>
  <c r="DE205" i="5" s="1"/>
  <c r="AY205" i="5"/>
  <c r="AX205" i="5"/>
  <c r="AW205" i="5"/>
  <c r="CR204" i="5"/>
  <c r="CQ204" i="5"/>
  <c r="CP204" i="5"/>
  <c r="CO204" i="5"/>
  <c r="CN204" i="5"/>
  <c r="CM204" i="5"/>
  <c r="CL204" i="5"/>
  <c r="BZ204" i="5"/>
  <c r="DK204" i="5" s="1"/>
  <c r="BY204" i="5"/>
  <c r="DJ204" i="5" s="1"/>
  <c r="BX204" i="5"/>
  <c r="DI204" i="5" s="1"/>
  <c r="BW204" i="5"/>
  <c r="DH204" i="5"/>
  <c r="BV204" i="5"/>
  <c r="DG204" i="5" s="1"/>
  <c r="BU204" i="5"/>
  <c r="DF204" i="5" s="1"/>
  <c r="BT204" i="5"/>
  <c r="DE204" i="5" s="1"/>
  <c r="AY204" i="5"/>
  <c r="AX204" i="5"/>
  <c r="AW204" i="5"/>
  <c r="CR203" i="5"/>
  <c r="CQ203" i="5"/>
  <c r="CP203" i="5"/>
  <c r="CO203" i="5"/>
  <c r="CN203" i="5"/>
  <c r="CM203" i="5"/>
  <c r="CL203" i="5"/>
  <c r="BZ203" i="5"/>
  <c r="DK203" i="5"/>
  <c r="BY203" i="5"/>
  <c r="DJ203" i="5" s="1"/>
  <c r="BX203" i="5"/>
  <c r="DI203" i="5"/>
  <c r="BW203" i="5"/>
  <c r="DH203" i="5" s="1"/>
  <c r="BV203" i="5"/>
  <c r="DG203" i="5"/>
  <c r="BU203" i="5"/>
  <c r="DF203" i="5" s="1"/>
  <c r="BT203" i="5"/>
  <c r="DE203" i="5" s="1"/>
  <c r="AY203" i="5"/>
  <c r="AX203" i="5"/>
  <c r="AW203" i="5"/>
  <c r="CR202" i="5"/>
  <c r="CQ202" i="5"/>
  <c r="CP202" i="5"/>
  <c r="CO202" i="5"/>
  <c r="CN202" i="5"/>
  <c r="CM202" i="5"/>
  <c r="CL202" i="5"/>
  <c r="BZ202" i="5"/>
  <c r="DK202" i="5" s="1"/>
  <c r="BY202" i="5"/>
  <c r="DJ202" i="5" s="1"/>
  <c r="BX202" i="5"/>
  <c r="DI202" i="5" s="1"/>
  <c r="BW202" i="5"/>
  <c r="DH202" i="5" s="1"/>
  <c r="BV202" i="5"/>
  <c r="DG202" i="5" s="1"/>
  <c r="BU202" i="5"/>
  <c r="DF202" i="5" s="1"/>
  <c r="BT202" i="5"/>
  <c r="DE202" i="5" s="1"/>
  <c r="AY202" i="5"/>
  <c r="AX202" i="5"/>
  <c r="AW202" i="5"/>
  <c r="CR201" i="5"/>
  <c r="CQ201" i="5"/>
  <c r="CP201" i="5"/>
  <c r="CO201" i="5"/>
  <c r="CN201" i="5"/>
  <c r="CM201" i="5"/>
  <c r="CL201" i="5"/>
  <c r="BZ201" i="5"/>
  <c r="DK201" i="5"/>
  <c r="BY201" i="5"/>
  <c r="DJ201" i="5"/>
  <c r="BX201" i="5"/>
  <c r="DI201" i="5"/>
  <c r="BW201" i="5"/>
  <c r="DH201" i="5"/>
  <c r="BV201" i="5"/>
  <c r="DG201" i="5"/>
  <c r="BU201" i="5"/>
  <c r="DF201" i="5" s="1"/>
  <c r="BT201" i="5"/>
  <c r="DE201" i="5" s="1"/>
  <c r="AY201" i="5"/>
  <c r="AX201" i="5"/>
  <c r="AW201" i="5"/>
  <c r="CR200" i="5"/>
  <c r="CQ200" i="5"/>
  <c r="CP200" i="5"/>
  <c r="CO200" i="5"/>
  <c r="CN200" i="5"/>
  <c r="CM200" i="5"/>
  <c r="CL200" i="5"/>
  <c r="BZ200" i="5"/>
  <c r="DK200" i="5" s="1"/>
  <c r="BY200" i="5"/>
  <c r="DJ200" i="5" s="1"/>
  <c r="BX200" i="5"/>
  <c r="DI200" i="5" s="1"/>
  <c r="BW200" i="5"/>
  <c r="DH200" i="5"/>
  <c r="BV200" i="5"/>
  <c r="DG200" i="5" s="1"/>
  <c r="BU200" i="5"/>
  <c r="DF200" i="5" s="1"/>
  <c r="BT200" i="5"/>
  <c r="DE200" i="5" s="1"/>
  <c r="AY200" i="5"/>
  <c r="AX200" i="5"/>
  <c r="AW200" i="5"/>
  <c r="DE199" i="5"/>
  <c r="DD199" i="5"/>
  <c r="DC199" i="5"/>
  <c r="DB199" i="5"/>
  <c r="DA199" i="5"/>
  <c r="CZ199" i="5"/>
  <c r="CR199" i="5"/>
  <c r="CQ199" i="5"/>
  <c r="CP199" i="5"/>
  <c r="CO199" i="5"/>
  <c r="CN199" i="5"/>
  <c r="CU199" i="5"/>
  <c r="CM199" i="5"/>
  <c r="CL199" i="5"/>
  <c r="BZ199" i="5"/>
  <c r="DK199" i="5"/>
  <c r="BY199" i="5"/>
  <c r="BX199" i="5"/>
  <c r="DI199" i="5" s="1"/>
  <c r="BW199" i="5"/>
  <c r="BV199" i="5"/>
  <c r="DG199" i="5" s="1"/>
  <c r="BU199" i="5"/>
  <c r="BT199" i="5"/>
  <c r="AY199" i="5"/>
  <c r="AX199" i="5"/>
  <c r="AW199" i="5"/>
  <c r="CR198" i="5"/>
  <c r="CQ198" i="5"/>
  <c r="CP198" i="5"/>
  <c r="CO198" i="5"/>
  <c r="CN198" i="5"/>
  <c r="CM198" i="5"/>
  <c r="CL198" i="5"/>
  <c r="BZ198" i="5"/>
  <c r="DK198" i="5" s="1"/>
  <c r="BY198" i="5"/>
  <c r="DJ198" i="5" s="1"/>
  <c r="BX198" i="5"/>
  <c r="DI198" i="5" s="1"/>
  <c r="BW198" i="5"/>
  <c r="DH198" i="5" s="1"/>
  <c r="BV198" i="5"/>
  <c r="DG198" i="5"/>
  <c r="BU198" i="5"/>
  <c r="DF198" i="5" s="1"/>
  <c r="BT198" i="5"/>
  <c r="DE198" i="5" s="1"/>
  <c r="AY198" i="5"/>
  <c r="AX198" i="5"/>
  <c r="AW198" i="5"/>
  <c r="CR197" i="5"/>
  <c r="CQ197" i="5"/>
  <c r="CP197" i="5"/>
  <c r="CO197" i="5"/>
  <c r="CN197" i="5"/>
  <c r="CM197" i="5"/>
  <c r="CL197" i="5"/>
  <c r="BZ197" i="5"/>
  <c r="DK197" i="5" s="1"/>
  <c r="BY197" i="5"/>
  <c r="DJ197" i="5" s="1"/>
  <c r="BX197" i="5"/>
  <c r="DI197" i="5" s="1"/>
  <c r="BW197" i="5"/>
  <c r="DH197" i="5" s="1"/>
  <c r="BV197" i="5"/>
  <c r="DG197" i="5"/>
  <c r="BU197" i="5"/>
  <c r="DF197" i="5" s="1"/>
  <c r="BT197" i="5"/>
  <c r="DE197" i="5"/>
  <c r="AY197" i="5"/>
  <c r="AX197" i="5"/>
  <c r="AW197" i="5"/>
  <c r="CR196" i="5"/>
  <c r="CQ196" i="5"/>
  <c r="CP196" i="5"/>
  <c r="CO196" i="5"/>
  <c r="CN196" i="5"/>
  <c r="CM196" i="5"/>
  <c r="CL196" i="5"/>
  <c r="BZ196" i="5"/>
  <c r="DK196" i="5"/>
  <c r="BY196" i="5"/>
  <c r="DJ196" i="5" s="1"/>
  <c r="BX196" i="5"/>
  <c r="DI196" i="5" s="1"/>
  <c r="BW196" i="5"/>
  <c r="DH196" i="5" s="1"/>
  <c r="BV196" i="5"/>
  <c r="DG196" i="5" s="1"/>
  <c r="BU196" i="5"/>
  <c r="DF196" i="5" s="1"/>
  <c r="BT196" i="5"/>
  <c r="DE196" i="5"/>
  <c r="AY196" i="5"/>
  <c r="AX196" i="5"/>
  <c r="AW196" i="5"/>
  <c r="CR195" i="5"/>
  <c r="CQ195" i="5"/>
  <c r="CP195" i="5"/>
  <c r="CO195" i="5"/>
  <c r="CN195" i="5"/>
  <c r="CM195" i="5"/>
  <c r="CL195" i="5"/>
  <c r="BZ195" i="5"/>
  <c r="DK195" i="5"/>
  <c r="BY195" i="5"/>
  <c r="DJ195" i="5" s="1"/>
  <c r="BX195" i="5"/>
  <c r="DI195" i="5"/>
  <c r="BW195" i="5"/>
  <c r="DH195" i="5" s="1"/>
  <c r="BV195" i="5"/>
  <c r="DG195" i="5" s="1"/>
  <c r="BU195" i="5"/>
  <c r="DF195" i="5" s="1"/>
  <c r="BT195" i="5"/>
  <c r="DE195" i="5" s="1"/>
  <c r="AY195" i="5"/>
  <c r="AX195" i="5"/>
  <c r="AW195" i="5"/>
  <c r="CR194" i="5"/>
  <c r="CQ194" i="5"/>
  <c r="CP194" i="5"/>
  <c r="CO194" i="5"/>
  <c r="CN194" i="5"/>
  <c r="CM194" i="5"/>
  <c r="CL194" i="5"/>
  <c r="BZ194" i="5"/>
  <c r="DK194" i="5" s="1"/>
  <c r="BY194" i="5"/>
  <c r="DJ194" i="5" s="1"/>
  <c r="BX194" i="5"/>
  <c r="DI194" i="5" s="1"/>
  <c r="BW194" i="5"/>
  <c r="DH194" i="5" s="1"/>
  <c r="BV194" i="5"/>
  <c r="DG194" i="5"/>
  <c r="BU194" i="5"/>
  <c r="DF194" i="5" s="1"/>
  <c r="BT194" i="5"/>
  <c r="DE194" i="5" s="1"/>
  <c r="AY194" i="5"/>
  <c r="AX194" i="5"/>
  <c r="AW194" i="5"/>
  <c r="CR193" i="5"/>
  <c r="CQ193" i="5"/>
  <c r="CP193" i="5"/>
  <c r="CO193" i="5"/>
  <c r="CN193" i="5"/>
  <c r="CM193" i="5"/>
  <c r="CL193" i="5"/>
  <c r="BZ193" i="5"/>
  <c r="DK193" i="5" s="1"/>
  <c r="BY193" i="5"/>
  <c r="DJ193" i="5" s="1"/>
  <c r="BX193" i="5"/>
  <c r="DI193" i="5" s="1"/>
  <c r="BW193" i="5"/>
  <c r="DH193" i="5" s="1"/>
  <c r="BV193" i="5"/>
  <c r="DG193" i="5"/>
  <c r="BU193" i="5"/>
  <c r="DF193" i="5" s="1"/>
  <c r="BT193" i="5"/>
  <c r="DE193" i="5" s="1"/>
  <c r="AY193" i="5"/>
  <c r="AX193" i="5"/>
  <c r="AW193" i="5"/>
  <c r="DD192" i="5"/>
  <c r="DC192" i="5"/>
  <c r="DB192" i="5"/>
  <c r="DA192" i="5"/>
  <c r="CZ192" i="5"/>
  <c r="CR192" i="5"/>
  <c r="CQ192" i="5"/>
  <c r="CP192" i="5"/>
  <c r="CW192" i="5" s="1"/>
  <c r="CO192" i="5"/>
  <c r="CN192" i="5"/>
  <c r="CM192" i="5"/>
  <c r="CL192" i="5"/>
  <c r="CS192" i="5"/>
  <c r="BZ192" i="5"/>
  <c r="DK192" i="5"/>
  <c r="BY192" i="5"/>
  <c r="BX192" i="5"/>
  <c r="BW192" i="5"/>
  <c r="BV192" i="5"/>
  <c r="DG192" i="5" s="1"/>
  <c r="BU192" i="5"/>
  <c r="BT192" i="5"/>
  <c r="AY192" i="5"/>
  <c r="AX192" i="5"/>
  <c r="AW192" i="5"/>
  <c r="DF191" i="5"/>
  <c r="CR191" i="5"/>
  <c r="CQ191" i="5"/>
  <c r="CP191" i="5"/>
  <c r="CO191" i="5"/>
  <c r="CN191" i="5"/>
  <c r="CM191" i="5"/>
  <c r="CL191" i="5"/>
  <c r="BZ191" i="5"/>
  <c r="DK191" i="5" s="1"/>
  <c r="BY191" i="5"/>
  <c r="DJ191" i="5"/>
  <c r="BX191" i="5"/>
  <c r="DI191" i="5" s="1"/>
  <c r="BW191" i="5"/>
  <c r="DH191" i="5"/>
  <c r="BV191" i="5"/>
  <c r="DG191" i="5" s="1"/>
  <c r="BU191" i="5"/>
  <c r="BT191" i="5"/>
  <c r="DE191" i="5"/>
  <c r="AY191" i="5"/>
  <c r="AX191" i="5"/>
  <c r="AW191" i="5"/>
  <c r="CR190" i="5"/>
  <c r="CQ190" i="5"/>
  <c r="CP190" i="5"/>
  <c r="CO190" i="5"/>
  <c r="CN190" i="5"/>
  <c r="CM190" i="5"/>
  <c r="CL190" i="5"/>
  <c r="BZ190" i="5"/>
  <c r="DK190" i="5"/>
  <c r="BY190" i="5"/>
  <c r="DJ190" i="5" s="1"/>
  <c r="BX190" i="5"/>
  <c r="DI190" i="5" s="1"/>
  <c r="BW190" i="5"/>
  <c r="DH190" i="5" s="1"/>
  <c r="BV190" i="5"/>
  <c r="DG190" i="5"/>
  <c r="BU190" i="5"/>
  <c r="DF190" i="5" s="1"/>
  <c r="BT190" i="5"/>
  <c r="DE190" i="5" s="1"/>
  <c r="AY190" i="5"/>
  <c r="AX190" i="5"/>
  <c r="AW190" i="5"/>
  <c r="DF189" i="5"/>
  <c r="CR189" i="5"/>
  <c r="CQ189" i="5"/>
  <c r="CP189" i="5"/>
  <c r="CW185" i="5" s="1"/>
  <c r="CO189" i="5"/>
  <c r="CN189" i="5"/>
  <c r="CM189" i="5"/>
  <c r="CL189" i="5"/>
  <c r="BZ189" i="5"/>
  <c r="DK189" i="5"/>
  <c r="BY189" i="5"/>
  <c r="DJ189" i="5"/>
  <c r="BX189" i="5"/>
  <c r="DI189" i="5"/>
  <c r="BW189" i="5"/>
  <c r="DH189" i="5"/>
  <c r="BV189" i="5"/>
  <c r="DG189" i="5"/>
  <c r="BU189" i="5"/>
  <c r="BT189" i="5"/>
  <c r="DE189" i="5" s="1"/>
  <c r="AY189" i="5"/>
  <c r="AX189" i="5"/>
  <c r="AW189" i="5"/>
  <c r="CR188" i="5"/>
  <c r="CQ188" i="5"/>
  <c r="CP188" i="5"/>
  <c r="CO188" i="5"/>
  <c r="CN188" i="5"/>
  <c r="CM188" i="5"/>
  <c r="CL188" i="5"/>
  <c r="BZ188" i="5"/>
  <c r="DK188" i="5" s="1"/>
  <c r="BY188" i="5"/>
  <c r="DJ188" i="5" s="1"/>
  <c r="BX188" i="5"/>
  <c r="DI188" i="5"/>
  <c r="BW188" i="5"/>
  <c r="DH188" i="5" s="1"/>
  <c r="BV188" i="5"/>
  <c r="DG188" i="5" s="1"/>
  <c r="BU188" i="5"/>
  <c r="DF188" i="5" s="1"/>
  <c r="BT188" i="5"/>
  <c r="DE188" i="5"/>
  <c r="AY188" i="5"/>
  <c r="AX188" i="5"/>
  <c r="AW188" i="5"/>
  <c r="DF187" i="5"/>
  <c r="CR187" i="5"/>
  <c r="CQ187" i="5"/>
  <c r="CP187" i="5"/>
  <c r="CO187" i="5"/>
  <c r="CN187" i="5"/>
  <c r="CM187" i="5"/>
  <c r="CL187" i="5"/>
  <c r="BZ187" i="5"/>
  <c r="DK187" i="5" s="1"/>
  <c r="BY187" i="5"/>
  <c r="DJ187" i="5"/>
  <c r="BX187" i="5"/>
  <c r="DI187" i="5" s="1"/>
  <c r="BW187" i="5"/>
  <c r="DH187" i="5"/>
  <c r="BV187" i="5"/>
  <c r="DG187" i="5" s="1"/>
  <c r="BU187" i="5"/>
  <c r="BT187" i="5"/>
  <c r="DE187" i="5"/>
  <c r="AY187" i="5"/>
  <c r="AX187" i="5"/>
  <c r="AW187" i="5"/>
  <c r="CR186" i="5"/>
  <c r="CQ186" i="5"/>
  <c r="CP186" i="5"/>
  <c r="CO186" i="5"/>
  <c r="CN186" i="5"/>
  <c r="CM186" i="5"/>
  <c r="CL186" i="5"/>
  <c r="BZ186" i="5"/>
  <c r="DK186" i="5"/>
  <c r="BY186" i="5"/>
  <c r="DJ186" i="5" s="1"/>
  <c r="BX186" i="5"/>
  <c r="DI186" i="5" s="1"/>
  <c r="BW186" i="5"/>
  <c r="DH186" i="5" s="1"/>
  <c r="BV186" i="5"/>
  <c r="DG186" i="5"/>
  <c r="BU186" i="5"/>
  <c r="DF186" i="5" s="1"/>
  <c r="BT186" i="5"/>
  <c r="DE186" i="5" s="1"/>
  <c r="AY186" i="5"/>
  <c r="AX186" i="5"/>
  <c r="AW186" i="5"/>
  <c r="DE185" i="5"/>
  <c r="DD185" i="5"/>
  <c r="DC185" i="5"/>
  <c r="DB185" i="5"/>
  <c r="DA185" i="5"/>
  <c r="CZ185" i="5"/>
  <c r="CR185" i="5"/>
  <c r="CQ185" i="5"/>
  <c r="CX185" i="5" s="1"/>
  <c r="CP185" i="5"/>
  <c r="CO185" i="5"/>
  <c r="CN185" i="5"/>
  <c r="CM185" i="5"/>
  <c r="CL185" i="5"/>
  <c r="CS185" i="5" s="1"/>
  <c r="BZ185" i="5"/>
  <c r="DK185" i="5"/>
  <c r="BY185" i="5"/>
  <c r="BX185" i="5"/>
  <c r="DI185" i="5" s="1"/>
  <c r="BW185" i="5"/>
  <c r="BV185" i="5"/>
  <c r="DG185" i="5" s="1"/>
  <c r="BU185" i="5"/>
  <c r="BT185" i="5"/>
  <c r="AY185" i="5"/>
  <c r="AX185" i="5"/>
  <c r="AW185" i="5"/>
  <c r="CR184" i="5"/>
  <c r="CQ184" i="5"/>
  <c r="CP184" i="5"/>
  <c r="CO184" i="5"/>
  <c r="CN184" i="5"/>
  <c r="CM184" i="5"/>
  <c r="CL184" i="5"/>
  <c r="BZ184" i="5"/>
  <c r="DK184" i="5" s="1"/>
  <c r="BY184" i="5"/>
  <c r="DJ184" i="5"/>
  <c r="BX184" i="5"/>
  <c r="DI184" i="5" s="1"/>
  <c r="BW184" i="5"/>
  <c r="DH184" i="5" s="1"/>
  <c r="BV184" i="5"/>
  <c r="DG184" i="5" s="1"/>
  <c r="BU184" i="5"/>
  <c r="DF184" i="5"/>
  <c r="BT184" i="5"/>
  <c r="DE184" i="5" s="1"/>
  <c r="AY184" i="5"/>
  <c r="AX184" i="5"/>
  <c r="AW184" i="5"/>
  <c r="CR183" i="5"/>
  <c r="CQ183" i="5"/>
  <c r="CP183" i="5"/>
  <c r="CO183" i="5"/>
  <c r="CN183" i="5"/>
  <c r="CM183" i="5"/>
  <c r="CL183" i="5"/>
  <c r="BZ183" i="5"/>
  <c r="DK183" i="5" s="1"/>
  <c r="BY183" i="5"/>
  <c r="DJ183" i="5"/>
  <c r="BX183" i="5"/>
  <c r="DI183" i="5" s="1"/>
  <c r="BW183" i="5"/>
  <c r="DH183" i="5" s="1"/>
  <c r="BV183" i="5"/>
  <c r="DG183" i="5" s="1"/>
  <c r="BU183" i="5"/>
  <c r="DF183" i="5"/>
  <c r="BT183" i="5"/>
  <c r="DE183" i="5" s="1"/>
  <c r="AY183" i="5"/>
  <c r="AX183" i="5"/>
  <c r="AW183" i="5"/>
  <c r="CR182" i="5"/>
  <c r="CQ182" i="5"/>
  <c r="CP182" i="5"/>
  <c r="CO182" i="5"/>
  <c r="CN182" i="5"/>
  <c r="CM182" i="5"/>
  <c r="CL182" i="5"/>
  <c r="BZ182" i="5"/>
  <c r="DK182" i="5" s="1"/>
  <c r="BY182" i="5"/>
  <c r="DJ182" i="5"/>
  <c r="BX182" i="5"/>
  <c r="DI182" i="5" s="1"/>
  <c r="BW182" i="5"/>
  <c r="DH182" i="5" s="1"/>
  <c r="BV182" i="5"/>
  <c r="DG182" i="5" s="1"/>
  <c r="BU182" i="5"/>
  <c r="DF182" i="5"/>
  <c r="BT182" i="5"/>
  <c r="DE182" i="5" s="1"/>
  <c r="AY182" i="5"/>
  <c r="AX182" i="5"/>
  <c r="AW182" i="5"/>
  <c r="CR181" i="5"/>
  <c r="CQ181" i="5"/>
  <c r="CP181" i="5"/>
  <c r="CO181" i="5"/>
  <c r="CN181" i="5"/>
  <c r="CM181" i="5"/>
  <c r="CL181" i="5"/>
  <c r="BZ181" i="5"/>
  <c r="DK181" i="5" s="1"/>
  <c r="BY181" i="5"/>
  <c r="DJ181" i="5"/>
  <c r="BX181" i="5"/>
  <c r="DI181" i="5" s="1"/>
  <c r="BW181" i="5"/>
  <c r="DH181" i="5" s="1"/>
  <c r="BV181" i="5"/>
  <c r="DG181" i="5" s="1"/>
  <c r="BU181" i="5"/>
  <c r="DF181" i="5"/>
  <c r="BT181" i="5"/>
  <c r="DE181" i="5" s="1"/>
  <c r="AY181" i="5"/>
  <c r="AX181" i="5"/>
  <c r="AW181" i="5"/>
  <c r="CR180" i="5"/>
  <c r="CQ180" i="5"/>
  <c r="CX178" i="5" s="1"/>
  <c r="CP180" i="5"/>
  <c r="CO180" i="5"/>
  <c r="CN180" i="5"/>
  <c r="CM180" i="5"/>
  <c r="CL180" i="5"/>
  <c r="BZ180" i="5"/>
  <c r="DK180" i="5" s="1"/>
  <c r="BY180" i="5"/>
  <c r="DJ180" i="5"/>
  <c r="BX180" i="5"/>
  <c r="DI180" i="5" s="1"/>
  <c r="BW180" i="5"/>
  <c r="DH180" i="5" s="1"/>
  <c r="BV180" i="5"/>
  <c r="DG180" i="5" s="1"/>
  <c r="BU180" i="5"/>
  <c r="DF180" i="5"/>
  <c r="BT180" i="5"/>
  <c r="DE180" i="5" s="1"/>
  <c r="AY180" i="5"/>
  <c r="AX180" i="5"/>
  <c r="AW180" i="5"/>
  <c r="AA180" i="5"/>
  <c r="Z180" i="5"/>
  <c r="Y180" i="5"/>
  <c r="D180" i="5"/>
  <c r="CR179" i="5"/>
  <c r="CQ179" i="5"/>
  <c r="CP179" i="5"/>
  <c r="CO179" i="5"/>
  <c r="CN179" i="5"/>
  <c r="CM179" i="5"/>
  <c r="CL179" i="5"/>
  <c r="BZ179" i="5"/>
  <c r="DK179" i="5" s="1"/>
  <c r="BY179" i="5"/>
  <c r="DJ179" i="5"/>
  <c r="BX179" i="5"/>
  <c r="DI179" i="5" s="1"/>
  <c r="BW179" i="5"/>
  <c r="DH179" i="5" s="1"/>
  <c r="BV179" i="5"/>
  <c r="DG179" i="5" s="1"/>
  <c r="BU179" i="5"/>
  <c r="DF179" i="5"/>
  <c r="BT179" i="5"/>
  <c r="DE179" i="5" s="1"/>
  <c r="AY179" i="5"/>
  <c r="AX179" i="5"/>
  <c r="AW179" i="5"/>
  <c r="AA179" i="5"/>
  <c r="Z179" i="5"/>
  <c r="Y179" i="5"/>
  <c r="D179" i="5"/>
  <c r="DE178" i="5"/>
  <c r="DD178" i="5"/>
  <c r="DC178" i="5"/>
  <c r="DB178" i="5"/>
  <c r="DA178" i="5"/>
  <c r="CZ178" i="5"/>
  <c r="CR178" i="5"/>
  <c r="CQ178" i="5"/>
  <c r="CP178" i="5"/>
  <c r="CW178" i="5"/>
  <c r="CO178" i="5"/>
  <c r="CN178" i="5"/>
  <c r="CM178" i="5"/>
  <c r="CL178" i="5"/>
  <c r="CS178" i="5" s="1"/>
  <c r="CC178" i="5"/>
  <c r="DL178" i="5"/>
  <c r="BZ178" i="5"/>
  <c r="DK178" i="5"/>
  <c r="BY178" i="5"/>
  <c r="BX178" i="5"/>
  <c r="BW178" i="5"/>
  <c r="BV178" i="5"/>
  <c r="DG178" i="5" s="1"/>
  <c r="BU178" i="5"/>
  <c r="BT178" i="5"/>
  <c r="AY178" i="5"/>
  <c r="AX178" i="5"/>
  <c r="AW178" i="5"/>
  <c r="AA178" i="5"/>
  <c r="Z178" i="5"/>
  <c r="Y178" i="5"/>
  <c r="D178" i="5"/>
  <c r="CR177" i="5"/>
  <c r="CQ177" i="5"/>
  <c r="CP177" i="5"/>
  <c r="CO177" i="5"/>
  <c r="CN177" i="5"/>
  <c r="CM177" i="5"/>
  <c r="CL177" i="5"/>
  <c r="BZ177" i="5"/>
  <c r="DK177" i="5"/>
  <c r="BY177" i="5"/>
  <c r="DJ177" i="5" s="1"/>
  <c r="BX177" i="5"/>
  <c r="DI177" i="5"/>
  <c r="BW177" i="5"/>
  <c r="DH177" i="5" s="1"/>
  <c r="BV177" i="5"/>
  <c r="DG177" i="5"/>
  <c r="BU177" i="5"/>
  <c r="DF177" i="5" s="1"/>
  <c r="BT177" i="5"/>
  <c r="DE177" i="5" s="1"/>
  <c r="AY177" i="5"/>
  <c r="AX177" i="5"/>
  <c r="AW177" i="5"/>
  <c r="AA177" i="5"/>
  <c r="Z177" i="5"/>
  <c r="Y177" i="5"/>
  <c r="D177" i="5"/>
  <c r="CR176" i="5"/>
  <c r="CQ176" i="5"/>
  <c r="CX171" i="5" s="1"/>
  <c r="CP176" i="5"/>
  <c r="CO176" i="5"/>
  <c r="CN176" i="5"/>
  <c r="CM176" i="5"/>
  <c r="CT171" i="5" s="1"/>
  <c r="CL176" i="5"/>
  <c r="BZ176" i="5"/>
  <c r="DK176" i="5" s="1"/>
  <c r="BY176" i="5"/>
  <c r="DJ176" i="5"/>
  <c r="BX176" i="5"/>
  <c r="DI176" i="5" s="1"/>
  <c r="BW176" i="5"/>
  <c r="DH176" i="5" s="1"/>
  <c r="BV176" i="5"/>
  <c r="DG176" i="5" s="1"/>
  <c r="BU176" i="5"/>
  <c r="DF176" i="5"/>
  <c r="BT176" i="5"/>
  <c r="DE176" i="5" s="1"/>
  <c r="AY176" i="5"/>
  <c r="AX176" i="5"/>
  <c r="AW176" i="5"/>
  <c r="AA176" i="5"/>
  <c r="Z176" i="5"/>
  <c r="Y176" i="5"/>
  <c r="D176" i="5"/>
  <c r="CR175" i="5"/>
  <c r="CQ175" i="5"/>
  <c r="CP175" i="5"/>
  <c r="CO175" i="5"/>
  <c r="CN175" i="5"/>
  <c r="CM175" i="5"/>
  <c r="CL175" i="5"/>
  <c r="BZ175" i="5"/>
  <c r="DK175" i="5"/>
  <c r="BY175" i="5"/>
  <c r="DJ175" i="5" s="1"/>
  <c r="BX175" i="5"/>
  <c r="DI175" i="5"/>
  <c r="BW175" i="5"/>
  <c r="DH175" i="5" s="1"/>
  <c r="BV175" i="5"/>
  <c r="DG175" i="5"/>
  <c r="BU175" i="5"/>
  <c r="DF175" i="5" s="1"/>
  <c r="BT175" i="5"/>
  <c r="DE175" i="5" s="1"/>
  <c r="AY175" i="5"/>
  <c r="AX175" i="5"/>
  <c r="AW175" i="5"/>
  <c r="AA175" i="5"/>
  <c r="Z175" i="5"/>
  <c r="Y175" i="5"/>
  <c r="D175" i="5"/>
  <c r="CR174" i="5"/>
  <c r="CQ174" i="5"/>
  <c r="CP174" i="5"/>
  <c r="CO174" i="5"/>
  <c r="CN174" i="5"/>
  <c r="CM174" i="5"/>
  <c r="CL174" i="5"/>
  <c r="BZ174" i="5"/>
  <c r="DK174" i="5" s="1"/>
  <c r="BY174" i="5"/>
  <c r="DJ174" i="5"/>
  <c r="BX174" i="5"/>
  <c r="DI174" i="5" s="1"/>
  <c r="BW174" i="5"/>
  <c r="DH174" i="5" s="1"/>
  <c r="BV174" i="5"/>
  <c r="DG174" i="5" s="1"/>
  <c r="BU174" i="5"/>
  <c r="DF174" i="5"/>
  <c r="BT174" i="5"/>
  <c r="DE174" i="5" s="1"/>
  <c r="AY174" i="5"/>
  <c r="AX174" i="5"/>
  <c r="AW174" i="5"/>
  <c r="AA174" i="5"/>
  <c r="Z174" i="5"/>
  <c r="Y174" i="5"/>
  <c r="D174" i="5"/>
  <c r="CR173" i="5"/>
  <c r="CQ173" i="5"/>
  <c r="CP173" i="5"/>
  <c r="CO173" i="5"/>
  <c r="CN173" i="5"/>
  <c r="CM173" i="5"/>
  <c r="CL173" i="5"/>
  <c r="BZ173" i="5"/>
  <c r="DK173" i="5"/>
  <c r="BY173" i="5"/>
  <c r="DJ173" i="5" s="1"/>
  <c r="BX173" i="5"/>
  <c r="DI173" i="5"/>
  <c r="BW173" i="5"/>
  <c r="DH173" i="5" s="1"/>
  <c r="BV173" i="5"/>
  <c r="DG173" i="5"/>
  <c r="BU173" i="5"/>
  <c r="DF173" i="5" s="1"/>
  <c r="BT173" i="5"/>
  <c r="DE173" i="5" s="1"/>
  <c r="AY173" i="5"/>
  <c r="AX173" i="5"/>
  <c r="AW173" i="5"/>
  <c r="AA173" i="5"/>
  <c r="Z173" i="5"/>
  <c r="Y173" i="5"/>
  <c r="D173" i="5"/>
  <c r="CR172" i="5"/>
  <c r="CQ172" i="5"/>
  <c r="CP172" i="5"/>
  <c r="CO172" i="5"/>
  <c r="CN172" i="5"/>
  <c r="CM172" i="5"/>
  <c r="CL172" i="5"/>
  <c r="BZ172" i="5"/>
  <c r="DK172" i="5" s="1"/>
  <c r="BY172" i="5"/>
  <c r="DJ172" i="5"/>
  <c r="BX172" i="5"/>
  <c r="DI172" i="5" s="1"/>
  <c r="BW172" i="5"/>
  <c r="DH172" i="5" s="1"/>
  <c r="BV172" i="5"/>
  <c r="DG172" i="5" s="1"/>
  <c r="BU172" i="5"/>
  <c r="DF172" i="5"/>
  <c r="BT172" i="5"/>
  <c r="DE172" i="5" s="1"/>
  <c r="AY172" i="5"/>
  <c r="AX172" i="5"/>
  <c r="AW172" i="5"/>
  <c r="AA172" i="5"/>
  <c r="Z172" i="5"/>
  <c r="Y172" i="5"/>
  <c r="D172" i="5"/>
  <c r="DD171" i="5"/>
  <c r="DC171" i="5"/>
  <c r="DB171" i="5"/>
  <c r="DA171" i="5"/>
  <c r="CZ171" i="5"/>
  <c r="CR171" i="5"/>
  <c r="CY171" i="5" s="1"/>
  <c r="CQ171" i="5"/>
  <c r="CP171" i="5"/>
  <c r="CW171" i="5"/>
  <c r="CO171" i="5"/>
  <c r="CN171" i="5"/>
  <c r="CU171" i="5" s="1"/>
  <c r="CM171" i="5"/>
  <c r="CL171" i="5"/>
  <c r="CS171" i="5"/>
  <c r="BZ171" i="5"/>
  <c r="DK171" i="5" s="1"/>
  <c r="BY171" i="5"/>
  <c r="BX171" i="5"/>
  <c r="DI171" i="5" s="1"/>
  <c r="BW171" i="5"/>
  <c r="BV171" i="5"/>
  <c r="DG171" i="5" s="1"/>
  <c r="BU171" i="5"/>
  <c r="DF171" i="5" s="1"/>
  <c r="BT171" i="5"/>
  <c r="CC171" i="5" s="1"/>
  <c r="DL171" i="5" s="1"/>
  <c r="AY171" i="5"/>
  <c r="AX171" i="5"/>
  <c r="AW171" i="5"/>
  <c r="AA171" i="5"/>
  <c r="Z171" i="5"/>
  <c r="Y171" i="5"/>
  <c r="D171" i="5"/>
  <c r="CR170" i="5"/>
  <c r="CQ170" i="5"/>
  <c r="CP170" i="5"/>
  <c r="CO170" i="5"/>
  <c r="CN170" i="5"/>
  <c r="CM170" i="5"/>
  <c r="CL170" i="5"/>
  <c r="BZ170" i="5"/>
  <c r="DK170" i="5" s="1"/>
  <c r="BY170" i="5"/>
  <c r="DJ170" i="5" s="1"/>
  <c r="BX170" i="5"/>
  <c r="DI170" i="5"/>
  <c r="BW170" i="5"/>
  <c r="DH170" i="5" s="1"/>
  <c r="BV170" i="5"/>
  <c r="DG170" i="5" s="1"/>
  <c r="BU170" i="5"/>
  <c r="DF170" i="5" s="1"/>
  <c r="BT170" i="5"/>
  <c r="DE170" i="5"/>
  <c r="AY170" i="5"/>
  <c r="AX170" i="5"/>
  <c r="AW170" i="5"/>
  <c r="AA170" i="5"/>
  <c r="Z170" i="5"/>
  <c r="Y170" i="5"/>
  <c r="D170" i="5"/>
  <c r="CR169" i="5"/>
  <c r="CQ169" i="5"/>
  <c r="CP169" i="5"/>
  <c r="CO169" i="5"/>
  <c r="CN169" i="5"/>
  <c r="CM169" i="5"/>
  <c r="CL169" i="5"/>
  <c r="BZ169" i="5"/>
  <c r="DK169" i="5"/>
  <c r="BY169" i="5"/>
  <c r="DJ169" i="5" s="1"/>
  <c r="BX169" i="5"/>
  <c r="DI169" i="5" s="1"/>
  <c r="BW169" i="5"/>
  <c r="DH169" i="5" s="1"/>
  <c r="BV169" i="5"/>
  <c r="DG169" i="5"/>
  <c r="BU169" i="5"/>
  <c r="DF169" i="5" s="1"/>
  <c r="BT169" i="5"/>
  <c r="DE169" i="5" s="1"/>
  <c r="AY169" i="5"/>
  <c r="AX169" i="5"/>
  <c r="AW169" i="5"/>
  <c r="AA169" i="5"/>
  <c r="Z169" i="5"/>
  <c r="Y169" i="5"/>
  <c r="D169" i="5"/>
  <c r="CR168" i="5"/>
  <c r="CQ168" i="5"/>
  <c r="CP168" i="5"/>
  <c r="CO168" i="5"/>
  <c r="CN168" i="5"/>
  <c r="CM168" i="5"/>
  <c r="CT164" i="5" s="1"/>
  <c r="CL168" i="5"/>
  <c r="BZ168" i="5"/>
  <c r="DK168" i="5" s="1"/>
  <c r="BY168" i="5"/>
  <c r="DJ168" i="5" s="1"/>
  <c r="BX168" i="5"/>
  <c r="DI168" i="5"/>
  <c r="BW168" i="5"/>
  <c r="DH168" i="5" s="1"/>
  <c r="BV168" i="5"/>
  <c r="DG168" i="5" s="1"/>
  <c r="BU168" i="5"/>
  <c r="DF168" i="5" s="1"/>
  <c r="BT168" i="5"/>
  <c r="DE168" i="5"/>
  <c r="AY168" i="5"/>
  <c r="AX168" i="5"/>
  <c r="AW168" i="5"/>
  <c r="AA168" i="5"/>
  <c r="Z168" i="5"/>
  <c r="Y168" i="5"/>
  <c r="D168" i="5"/>
  <c r="CR167" i="5"/>
  <c r="CY164" i="5" s="1"/>
  <c r="CQ167" i="5"/>
  <c r="CP167" i="5"/>
  <c r="CO167" i="5"/>
  <c r="CN167" i="5"/>
  <c r="CM167" i="5"/>
  <c r="CL167" i="5"/>
  <c r="BZ167" i="5"/>
  <c r="DK167" i="5"/>
  <c r="BY167" i="5"/>
  <c r="DJ167" i="5" s="1"/>
  <c r="BX167" i="5"/>
  <c r="DI167" i="5" s="1"/>
  <c r="BW167" i="5"/>
  <c r="DH167" i="5" s="1"/>
  <c r="BV167" i="5"/>
  <c r="DG167" i="5"/>
  <c r="BU167" i="5"/>
  <c r="DF167" i="5" s="1"/>
  <c r="BT167" i="5"/>
  <c r="DE167" i="5" s="1"/>
  <c r="AY167" i="5"/>
  <c r="AX167" i="5"/>
  <c r="AW167" i="5"/>
  <c r="AA167" i="5"/>
  <c r="Z167" i="5"/>
  <c r="Y167" i="5"/>
  <c r="D167" i="5"/>
  <c r="CR166" i="5"/>
  <c r="CQ166" i="5"/>
  <c r="CP166" i="5"/>
  <c r="CO166" i="5"/>
  <c r="CN166" i="5"/>
  <c r="CM166" i="5"/>
  <c r="CL166" i="5"/>
  <c r="BZ166" i="5"/>
  <c r="DK166" i="5" s="1"/>
  <c r="BY166" i="5"/>
  <c r="DJ166" i="5" s="1"/>
  <c r="BX166" i="5"/>
  <c r="DI166" i="5"/>
  <c r="BW166" i="5"/>
  <c r="DH166" i="5" s="1"/>
  <c r="BV166" i="5"/>
  <c r="DG166" i="5" s="1"/>
  <c r="BU166" i="5"/>
  <c r="DF166" i="5" s="1"/>
  <c r="BT166" i="5"/>
  <c r="DE166" i="5"/>
  <c r="AY166" i="5"/>
  <c r="AX166" i="5"/>
  <c r="AW166" i="5"/>
  <c r="AA166" i="5"/>
  <c r="Z166" i="5"/>
  <c r="Y166" i="5"/>
  <c r="D166" i="5"/>
  <c r="CR165" i="5"/>
  <c r="CQ165" i="5"/>
  <c r="CP165" i="5"/>
  <c r="CO165" i="5"/>
  <c r="CN165" i="5"/>
  <c r="CM165" i="5"/>
  <c r="CL165" i="5"/>
  <c r="BZ165" i="5"/>
  <c r="DK165" i="5"/>
  <c r="BY165" i="5"/>
  <c r="DJ165" i="5" s="1"/>
  <c r="BX165" i="5"/>
  <c r="DI165" i="5" s="1"/>
  <c r="BW165" i="5"/>
  <c r="DH165" i="5" s="1"/>
  <c r="BV165" i="5"/>
  <c r="DG165" i="5"/>
  <c r="BU165" i="5"/>
  <c r="DF165" i="5" s="1"/>
  <c r="BT165" i="5"/>
  <c r="DE165" i="5" s="1"/>
  <c r="AY165" i="5"/>
  <c r="AX165" i="5"/>
  <c r="AW165" i="5"/>
  <c r="AA165" i="5"/>
  <c r="Z165" i="5"/>
  <c r="Y165" i="5"/>
  <c r="D165" i="5"/>
  <c r="DD164" i="5"/>
  <c r="DC164" i="5"/>
  <c r="DB164" i="5"/>
  <c r="DA164" i="5"/>
  <c r="CZ164" i="5"/>
  <c r="CR164" i="5"/>
  <c r="CQ164" i="5"/>
  <c r="CP164" i="5"/>
  <c r="CW164" i="5" s="1"/>
  <c r="CO164" i="5"/>
  <c r="CN164" i="5"/>
  <c r="CU164" i="5"/>
  <c r="CM164" i="5"/>
  <c r="CL164" i="5"/>
  <c r="CS164" i="5"/>
  <c r="BZ164" i="5"/>
  <c r="DK164" i="5"/>
  <c r="BY164" i="5"/>
  <c r="DJ164" i="5"/>
  <c r="BX164" i="5"/>
  <c r="DI164" i="5"/>
  <c r="BW164" i="5"/>
  <c r="DH164" i="5" s="1"/>
  <c r="BV164" i="5"/>
  <c r="DG164" i="5" s="1"/>
  <c r="BU164" i="5"/>
  <c r="DF164" i="5"/>
  <c r="BT164" i="5"/>
  <c r="DE164" i="5" s="1"/>
  <c r="AY164" i="5"/>
  <c r="AX164" i="5"/>
  <c r="AW164" i="5"/>
  <c r="AA164" i="5"/>
  <c r="Z164" i="5"/>
  <c r="Y164" i="5"/>
  <c r="D164" i="5"/>
  <c r="CR163" i="5"/>
  <c r="CQ163" i="5"/>
  <c r="CP163" i="5"/>
  <c r="CO163" i="5"/>
  <c r="CN163" i="5"/>
  <c r="CM163" i="5"/>
  <c r="CL163" i="5"/>
  <c r="BZ163" i="5"/>
  <c r="DK163" i="5" s="1"/>
  <c r="BY163" i="5"/>
  <c r="DJ163" i="5"/>
  <c r="BX163" i="5"/>
  <c r="DI163" i="5" s="1"/>
  <c r="BW163" i="5"/>
  <c r="DH163" i="5" s="1"/>
  <c r="BV163" i="5"/>
  <c r="DG163" i="5" s="1"/>
  <c r="BU163" i="5"/>
  <c r="DF163" i="5"/>
  <c r="BT163" i="5"/>
  <c r="DE163" i="5" s="1"/>
  <c r="AY163" i="5"/>
  <c r="AX163" i="5"/>
  <c r="AW163" i="5"/>
  <c r="AA163" i="5"/>
  <c r="Z163" i="5"/>
  <c r="Y163" i="5"/>
  <c r="D163" i="5"/>
  <c r="CR162" i="5"/>
  <c r="CQ162" i="5"/>
  <c r="CP162" i="5"/>
  <c r="CO162" i="5"/>
  <c r="CN162" i="5"/>
  <c r="CM162" i="5"/>
  <c r="CL162" i="5"/>
  <c r="BZ162" i="5"/>
  <c r="DK162" i="5" s="1"/>
  <c r="BY162" i="5"/>
  <c r="DJ162" i="5"/>
  <c r="BX162" i="5"/>
  <c r="DI162" i="5" s="1"/>
  <c r="BW162" i="5"/>
  <c r="DH162" i="5" s="1"/>
  <c r="BV162" i="5"/>
  <c r="DG162" i="5" s="1"/>
  <c r="BU162" i="5"/>
  <c r="DF162" i="5"/>
  <c r="BT162" i="5"/>
  <c r="DE162" i="5" s="1"/>
  <c r="AY162" i="5"/>
  <c r="AX162" i="5"/>
  <c r="AW162" i="5"/>
  <c r="AA162" i="5"/>
  <c r="Z162" i="5"/>
  <c r="Y162" i="5"/>
  <c r="D162" i="5"/>
  <c r="CR161" i="5"/>
  <c r="CQ161" i="5"/>
  <c r="CP161" i="5"/>
  <c r="CO161" i="5"/>
  <c r="CV157" i="5" s="1"/>
  <c r="CN161" i="5"/>
  <c r="CM161" i="5"/>
  <c r="CL161" i="5"/>
  <c r="BZ161" i="5"/>
  <c r="DK161" i="5" s="1"/>
  <c r="BY161" i="5"/>
  <c r="DJ161" i="5"/>
  <c r="BX161" i="5"/>
  <c r="DI161" i="5" s="1"/>
  <c r="BW161" i="5"/>
  <c r="DH161" i="5" s="1"/>
  <c r="BV161" i="5"/>
  <c r="DG161" i="5" s="1"/>
  <c r="BU161" i="5"/>
  <c r="DF161" i="5"/>
  <c r="BT161" i="5"/>
  <c r="DE161" i="5" s="1"/>
  <c r="AY161" i="5"/>
  <c r="AX161" i="5"/>
  <c r="AW161" i="5"/>
  <c r="AA161" i="5"/>
  <c r="Z161" i="5"/>
  <c r="Y161" i="5"/>
  <c r="D161" i="5"/>
  <c r="CR160" i="5"/>
  <c r="CQ160" i="5"/>
  <c r="CP160" i="5"/>
  <c r="CO160" i="5"/>
  <c r="CN160" i="5"/>
  <c r="CM160" i="5"/>
  <c r="CL160" i="5"/>
  <c r="BZ160" i="5"/>
  <c r="DK160" i="5" s="1"/>
  <c r="BY160" i="5"/>
  <c r="DJ160" i="5"/>
  <c r="BX160" i="5"/>
  <c r="DI160" i="5" s="1"/>
  <c r="BW160" i="5"/>
  <c r="DH160" i="5" s="1"/>
  <c r="BV160" i="5"/>
  <c r="DG160" i="5" s="1"/>
  <c r="BU160" i="5"/>
  <c r="DF160" i="5"/>
  <c r="BT160" i="5"/>
  <c r="DE160" i="5" s="1"/>
  <c r="AY160" i="5"/>
  <c r="AX160" i="5"/>
  <c r="AW160" i="5"/>
  <c r="AA160" i="5"/>
  <c r="Z160" i="5"/>
  <c r="Y160" i="5"/>
  <c r="D160" i="5"/>
  <c r="CR159" i="5"/>
  <c r="CQ159" i="5"/>
  <c r="CP159" i="5"/>
  <c r="CO159" i="5"/>
  <c r="CN159" i="5"/>
  <c r="CM159" i="5"/>
  <c r="CL159" i="5"/>
  <c r="BZ159" i="5"/>
  <c r="DK159" i="5" s="1"/>
  <c r="BY159" i="5"/>
  <c r="DJ159" i="5"/>
  <c r="BX159" i="5"/>
  <c r="DI159" i="5" s="1"/>
  <c r="BW159" i="5"/>
  <c r="DH159" i="5" s="1"/>
  <c r="BV159" i="5"/>
  <c r="DG159" i="5" s="1"/>
  <c r="BU159" i="5"/>
  <c r="DF159" i="5"/>
  <c r="BT159" i="5"/>
  <c r="DE159" i="5" s="1"/>
  <c r="CR158" i="5"/>
  <c r="CQ158" i="5"/>
  <c r="CP158" i="5"/>
  <c r="CO158" i="5"/>
  <c r="CN158" i="5"/>
  <c r="CM158" i="5"/>
  <c r="CL158" i="5"/>
  <c r="CS157" i="5" s="1"/>
  <c r="BZ158" i="5"/>
  <c r="DK158" i="5"/>
  <c r="BY158" i="5"/>
  <c r="DJ158" i="5"/>
  <c r="BX158" i="5"/>
  <c r="DI158" i="5"/>
  <c r="BW158" i="5"/>
  <c r="DH158" i="5"/>
  <c r="BV158" i="5"/>
  <c r="DG158" i="5"/>
  <c r="BU158" i="5"/>
  <c r="DF158" i="5"/>
  <c r="BT158" i="5"/>
  <c r="DE158" i="5"/>
  <c r="AY158" i="5"/>
  <c r="AX158" i="5"/>
  <c r="AW158" i="5"/>
  <c r="AA158" i="5"/>
  <c r="Z158" i="5"/>
  <c r="Y158" i="5"/>
  <c r="D158" i="5"/>
  <c r="DI157" i="5"/>
  <c r="DD157" i="5"/>
  <c r="DC157" i="5"/>
  <c r="DB157" i="5"/>
  <c r="DA157" i="5"/>
  <c r="CZ157" i="5"/>
  <c r="CR157" i="5"/>
  <c r="CY157" i="5"/>
  <c r="CQ157" i="5"/>
  <c r="CP157" i="5"/>
  <c r="CW157" i="5" s="1"/>
  <c r="CO157" i="5"/>
  <c r="CN157" i="5"/>
  <c r="CU157" i="5" s="1"/>
  <c r="CM157" i="5"/>
  <c r="CL157" i="5"/>
  <c r="BZ157" i="5"/>
  <c r="DK157" i="5" s="1"/>
  <c r="BY157" i="5"/>
  <c r="DJ157" i="5"/>
  <c r="BX157" i="5"/>
  <c r="CG157" i="5" s="1"/>
  <c r="DP157" i="5" s="1"/>
  <c r="BW157" i="5"/>
  <c r="DH157" i="5"/>
  <c r="BV157" i="5"/>
  <c r="DG157" i="5" s="1"/>
  <c r="BU157" i="5"/>
  <c r="DF157" i="5"/>
  <c r="BT157" i="5"/>
  <c r="DE157" i="5" s="1"/>
  <c r="AY157" i="5"/>
  <c r="AX157" i="5"/>
  <c r="AW157" i="5"/>
  <c r="AA157" i="5"/>
  <c r="Z157" i="5"/>
  <c r="Y157" i="5"/>
  <c r="D157" i="5"/>
  <c r="CR156" i="5"/>
  <c r="CQ156" i="5"/>
  <c r="CP156" i="5"/>
  <c r="CO156" i="5"/>
  <c r="CN156" i="5"/>
  <c r="CM156" i="5"/>
  <c r="CL156" i="5"/>
  <c r="BZ156" i="5"/>
  <c r="DK156" i="5"/>
  <c r="BY156" i="5"/>
  <c r="DJ156" i="5" s="1"/>
  <c r="BX156" i="5"/>
  <c r="DI156" i="5" s="1"/>
  <c r="BW156" i="5"/>
  <c r="DH156" i="5" s="1"/>
  <c r="BV156" i="5"/>
  <c r="DG156" i="5"/>
  <c r="BU156" i="5"/>
  <c r="DF156" i="5" s="1"/>
  <c r="BT156" i="5"/>
  <c r="DE156" i="5" s="1"/>
  <c r="AY156" i="5"/>
  <c r="AX156" i="5"/>
  <c r="AW156" i="5"/>
  <c r="AA156" i="5"/>
  <c r="Z156" i="5"/>
  <c r="Y156" i="5"/>
  <c r="D156" i="5"/>
  <c r="CR155" i="5"/>
  <c r="CQ155" i="5"/>
  <c r="CP155" i="5"/>
  <c r="CO155" i="5"/>
  <c r="CN155" i="5"/>
  <c r="CM155" i="5"/>
  <c r="CL155" i="5"/>
  <c r="BZ155" i="5"/>
  <c r="DK155" i="5" s="1"/>
  <c r="BY155" i="5"/>
  <c r="DJ155" i="5" s="1"/>
  <c r="BX155" i="5"/>
  <c r="DI155" i="5"/>
  <c r="BW155" i="5"/>
  <c r="DH155" i="5" s="1"/>
  <c r="BV155" i="5"/>
  <c r="DG155" i="5" s="1"/>
  <c r="BU155" i="5"/>
  <c r="DF155" i="5" s="1"/>
  <c r="BT155" i="5"/>
  <c r="DE155" i="5"/>
  <c r="AY155" i="5"/>
  <c r="AX155" i="5"/>
  <c r="AW155" i="5"/>
  <c r="AA155" i="5"/>
  <c r="Z155" i="5"/>
  <c r="Y155" i="5"/>
  <c r="D155" i="5"/>
  <c r="CR154" i="5"/>
  <c r="CQ154" i="5"/>
  <c r="CP154" i="5"/>
  <c r="CO154" i="5"/>
  <c r="CN154" i="5"/>
  <c r="CM154" i="5"/>
  <c r="CL154" i="5"/>
  <c r="BZ154" i="5"/>
  <c r="DK154" i="5"/>
  <c r="BY154" i="5"/>
  <c r="DJ154" i="5" s="1"/>
  <c r="BX154" i="5"/>
  <c r="DI154" i="5" s="1"/>
  <c r="BW154" i="5"/>
  <c r="DH154" i="5" s="1"/>
  <c r="BV154" i="5"/>
  <c r="DG154" i="5"/>
  <c r="BU154" i="5"/>
  <c r="DF154" i="5" s="1"/>
  <c r="BT154" i="5"/>
  <c r="DE154" i="5" s="1"/>
  <c r="AY154" i="5"/>
  <c r="AX154" i="5"/>
  <c r="AW154" i="5"/>
  <c r="AA154" i="5"/>
  <c r="Z154" i="5"/>
  <c r="Y154" i="5"/>
  <c r="D154" i="5"/>
  <c r="CR153" i="5"/>
  <c r="CQ153" i="5"/>
  <c r="CP153" i="5"/>
  <c r="CO153" i="5"/>
  <c r="CN153" i="5"/>
  <c r="CM153" i="5"/>
  <c r="CL153" i="5"/>
  <c r="BZ153" i="5"/>
  <c r="DK153" i="5" s="1"/>
  <c r="BY153" i="5"/>
  <c r="DJ153" i="5" s="1"/>
  <c r="BX153" i="5"/>
  <c r="DI153" i="5"/>
  <c r="BW153" i="5"/>
  <c r="DH153" i="5" s="1"/>
  <c r="BV153" i="5"/>
  <c r="DG153" i="5" s="1"/>
  <c r="BU153" i="5"/>
  <c r="DF153" i="5" s="1"/>
  <c r="BT153" i="5"/>
  <c r="DE153" i="5"/>
  <c r="AY153" i="5"/>
  <c r="AX153" i="5"/>
  <c r="AW153" i="5"/>
  <c r="AA153" i="5"/>
  <c r="Z153" i="5"/>
  <c r="Y153" i="5"/>
  <c r="D153" i="5"/>
  <c r="CR152" i="5"/>
  <c r="CY150" i="5" s="1"/>
  <c r="CQ152" i="5"/>
  <c r="CP152" i="5"/>
  <c r="CO152" i="5"/>
  <c r="CN152" i="5"/>
  <c r="CM152" i="5"/>
  <c r="CL152" i="5"/>
  <c r="BZ152" i="5"/>
  <c r="DK152" i="5"/>
  <c r="BY152" i="5"/>
  <c r="DJ152" i="5" s="1"/>
  <c r="BX152" i="5"/>
  <c r="DI152" i="5" s="1"/>
  <c r="BW152" i="5"/>
  <c r="DH152" i="5" s="1"/>
  <c r="BV152" i="5"/>
  <c r="DG152" i="5"/>
  <c r="BU152" i="5"/>
  <c r="DF152" i="5" s="1"/>
  <c r="BT152" i="5"/>
  <c r="DE152" i="5" s="1"/>
  <c r="AY152" i="5"/>
  <c r="AX152" i="5"/>
  <c r="AW152" i="5"/>
  <c r="AA152" i="5"/>
  <c r="Z152" i="5"/>
  <c r="Y152" i="5"/>
  <c r="D152" i="5"/>
  <c r="CR151" i="5"/>
  <c r="CQ151" i="5"/>
  <c r="CP151" i="5"/>
  <c r="CO151" i="5"/>
  <c r="CN151" i="5"/>
  <c r="CM151" i="5"/>
  <c r="CL151" i="5"/>
  <c r="BZ151" i="5"/>
  <c r="DK151" i="5" s="1"/>
  <c r="BY151" i="5"/>
  <c r="DJ151" i="5" s="1"/>
  <c r="BX151" i="5"/>
  <c r="DI151" i="5"/>
  <c r="BW151" i="5"/>
  <c r="DH151" i="5" s="1"/>
  <c r="BV151" i="5"/>
  <c r="DG151" i="5" s="1"/>
  <c r="BU151" i="5"/>
  <c r="DF151" i="5" s="1"/>
  <c r="BT151" i="5"/>
  <c r="DE151" i="5"/>
  <c r="AY151" i="5"/>
  <c r="AX151" i="5"/>
  <c r="AW151" i="5"/>
  <c r="AA151" i="5"/>
  <c r="Z151" i="5"/>
  <c r="Y151" i="5"/>
  <c r="D151" i="5"/>
  <c r="DI150" i="5"/>
  <c r="DD150" i="5"/>
  <c r="DC150" i="5"/>
  <c r="DB150" i="5"/>
  <c r="DA150" i="5"/>
  <c r="CZ150" i="5"/>
  <c r="CR150" i="5"/>
  <c r="CQ150" i="5"/>
  <c r="CP150" i="5"/>
  <c r="CW150" i="5"/>
  <c r="CO150" i="5"/>
  <c r="CN150" i="5"/>
  <c r="CM150" i="5"/>
  <c r="CL150" i="5"/>
  <c r="CS150" i="5"/>
  <c r="CC150" i="5"/>
  <c r="DL150" i="5" s="1"/>
  <c r="BZ150" i="5"/>
  <c r="DK150" i="5"/>
  <c r="BY150" i="5"/>
  <c r="DJ150" i="5" s="1"/>
  <c r="BX150" i="5"/>
  <c r="BW150" i="5"/>
  <c r="DH150" i="5"/>
  <c r="BV150" i="5"/>
  <c r="DG150" i="5" s="1"/>
  <c r="BU150" i="5"/>
  <c r="DF150" i="5" s="1"/>
  <c r="BT150" i="5"/>
  <c r="DE150" i="5" s="1"/>
  <c r="AY150" i="5"/>
  <c r="AX150" i="5"/>
  <c r="AW150" i="5"/>
  <c r="AA150" i="5"/>
  <c r="Z150" i="5"/>
  <c r="Y150" i="5"/>
  <c r="D150" i="5"/>
  <c r="CR149" i="5"/>
  <c r="CQ149" i="5"/>
  <c r="CP149" i="5"/>
  <c r="CO149" i="5"/>
  <c r="CN149" i="5"/>
  <c r="CM149" i="5"/>
  <c r="CL149" i="5"/>
  <c r="BZ149" i="5"/>
  <c r="DK149" i="5"/>
  <c r="BY149" i="5"/>
  <c r="DJ149" i="5"/>
  <c r="BX149" i="5"/>
  <c r="DI149" i="5"/>
  <c r="BW149" i="5"/>
  <c r="DH149" i="5"/>
  <c r="BV149" i="5"/>
  <c r="DG149" i="5"/>
  <c r="BU149" i="5"/>
  <c r="DF149" i="5"/>
  <c r="BT149" i="5"/>
  <c r="DE149" i="5"/>
  <c r="AY149" i="5"/>
  <c r="AX149" i="5"/>
  <c r="AW149" i="5"/>
  <c r="AA149" i="5"/>
  <c r="Z149" i="5"/>
  <c r="Y149" i="5"/>
  <c r="D149" i="5"/>
  <c r="CR148" i="5"/>
  <c r="CQ148" i="5"/>
  <c r="CP148" i="5"/>
  <c r="CO148" i="5"/>
  <c r="CN148" i="5"/>
  <c r="CM148" i="5"/>
  <c r="CL148" i="5"/>
  <c r="BZ148" i="5"/>
  <c r="DK148" i="5"/>
  <c r="BY148" i="5"/>
  <c r="DJ148" i="5"/>
  <c r="BX148" i="5"/>
  <c r="DI148" i="5"/>
  <c r="BW148" i="5"/>
  <c r="DH148" i="5"/>
  <c r="BV148" i="5"/>
  <c r="DG148" i="5"/>
  <c r="BU148" i="5"/>
  <c r="DF148" i="5"/>
  <c r="BT148" i="5"/>
  <c r="DE148" i="5"/>
  <c r="AY148" i="5"/>
  <c r="AX148" i="5"/>
  <c r="AW148" i="5"/>
  <c r="AA148" i="5"/>
  <c r="Z148" i="5"/>
  <c r="Y148" i="5"/>
  <c r="D148" i="5"/>
  <c r="CR147" i="5"/>
  <c r="CQ147" i="5"/>
  <c r="CP147" i="5"/>
  <c r="CO147" i="5"/>
  <c r="CN147" i="5"/>
  <c r="CM147" i="5"/>
  <c r="CL147" i="5"/>
  <c r="BZ147" i="5"/>
  <c r="DK147" i="5"/>
  <c r="BY147" i="5"/>
  <c r="DJ147" i="5"/>
  <c r="BX147" i="5"/>
  <c r="DI147" i="5"/>
  <c r="BW147" i="5"/>
  <c r="DH147" i="5"/>
  <c r="BV147" i="5"/>
  <c r="DG147" i="5"/>
  <c r="BU147" i="5"/>
  <c r="DF147" i="5"/>
  <c r="BT147" i="5"/>
  <c r="DE147" i="5"/>
  <c r="AY147" i="5"/>
  <c r="AX147" i="5"/>
  <c r="AW147" i="5"/>
  <c r="AA147" i="5"/>
  <c r="Z147" i="5"/>
  <c r="Y147" i="5"/>
  <c r="D147" i="5"/>
  <c r="CR146" i="5"/>
  <c r="CQ146" i="5"/>
  <c r="CP146" i="5"/>
  <c r="CO146" i="5"/>
  <c r="CN146" i="5"/>
  <c r="CM146" i="5"/>
  <c r="CL146" i="5"/>
  <c r="BZ146" i="5"/>
  <c r="DK146" i="5"/>
  <c r="BY146" i="5"/>
  <c r="DJ146" i="5"/>
  <c r="BX146" i="5"/>
  <c r="DI146" i="5"/>
  <c r="BW146" i="5"/>
  <c r="DH146" i="5"/>
  <c r="BV146" i="5"/>
  <c r="DG146" i="5"/>
  <c r="BU146" i="5"/>
  <c r="DF146" i="5"/>
  <c r="BT146" i="5"/>
  <c r="DE146" i="5"/>
  <c r="AY146" i="5"/>
  <c r="AX146" i="5"/>
  <c r="AW146" i="5"/>
  <c r="CR145" i="5"/>
  <c r="CQ145" i="5"/>
  <c r="CP145" i="5"/>
  <c r="CO145" i="5"/>
  <c r="CN145" i="5"/>
  <c r="CM145" i="5"/>
  <c r="CL145" i="5"/>
  <c r="BZ145" i="5"/>
  <c r="DK145" i="5"/>
  <c r="BY145" i="5"/>
  <c r="DJ145" i="5"/>
  <c r="BX145" i="5"/>
  <c r="DI145" i="5"/>
  <c r="BW145" i="5"/>
  <c r="DH145" i="5"/>
  <c r="BV145" i="5"/>
  <c r="DG145" i="5"/>
  <c r="BU145" i="5"/>
  <c r="DF145" i="5"/>
  <c r="BT145" i="5"/>
  <c r="DE145" i="5"/>
  <c r="AY145" i="5"/>
  <c r="AX145" i="5"/>
  <c r="AW145" i="5"/>
  <c r="CR144" i="5"/>
  <c r="CQ144" i="5"/>
  <c r="CP144" i="5"/>
  <c r="CW143" i="5" s="1"/>
  <c r="CO144" i="5"/>
  <c r="CN144" i="5"/>
  <c r="CU143" i="5" s="1"/>
  <c r="CM144" i="5"/>
  <c r="CL144" i="5"/>
  <c r="BZ144" i="5"/>
  <c r="DK144" i="5"/>
  <c r="BY144" i="5"/>
  <c r="DJ144" i="5"/>
  <c r="BX144" i="5"/>
  <c r="DI144" i="5"/>
  <c r="BW144" i="5"/>
  <c r="DH144" i="5"/>
  <c r="BV144" i="5"/>
  <c r="DG144" i="5"/>
  <c r="BU144" i="5"/>
  <c r="DF144" i="5"/>
  <c r="BT144" i="5"/>
  <c r="DE144" i="5"/>
  <c r="AY144" i="5"/>
  <c r="AX144" i="5"/>
  <c r="AW144" i="5"/>
  <c r="DD143" i="5"/>
  <c r="DC143" i="5"/>
  <c r="DB143" i="5"/>
  <c r="DA143" i="5"/>
  <c r="CZ143" i="5"/>
  <c r="CR143" i="5"/>
  <c r="CY143" i="5" s="1"/>
  <c r="CQ143" i="5"/>
  <c r="CP143" i="5"/>
  <c r="CO143" i="5"/>
  <c r="CN143" i="5"/>
  <c r="CM143" i="5"/>
  <c r="CL143" i="5"/>
  <c r="CC143" i="5"/>
  <c r="DL143" i="5" s="1"/>
  <c r="BZ143" i="5"/>
  <c r="DK143" i="5"/>
  <c r="BY143" i="5"/>
  <c r="DJ143" i="5" s="1"/>
  <c r="BX143" i="5"/>
  <c r="DI143" i="5" s="1"/>
  <c r="BW143" i="5"/>
  <c r="DH143" i="5"/>
  <c r="BV143" i="5"/>
  <c r="DG143" i="5"/>
  <c r="BU143" i="5"/>
  <c r="DF143" i="5"/>
  <c r="BT143" i="5"/>
  <c r="DE143" i="5" s="1"/>
  <c r="AY143" i="5"/>
  <c r="AX143" i="5"/>
  <c r="AW143" i="5"/>
  <c r="CR142" i="5"/>
  <c r="CQ142" i="5"/>
  <c r="CP142" i="5"/>
  <c r="CO142" i="5"/>
  <c r="CN142" i="5"/>
  <c r="CM142" i="5"/>
  <c r="CL142" i="5"/>
  <c r="BZ142" i="5"/>
  <c r="DK142" i="5" s="1"/>
  <c r="BY142" i="5"/>
  <c r="DJ142" i="5"/>
  <c r="BX142" i="5"/>
  <c r="DI142" i="5" s="1"/>
  <c r="BW142" i="5"/>
  <c r="DH142" i="5" s="1"/>
  <c r="BV142" i="5"/>
  <c r="DG142" i="5" s="1"/>
  <c r="BU142" i="5"/>
  <c r="DF142" i="5"/>
  <c r="BT142" i="5"/>
  <c r="DE142" i="5" s="1"/>
  <c r="AY142" i="5"/>
  <c r="AX142" i="5"/>
  <c r="AW142" i="5"/>
  <c r="CR141" i="5"/>
  <c r="CQ141" i="5"/>
  <c r="CP141" i="5"/>
  <c r="CO141" i="5"/>
  <c r="CN141" i="5"/>
  <c r="CM141" i="5"/>
  <c r="CL141" i="5"/>
  <c r="BZ141" i="5"/>
  <c r="DK141" i="5" s="1"/>
  <c r="BY141" i="5"/>
  <c r="DJ141" i="5"/>
  <c r="BX141" i="5"/>
  <c r="DI141" i="5" s="1"/>
  <c r="BW141" i="5"/>
  <c r="DH141" i="5" s="1"/>
  <c r="BV141" i="5"/>
  <c r="DG141" i="5" s="1"/>
  <c r="BU141" i="5"/>
  <c r="DF141" i="5"/>
  <c r="BT141" i="5"/>
  <c r="DE141" i="5" s="1"/>
  <c r="AY141" i="5"/>
  <c r="AX141" i="5"/>
  <c r="AW141" i="5"/>
  <c r="CR140" i="5"/>
  <c r="CQ140" i="5"/>
  <c r="CP140" i="5"/>
  <c r="CO140" i="5"/>
  <c r="CN140" i="5"/>
  <c r="CM140" i="5"/>
  <c r="CL140" i="5"/>
  <c r="BZ140" i="5"/>
  <c r="DK140" i="5" s="1"/>
  <c r="BY140" i="5"/>
  <c r="DJ140" i="5"/>
  <c r="BX140" i="5"/>
  <c r="DI140" i="5" s="1"/>
  <c r="BW140" i="5"/>
  <c r="DH140" i="5" s="1"/>
  <c r="BV140" i="5"/>
  <c r="DG140" i="5" s="1"/>
  <c r="BU140" i="5"/>
  <c r="DF140" i="5"/>
  <c r="BT140" i="5"/>
  <c r="DE140" i="5" s="1"/>
  <c r="AY140" i="5"/>
  <c r="AX140" i="5"/>
  <c r="AW140" i="5"/>
  <c r="CR139" i="5"/>
  <c r="CQ139" i="5"/>
  <c r="CP139" i="5"/>
  <c r="CO139" i="5"/>
  <c r="CV136" i="5" s="1"/>
  <c r="CN139" i="5"/>
  <c r="CM139" i="5"/>
  <c r="CL139" i="5"/>
  <c r="BZ139" i="5"/>
  <c r="DK139" i="5" s="1"/>
  <c r="BY139" i="5"/>
  <c r="DJ139" i="5"/>
  <c r="BX139" i="5"/>
  <c r="DI139" i="5" s="1"/>
  <c r="BW139" i="5"/>
  <c r="DH139" i="5" s="1"/>
  <c r="BV139" i="5"/>
  <c r="DG139" i="5" s="1"/>
  <c r="BU139" i="5"/>
  <c r="DF139" i="5"/>
  <c r="BT139" i="5"/>
  <c r="DE139" i="5" s="1"/>
  <c r="AY139" i="5"/>
  <c r="AX139" i="5"/>
  <c r="AW139" i="5"/>
  <c r="CR138" i="5"/>
  <c r="CQ138" i="5"/>
  <c r="CX136" i="5" s="1"/>
  <c r="CP138" i="5"/>
  <c r="CO138" i="5"/>
  <c r="CN138" i="5"/>
  <c r="CM138" i="5"/>
  <c r="CL138" i="5"/>
  <c r="BZ138" i="5"/>
  <c r="DK138" i="5" s="1"/>
  <c r="BY138" i="5"/>
  <c r="DJ138" i="5"/>
  <c r="BX138" i="5"/>
  <c r="DI138" i="5" s="1"/>
  <c r="BW138" i="5"/>
  <c r="DH138" i="5" s="1"/>
  <c r="BV138" i="5"/>
  <c r="DG138" i="5" s="1"/>
  <c r="BU138" i="5"/>
  <c r="DF138" i="5"/>
  <c r="BT138" i="5"/>
  <c r="DE138" i="5" s="1"/>
  <c r="AY138" i="5"/>
  <c r="AX138" i="5"/>
  <c r="AW138" i="5"/>
  <c r="CR137" i="5"/>
  <c r="CQ137" i="5"/>
  <c r="CP137" i="5"/>
  <c r="CO137" i="5"/>
  <c r="CN137" i="5"/>
  <c r="CM137" i="5"/>
  <c r="CL137" i="5"/>
  <c r="BZ137" i="5"/>
  <c r="DK137" i="5" s="1"/>
  <c r="BY137" i="5"/>
  <c r="DJ137" i="5"/>
  <c r="BX137" i="5"/>
  <c r="DI137" i="5" s="1"/>
  <c r="BW137" i="5"/>
  <c r="DH137" i="5" s="1"/>
  <c r="BV137" i="5"/>
  <c r="DG137" i="5" s="1"/>
  <c r="BU137" i="5"/>
  <c r="DF137" i="5"/>
  <c r="BT137" i="5"/>
  <c r="DE137" i="5" s="1"/>
  <c r="AY137" i="5"/>
  <c r="AX137" i="5"/>
  <c r="AW137" i="5"/>
  <c r="DD136" i="5"/>
  <c r="DC136" i="5"/>
  <c r="DB136" i="5"/>
  <c r="DA136" i="5"/>
  <c r="CZ136" i="5"/>
  <c r="CR136" i="5"/>
  <c r="CY136" i="5" s="1"/>
  <c r="CQ136" i="5"/>
  <c r="CP136" i="5"/>
  <c r="CW136" i="5"/>
  <c r="CO136" i="5"/>
  <c r="CN136" i="5"/>
  <c r="CU136" i="5" s="1"/>
  <c r="CM136" i="5"/>
  <c r="CT136" i="5" s="1"/>
  <c r="CL136" i="5"/>
  <c r="CS136" i="5"/>
  <c r="BZ136" i="5"/>
  <c r="DK136" i="5" s="1"/>
  <c r="BY136" i="5"/>
  <c r="DJ136" i="5"/>
  <c r="BX136" i="5"/>
  <c r="BW136" i="5"/>
  <c r="DH136" i="5" s="1"/>
  <c r="BV136" i="5"/>
  <c r="DG136" i="5" s="1"/>
  <c r="BU136" i="5"/>
  <c r="DF136" i="5" s="1"/>
  <c r="BT136" i="5"/>
  <c r="CC136" i="5" s="1"/>
  <c r="DL136" i="5" s="1"/>
  <c r="AY136" i="5"/>
  <c r="AX136" i="5"/>
  <c r="AW136" i="5"/>
  <c r="CR135" i="5"/>
  <c r="CQ135" i="5"/>
  <c r="CP135" i="5"/>
  <c r="CO135" i="5"/>
  <c r="CN135" i="5"/>
  <c r="CM135" i="5"/>
  <c r="CL135" i="5"/>
  <c r="BZ135" i="5"/>
  <c r="DK135" i="5"/>
  <c r="BY135" i="5"/>
  <c r="DJ135" i="5" s="1"/>
  <c r="BX135" i="5"/>
  <c r="DI135" i="5"/>
  <c r="BW135" i="5"/>
  <c r="DH135" i="5" s="1"/>
  <c r="BV135" i="5"/>
  <c r="DG135" i="5"/>
  <c r="BU135" i="5"/>
  <c r="DF135" i="5" s="1"/>
  <c r="BT135" i="5"/>
  <c r="DE135" i="5"/>
  <c r="AY135" i="5"/>
  <c r="AX135" i="5"/>
  <c r="AW135" i="5"/>
  <c r="CR134" i="5"/>
  <c r="CQ134" i="5"/>
  <c r="CP134" i="5"/>
  <c r="CO134" i="5"/>
  <c r="CN134" i="5"/>
  <c r="CM134" i="5"/>
  <c r="CL134" i="5"/>
  <c r="BZ134" i="5"/>
  <c r="DK134" i="5"/>
  <c r="BY134" i="5"/>
  <c r="DJ134" i="5" s="1"/>
  <c r="BX134" i="5"/>
  <c r="DI134" i="5"/>
  <c r="BW134" i="5"/>
  <c r="DH134" i="5" s="1"/>
  <c r="BV134" i="5"/>
  <c r="DG134" i="5"/>
  <c r="BU134" i="5"/>
  <c r="DF134" i="5" s="1"/>
  <c r="BT134" i="5"/>
  <c r="DE134" i="5"/>
  <c r="AY134" i="5"/>
  <c r="AX134" i="5"/>
  <c r="AW134" i="5"/>
  <c r="CR133" i="5"/>
  <c r="CQ133" i="5"/>
  <c r="CP133" i="5"/>
  <c r="CO133" i="5"/>
  <c r="CN133" i="5"/>
  <c r="CM133" i="5"/>
  <c r="CL133" i="5"/>
  <c r="BZ133" i="5"/>
  <c r="DK133" i="5"/>
  <c r="BY133" i="5"/>
  <c r="DJ133" i="5" s="1"/>
  <c r="BX133" i="5"/>
  <c r="DI133" i="5"/>
  <c r="BW133" i="5"/>
  <c r="DH133" i="5" s="1"/>
  <c r="BV133" i="5"/>
  <c r="DG133" i="5"/>
  <c r="BU133" i="5"/>
  <c r="DF133" i="5" s="1"/>
  <c r="BT133" i="5"/>
  <c r="DE133" i="5"/>
  <c r="AY133" i="5"/>
  <c r="AX133" i="5"/>
  <c r="AW133" i="5"/>
  <c r="CR132" i="5"/>
  <c r="CQ132" i="5"/>
  <c r="CP132" i="5"/>
  <c r="CO132" i="5"/>
  <c r="CN132" i="5"/>
  <c r="CM132" i="5"/>
  <c r="CL132" i="5"/>
  <c r="BZ132" i="5"/>
  <c r="DK132" i="5"/>
  <c r="BY132" i="5"/>
  <c r="DJ132" i="5" s="1"/>
  <c r="BX132" i="5"/>
  <c r="DI132" i="5"/>
  <c r="BW132" i="5"/>
  <c r="DH132" i="5" s="1"/>
  <c r="BV132" i="5"/>
  <c r="DG132" i="5"/>
  <c r="BU132" i="5"/>
  <c r="DF132" i="5" s="1"/>
  <c r="BT132" i="5"/>
  <c r="DE132" i="5"/>
  <c r="AY132" i="5"/>
  <c r="AX132" i="5"/>
  <c r="AW132" i="5"/>
  <c r="CR131" i="5"/>
  <c r="CQ131" i="5"/>
  <c r="CP131" i="5"/>
  <c r="CO131" i="5"/>
  <c r="CN131" i="5"/>
  <c r="CM131" i="5"/>
  <c r="CT129" i="5" s="1"/>
  <c r="CL131" i="5"/>
  <c r="BZ131" i="5"/>
  <c r="DK131" i="5"/>
  <c r="BY131" i="5"/>
  <c r="DJ131" i="5" s="1"/>
  <c r="BX131" i="5"/>
  <c r="DI131" i="5"/>
  <c r="BW131" i="5"/>
  <c r="DH131" i="5" s="1"/>
  <c r="BV131" i="5"/>
  <c r="DG131" i="5"/>
  <c r="BU131" i="5"/>
  <c r="DF131" i="5" s="1"/>
  <c r="BT131" i="5"/>
  <c r="DE131" i="5"/>
  <c r="AY131" i="5"/>
  <c r="AX131" i="5"/>
  <c r="AW131" i="5"/>
  <c r="CR130" i="5"/>
  <c r="CQ130" i="5"/>
  <c r="CP130" i="5"/>
  <c r="CO130" i="5"/>
  <c r="CN130" i="5"/>
  <c r="CM130" i="5"/>
  <c r="CL130" i="5"/>
  <c r="BZ130" i="5"/>
  <c r="DK130" i="5"/>
  <c r="BY130" i="5"/>
  <c r="DJ130" i="5" s="1"/>
  <c r="BX130" i="5"/>
  <c r="DI130" i="5"/>
  <c r="BW130" i="5"/>
  <c r="DH130" i="5" s="1"/>
  <c r="BV130" i="5"/>
  <c r="DG130" i="5"/>
  <c r="BU130" i="5"/>
  <c r="DF130" i="5" s="1"/>
  <c r="BT130" i="5"/>
  <c r="DE130" i="5"/>
  <c r="AY130" i="5"/>
  <c r="AX130" i="5"/>
  <c r="AW130" i="5"/>
  <c r="DE129" i="5"/>
  <c r="DD129" i="5"/>
  <c r="DC129" i="5"/>
  <c r="DB129" i="5"/>
  <c r="DA129" i="5"/>
  <c r="CZ129" i="5"/>
  <c r="CR129" i="5"/>
  <c r="CY129" i="5" s="1"/>
  <c r="CQ129" i="5"/>
  <c r="CP129" i="5"/>
  <c r="CW129" i="5"/>
  <c r="CO129" i="5"/>
  <c r="CN129" i="5"/>
  <c r="CU129" i="5" s="1"/>
  <c r="CM129" i="5"/>
  <c r="CL129" i="5"/>
  <c r="CS129" i="5" s="1"/>
  <c r="DL129" i="5"/>
  <c r="BZ129" i="5"/>
  <c r="DK129" i="5" s="1"/>
  <c r="BY129" i="5"/>
  <c r="DJ129" i="5" s="1"/>
  <c r="BX129" i="5"/>
  <c r="DI129" i="5" s="1"/>
  <c r="BW129" i="5"/>
  <c r="DH129" i="5"/>
  <c r="BV129" i="5"/>
  <c r="DG129" i="5"/>
  <c r="BU129" i="5"/>
  <c r="DF129" i="5"/>
  <c r="BT129" i="5"/>
  <c r="CC129" i="5" s="1"/>
  <c r="AY129" i="5"/>
  <c r="AX129" i="5"/>
  <c r="AW129" i="5"/>
  <c r="CR128" i="5"/>
  <c r="CQ128" i="5"/>
  <c r="CP128" i="5"/>
  <c r="CO128" i="5"/>
  <c r="CN128" i="5"/>
  <c r="CM128" i="5"/>
  <c r="CL128" i="5"/>
  <c r="BZ128" i="5"/>
  <c r="DK128" i="5" s="1"/>
  <c r="BY128" i="5"/>
  <c r="DJ128" i="5" s="1"/>
  <c r="BX128" i="5"/>
  <c r="DI128" i="5"/>
  <c r="BW128" i="5"/>
  <c r="DH128" i="5" s="1"/>
  <c r="BV128" i="5"/>
  <c r="DG128" i="5" s="1"/>
  <c r="BU128" i="5"/>
  <c r="DF128" i="5" s="1"/>
  <c r="BT128" i="5"/>
  <c r="DE128" i="5"/>
  <c r="AY128" i="5"/>
  <c r="AX128" i="5"/>
  <c r="AW128" i="5"/>
  <c r="CR127" i="5"/>
  <c r="CQ127" i="5"/>
  <c r="CP127" i="5"/>
  <c r="CO127" i="5"/>
  <c r="CN127" i="5"/>
  <c r="CM127" i="5"/>
  <c r="CL127" i="5"/>
  <c r="BZ127" i="5"/>
  <c r="DK127" i="5"/>
  <c r="BY127" i="5"/>
  <c r="DJ127" i="5" s="1"/>
  <c r="BX127" i="5"/>
  <c r="DI127" i="5" s="1"/>
  <c r="BW127" i="5"/>
  <c r="DH127" i="5" s="1"/>
  <c r="BV127" i="5"/>
  <c r="DG127" i="5"/>
  <c r="BU127" i="5"/>
  <c r="DF127" i="5" s="1"/>
  <c r="BT127" i="5"/>
  <c r="DE127" i="5" s="1"/>
  <c r="AY127" i="5"/>
  <c r="AX127" i="5"/>
  <c r="AW127" i="5"/>
  <c r="CR126" i="5"/>
  <c r="CQ126" i="5"/>
  <c r="CP126" i="5"/>
  <c r="CO126" i="5"/>
  <c r="CN126" i="5"/>
  <c r="CM126" i="5"/>
  <c r="CL126" i="5"/>
  <c r="BZ126" i="5"/>
  <c r="DK126" i="5" s="1"/>
  <c r="BY126" i="5"/>
  <c r="DJ126" i="5" s="1"/>
  <c r="BX126" i="5"/>
  <c r="DI126" i="5"/>
  <c r="BW126" i="5"/>
  <c r="DH126" i="5" s="1"/>
  <c r="BV126" i="5"/>
  <c r="DG126" i="5" s="1"/>
  <c r="BU126" i="5"/>
  <c r="DF126" i="5" s="1"/>
  <c r="BT126" i="5"/>
  <c r="DE126" i="5"/>
  <c r="AY126" i="5"/>
  <c r="AX126" i="5"/>
  <c r="AW126" i="5"/>
  <c r="AA126" i="5"/>
  <c r="Z126" i="5"/>
  <c r="Y126" i="5"/>
  <c r="D126" i="5"/>
  <c r="CR125" i="5"/>
  <c r="CQ125" i="5"/>
  <c r="CP125" i="5"/>
  <c r="CO125" i="5"/>
  <c r="CN125" i="5"/>
  <c r="CM125" i="5"/>
  <c r="CL125" i="5"/>
  <c r="BZ125" i="5"/>
  <c r="DK125" i="5"/>
  <c r="BY125" i="5"/>
  <c r="DJ125" i="5" s="1"/>
  <c r="BX125" i="5"/>
  <c r="DI125" i="5" s="1"/>
  <c r="BW125" i="5"/>
  <c r="DH125" i="5" s="1"/>
  <c r="BV125" i="5"/>
  <c r="DG125" i="5"/>
  <c r="BU125" i="5"/>
  <c r="DF125" i="5" s="1"/>
  <c r="BT125" i="5"/>
  <c r="DE125" i="5" s="1"/>
  <c r="AY125" i="5"/>
  <c r="AX125" i="5"/>
  <c r="AW125" i="5"/>
  <c r="AA125" i="5"/>
  <c r="Z125" i="5"/>
  <c r="Y125" i="5"/>
  <c r="D125" i="5"/>
  <c r="CR124" i="5"/>
  <c r="CQ124" i="5"/>
  <c r="CP124" i="5"/>
  <c r="CO124" i="5"/>
  <c r="CN124" i="5"/>
  <c r="CM124" i="5"/>
  <c r="CL124" i="5"/>
  <c r="BZ124" i="5"/>
  <c r="DK124" i="5" s="1"/>
  <c r="BY124" i="5"/>
  <c r="DJ124" i="5" s="1"/>
  <c r="BX124" i="5"/>
  <c r="DI124" i="5"/>
  <c r="BW124" i="5"/>
  <c r="DH124" i="5" s="1"/>
  <c r="BV124" i="5"/>
  <c r="DG124" i="5" s="1"/>
  <c r="BU124" i="5"/>
  <c r="DF124" i="5" s="1"/>
  <c r="BT124" i="5"/>
  <c r="DE124" i="5"/>
  <c r="AY124" i="5"/>
  <c r="AX124" i="5"/>
  <c r="AW124" i="5"/>
  <c r="AA124" i="5"/>
  <c r="Z124" i="5"/>
  <c r="Y124" i="5"/>
  <c r="D124" i="5"/>
  <c r="CR123" i="5"/>
  <c r="CQ123" i="5"/>
  <c r="CP123" i="5"/>
  <c r="CO123" i="5"/>
  <c r="CN123" i="5"/>
  <c r="CM123" i="5"/>
  <c r="CL123" i="5"/>
  <c r="BZ123" i="5"/>
  <c r="DK123" i="5"/>
  <c r="BY123" i="5"/>
  <c r="DJ123" i="5" s="1"/>
  <c r="BX123" i="5"/>
  <c r="DI123" i="5" s="1"/>
  <c r="BW123" i="5"/>
  <c r="DH123" i="5" s="1"/>
  <c r="BV123" i="5"/>
  <c r="DG123" i="5"/>
  <c r="BU123" i="5"/>
  <c r="DF123" i="5" s="1"/>
  <c r="BT123" i="5"/>
  <c r="DE123" i="5" s="1"/>
  <c r="AY123" i="5"/>
  <c r="AX123" i="5"/>
  <c r="AW123" i="5"/>
  <c r="AA123" i="5"/>
  <c r="Z123" i="5"/>
  <c r="Y123" i="5"/>
  <c r="D123" i="5"/>
  <c r="DI122" i="5"/>
  <c r="DD122" i="5"/>
  <c r="DC122" i="5"/>
  <c r="DB122" i="5"/>
  <c r="DA122" i="5"/>
  <c r="CZ122" i="5"/>
  <c r="CR122" i="5"/>
  <c r="CY122" i="5" s="1"/>
  <c r="CQ122" i="5"/>
  <c r="CX122" i="5" s="1"/>
  <c r="CP122" i="5"/>
  <c r="CW122" i="5"/>
  <c r="CO122" i="5"/>
  <c r="CN122" i="5"/>
  <c r="CU122" i="5" s="1"/>
  <c r="CM122" i="5"/>
  <c r="CL122" i="5"/>
  <c r="CS122" i="5" s="1"/>
  <c r="BZ122" i="5"/>
  <c r="DK122" i="5"/>
  <c r="BY122" i="5"/>
  <c r="DJ122" i="5"/>
  <c r="BX122" i="5"/>
  <c r="BW122" i="5"/>
  <c r="DH122" i="5" s="1"/>
  <c r="BV122" i="5"/>
  <c r="DG122" i="5"/>
  <c r="BU122" i="5"/>
  <c r="DF122" i="5" s="1"/>
  <c r="BT122" i="5"/>
  <c r="AY122" i="5"/>
  <c r="AX122" i="5"/>
  <c r="AW122" i="5"/>
  <c r="AA122" i="5"/>
  <c r="Z122" i="5"/>
  <c r="Y122" i="5"/>
  <c r="D122" i="5"/>
  <c r="CR121" i="5"/>
  <c r="CQ121" i="5"/>
  <c r="CP121" i="5"/>
  <c r="CO121" i="5"/>
  <c r="CN121" i="5"/>
  <c r="CM121" i="5"/>
  <c r="CL121" i="5"/>
  <c r="BZ121" i="5"/>
  <c r="DK121" i="5"/>
  <c r="BY121" i="5"/>
  <c r="DJ121" i="5"/>
  <c r="BX121" i="5"/>
  <c r="DI121" i="5"/>
  <c r="BW121" i="5"/>
  <c r="DH121" i="5"/>
  <c r="BV121" i="5"/>
  <c r="DG121" i="5"/>
  <c r="BU121" i="5"/>
  <c r="DF121" i="5"/>
  <c r="BT121" i="5"/>
  <c r="DE121" i="5"/>
  <c r="AY121" i="5"/>
  <c r="AX121" i="5"/>
  <c r="AW121" i="5"/>
  <c r="AA121" i="5"/>
  <c r="Z121" i="5"/>
  <c r="Y121" i="5"/>
  <c r="D121" i="5"/>
  <c r="CR120" i="5"/>
  <c r="CQ120" i="5"/>
  <c r="CP120" i="5"/>
  <c r="CO120" i="5"/>
  <c r="CN120" i="5"/>
  <c r="CM120" i="5"/>
  <c r="CL120" i="5"/>
  <c r="BZ120" i="5"/>
  <c r="DK120" i="5"/>
  <c r="BY120" i="5"/>
  <c r="DJ120" i="5"/>
  <c r="BX120" i="5"/>
  <c r="DI120" i="5"/>
  <c r="BW120" i="5"/>
  <c r="DH120" i="5"/>
  <c r="BV120" i="5"/>
  <c r="DG120" i="5"/>
  <c r="BU120" i="5"/>
  <c r="DF120" i="5"/>
  <c r="BT120" i="5"/>
  <c r="DE120" i="5"/>
  <c r="AY120" i="5"/>
  <c r="AX120" i="5"/>
  <c r="AW120" i="5"/>
  <c r="AA120" i="5"/>
  <c r="Z120" i="5"/>
  <c r="Y120" i="5"/>
  <c r="D120" i="5"/>
  <c r="CR119" i="5"/>
  <c r="CQ119" i="5"/>
  <c r="CP119" i="5"/>
  <c r="CO119" i="5"/>
  <c r="CN119" i="5"/>
  <c r="CM119" i="5"/>
  <c r="CL119" i="5"/>
  <c r="BZ119" i="5"/>
  <c r="DK119" i="5"/>
  <c r="BY119" i="5"/>
  <c r="DJ119" i="5"/>
  <c r="BX119" i="5"/>
  <c r="DI119" i="5"/>
  <c r="BW119" i="5"/>
  <c r="DH119" i="5"/>
  <c r="BV119" i="5"/>
  <c r="DG119" i="5"/>
  <c r="BU119" i="5"/>
  <c r="DF119" i="5"/>
  <c r="BT119" i="5"/>
  <c r="DE119" i="5"/>
  <c r="AY119" i="5"/>
  <c r="AX119" i="5"/>
  <c r="AW119" i="5"/>
  <c r="AA119" i="5"/>
  <c r="Z119" i="5"/>
  <c r="Y119" i="5"/>
  <c r="D119" i="5"/>
  <c r="CR118" i="5"/>
  <c r="CQ118" i="5"/>
  <c r="CP118" i="5"/>
  <c r="CO118" i="5"/>
  <c r="CN118" i="5"/>
  <c r="CM118" i="5"/>
  <c r="CL118" i="5"/>
  <c r="BZ118" i="5"/>
  <c r="DK118" i="5"/>
  <c r="BY118" i="5"/>
  <c r="DJ118" i="5"/>
  <c r="BX118" i="5"/>
  <c r="DI118" i="5"/>
  <c r="BW118" i="5"/>
  <c r="DH118" i="5"/>
  <c r="BV118" i="5"/>
  <c r="DG118" i="5"/>
  <c r="BU118" i="5"/>
  <c r="DF118" i="5"/>
  <c r="BT118" i="5"/>
  <c r="DE118" i="5"/>
  <c r="AY118" i="5"/>
  <c r="AX118" i="5"/>
  <c r="AW118" i="5"/>
  <c r="AA118" i="5"/>
  <c r="Z118" i="5"/>
  <c r="Y118" i="5"/>
  <c r="D118" i="5"/>
  <c r="CR117" i="5"/>
  <c r="CQ117" i="5"/>
  <c r="CP117" i="5"/>
  <c r="CO117" i="5"/>
  <c r="CN117" i="5"/>
  <c r="CM117" i="5"/>
  <c r="CL117" i="5"/>
  <c r="BZ117" i="5"/>
  <c r="DK117" i="5"/>
  <c r="BY117" i="5"/>
  <c r="DJ117" i="5"/>
  <c r="BX117" i="5"/>
  <c r="DI117" i="5"/>
  <c r="BW117" i="5"/>
  <c r="DH117" i="5"/>
  <c r="BV117" i="5"/>
  <c r="DG117" i="5"/>
  <c r="BU117" i="5"/>
  <c r="DF117" i="5"/>
  <c r="BT117" i="5"/>
  <c r="DE117" i="5"/>
  <c r="AY117" i="5"/>
  <c r="AX117" i="5"/>
  <c r="AW117" i="5"/>
  <c r="AA117" i="5"/>
  <c r="Z117" i="5"/>
  <c r="Y117" i="5"/>
  <c r="D117" i="5"/>
  <c r="CR116" i="5"/>
  <c r="CQ116" i="5"/>
  <c r="CP116" i="5"/>
  <c r="CO116" i="5"/>
  <c r="CN116" i="5"/>
  <c r="CM116" i="5"/>
  <c r="CL116" i="5"/>
  <c r="CS115" i="5" s="1"/>
  <c r="BZ116" i="5"/>
  <c r="DK116" i="5"/>
  <c r="BY116" i="5"/>
  <c r="DJ116" i="5"/>
  <c r="BX116" i="5"/>
  <c r="DI116" i="5"/>
  <c r="BW116" i="5"/>
  <c r="DH116" i="5"/>
  <c r="BV116" i="5"/>
  <c r="DG116" i="5"/>
  <c r="BU116" i="5"/>
  <c r="DF116" i="5"/>
  <c r="BT116" i="5"/>
  <c r="DE116" i="5"/>
  <c r="AY116" i="5"/>
  <c r="AX116" i="5"/>
  <c r="AW116" i="5"/>
  <c r="AA116" i="5"/>
  <c r="Z116" i="5"/>
  <c r="Y116" i="5"/>
  <c r="D116" i="5"/>
  <c r="DE115" i="5"/>
  <c r="DD115" i="5"/>
  <c r="DC115" i="5"/>
  <c r="DB115" i="5"/>
  <c r="DA115" i="5"/>
  <c r="CZ115" i="5"/>
  <c r="CR115" i="5"/>
  <c r="CY115" i="5" s="1"/>
  <c r="CQ115" i="5"/>
  <c r="CP115" i="5"/>
  <c r="CO115" i="5"/>
  <c r="CN115" i="5"/>
  <c r="CU115" i="5"/>
  <c r="CM115" i="5"/>
  <c r="CL115" i="5"/>
  <c r="CG115" i="5"/>
  <c r="DP115" i="5" s="1"/>
  <c r="DL115" i="5"/>
  <c r="BZ115" i="5"/>
  <c r="DK115" i="5"/>
  <c r="BY115" i="5"/>
  <c r="DJ115" i="5"/>
  <c r="BX115" i="5"/>
  <c r="DI115" i="5"/>
  <c r="BW115" i="5"/>
  <c r="DH115" i="5"/>
  <c r="BV115" i="5"/>
  <c r="DG115" i="5"/>
  <c r="BU115" i="5"/>
  <c r="DF115" i="5"/>
  <c r="BT115" i="5"/>
  <c r="CC115" i="5" s="1"/>
  <c r="AY115" i="5"/>
  <c r="AX115" i="5"/>
  <c r="AW115" i="5"/>
  <c r="AA115" i="5"/>
  <c r="Z115" i="5"/>
  <c r="Y115" i="5"/>
  <c r="D115" i="5"/>
  <c r="CR114" i="5"/>
  <c r="CQ114" i="5"/>
  <c r="CP114" i="5"/>
  <c r="CO114" i="5"/>
  <c r="CN114" i="5"/>
  <c r="CM114" i="5"/>
  <c r="CL114" i="5"/>
  <c r="BZ114" i="5"/>
  <c r="DK114" i="5" s="1"/>
  <c r="BY114" i="5"/>
  <c r="DJ114" i="5" s="1"/>
  <c r="BX114" i="5"/>
  <c r="DI114" i="5"/>
  <c r="BW114" i="5"/>
  <c r="DH114" i="5" s="1"/>
  <c r="BV114" i="5"/>
  <c r="DG114" i="5" s="1"/>
  <c r="BU114" i="5"/>
  <c r="DF114" i="5" s="1"/>
  <c r="BT114" i="5"/>
  <c r="DE114" i="5"/>
  <c r="AY114" i="5"/>
  <c r="AX114" i="5"/>
  <c r="AW114" i="5"/>
  <c r="AA114" i="5"/>
  <c r="Z114" i="5"/>
  <c r="Y114" i="5"/>
  <c r="D114" i="5"/>
  <c r="CR113" i="5"/>
  <c r="CQ113" i="5"/>
  <c r="CP113" i="5"/>
  <c r="CO113" i="5"/>
  <c r="CN113" i="5"/>
  <c r="CM113" i="5"/>
  <c r="CL113" i="5"/>
  <c r="BZ113" i="5"/>
  <c r="DK113" i="5"/>
  <c r="BY113" i="5"/>
  <c r="DJ113" i="5" s="1"/>
  <c r="BX113" i="5"/>
  <c r="DI113" i="5" s="1"/>
  <c r="BW113" i="5"/>
  <c r="DH113" i="5" s="1"/>
  <c r="BV113" i="5"/>
  <c r="DG113" i="5"/>
  <c r="BU113" i="5"/>
  <c r="DF113" i="5" s="1"/>
  <c r="BT113" i="5"/>
  <c r="DE113" i="5" s="1"/>
  <c r="AY113" i="5"/>
  <c r="AX113" i="5"/>
  <c r="AW113" i="5"/>
  <c r="AA113" i="5"/>
  <c r="Z113" i="5"/>
  <c r="Y113" i="5"/>
  <c r="D113" i="5"/>
  <c r="CR112" i="5"/>
  <c r="CQ112" i="5"/>
  <c r="CP112" i="5"/>
  <c r="CO112" i="5"/>
  <c r="CN112" i="5"/>
  <c r="CM112" i="5"/>
  <c r="CT108" i="5" s="1"/>
  <c r="CL112" i="5"/>
  <c r="BZ112" i="5"/>
  <c r="DK112" i="5" s="1"/>
  <c r="BY112" i="5"/>
  <c r="DJ112" i="5" s="1"/>
  <c r="BX112" i="5"/>
  <c r="DI112" i="5"/>
  <c r="BW112" i="5"/>
  <c r="DH112" i="5" s="1"/>
  <c r="BV112" i="5"/>
  <c r="DG112" i="5" s="1"/>
  <c r="BU112" i="5"/>
  <c r="DF112" i="5" s="1"/>
  <c r="BT112" i="5"/>
  <c r="DE112" i="5"/>
  <c r="AY112" i="5"/>
  <c r="AX112" i="5"/>
  <c r="AW112" i="5"/>
  <c r="AA112" i="5"/>
  <c r="Z112" i="5"/>
  <c r="Y112" i="5"/>
  <c r="D112" i="5"/>
  <c r="CR111" i="5"/>
  <c r="CQ111" i="5"/>
  <c r="CP111" i="5"/>
  <c r="CO111" i="5"/>
  <c r="CN111" i="5"/>
  <c r="CM111" i="5"/>
  <c r="CL111" i="5"/>
  <c r="BZ111" i="5"/>
  <c r="DK111" i="5"/>
  <c r="BY111" i="5"/>
  <c r="DJ111" i="5" s="1"/>
  <c r="BX111" i="5"/>
  <c r="DI111" i="5" s="1"/>
  <c r="BW111" i="5"/>
  <c r="DH111" i="5" s="1"/>
  <c r="BV111" i="5"/>
  <c r="DG111" i="5"/>
  <c r="BU111" i="5"/>
  <c r="DF111" i="5" s="1"/>
  <c r="BT111" i="5"/>
  <c r="DE111" i="5" s="1"/>
  <c r="AY111" i="5"/>
  <c r="AX111" i="5"/>
  <c r="AW111" i="5"/>
  <c r="AA111" i="5"/>
  <c r="Z111" i="5"/>
  <c r="Y111" i="5"/>
  <c r="D111" i="5"/>
  <c r="CR110" i="5"/>
  <c r="CQ110" i="5"/>
  <c r="CP110" i="5"/>
  <c r="CO110" i="5"/>
  <c r="CN110" i="5"/>
  <c r="CM110" i="5"/>
  <c r="CL110" i="5"/>
  <c r="BZ110" i="5"/>
  <c r="DK110" i="5" s="1"/>
  <c r="BY110" i="5"/>
  <c r="DJ110" i="5" s="1"/>
  <c r="BX110" i="5"/>
  <c r="DI110" i="5"/>
  <c r="BW110" i="5"/>
  <c r="DH110" i="5" s="1"/>
  <c r="BV110" i="5"/>
  <c r="DG110" i="5" s="1"/>
  <c r="BU110" i="5"/>
  <c r="DF110" i="5" s="1"/>
  <c r="BT110" i="5"/>
  <c r="DE110" i="5"/>
  <c r="AY110" i="5"/>
  <c r="AX110" i="5"/>
  <c r="AW110" i="5"/>
  <c r="AA110" i="5"/>
  <c r="Z110" i="5"/>
  <c r="Y110" i="5"/>
  <c r="D110" i="5"/>
  <c r="CR109" i="5"/>
  <c r="CQ109" i="5"/>
  <c r="CP109" i="5"/>
  <c r="CO109" i="5"/>
  <c r="CN109" i="5"/>
  <c r="CM109" i="5"/>
  <c r="CL109" i="5"/>
  <c r="BZ109" i="5"/>
  <c r="DK109" i="5"/>
  <c r="BY109" i="5"/>
  <c r="DJ109" i="5" s="1"/>
  <c r="BX109" i="5"/>
  <c r="DI109" i="5" s="1"/>
  <c r="BW109" i="5"/>
  <c r="DH109" i="5" s="1"/>
  <c r="BV109" i="5"/>
  <c r="DG109" i="5"/>
  <c r="BU109" i="5"/>
  <c r="DF109" i="5" s="1"/>
  <c r="BT109" i="5"/>
  <c r="DE109" i="5" s="1"/>
  <c r="AY109" i="5"/>
  <c r="AX109" i="5"/>
  <c r="AW109" i="5"/>
  <c r="AA109" i="5"/>
  <c r="Z109" i="5"/>
  <c r="Y109" i="5"/>
  <c r="D109" i="5"/>
  <c r="DI108" i="5"/>
  <c r="DE108" i="5"/>
  <c r="DD108" i="5"/>
  <c r="DC108" i="5"/>
  <c r="DB108" i="5"/>
  <c r="DA108" i="5"/>
  <c r="CZ108" i="5"/>
  <c r="CR108" i="5"/>
  <c r="CQ108" i="5"/>
  <c r="CX108" i="5" s="1"/>
  <c r="CP108" i="5"/>
  <c r="CW108" i="5"/>
  <c r="CO108" i="5"/>
  <c r="CN108" i="5"/>
  <c r="CM108" i="5"/>
  <c r="CL108" i="5"/>
  <c r="CS108" i="5" s="1"/>
  <c r="BZ108" i="5"/>
  <c r="DK108" i="5"/>
  <c r="BY108" i="5"/>
  <c r="DJ108" i="5"/>
  <c r="BX108" i="5"/>
  <c r="BW108" i="5"/>
  <c r="DH108" i="5" s="1"/>
  <c r="BV108" i="5"/>
  <c r="DG108" i="5" s="1"/>
  <c r="BU108" i="5"/>
  <c r="DF108" i="5"/>
  <c r="BT108" i="5"/>
  <c r="AY108" i="5"/>
  <c r="AX108" i="5"/>
  <c r="AW108" i="5"/>
  <c r="AA108" i="5"/>
  <c r="Z108" i="5"/>
  <c r="Y108" i="5"/>
  <c r="D108" i="5"/>
  <c r="CR107" i="5"/>
  <c r="CQ107" i="5"/>
  <c r="CP107" i="5"/>
  <c r="CO107" i="5"/>
  <c r="CN107" i="5"/>
  <c r="CM107" i="5"/>
  <c r="CL107" i="5"/>
  <c r="BZ107" i="5"/>
  <c r="DK107" i="5" s="1"/>
  <c r="BY107" i="5"/>
  <c r="DJ107" i="5"/>
  <c r="BX107" i="5"/>
  <c r="DI107" i="5" s="1"/>
  <c r="BW107" i="5"/>
  <c r="DH107" i="5"/>
  <c r="BV107" i="5"/>
  <c r="DG107" i="5" s="1"/>
  <c r="BU107" i="5"/>
  <c r="DF107" i="5"/>
  <c r="BT107" i="5"/>
  <c r="DE107" i="5" s="1"/>
  <c r="AY107" i="5"/>
  <c r="AX107" i="5"/>
  <c r="AW107" i="5"/>
  <c r="CR106" i="5"/>
  <c r="CQ106" i="5"/>
  <c r="CP106" i="5"/>
  <c r="CO106" i="5"/>
  <c r="CN106" i="5"/>
  <c r="CM106" i="5"/>
  <c r="CL106" i="5"/>
  <c r="BZ106" i="5"/>
  <c r="DK106" i="5" s="1"/>
  <c r="BY106" i="5"/>
  <c r="DJ106" i="5"/>
  <c r="BX106" i="5"/>
  <c r="DI106" i="5" s="1"/>
  <c r="BW106" i="5"/>
  <c r="DH106" i="5"/>
  <c r="BV106" i="5"/>
  <c r="DG106" i="5" s="1"/>
  <c r="BU106" i="5"/>
  <c r="DF106" i="5"/>
  <c r="BT106" i="5"/>
  <c r="DE106" i="5" s="1"/>
  <c r="CR105" i="5"/>
  <c r="CQ105" i="5"/>
  <c r="CP105" i="5"/>
  <c r="CW101" i="5" s="1"/>
  <c r="CO105" i="5"/>
  <c r="CN105" i="5"/>
  <c r="CM105" i="5"/>
  <c r="CL105" i="5"/>
  <c r="CS101" i="5" s="1"/>
  <c r="BZ105" i="5"/>
  <c r="DK105" i="5" s="1"/>
  <c r="BY105" i="5"/>
  <c r="DJ105" i="5" s="1"/>
  <c r="BX105" i="5"/>
  <c r="DI105" i="5" s="1"/>
  <c r="BW105" i="5"/>
  <c r="DH105" i="5"/>
  <c r="BV105" i="5"/>
  <c r="DG105" i="5" s="1"/>
  <c r="BU105" i="5"/>
  <c r="DF105" i="5" s="1"/>
  <c r="BT105" i="5"/>
  <c r="DE105" i="5" s="1"/>
  <c r="CR104" i="5"/>
  <c r="CQ104" i="5"/>
  <c r="CP104" i="5"/>
  <c r="CO104" i="5"/>
  <c r="CN104" i="5"/>
  <c r="CM104" i="5"/>
  <c r="CL104" i="5"/>
  <c r="BZ104" i="5"/>
  <c r="DK104" i="5"/>
  <c r="BY104" i="5"/>
  <c r="DJ104" i="5" s="1"/>
  <c r="BX104" i="5"/>
  <c r="DI104" i="5"/>
  <c r="BW104" i="5"/>
  <c r="DH104" i="5" s="1"/>
  <c r="BV104" i="5"/>
  <c r="DG104" i="5"/>
  <c r="BU104" i="5"/>
  <c r="DF104" i="5" s="1"/>
  <c r="BT104" i="5"/>
  <c r="DE104" i="5"/>
  <c r="CR103" i="5"/>
  <c r="CQ103" i="5"/>
  <c r="CP103" i="5"/>
  <c r="CO103" i="5"/>
  <c r="CN103" i="5"/>
  <c r="CM103" i="5"/>
  <c r="CL103" i="5"/>
  <c r="BZ103" i="5"/>
  <c r="DK103" i="5"/>
  <c r="BY103" i="5"/>
  <c r="DJ103" i="5" s="1"/>
  <c r="BX103" i="5"/>
  <c r="DI103" i="5" s="1"/>
  <c r="BW103" i="5"/>
  <c r="DH103" i="5" s="1"/>
  <c r="BV103" i="5"/>
  <c r="DG103" i="5"/>
  <c r="BU103" i="5"/>
  <c r="DF103" i="5" s="1"/>
  <c r="BT103" i="5"/>
  <c r="DE103" i="5" s="1"/>
  <c r="CR102" i="5"/>
  <c r="CY101" i="5" s="1"/>
  <c r="CQ102" i="5"/>
  <c r="CP102" i="5"/>
  <c r="CO102" i="5"/>
  <c r="CN102" i="5"/>
  <c r="CM102" i="5"/>
  <c r="CL102" i="5"/>
  <c r="BZ102" i="5"/>
  <c r="DK102" i="5"/>
  <c r="BY102" i="5"/>
  <c r="DJ102" i="5"/>
  <c r="BX102" i="5"/>
  <c r="DI102" i="5"/>
  <c r="BW102" i="5"/>
  <c r="DH102" i="5"/>
  <c r="BV102" i="5"/>
  <c r="DG102" i="5"/>
  <c r="BU102" i="5"/>
  <c r="DF102" i="5"/>
  <c r="BT102" i="5"/>
  <c r="DE102" i="5"/>
  <c r="DD101" i="5"/>
  <c r="DC101" i="5"/>
  <c r="DB101" i="5"/>
  <c r="DA101" i="5"/>
  <c r="CZ101" i="5"/>
  <c r="CR101" i="5"/>
  <c r="CQ101" i="5"/>
  <c r="CX101" i="5"/>
  <c r="CP101" i="5"/>
  <c r="CO101" i="5"/>
  <c r="CN101" i="5"/>
  <c r="CM101" i="5"/>
  <c r="CT101" i="5"/>
  <c r="CL101" i="5"/>
  <c r="BZ101" i="5"/>
  <c r="DK101" i="5" s="1"/>
  <c r="BY101" i="5"/>
  <c r="DJ101" i="5"/>
  <c r="BX101" i="5"/>
  <c r="DI101" i="5" s="1"/>
  <c r="BW101" i="5"/>
  <c r="DH101" i="5" s="1"/>
  <c r="BV101" i="5"/>
  <c r="DG101" i="5" s="1"/>
  <c r="BU101" i="5"/>
  <c r="DF101" i="5"/>
  <c r="BT101" i="5"/>
  <c r="DE101" i="5" s="1"/>
  <c r="CR100" i="5"/>
  <c r="CQ100" i="5"/>
  <c r="CP100" i="5"/>
  <c r="CO100" i="5"/>
  <c r="CN100" i="5"/>
  <c r="CM100" i="5"/>
  <c r="CL100" i="5"/>
  <c r="BZ100" i="5"/>
  <c r="DK100" i="5"/>
  <c r="BY100" i="5"/>
  <c r="DJ100" i="5"/>
  <c r="BX100" i="5"/>
  <c r="DI100" i="5"/>
  <c r="BW100" i="5"/>
  <c r="DH100" i="5"/>
  <c r="BV100" i="5"/>
  <c r="DG100" i="5"/>
  <c r="BU100" i="5"/>
  <c r="DF100" i="5"/>
  <c r="BT100" i="5"/>
  <c r="DE100" i="5"/>
  <c r="CR99" i="5"/>
  <c r="CQ99" i="5"/>
  <c r="CP99" i="5"/>
  <c r="CO99" i="5"/>
  <c r="CN99" i="5"/>
  <c r="CM99" i="5"/>
  <c r="CL99" i="5"/>
  <c r="BZ99" i="5"/>
  <c r="DK99" i="5" s="1"/>
  <c r="BY99" i="5"/>
  <c r="DJ99" i="5" s="1"/>
  <c r="BX99" i="5"/>
  <c r="DI99" i="5"/>
  <c r="BW99" i="5"/>
  <c r="DH99" i="5" s="1"/>
  <c r="BV99" i="5"/>
  <c r="DG99" i="5" s="1"/>
  <c r="BU99" i="5"/>
  <c r="DF99" i="5" s="1"/>
  <c r="BT99" i="5"/>
  <c r="DE99" i="5"/>
  <c r="CR98" i="5"/>
  <c r="CQ98" i="5"/>
  <c r="CP98" i="5"/>
  <c r="CO98" i="5"/>
  <c r="CN98" i="5"/>
  <c r="CM98" i="5"/>
  <c r="CL98" i="5"/>
  <c r="BZ98" i="5"/>
  <c r="DK98" i="5" s="1"/>
  <c r="BY98" i="5"/>
  <c r="DJ98" i="5"/>
  <c r="BX98" i="5"/>
  <c r="DI98" i="5" s="1"/>
  <c r="BW98" i="5"/>
  <c r="DH98" i="5"/>
  <c r="BV98" i="5"/>
  <c r="DG98" i="5" s="1"/>
  <c r="BU98" i="5"/>
  <c r="DF98" i="5"/>
  <c r="BT98" i="5"/>
  <c r="DE98" i="5" s="1"/>
  <c r="CR97" i="5"/>
  <c r="CQ97" i="5"/>
  <c r="CP97" i="5"/>
  <c r="CO97" i="5"/>
  <c r="CN97" i="5"/>
  <c r="CM97" i="5"/>
  <c r="CL97" i="5"/>
  <c r="BZ97" i="5"/>
  <c r="DK97" i="5" s="1"/>
  <c r="BY97" i="5"/>
  <c r="DJ97" i="5" s="1"/>
  <c r="BX97" i="5"/>
  <c r="DI97" i="5" s="1"/>
  <c r="BW97" i="5"/>
  <c r="DH97" i="5"/>
  <c r="BV97" i="5"/>
  <c r="DG97" i="5" s="1"/>
  <c r="BU97" i="5"/>
  <c r="DF97" i="5"/>
  <c r="BT97" i="5"/>
  <c r="DE97" i="5" s="1"/>
  <c r="CR96" i="5"/>
  <c r="CQ96" i="5"/>
  <c r="CP96" i="5"/>
  <c r="CO96" i="5"/>
  <c r="CN96" i="5"/>
  <c r="CM96" i="5"/>
  <c r="CL96" i="5"/>
  <c r="BZ96" i="5"/>
  <c r="DK96" i="5"/>
  <c r="BY96" i="5"/>
  <c r="DJ96" i="5"/>
  <c r="BX96" i="5"/>
  <c r="DI96" i="5"/>
  <c r="BW96" i="5"/>
  <c r="DH96" i="5"/>
  <c r="BV96" i="5"/>
  <c r="DG96" i="5"/>
  <c r="BU96" i="5"/>
  <c r="DF96" i="5"/>
  <c r="BT96" i="5"/>
  <c r="DE96" i="5"/>
  <c r="CR95" i="5"/>
  <c r="CQ95" i="5"/>
  <c r="CX94" i="5" s="1"/>
  <c r="CP95" i="5"/>
  <c r="CO95" i="5"/>
  <c r="CN95" i="5"/>
  <c r="CM95" i="5"/>
  <c r="CL95" i="5"/>
  <c r="BZ95" i="5"/>
  <c r="DK95" i="5"/>
  <c r="BY95" i="5"/>
  <c r="DJ95" i="5" s="1"/>
  <c r="BX95" i="5"/>
  <c r="DI95" i="5" s="1"/>
  <c r="BW95" i="5"/>
  <c r="DH95" i="5" s="1"/>
  <c r="BV95" i="5"/>
  <c r="DG95" i="5"/>
  <c r="BU95" i="5"/>
  <c r="DF95" i="5" s="1"/>
  <c r="BT95" i="5"/>
  <c r="DE95" i="5" s="1"/>
  <c r="DD94" i="5"/>
  <c r="DC94" i="5"/>
  <c r="DB94" i="5"/>
  <c r="DA94" i="5"/>
  <c r="CZ94" i="5"/>
  <c r="CR94" i="5"/>
  <c r="CY94" i="5" s="1"/>
  <c r="CQ94" i="5"/>
  <c r="CP94" i="5"/>
  <c r="CW94" i="5" s="1"/>
  <c r="CO94" i="5"/>
  <c r="CV94" i="5" s="1"/>
  <c r="CN94" i="5"/>
  <c r="CM94" i="5"/>
  <c r="CL94" i="5"/>
  <c r="CS94" i="5" s="1"/>
  <c r="BZ94" i="5"/>
  <c r="DK94" i="5" s="1"/>
  <c r="BY94" i="5"/>
  <c r="DJ94" i="5"/>
  <c r="BX94" i="5"/>
  <c r="DI94" i="5" s="1"/>
  <c r="BW94" i="5"/>
  <c r="DH94" i="5"/>
  <c r="BV94" i="5"/>
  <c r="DG94" i="5" s="1"/>
  <c r="BU94" i="5"/>
  <c r="DF94" i="5"/>
  <c r="BT94" i="5"/>
  <c r="DE94" i="5" s="1"/>
  <c r="CR93" i="5"/>
  <c r="CQ93" i="5"/>
  <c r="CP93" i="5"/>
  <c r="CO93" i="5"/>
  <c r="CN93" i="5"/>
  <c r="CM93" i="5"/>
  <c r="CL93" i="5"/>
  <c r="BZ93" i="5"/>
  <c r="DK93" i="5" s="1"/>
  <c r="BY93" i="5"/>
  <c r="DJ93" i="5"/>
  <c r="BX93" i="5"/>
  <c r="DI93" i="5" s="1"/>
  <c r="BW93" i="5"/>
  <c r="DH93" i="5"/>
  <c r="BV93" i="5"/>
  <c r="DG93" i="5" s="1"/>
  <c r="BU93" i="5"/>
  <c r="DF93" i="5" s="1"/>
  <c r="BT93" i="5"/>
  <c r="DE93" i="5" s="1"/>
  <c r="CR92" i="5"/>
  <c r="CQ92" i="5"/>
  <c r="CP92" i="5"/>
  <c r="CO92" i="5"/>
  <c r="CN92" i="5"/>
  <c r="CM92" i="5"/>
  <c r="CL92" i="5"/>
  <c r="BZ92" i="5"/>
  <c r="DK92" i="5"/>
  <c r="BY92" i="5"/>
  <c r="DJ92" i="5" s="1"/>
  <c r="BX92" i="5"/>
  <c r="DI92" i="5"/>
  <c r="BW92" i="5"/>
  <c r="DH92" i="5" s="1"/>
  <c r="BV92" i="5"/>
  <c r="DG92" i="5"/>
  <c r="BU92" i="5"/>
  <c r="DF92" i="5" s="1"/>
  <c r="BT92" i="5"/>
  <c r="DE92" i="5"/>
  <c r="CR91" i="5"/>
  <c r="CQ91" i="5"/>
  <c r="CP91" i="5"/>
  <c r="CO91" i="5"/>
  <c r="CN91" i="5"/>
  <c r="CM91" i="5"/>
  <c r="CL91" i="5"/>
  <c r="BZ91" i="5"/>
  <c r="DK91" i="5"/>
  <c r="BY91" i="5"/>
  <c r="DJ91" i="5" s="1"/>
  <c r="BX91" i="5"/>
  <c r="DI91" i="5"/>
  <c r="BW91" i="5"/>
  <c r="DH91" i="5" s="1"/>
  <c r="BV91" i="5"/>
  <c r="DG91" i="5"/>
  <c r="BU91" i="5"/>
  <c r="DF91" i="5" s="1"/>
  <c r="BT91" i="5"/>
  <c r="DE91" i="5" s="1"/>
  <c r="CR90" i="5"/>
  <c r="CQ90" i="5"/>
  <c r="CP90" i="5"/>
  <c r="CO90" i="5"/>
  <c r="CN90" i="5"/>
  <c r="CM90" i="5"/>
  <c r="CL90" i="5"/>
  <c r="BZ90" i="5"/>
  <c r="DK90" i="5"/>
  <c r="BY90" i="5"/>
  <c r="DJ90" i="5"/>
  <c r="BX90" i="5"/>
  <c r="DI90" i="5"/>
  <c r="BW90" i="5"/>
  <c r="DH90" i="5"/>
  <c r="BV90" i="5"/>
  <c r="DG90" i="5"/>
  <c r="BU90" i="5"/>
  <c r="DF90" i="5"/>
  <c r="BT90" i="5"/>
  <c r="DE90" i="5"/>
  <c r="CR89" i="5"/>
  <c r="CQ89" i="5"/>
  <c r="CP89" i="5"/>
  <c r="CO89" i="5"/>
  <c r="CN89" i="5"/>
  <c r="CM89" i="5"/>
  <c r="CL89" i="5"/>
  <c r="BZ89" i="5"/>
  <c r="DK89" i="5" s="1"/>
  <c r="BY89" i="5"/>
  <c r="DJ89" i="5"/>
  <c r="BX89" i="5"/>
  <c r="DI89" i="5" s="1"/>
  <c r="BW89" i="5"/>
  <c r="DH89" i="5" s="1"/>
  <c r="BV89" i="5"/>
  <c r="DG89" i="5" s="1"/>
  <c r="BU89" i="5"/>
  <c r="DF89" i="5"/>
  <c r="BT89" i="5"/>
  <c r="DE89" i="5" s="1"/>
  <c r="CR88" i="5"/>
  <c r="CQ88" i="5"/>
  <c r="CP88" i="5"/>
  <c r="CO88" i="5"/>
  <c r="CN88" i="5"/>
  <c r="CM88" i="5"/>
  <c r="CL88" i="5"/>
  <c r="BZ88" i="5"/>
  <c r="DK88" i="5"/>
  <c r="BY88" i="5"/>
  <c r="DJ88" i="5"/>
  <c r="BX88" i="5"/>
  <c r="DI88" i="5"/>
  <c r="BW88" i="5"/>
  <c r="DH88" i="5"/>
  <c r="BV88" i="5"/>
  <c r="DG88" i="5"/>
  <c r="BU88" i="5"/>
  <c r="DF88" i="5"/>
  <c r="BT88" i="5"/>
  <c r="DE88" i="5"/>
  <c r="DD87" i="5"/>
  <c r="DC87" i="5"/>
  <c r="DB87" i="5"/>
  <c r="DA87" i="5"/>
  <c r="CZ87" i="5"/>
  <c r="CR87" i="5"/>
  <c r="CY87" i="5" s="1"/>
  <c r="CQ87" i="5"/>
  <c r="CP87" i="5"/>
  <c r="CW87" i="5" s="1"/>
  <c r="CO87" i="5"/>
  <c r="CN87" i="5"/>
  <c r="CU87" i="5"/>
  <c r="CM87" i="5"/>
  <c r="CT87" i="5" s="1"/>
  <c r="CL87" i="5"/>
  <c r="CS87" i="5"/>
  <c r="BZ87" i="5"/>
  <c r="DK87" i="5"/>
  <c r="BY87" i="5"/>
  <c r="DJ87" i="5" s="1"/>
  <c r="BX87" i="5"/>
  <c r="DI87" i="5"/>
  <c r="BW87" i="5"/>
  <c r="DH87" i="5" s="1"/>
  <c r="BV87" i="5"/>
  <c r="DG87" i="5" s="1"/>
  <c r="BU87" i="5"/>
  <c r="DF87" i="5"/>
  <c r="BT87" i="5"/>
  <c r="DE87" i="5" s="1"/>
  <c r="CR86" i="5"/>
  <c r="CQ86" i="5"/>
  <c r="CP86" i="5"/>
  <c r="CO86" i="5"/>
  <c r="CN86" i="5"/>
  <c r="CM86" i="5"/>
  <c r="CL86" i="5"/>
  <c r="BZ86" i="5"/>
  <c r="DK86" i="5"/>
  <c r="BY86" i="5"/>
  <c r="DJ86" i="5"/>
  <c r="BX86" i="5"/>
  <c r="DI86" i="5"/>
  <c r="BW86" i="5"/>
  <c r="DH86" i="5"/>
  <c r="BV86" i="5"/>
  <c r="DG86" i="5"/>
  <c r="BU86" i="5"/>
  <c r="DF86" i="5"/>
  <c r="BT86" i="5"/>
  <c r="DE86" i="5"/>
  <c r="CR85" i="5"/>
  <c r="CQ85" i="5"/>
  <c r="CP85" i="5"/>
  <c r="CO85" i="5"/>
  <c r="CN85" i="5"/>
  <c r="CM85" i="5"/>
  <c r="CL85" i="5"/>
  <c r="BZ85" i="5"/>
  <c r="DK85" i="5" s="1"/>
  <c r="BY85" i="5"/>
  <c r="DJ85" i="5" s="1"/>
  <c r="BX85" i="5"/>
  <c r="DI85" i="5" s="1"/>
  <c r="BW85" i="5"/>
  <c r="DH85" i="5" s="1"/>
  <c r="BV85" i="5"/>
  <c r="DG85" i="5"/>
  <c r="BU85" i="5"/>
  <c r="DF85" i="5" s="1"/>
  <c r="BT85" i="5"/>
  <c r="DE85" i="5"/>
  <c r="CR84" i="5"/>
  <c r="CQ84" i="5"/>
  <c r="CP84" i="5"/>
  <c r="CO84" i="5"/>
  <c r="CN84" i="5"/>
  <c r="CM84" i="5"/>
  <c r="CL84" i="5"/>
  <c r="BZ84" i="5"/>
  <c r="DK84" i="5"/>
  <c r="BY84" i="5"/>
  <c r="DJ84" i="5"/>
  <c r="BX84" i="5"/>
  <c r="DI84" i="5"/>
  <c r="BW84" i="5"/>
  <c r="DH84" i="5"/>
  <c r="BV84" i="5"/>
  <c r="DG84" i="5"/>
  <c r="BU84" i="5"/>
  <c r="DF84" i="5"/>
  <c r="BT84" i="5"/>
  <c r="DE84" i="5"/>
  <c r="CR83" i="5"/>
  <c r="CQ83" i="5"/>
  <c r="CP83" i="5"/>
  <c r="CO83" i="5"/>
  <c r="CV80" i="5" s="1"/>
  <c r="CN83" i="5"/>
  <c r="CM83" i="5"/>
  <c r="CL83" i="5"/>
  <c r="BZ83" i="5"/>
  <c r="DK83" i="5" s="1"/>
  <c r="BY83" i="5"/>
  <c r="DJ83" i="5" s="1"/>
  <c r="BX83" i="5"/>
  <c r="DI83" i="5" s="1"/>
  <c r="BW83" i="5"/>
  <c r="CF80" i="5" s="1"/>
  <c r="DO80" i="5" s="1"/>
  <c r="DH83" i="5"/>
  <c r="BV83" i="5"/>
  <c r="DG83" i="5" s="1"/>
  <c r="BU83" i="5"/>
  <c r="DF83" i="5"/>
  <c r="BT83" i="5"/>
  <c r="DE83" i="5" s="1"/>
  <c r="CR82" i="5"/>
  <c r="CQ82" i="5"/>
  <c r="CP82" i="5"/>
  <c r="CW80" i="5" s="1"/>
  <c r="CO82" i="5"/>
  <c r="CN82" i="5"/>
  <c r="CM82" i="5"/>
  <c r="CL82" i="5"/>
  <c r="BZ82" i="5"/>
  <c r="DK82" i="5"/>
  <c r="BY82" i="5"/>
  <c r="DJ82" i="5"/>
  <c r="BX82" i="5"/>
  <c r="DI82" i="5"/>
  <c r="BW82" i="5"/>
  <c r="DH82" i="5"/>
  <c r="BV82" i="5"/>
  <c r="DG82" i="5"/>
  <c r="BU82" i="5"/>
  <c r="DF82" i="5"/>
  <c r="BT82" i="5"/>
  <c r="DE82" i="5"/>
  <c r="CR81" i="5"/>
  <c r="CQ81" i="5"/>
  <c r="CP81" i="5"/>
  <c r="CO81" i="5"/>
  <c r="CN81" i="5"/>
  <c r="CM81" i="5"/>
  <c r="CL81" i="5"/>
  <c r="BZ81" i="5"/>
  <c r="DK81" i="5"/>
  <c r="BY81" i="5"/>
  <c r="DJ81" i="5" s="1"/>
  <c r="BX81" i="5"/>
  <c r="DI81" i="5" s="1"/>
  <c r="BW81" i="5"/>
  <c r="DH81" i="5" s="1"/>
  <c r="BV81" i="5"/>
  <c r="DG81" i="5"/>
  <c r="BU81" i="5"/>
  <c r="DF81" i="5" s="1"/>
  <c r="BT81" i="5"/>
  <c r="DE81" i="5" s="1"/>
  <c r="DD80" i="5"/>
  <c r="DC80" i="5"/>
  <c r="DB80" i="5"/>
  <c r="DA80" i="5"/>
  <c r="CZ80" i="5"/>
  <c r="CR80" i="5"/>
  <c r="CY80" i="5" s="1"/>
  <c r="CQ80" i="5"/>
  <c r="CP80" i="5"/>
  <c r="CO80" i="5"/>
  <c r="CN80" i="5"/>
  <c r="CM80" i="5"/>
  <c r="CT80" i="5" s="1"/>
  <c r="CL80" i="5"/>
  <c r="BZ80" i="5"/>
  <c r="DK80" i="5" s="1"/>
  <c r="BY80" i="5"/>
  <c r="DJ80" i="5"/>
  <c r="BX80" i="5"/>
  <c r="CG80" i="5" s="1"/>
  <c r="DP80" i="5" s="1"/>
  <c r="BW80" i="5"/>
  <c r="DH80" i="5"/>
  <c r="BV80" i="5"/>
  <c r="CE80" i="5" s="1"/>
  <c r="DN80" i="5" s="1"/>
  <c r="DG80" i="5"/>
  <c r="BU80" i="5"/>
  <c r="DF80" i="5"/>
  <c r="BT80" i="5"/>
  <c r="DE80" i="5" s="1"/>
  <c r="CR79" i="5"/>
  <c r="CQ79" i="5"/>
  <c r="CP79" i="5"/>
  <c r="CO79" i="5"/>
  <c r="CN79" i="5"/>
  <c r="CU73" i="5" s="1"/>
  <c r="CM79" i="5"/>
  <c r="CL79" i="5"/>
  <c r="BZ79" i="5"/>
  <c r="DK79" i="5"/>
  <c r="BY79" i="5"/>
  <c r="DJ79" i="5"/>
  <c r="BX79" i="5"/>
  <c r="DI79" i="5"/>
  <c r="BW79" i="5"/>
  <c r="DH79" i="5"/>
  <c r="BV79" i="5"/>
  <c r="DG79" i="5"/>
  <c r="BU79" i="5"/>
  <c r="DF79" i="5"/>
  <c r="BT79" i="5"/>
  <c r="DE79" i="5"/>
  <c r="CR78" i="5"/>
  <c r="CQ78" i="5"/>
  <c r="CP78" i="5"/>
  <c r="CO78" i="5"/>
  <c r="CN78" i="5"/>
  <c r="CM78" i="5"/>
  <c r="CL78" i="5"/>
  <c r="BZ78" i="5"/>
  <c r="DK78" i="5" s="1"/>
  <c r="BY78" i="5"/>
  <c r="DJ78" i="5" s="1"/>
  <c r="BX78" i="5"/>
  <c r="DI78" i="5" s="1"/>
  <c r="BW78" i="5"/>
  <c r="DH78" i="5" s="1"/>
  <c r="BV78" i="5"/>
  <c r="DG78" i="5" s="1"/>
  <c r="BU78" i="5"/>
  <c r="DF78" i="5"/>
  <c r="BT78" i="5"/>
  <c r="DE78" i="5" s="1"/>
  <c r="CR77" i="5"/>
  <c r="CQ77" i="5"/>
  <c r="CP77" i="5"/>
  <c r="CO77" i="5"/>
  <c r="CN77" i="5"/>
  <c r="CM77" i="5"/>
  <c r="CL77" i="5"/>
  <c r="BZ77" i="5"/>
  <c r="DK77" i="5"/>
  <c r="BY77" i="5"/>
  <c r="DJ77" i="5"/>
  <c r="BX77" i="5"/>
  <c r="DI77" i="5"/>
  <c r="BW77" i="5"/>
  <c r="DH77" i="5"/>
  <c r="BV77" i="5"/>
  <c r="DG77" i="5"/>
  <c r="BU77" i="5"/>
  <c r="DF77" i="5"/>
  <c r="BT77" i="5"/>
  <c r="DE77" i="5"/>
  <c r="CR76" i="5"/>
  <c r="CQ76" i="5"/>
  <c r="CP76" i="5"/>
  <c r="CO76" i="5"/>
  <c r="CN76" i="5"/>
  <c r="CM76" i="5"/>
  <c r="CT73" i="5" s="1"/>
  <c r="CL76" i="5"/>
  <c r="BZ76" i="5"/>
  <c r="DK76" i="5"/>
  <c r="BY76" i="5"/>
  <c r="DJ76" i="5" s="1"/>
  <c r="BX76" i="5"/>
  <c r="DI76" i="5" s="1"/>
  <c r="BW76" i="5"/>
  <c r="DH76" i="5" s="1"/>
  <c r="BV76" i="5"/>
  <c r="DG76" i="5" s="1"/>
  <c r="BU76" i="5"/>
  <c r="DF76" i="5" s="1"/>
  <c r="BT76" i="5"/>
  <c r="DE76" i="5"/>
  <c r="CR75" i="5"/>
  <c r="CQ75" i="5"/>
  <c r="CP75" i="5"/>
  <c r="CO75" i="5"/>
  <c r="CN75" i="5"/>
  <c r="CM75" i="5"/>
  <c r="CL75" i="5"/>
  <c r="BZ75" i="5"/>
  <c r="DK75" i="5" s="1"/>
  <c r="BY75" i="5"/>
  <c r="DJ75" i="5"/>
  <c r="BX75" i="5"/>
  <c r="DI75" i="5" s="1"/>
  <c r="BW75" i="5"/>
  <c r="DH75" i="5"/>
  <c r="BV75" i="5"/>
  <c r="DG75" i="5" s="1"/>
  <c r="BU75" i="5"/>
  <c r="DF75" i="5"/>
  <c r="BT75" i="5"/>
  <c r="DE75" i="5" s="1"/>
  <c r="CR74" i="5"/>
  <c r="CQ74" i="5"/>
  <c r="CP74" i="5"/>
  <c r="CO74" i="5"/>
  <c r="CN74" i="5"/>
  <c r="CM74" i="5"/>
  <c r="CL74" i="5"/>
  <c r="BZ74" i="5"/>
  <c r="DK74" i="5" s="1"/>
  <c r="BY74" i="5"/>
  <c r="DJ74" i="5"/>
  <c r="BX74" i="5"/>
  <c r="DI74" i="5" s="1"/>
  <c r="BW74" i="5"/>
  <c r="DH74" i="5" s="1"/>
  <c r="BV74" i="5"/>
  <c r="DG74" i="5" s="1"/>
  <c r="BU74" i="5"/>
  <c r="DF74" i="5" s="1"/>
  <c r="BT74" i="5"/>
  <c r="DE74" i="5" s="1"/>
  <c r="DD73" i="5"/>
  <c r="DC73" i="5"/>
  <c r="DB73" i="5"/>
  <c r="DA73" i="5"/>
  <c r="CZ73" i="5"/>
  <c r="CR73" i="5"/>
  <c r="CY73" i="5" s="1"/>
  <c r="CQ73" i="5"/>
  <c r="CP73" i="5"/>
  <c r="CO73" i="5"/>
  <c r="CV73" i="5"/>
  <c r="CN73" i="5"/>
  <c r="CM73" i="5"/>
  <c r="CL73" i="5"/>
  <c r="CS73" i="5" s="1"/>
  <c r="BZ73" i="5"/>
  <c r="DK73" i="5"/>
  <c r="BY73" i="5"/>
  <c r="CH73" i="5" s="1"/>
  <c r="DQ73" i="5" s="1"/>
  <c r="DJ73" i="5"/>
  <c r="BX73" i="5"/>
  <c r="DI73" i="5"/>
  <c r="BW73" i="5"/>
  <c r="DH73" i="5"/>
  <c r="BV73" i="5"/>
  <c r="DG73" i="5"/>
  <c r="BU73" i="5"/>
  <c r="DF73" i="5"/>
  <c r="BT73" i="5"/>
  <c r="DE73" i="5"/>
  <c r="DF72" i="5"/>
  <c r="CR72" i="5"/>
  <c r="CQ72" i="5"/>
  <c r="CP72" i="5"/>
  <c r="CO72" i="5"/>
  <c r="CN72" i="5"/>
  <c r="CM72" i="5"/>
  <c r="CL72" i="5"/>
  <c r="BZ72" i="5"/>
  <c r="DK72" i="5"/>
  <c r="BY72" i="5"/>
  <c r="DJ72" i="5"/>
  <c r="BX72" i="5"/>
  <c r="DI72" i="5"/>
  <c r="BW72" i="5"/>
  <c r="DH72" i="5"/>
  <c r="BV72" i="5"/>
  <c r="DG72" i="5"/>
  <c r="BU72" i="5"/>
  <c r="BT72" i="5"/>
  <c r="DE72" i="5"/>
  <c r="CR71" i="5"/>
  <c r="CQ71" i="5"/>
  <c r="CP71" i="5"/>
  <c r="CO71" i="5"/>
  <c r="CN71" i="5"/>
  <c r="CM71" i="5"/>
  <c r="CL71" i="5"/>
  <c r="BZ71" i="5"/>
  <c r="DK71" i="5"/>
  <c r="BY71" i="5"/>
  <c r="DJ71" i="5"/>
  <c r="BX71" i="5"/>
  <c r="DI71" i="5"/>
  <c r="BW71" i="5"/>
  <c r="DH71" i="5"/>
  <c r="BV71" i="5"/>
  <c r="DG71" i="5"/>
  <c r="BU71" i="5"/>
  <c r="DF71" i="5"/>
  <c r="BT71" i="5"/>
  <c r="DE71" i="5"/>
  <c r="CR70" i="5"/>
  <c r="CQ70" i="5"/>
  <c r="CP70" i="5"/>
  <c r="CO70" i="5"/>
  <c r="CN70" i="5"/>
  <c r="CM70" i="5"/>
  <c r="CL70" i="5"/>
  <c r="BZ70" i="5"/>
  <c r="DK70" i="5" s="1"/>
  <c r="BY70" i="5"/>
  <c r="DJ70" i="5" s="1"/>
  <c r="BX70" i="5"/>
  <c r="DI70" i="5" s="1"/>
  <c r="BW70" i="5"/>
  <c r="DH70" i="5" s="1"/>
  <c r="BV70" i="5"/>
  <c r="DG70" i="5" s="1"/>
  <c r="BU70" i="5"/>
  <c r="DF70" i="5"/>
  <c r="BT70" i="5"/>
  <c r="DE70" i="5" s="1"/>
  <c r="CR69" i="5"/>
  <c r="CQ69" i="5"/>
  <c r="CX66" i="5" s="1"/>
  <c r="CP69" i="5"/>
  <c r="CO69" i="5"/>
  <c r="CN69" i="5"/>
  <c r="CM69" i="5"/>
  <c r="CL69" i="5"/>
  <c r="CS66" i="5" s="1"/>
  <c r="BZ69" i="5"/>
  <c r="DK69" i="5"/>
  <c r="BY69" i="5"/>
  <c r="CH66" i="5" s="1"/>
  <c r="DQ66" i="5" s="1"/>
  <c r="DJ69" i="5"/>
  <c r="BX69" i="5"/>
  <c r="DI69" i="5"/>
  <c r="BW69" i="5"/>
  <c r="CF66" i="5" s="1"/>
  <c r="DO66" i="5" s="1"/>
  <c r="DH69" i="5"/>
  <c r="BV69" i="5"/>
  <c r="DG69" i="5"/>
  <c r="BU69" i="5"/>
  <c r="DF69" i="5"/>
  <c r="BT69" i="5"/>
  <c r="DE69" i="5"/>
  <c r="DF68" i="5"/>
  <c r="CR68" i="5"/>
  <c r="CQ68" i="5"/>
  <c r="CP68" i="5"/>
  <c r="CO68" i="5"/>
  <c r="CN68" i="5"/>
  <c r="CM68" i="5"/>
  <c r="CL68" i="5"/>
  <c r="BZ68" i="5"/>
  <c r="DK68" i="5"/>
  <c r="BY68" i="5"/>
  <c r="DJ68" i="5"/>
  <c r="BX68" i="5"/>
  <c r="DI68" i="5"/>
  <c r="BW68" i="5"/>
  <c r="DH68" i="5"/>
  <c r="BV68" i="5"/>
  <c r="DG68" i="5"/>
  <c r="BU68" i="5"/>
  <c r="BT68" i="5"/>
  <c r="DE68" i="5"/>
  <c r="CR67" i="5"/>
  <c r="CY66" i="5" s="1"/>
  <c r="CQ67" i="5"/>
  <c r="CP67" i="5"/>
  <c r="CO67" i="5"/>
  <c r="CN67" i="5"/>
  <c r="CU66" i="5" s="1"/>
  <c r="CM67" i="5"/>
  <c r="CL67" i="5"/>
  <c r="BZ67" i="5"/>
  <c r="CI66" i="5" s="1"/>
  <c r="DR66" i="5" s="1"/>
  <c r="DK67" i="5"/>
  <c r="BY67" i="5"/>
  <c r="DJ67" i="5"/>
  <c r="BX67" i="5"/>
  <c r="DI67" i="5"/>
  <c r="BW67" i="5"/>
  <c r="DH67" i="5"/>
  <c r="BV67" i="5"/>
  <c r="DG67" i="5"/>
  <c r="BU67" i="5"/>
  <c r="DF67" i="5"/>
  <c r="BT67" i="5"/>
  <c r="DE67" i="5"/>
  <c r="DD66" i="5"/>
  <c r="DC66" i="5"/>
  <c r="DB66" i="5"/>
  <c r="DA66" i="5"/>
  <c r="CZ66" i="5"/>
  <c r="CR66" i="5"/>
  <c r="CQ66" i="5"/>
  <c r="CP66" i="5"/>
  <c r="CW66" i="5" s="1"/>
  <c r="CO66" i="5"/>
  <c r="CN66" i="5"/>
  <c r="CM66" i="5"/>
  <c r="CL66" i="5"/>
  <c r="BZ66" i="5"/>
  <c r="DK66" i="5" s="1"/>
  <c r="BY66" i="5"/>
  <c r="BX66" i="5"/>
  <c r="DI66" i="5" s="1"/>
  <c r="BW66" i="5"/>
  <c r="BV66" i="5"/>
  <c r="BU66" i="5"/>
  <c r="DF66" i="5" s="1"/>
  <c r="BT66" i="5"/>
  <c r="DE66" i="5" s="1"/>
  <c r="CR65" i="5"/>
  <c r="CQ65" i="5"/>
  <c r="CP65" i="5"/>
  <c r="CO65" i="5"/>
  <c r="CN65" i="5"/>
  <c r="CM65" i="5"/>
  <c r="CL65" i="5"/>
  <c r="BZ65" i="5"/>
  <c r="DK65" i="5" s="1"/>
  <c r="BY65" i="5"/>
  <c r="DJ65" i="5"/>
  <c r="BX65" i="5"/>
  <c r="DI65" i="5" s="1"/>
  <c r="BW65" i="5"/>
  <c r="DH65" i="5"/>
  <c r="BV65" i="5"/>
  <c r="DG65" i="5" s="1"/>
  <c r="BU65" i="5"/>
  <c r="DF65" i="5"/>
  <c r="BT65" i="5"/>
  <c r="DE65" i="5" s="1"/>
  <c r="CR64" i="5"/>
  <c r="CQ64" i="5"/>
  <c r="CP64" i="5"/>
  <c r="CO64" i="5"/>
  <c r="CN64" i="5"/>
  <c r="CM64" i="5"/>
  <c r="CL64" i="5"/>
  <c r="BZ64" i="5"/>
  <c r="DK64" i="5" s="1"/>
  <c r="BY64" i="5"/>
  <c r="DJ64" i="5"/>
  <c r="BX64" i="5"/>
  <c r="DI64" i="5" s="1"/>
  <c r="BW64" i="5"/>
  <c r="DH64" i="5" s="1"/>
  <c r="BV64" i="5"/>
  <c r="DG64" i="5" s="1"/>
  <c r="BU64" i="5"/>
  <c r="DF64" i="5" s="1"/>
  <c r="BT64" i="5"/>
  <c r="DE64" i="5" s="1"/>
  <c r="CR63" i="5"/>
  <c r="CQ63" i="5"/>
  <c r="CP63" i="5"/>
  <c r="CO63" i="5"/>
  <c r="CN63" i="5"/>
  <c r="CM63" i="5"/>
  <c r="CL63" i="5"/>
  <c r="BZ63" i="5"/>
  <c r="DK63" i="5" s="1"/>
  <c r="BY63" i="5"/>
  <c r="DJ63" i="5" s="1"/>
  <c r="BX63" i="5"/>
  <c r="DI63" i="5"/>
  <c r="BW63" i="5"/>
  <c r="DH63" i="5" s="1"/>
  <c r="BV63" i="5"/>
  <c r="DG63" i="5"/>
  <c r="BU63" i="5"/>
  <c r="DF63" i="5" s="1"/>
  <c r="BT63" i="5"/>
  <c r="DE63" i="5"/>
  <c r="CR62" i="5"/>
  <c r="CY59" i="5" s="1"/>
  <c r="CQ62" i="5"/>
  <c r="CP62" i="5"/>
  <c r="CO62" i="5"/>
  <c r="CN62" i="5"/>
  <c r="CU59" i="5" s="1"/>
  <c r="CM62" i="5"/>
  <c r="CL62" i="5"/>
  <c r="BZ62" i="5"/>
  <c r="CI59" i="5" s="1"/>
  <c r="DR59" i="5" s="1"/>
  <c r="DK62" i="5"/>
  <c r="BY62" i="5"/>
  <c r="DJ62" i="5" s="1"/>
  <c r="BX62" i="5"/>
  <c r="DI62" i="5"/>
  <c r="BW62" i="5"/>
  <c r="DH62" i="5" s="1"/>
  <c r="BV62" i="5"/>
  <c r="DG62" i="5" s="1"/>
  <c r="BU62" i="5"/>
  <c r="DF62" i="5" s="1"/>
  <c r="BT62" i="5"/>
  <c r="DE62" i="5" s="1"/>
  <c r="CR61" i="5"/>
  <c r="CQ61" i="5"/>
  <c r="CP61" i="5"/>
  <c r="CO61" i="5"/>
  <c r="CN61" i="5"/>
  <c r="CM61" i="5"/>
  <c r="CL61" i="5"/>
  <c r="CS59" i="5" s="1"/>
  <c r="BZ61" i="5"/>
  <c r="DK61" i="5" s="1"/>
  <c r="BY61" i="5"/>
  <c r="DJ61" i="5"/>
  <c r="BX61" i="5"/>
  <c r="DI61" i="5" s="1"/>
  <c r="BW61" i="5"/>
  <c r="DH61" i="5"/>
  <c r="BV61" i="5"/>
  <c r="DG61" i="5" s="1"/>
  <c r="BU61" i="5"/>
  <c r="DF61" i="5"/>
  <c r="BT61" i="5"/>
  <c r="DE61" i="5" s="1"/>
  <c r="CR60" i="5"/>
  <c r="CQ60" i="5"/>
  <c r="CX59" i="5" s="1"/>
  <c r="CP60" i="5"/>
  <c r="CO60" i="5"/>
  <c r="CN60" i="5"/>
  <c r="CM60" i="5"/>
  <c r="CL60" i="5"/>
  <c r="BZ60" i="5"/>
  <c r="DK60" i="5" s="1"/>
  <c r="BY60" i="5"/>
  <c r="DJ60" i="5"/>
  <c r="BX60" i="5"/>
  <c r="DI60" i="5" s="1"/>
  <c r="BW60" i="5"/>
  <c r="DH60" i="5"/>
  <c r="BV60" i="5"/>
  <c r="DG60" i="5" s="1"/>
  <c r="BU60" i="5"/>
  <c r="DF60" i="5" s="1"/>
  <c r="BT60" i="5"/>
  <c r="DE60" i="5" s="1"/>
  <c r="DD59" i="5"/>
  <c r="DC59" i="5"/>
  <c r="DB59" i="5"/>
  <c r="DA59" i="5"/>
  <c r="CZ59" i="5"/>
  <c r="CR59" i="5"/>
  <c r="CQ59" i="5"/>
  <c r="CP59" i="5"/>
  <c r="CO59" i="5"/>
  <c r="CN59" i="5"/>
  <c r="CM59" i="5"/>
  <c r="CT59" i="5"/>
  <c r="CL59" i="5"/>
  <c r="BZ59" i="5"/>
  <c r="BY59" i="5"/>
  <c r="CH59" i="5"/>
  <c r="DQ59" i="5" s="1"/>
  <c r="BX59" i="5"/>
  <c r="BW59" i="5"/>
  <c r="DH59" i="5"/>
  <c r="BV59" i="5"/>
  <c r="BU59" i="5"/>
  <c r="DF59" i="5" s="1"/>
  <c r="BT59" i="5"/>
  <c r="CC59" i="5" s="1"/>
  <c r="DL59" i="5" s="1"/>
  <c r="CR58" i="5"/>
  <c r="CQ58" i="5"/>
  <c r="CP58" i="5"/>
  <c r="CO58" i="5"/>
  <c r="CN58" i="5"/>
  <c r="CU52" i="5" s="1"/>
  <c r="CM58" i="5"/>
  <c r="CL58" i="5"/>
  <c r="BZ58" i="5"/>
  <c r="DK58" i="5"/>
  <c r="BY58" i="5"/>
  <c r="DJ58" i="5" s="1"/>
  <c r="BX58" i="5"/>
  <c r="DI58" i="5"/>
  <c r="BW58" i="5"/>
  <c r="DH58" i="5" s="1"/>
  <c r="BV58" i="5"/>
  <c r="DG58" i="5" s="1"/>
  <c r="BU58" i="5"/>
  <c r="DF58" i="5" s="1"/>
  <c r="BT58" i="5"/>
  <c r="DE58" i="5" s="1"/>
  <c r="CR57" i="5"/>
  <c r="CQ57" i="5"/>
  <c r="CP57" i="5"/>
  <c r="CO57" i="5"/>
  <c r="CN57" i="5"/>
  <c r="CM57" i="5"/>
  <c r="CL57" i="5"/>
  <c r="CS52" i="5" s="1"/>
  <c r="BZ57" i="5"/>
  <c r="DK57" i="5" s="1"/>
  <c r="BY57" i="5"/>
  <c r="DJ57" i="5"/>
  <c r="BX57" i="5"/>
  <c r="DI57" i="5" s="1"/>
  <c r="BW57" i="5"/>
  <c r="DH57" i="5"/>
  <c r="BV57" i="5"/>
  <c r="DG57" i="5" s="1"/>
  <c r="BU57" i="5"/>
  <c r="DF57" i="5"/>
  <c r="BT57" i="5"/>
  <c r="DE57" i="5" s="1"/>
  <c r="CR56" i="5"/>
  <c r="CQ56" i="5"/>
  <c r="CP56" i="5"/>
  <c r="CO56" i="5"/>
  <c r="CN56" i="5"/>
  <c r="CM56" i="5"/>
  <c r="CL56" i="5"/>
  <c r="BZ56" i="5"/>
  <c r="DK56" i="5" s="1"/>
  <c r="BY56" i="5"/>
  <c r="CH52" i="5" s="1"/>
  <c r="DQ52" i="5" s="1"/>
  <c r="DJ56" i="5"/>
  <c r="BX56" i="5"/>
  <c r="DI56" i="5" s="1"/>
  <c r="BW56" i="5"/>
  <c r="DH56" i="5"/>
  <c r="BV56" i="5"/>
  <c r="DG56" i="5" s="1"/>
  <c r="BU56" i="5"/>
  <c r="DF56" i="5" s="1"/>
  <c r="BT56" i="5"/>
  <c r="DE56" i="5" s="1"/>
  <c r="CR55" i="5"/>
  <c r="CQ55" i="5"/>
  <c r="CP55" i="5"/>
  <c r="CO55" i="5"/>
  <c r="CN55" i="5"/>
  <c r="CM55" i="5"/>
  <c r="CL55" i="5"/>
  <c r="BZ55" i="5"/>
  <c r="DK55" i="5" s="1"/>
  <c r="BY55" i="5"/>
  <c r="DJ55" i="5" s="1"/>
  <c r="BX55" i="5"/>
  <c r="DI55" i="5"/>
  <c r="BW55" i="5"/>
  <c r="DH55" i="5" s="1"/>
  <c r="BV55" i="5"/>
  <c r="DG55" i="5"/>
  <c r="BU55" i="5"/>
  <c r="DF55" i="5" s="1"/>
  <c r="BT55" i="5"/>
  <c r="DE55" i="5"/>
  <c r="CR54" i="5"/>
  <c r="CQ54" i="5"/>
  <c r="CP54" i="5"/>
  <c r="CO54" i="5"/>
  <c r="CN54" i="5"/>
  <c r="CM54" i="5"/>
  <c r="CL54" i="5"/>
  <c r="BZ54" i="5"/>
  <c r="DK54" i="5" s="1"/>
  <c r="BY54" i="5"/>
  <c r="DJ54" i="5" s="1"/>
  <c r="BX54" i="5"/>
  <c r="CG52" i="5" s="1"/>
  <c r="DP52" i="5" s="1"/>
  <c r="DI54" i="5"/>
  <c r="BW54" i="5"/>
  <c r="DH54" i="5" s="1"/>
  <c r="BV54" i="5"/>
  <c r="DG54" i="5"/>
  <c r="BU54" i="5"/>
  <c r="DF54" i="5" s="1"/>
  <c r="BT54" i="5"/>
  <c r="DE54" i="5" s="1"/>
  <c r="CR53" i="5"/>
  <c r="CQ53" i="5"/>
  <c r="CP53" i="5"/>
  <c r="CO53" i="5"/>
  <c r="CN53" i="5"/>
  <c r="CM53" i="5"/>
  <c r="CL53" i="5"/>
  <c r="BZ53" i="5"/>
  <c r="DK53" i="5"/>
  <c r="BY53" i="5"/>
  <c r="DJ53" i="5"/>
  <c r="BX53" i="5"/>
  <c r="DI53" i="5"/>
  <c r="BW53" i="5"/>
  <c r="DH53" i="5"/>
  <c r="BV53" i="5"/>
  <c r="DG53" i="5"/>
  <c r="BU53" i="5"/>
  <c r="DF53" i="5"/>
  <c r="BT53" i="5"/>
  <c r="DE53" i="5"/>
  <c r="DD52" i="5"/>
  <c r="DC52" i="5"/>
  <c r="DB52" i="5"/>
  <c r="DA52" i="5"/>
  <c r="CZ52" i="5"/>
  <c r="CR52" i="5"/>
  <c r="CQ52" i="5"/>
  <c r="CP52" i="5"/>
  <c r="CW52" i="5" s="1"/>
  <c r="CO52" i="5"/>
  <c r="CN52" i="5"/>
  <c r="CM52" i="5"/>
  <c r="CT52" i="5" s="1"/>
  <c r="CL52" i="5"/>
  <c r="BZ52" i="5"/>
  <c r="CI52" i="5" s="1"/>
  <c r="DR52" i="5" s="1"/>
  <c r="DK52" i="5"/>
  <c r="BY52" i="5"/>
  <c r="BX52" i="5"/>
  <c r="DI52" i="5"/>
  <c r="BW52" i="5"/>
  <c r="DH52" i="5" s="1"/>
  <c r="BV52" i="5"/>
  <c r="DG52" i="5" s="1"/>
  <c r="BU52" i="5"/>
  <c r="BT52" i="5"/>
  <c r="DE52" i="5"/>
  <c r="CR51" i="5"/>
  <c r="CQ51" i="5"/>
  <c r="CP51" i="5"/>
  <c r="CO51" i="5"/>
  <c r="CN51" i="5"/>
  <c r="CM51" i="5"/>
  <c r="CL51" i="5"/>
  <c r="BZ51" i="5"/>
  <c r="DK51" i="5" s="1"/>
  <c r="BY51" i="5"/>
  <c r="DJ51" i="5"/>
  <c r="BX51" i="5"/>
  <c r="DI51" i="5" s="1"/>
  <c r="BW51" i="5"/>
  <c r="DH51" i="5"/>
  <c r="BV51" i="5"/>
  <c r="DG51" i="5" s="1"/>
  <c r="BU51" i="5"/>
  <c r="DF51" i="5"/>
  <c r="BT51" i="5"/>
  <c r="DE51" i="5" s="1"/>
  <c r="CR50" i="5"/>
  <c r="CQ50" i="5"/>
  <c r="CP50" i="5"/>
  <c r="CO50" i="5"/>
  <c r="CN50" i="5"/>
  <c r="CM50" i="5"/>
  <c r="CL50" i="5"/>
  <c r="BZ50" i="5"/>
  <c r="DK50" i="5" s="1"/>
  <c r="BY50" i="5"/>
  <c r="DJ50" i="5"/>
  <c r="BX50" i="5"/>
  <c r="DI50" i="5" s="1"/>
  <c r="BW50" i="5"/>
  <c r="DH50" i="5" s="1"/>
  <c r="BV50" i="5"/>
  <c r="DG50" i="5" s="1"/>
  <c r="BU50" i="5"/>
  <c r="DF50" i="5" s="1"/>
  <c r="BT50" i="5"/>
  <c r="DE50" i="5" s="1"/>
  <c r="CR49" i="5"/>
  <c r="CQ49" i="5"/>
  <c r="CP49" i="5"/>
  <c r="CO49" i="5"/>
  <c r="CN49" i="5"/>
  <c r="CM49" i="5"/>
  <c r="CT45" i="5" s="1"/>
  <c r="CL49" i="5"/>
  <c r="BZ49" i="5"/>
  <c r="DK49" i="5"/>
  <c r="BY49" i="5"/>
  <c r="DJ49" i="5" s="1"/>
  <c r="BX49" i="5"/>
  <c r="DI49" i="5"/>
  <c r="BW49" i="5"/>
  <c r="DH49" i="5" s="1"/>
  <c r="BV49" i="5"/>
  <c r="DG49" i="5"/>
  <c r="BU49" i="5"/>
  <c r="DF49" i="5" s="1"/>
  <c r="BT49" i="5"/>
  <c r="DE49" i="5"/>
  <c r="DF48" i="5"/>
  <c r="CR48" i="5"/>
  <c r="CQ48" i="5"/>
  <c r="CP48" i="5"/>
  <c r="CO48" i="5"/>
  <c r="CN48" i="5"/>
  <c r="CM48" i="5"/>
  <c r="CL48" i="5"/>
  <c r="BZ48" i="5"/>
  <c r="DK48" i="5" s="1"/>
  <c r="BY48" i="5"/>
  <c r="DJ48" i="5"/>
  <c r="BX48" i="5"/>
  <c r="DI48" i="5" s="1"/>
  <c r="BW48" i="5"/>
  <c r="DH48" i="5"/>
  <c r="BV48" i="5"/>
  <c r="DG48" i="5" s="1"/>
  <c r="BU48" i="5"/>
  <c r="BT48" i="5"/>
  <c r="DE48" i="5"/>
  <c r="CR47" i="5"/>
  <c r="CQ47" i="5"/>
  <c r="CP47" i="5"/>
  <c r="CO47" i="5"/>
  <c r="CN47" i="5"/>
  <c r="CM47" i="5"/>
  <c r="CL47" i="5"/>
  <c r="BZ47" i="5"/>
  <c r="DK47" i="5" s="1"/>
  <c r="BY47" i="5"/>
  <c r="DJ47" i="5"/>
  <c r="BX47" i="5"/>
  <c r="DI47" i="5" s="1"/>
  <c r="BW47" i="5"/>
  <c r="DH47" i="5"/>
  <c r="BV47" i="5"/>
  <c r="DG47" i="5" s="1"/>
  <c r="BU47" i="5"/>
  <c r="DF47" i="5"/>
  <c r="BT47" i="5"/>
  <c r="DE47" i="5" s="1"/>
  <c r="CR46" i="5"/>
  <c r="CQ46" i="5"/>
  <c r="CX45" i="5" s="1"/>
  <c r="CP46" i="5"/>
  <c r="CO46" i="5"/>
  <c r="CN46" i="5"/>
  <c r="CM46" i="5"/>
  <c r="CL46" i="5"/>
  <c r="BZ46" i="5"/>
  <c r="DK46" i="5" s="1"/>
  <c r="BY46" i="5"/>
  <c r="DJ46" i="5"/>
  <c r="BX46" i="5"/>
  <c r="DI46" i="5" s="1"/>
  <c r="BW46" i="5"/>
  <c r="DH46" i="5" s="1"/>
  <c r="BV46" i="5"/>
  <c r="DG46" i="5" s="1"/>
  <c r="BU46" i="5"/>
  <c r="DF46" i="5" s="1"/>
  <c r="BT46" i="5"/>
  <c r="DE46" i="5" s="1"/>
  <c r="DH45" i="5"/>
  <c r="DD45" i="5"/>
  <c r="DC45" i="5"/>
  <c r="DB45" i="5"/>
  <c r="DA45" i="5"/>
  <c r="CZ45" i="5"/>
  <c r="CR45" i="5"/>
  <c r="CY45" i="5" s="1"/>
  <c r="CQ45" i="5"/>
  <c r="CP45" i="5"/>
  <c r="CW45" i="5" s="1"/>
  <c r="CO45" i="5"/>
  <c r="CV45" i="5" s="1"/>
  <c r="CN45" i="5"/>
  <c r="CM45" i="5"/>
  <c r="CL45" i="5"/>
  <c r="CS45" i="5" s="1"/>
  <c r="BZ45" i="5"/>
  <c r="BY45" i="5"/>
  <c r="CH45" i="5" s="1"/>
  <c r="DQ45" i="5" s="1"/>
  <c r="DJ45" i="5"/>
  <c r="BX45" i="5"/>
  <c r="BW45" i="5"/>
  <c r="BV45" i="5"/>
  <c r="CE45" i="5" s="1"/>
  <c r="DN45" i="5" s="1"/>
  <c r="BU45" i="5"/>
  <c r="DF45" i="5" s="1"/>
  <c r="BT45" i="5"/>
  <c r="CC45" i="5" s="1"/>
  <c r="DL45" i="5" s="1"/>
  <c r="DF44" i="5"/>
  <c r="CR44" i="5"/>
  <c r="CQ44" i="5"/>
  <c r="CP44" i="5"/>
  <c r="CO44" i="5"/>
  <c r="CN44" i="5"/>
  <c r="CM44" i="5"/>
  <c r="CL44" i="5"/>
  <c r="BZ44" i="5"/>
  <c r="DK44" i="5"/>
  <c r="BY44" i="5"/>
  <c r="DJ44" i="5"/>
  <c r="BX44" i="5"/>
  <c r="DI44" i="5"/>
  <c r="BW44" i="5"/>
  <c r="DH44" i="5"/>
  <c r="BV44" i="5"/>
  <c r="DG44" i="5"/>
  <c r="BU44" i="5"/>
  <c r="BT44" i="5"/>
  <c r="DE44" i="5" s="1"/>
  <c r="CR43" i="5"/>
  <c r="CQ43" i="5"/>
  <c r="CP43" i="5"/>
  <c r="CO43" i="5"/>
  <c r="CN43" i="5"/>
  <c r="CM43" i="5"/>
  <c r="CL43" i="5"/>
  <c r="BZ43" i="5"/>
  <c r="DK43" i="5"/>
  <c r="BY43" i="5"/>
  <c r="DJ43" i="5"/>
  <c r="BX43" i="5"/>
  <c r="DI43" i="5"/>
  <c r="BW43" i="5"/>
  <c r="DH43" i="5"/>
  <c r="BV43" i="5"/>
  <c r="DG43" i="5"/>
  <c r="BU43" i="5"/>
  <c r="DF43" i="5"/>
  <c r="BT43" i="5"/>
  <c r="DE43" i="5"/>
  <c r="CR42" i="5"/>
  <c r="CQ42" i="5"/>
  <c r="CP42" i="5"/>
  <c r="CO42" i="5"/>
  <c r="CN42" i="5"/>
  <c r="CM42" i="5"/>
  <c r="CL42" i="5"/>
  <c r="BZ42" i="5"/>
  <c r="DK42" i="5" s="1"/>
  <c r="BY42" i="5"/>
  <c r="DJ42" i="5" s="1"/>
  <c r="BX42" i="5"/>
  <c r="DI42" i="5" s="1"/>
  <c r="BW42" i="5"/>
  <c r="DH42" i="5"/>
  <c r="BV42" i="5"/>
  <c r="DG42" i="5" s="1"/>
  <c r="BU42" i="5"/>
  <c r="DF42" i="5"/>
  <c r="BT42" i="5"/>
  <c r="DE42" i="5" s="1"/>
  <c r="CR41" i="5"/>
  <c r="CQ41" i="5"/>
  <c r="CP41" i="5"/>
  <c r="CO41" i="5"/>
  <c r="CN41" i="5"/>
  <c r="CM41" i="5"/>
  <c r="CL41" i="5"/>
  <c r="CS38" i="5" s="1"/>
  <c r="BZ41" i="5"/>
  <c r="DK41" i="5"/>
  <c r="BY41" i="5"/>
  <c r="DJ41" i="5"/>
  <c r="BX41" i="5"/>
  <c r="DI41" i="5"/>
  <c r="BW41" i="5"/>
  <c r="DH41" i="5"/>
  <c r="BV41" i="5"/>
  <c r="DG41" i="5"/>
  <c r="BU41" i="5"/>
  <c r="DF41" i="5"/>
  <c r="BT41" i="5"/>
  <c r="DE41" i="5"/>
  <c r="CR40" i="5"/>
  <c r="CQ40" i="5"/>
  <c r="CP40" i="5"/>
  <c r="CO40" i="5"/>
  <c r="CN40" i="5"/>
  <c r="CM40" i="5"/>
  <c r="CL40" i="5"/>
  <c r="BZ40" i="5"/>
  <c r="DK40" i="5" s="1"/>
  <c r="BY40" i="5"/>
  <c r="DJ40" i="5" s="1"/>
  <c r="BX40" i="5"/>
  <c r="DI40" i="5" s="1"/>
  <c r="BW40" i="5"/>
  <c r="DH40" i="5" s="1"/>
  <c r="BV40" i="5"/>
  <c r="DG40" i="5"/>
  <c r="BU40" i="5"/>
  <c r="DF40" i="5" s="1"/>
  <c r="BT40" i="5"/>
  <c r="DE40" i="5"/>
  <c r="CR39" i="5"/>
  <c r="CQ39" i="5"/>
  <c r="CP39" i="5"/>
  <c r="CO39" i="5"/>
  <c r="CN39" i="5"/>
  <c r="CM39" i="5"/>
  <c r="CL39" i="5"/>
  <c r="BZ39" i="5"/>
  <c r="DK39" i="5"/>
  <c r="BY39" i="5"/>
  <c r="DJ39" i="5"/>
  <c r="BX39" i="5"/>
  <c r="DI39" i="5"/>
  <c r="BW39" i="5"/>
  <c r="DH39" i="5"/>
  <c r="BV39" i="5"/>
  <c r="DG39" i="5"/>
  <c r="BU39" i="5"/>
  <c r="DF39" i="5"/>
  <c r="BT39" i="5"/>
  <c r="DE39" i="5"/>
  <c r="DD38" i="5"/>
  <c r="DC38" i="5"/>
  <c r="DB38" i="5"/>
  <c r="DA38" i="5"/>
  <c r="CZ38" i="5"/>
  <c r="CR38" i="5"/>
  <c r="CY38" i="5" s="1"/>
  <c r="CQ38" i="5"/>
  <c r="CX38" i="5" s="1"/>
  <c r="CP38" i="5"/>
  <c r="CW38" i="5" s="1"/>
  <c r="CO38" i="5"/>
  <c r="CV38" i="5" s="1"/>
  <c r="CN38" i="5"/>
  <c r="CM38" i="5"/>
  <c r="CT38" i="5" s="1"/>
  <c r="CL38" i="5"/>
  <c r="BZ38" i="5"/>
  <c r="DK38" i="5" s="1"/>
  <c r="BY38" i="5"/>
  <c r="BX38" i="5"/>
  <c r="DI38" i="5"/>
  <c r="BW38" i="5"/>
  <c r="BV38" i="5"/>
  <c r="DG38" i="5" s="1"/>
  <c r="BU38" i="5"/>
  <c r="CD38" i="5" s="1"/>
  <c r="DM38" i="5" s="1"/>
  <c r="BT38" i="5"/>
  <c r="DE38" i="5" s="1"/>
  <c r="CR37" i="5"/>
  <c r="CQ37" i="5"/>
  <c r="CP37" i="5"/>
  <c r="CO37" i="5"/>
  <c r="CN37" i="5"/>
  <c r="CM37" i="5"/>
  <c r="CL37" i="5"/>
  <c r="BZ37" i="5"/>
  <c r="DK37" i="5" s="1"/>
  <c r="BY37" i="5"/>
  <c r="DJ37" i="5"/>
  <c r="BX37" i="5"/>
  <c r="DI37" i="5" s="1"/>
  <c r="BW37" i="5"/>
  <c r="DH37" i="5" s="1"/>
  <c r="BV37" i="5"/>
  <c r="DG37" i="5" s="1"/>
  <c r="BU37" i="5"/>
  <c r="DF37" i="5" s="1"/>
  <c r="BT37" i="5"/>
  <c r="DE37" i="5" s="1"/>
  <c r="CR36" i="5"/>
  <c r="CQ36" i="5"/>
  <c r="CP36" i="5"/>
  <c r="CO36" i="5"/>
  <c r="CN36" i="5"/>
  <c r="CM36" i="5"/>
  <c r="CL36" i="5"/>
  <c r="BZ36" i="5"/>
  <c r="DK36" i="5"/>
  <c r="BY36" i="5"/>
  <c r="DJ36" i="5" s="1"/>
  <c r="BX36" i="5"/>
  <c r="DI36" i="5"/>
  <c r="BW36" i="5"/>
  <c r="DH36" i="5" s="1"/>
  <c r="BV36" i="5"/>
  <c r="DG36" i="5"/>
  <c r="BU36" i="5"/>
  <c r="DF36" i="5" s="1"/>
  <c r="BT36" i="5"/>
  <c r="DE36" i="5"/>
  <c r="CR35" i="5"/>
  <c r="CY31" i="5" s="1"/>
  <c r="CQ35" i="5"/>
  <c r="CP35" i="5"/>
  <c r="CO35" i="5"/>
  <c r="CN35" i="5"/>
  <c r="CU31" i="5" s="1"/>
  <c r="CM35" i="5"/>
  <c r="CL35" i="5"/>
  <c r="BZ35" i="5"/>
  <c r="DK35" i="5"/>
  <c r="BY35" i="5"/>
  <c r="DJ35" i="5" s="1"/>
  <c r="BX35" i="5"/>
  <c r="DI35" i="5"/>
  <c r="BW35" i="5"/>
  <c r="DH35" i="5" s="1"/>
  <c r="BV35" i="5"/>
  <c r="DG35" i="5" s="1"/>
  <c r="BU35" i="5"/>
  <c r="DF35" i="5" s="1"/>
  <c r="BT35" i="5"/>
  <c r="DE35" i="5" s="1"/>
  <c r="CR34" i="5"/>
  <c r="CQ34" i="5"/>
  <c r="CP34" i="5"/>
  <c r="CO34" i="5"/>
  <c r="CN34" i="5"/>
  <c r="CM34" i="5"/>
  <c r="CT31" i="5" s="1"/>
  <c r="CL34" i="5"/>
  <c r="BZ34" i="5"/>
  <c r="DK34" i="5" s="1"/>
  <c r="BY34" i="5"/>
  <c r="DJ34" i="5"/>
  <c r="BX34" i="5"/>
  <c r="DI34" i="5" s="1"/>
  <c r="BW34" i="5"/>
  <c r="DH34" i="5"/>
  <c r="BV34" i="5"/>
  <c r="DG34" i="5" s="1"/>
  <c r="BU34" i="5"/>
  <c r="DF34" i="5" s="1"/>
  <c r="BT34" i="5"/>
  <c r="DE34" i="5"/>
  <c r="CR33" i="5"/>
  <c r="CQ33" i="5"/>
  <c r="CP33" i="5"/>
  <c r="CO33" i="5"/>
  <c r="CN33" i="5"/>
  <c r="CM33" i="5"/>
  <c r="CL33" i="5"/>
  <c r="BZ33" i="5"/>
  <c r="DK33" i="5" s="1"/>
  <c r="BY33" i="5"/>
  <c r="DJ33" i="5" s="1"/>
  <c r="BX33" i="5"/>
  <c r="DI33" i="5" s="1"/>
  <c r="BW33" i="5"/>
  <c r="DH33" i="5"/>
  <c r="BV33" i="5"/>
  <c r="DG33" i="5" s="1"/>
  <c r="BU33" i="5"/>
  <c r="DF33" i="5"/>
  <c r="BT33" i="5"/>
  <c r="DE33" i="5" s="1"/>
  <c r="CR32" i="5"/>
  <c r="CQ32" i="5"/>
  <c r="CP32" i="5"/>
  <c r="CO32" i="5"/>
  <c r="CN32" i="5"/>
  <c r="CM32" i="5"/>
  <c r="CL32" i="5"/>
  <c r="BZ32" i="5"/>
  <c r="DK32" i="5"/>
  <c r="BY32" i="5"/>
  <c r="DJ32" i="5"/>
  <c r="BX32" i="5"/>
  <c r="DI32" i="5"/>
  <c r="BW32" i="5"/>
  <c r="DH32" i="5"/>
  <c r="BV32" i="5"/>
  <c r="DG32" i="5"/>
  <c r="BU32" i="5"/>
  <c r="DF32" i="5"/>
  <c r="BT32" i="5"/>
  <c r="DE32" i="5"/>
  <c r="DD31" i="5"/>
  <c r="DC31" i="5"/>
  <c r="DB31" i="5"/>
  <c r="DA31" i="5"/>
  <c r="CZ31" i="5"/>
  <c r="CR31" i="5"/>
  <c r="CQ31" i="5"/>
  <c r="CX31" i="5" s="1"/>
  <c r="CP31" i="5"/>
  <c r="CW31" i="5" s="1"/>
  <c r="CO31" i="5"/>
  <c r="CN31" i="5"/>
  <c r="CM31" i="5"/>
  <c r="CL31" i="5"/>
  <c r="BZ31" i="5"/>
  <c r="BY31" i="5"/>
  <c r="DJ31" i="5"/>
  <c r="BX31" i="5"/>
  <c r="BW31" i="5"/>
  <c r="DH31" i="5" s="1"/>
  <c r="BV31" i="5"/>
  <c r="BU31" i="5"/>
  <c r="DF31" i="5" s="1"/>
  <c r="BT31" i="5"/>
  <c r="DE31" i="5" s="1"/>
  <c r="CR30" i="5"/>
  <c r="CQ30" i="5"/>
  <c r="CP30" i="5"/>
  <c r="CO30" i="5"/>
  <c r="CN30" i="5"/>
  <c r="CM30" i="5"/>
  <c r="CL30" i="5"/>
  <c r="BZ30" i="5"/>
  <c r="DK30" i="5"/>
  <c r="BY30" i="5"/>
  <c r="DJ30" i="5" s="1"/>
  <c r="BX30" i="5"/>
  <c r="DI30" i="5"/>
  <c r="BW30" i="5"/>
  <c r="DH30" i="5" s="1"/>
  <c r="BV30" i="5"/>
  <c r="DG30" i="5"/>
  <c r="BU30" i="5"/>
  <c r="DF30" i="5" s="1"/>
  <c r="BT30" i="5"/>
  <c r="DE30" i="5" s="1"/>
  <c r="CR29" i="5"/>
  <c r="CQ29" i="5"/>
  <c r="CP29" i="5"/>
  <c r="CO29" i="5"/>
  <c r="CN29" i="5"/>
  <c r="CM29" i="5"/>
  <c r="CL29" i="5"/>
  <c r="BZ29" i="5"/>
  <c r="DK29" i="5"/>
  <c r="BY29" i="5"/>
  <c r="DJ29" i="5" s="1"/>
  <c r="BX29" i="5"/>
  <c r="DI29" i="5"/>
  <c r="BW29" i="5"/>
  <c r="DH29" i="5" s="1"/>
  <c r="BV29" i="5"/>
  <c r="DG29" i="5"/>
  <c r="BU29" i="5"/>
  <c r="DF29" i="5" s="1"/>
  <c r="BT29" i="5"/>
  <c r="DE29" i="5"/>
  <c r="CR28" i="5"/>
  <c r="CQ28" i="5"/>
  <c r="CP28" i="5"/>
  <c r="CO28" i="5"/>
  <c r="CV24" i="5" s="1"/>
  <c r="CN28" i="5"/>
  <c r="CU24" i="5" s="1"/>
  <c r="CM28" i="5"/>
  <c r="CL28" i="5"/>
  <c r="BZ28" i="5"/>
  <c r="DK28" i="5"/>
  <c r="BY28" i="5"/>
  <c r="DJ28" i="5" s="1"/>
  <c r="BX28" i="5"/>
  <c r="DI28" i="5"/>
  <c r="BW28" i="5"/>
  <c r="DH28" i="5" s="1"/>
  <c r="BV28" i="5"/>
  <c r="DG28" i="5" s="1"/>
  <c r="BU28" i="5"/>
  <c r="DF28" i="5" s="1"/>
  <c r="BT28" i="5"/>
  <c r="DE28" i="5" s="1"/>
  <c r="CR27" i="5"/>
  <c r="CQ27" i="5"/>
  <c r="CP27" i="5"/>
  <c r="CO27" i="5"/>
  <c r="CN27" i="5"/>
  <c r="CM27" i="5"/>
  <c r="CL27" i="5"/>
  <c r="BZ27" i="5"/>
  <c r="DK27" i="5" s="1"/>
  <c r="BY27" i="5"/>
  <c r="DJ27" i="5"/>
  <c r="BX27" i="5"/>
  <c r="DI27" i="5" s="1"/>
  <c r="BW27" i="5"/>
  <c r="DH27" i="5"/>
  <c r="BV27" i="5"/>
  <c r="DG27" i="5" s="1"/>
  <c r="BU27" i="5"/>
  <c r="DF27" i="5"/>
  <c r="BT27" i="5"/>
  <c r="DE27" i="5" s="1"/>
  <c r="CR26" i="5"/>
  <c r="CQ26" i="5"/>
  <c r="CP26" i="5"/>
  <c r="CO26" i="5"/>
  <c r="CN26" i="5"/>
  <c r="CM26" i="5"/>
  <c r="CL26" i="5"/>
  <c r="BZ26" i="5"/>
  <c r="DK26" i="5"/>
  <c r="BY26" i="5"/>
  <c r="DJ26" i="5" s="1"/>
  <c r="BX26" i="5"/>
  <c r="DI26" i="5"/>
  <c r="BW26" i="5"/>
  <c r="DH26" i="5" s="1"/>
  <c r="BV26" i="5"/>
  <c r="DG26" i="5"/>
  <c r="BU26" i="5"/>
  <c r="DF26" i="5" s="1"/>
  <c r="BT26" i="5"/>
  <c r="DE26" i="5" s="1"/>
  <c r="CR25" i="5"/>
  <c r="CQ25" i="5"/>
  <c r="CP25" i="5"/>
  <c r="CO25" i="5"/>
  <c r="CN25" i="5"/>
  <c r="CM25" i="5"/>
  <c r="CL25" i="5"/>
  <c r="CS24" i="5" s="1"/>
  <c r="BZ25" i="5"/>
  <c r="DK25" i="5"/>
  <c r="BY25" i="5"/>
  <c r="DJ25" i="5"/>
  <c r="BX25" i="5"/>
  <c r="DI25" i="5"/>
  <c r="BW25" i="5"/>
  <c r="CF24" i="5" s="1"/>
  <c r="DO24" i="5" s="1"/>
  <c r="DH25" i="5"/>
  <c r="BV25" i="5"/>
  <c r="DG25" i="5"/>
  <c r="BU25" i="5"/>
  <c r="DF25" i="5"/>
  <c r="BT25" i="5"/>
  <c r="DE25" i="5"/>
  <c r="DE24" i="5"/>
  <c r="DD24" i="5"/>
  <c r="DC24" i="5"/>
  <c r="DB24" i="5"/>
  <c r="DA24" i="5"/>
  <c r="CZ24" i="5"/>
  <c r="CR24" i="5"/>
  <c r="CQ24" i="5"/>
  <c r="CX24" i="5" s="1"/>
  <c r="CP24" i="5"/>
  <c r="CW24" i="5" s="1"/>
  <c r="CO24" i="5"/>
  <c r="CN24" i="5"/>
  <c r="CM24" i="5"/>
  <c r="CL24" i="5"/>
  <c r="BZ24" i="5"/>
  <c r="DK24" i="5"/>
  <c r="BY24" i="5"/>
  <c r="BX24" i="5"/>
  <c r="DI24" i="5" s="1"/>
  <c r="BW24" i="5"/>
  <c r="BV24" i="5"/>
  <c r="CE24" i="5" s="1"/>
  <c r="DN24" i="5" s="1"/>
  <c r="BU24" i="5"/>
  <c r="DF24" i="5" s="1"/>
  <c r="BT24" i="5"/>
  <c r="CR23" i="5"/>
  <c r="CQ23" i="5"/>
  <c r="CP23" i="5"/>
  <c r="CO23" i="5"/>
  <c r="CN23" i="5"/>
  <c r="CM23" i="5"/>
  <c r="CL23" i="5"/>
  <c r="BZ23" i="5"/>
  <c r="DK23" i="5"/>
  <c r="BY23" i="5"/>
  <c r="DJ23" i="5"/>
  <c r="BX23" i="5"/>
  <c r="DI23" i="5"/>
  <c r="BW23" i="5"/>
  <c r="DH23" i="5"/>
  <c r="BV23" i="5"/>
  <c r="DG23" i="5"/>
  <c r="BU23" i="5"/>
  <c r="DF23" i="5"/>
  <c r="BT23" i="5"/>
  <c r="DE23" i="5"/>
  <c r="CR22" i="5"/>
  <c r="CQ22" i="5"/>
  <c r="CP22" i="5"/>
  <c r="CO22" i="5"/>
  <c r="CN22" i="5"/>
  <c r="CM22" i="5"/>
  <c r="CL22" i="5"/>
  <c r="BZ22" i="5"/>
  <c r="DK22" i="5" s="1"/>
  <c r="BY22" i="5"/>
  <c r="DJ22" i="5" s="1"/>
  <c r="BX22" i="5"/>
  <c r="DI22" i="5" s="1"/>
  <c r="BW22" i="5"/>
  <c r="DH22" i="5" s="1"/>
  <c r="BV22" i="5"/>
  <c r="DG22" i="5"/>
  <c r="BU22" i="5"/>
  <c r="DF22" i="5" s="1"/>
  <c r="BT22" i="5"/>
  <c r="DE22" i="5"/>
  <c r="CR21" i="5"/>
  <c r="CQ21" i="5"/>
  <c r="CP21" i="5"/>
  <c r="CO21" i="5"/>
  <c r="CN21" i="5"/>
  <c r="CM21" i="5"/>
  <c r="CL21" i="5"/>
  <c r="BZ21" i="5"/>
  <c r="DK21" i="5" s="1"/>
  <c r="BY21" i="5"/>
  <c r="DJ21" i="5"/>
  <c r="BX21" i="5"/>
  <c r="DI21" i="5"/>
  <c r="BW21" i="5"/>
  <c r="DH21" i="5"/>
  <c r="BV21" i="5"/>
  <c r="DG21" i="5"/>
  <c r="BU21" i="5"/>
  <c r="DF21" i="5"/>
  <c r="BT21" i="5"/>
  <c r="DE21" i="5"/>
  <c r="CR20" i="5"/>
  <c r="CQ20" i="5"/>
  <c r="CP20" i="5"/>
  <c r="CO20" i="5"/>
  <c r="CV17" i="5" s="1"/>
  <c r="CN20" i="5"/>
  <c r="CM20" i="5"/>
  <c r="CL20" i="5"/>
  <c r="BZ20" i="5"/>
  <c r="DK20" i="5" s="1"/>
  <c r="BY20" i="5"/>
  <c r="DJ20" i="5" s="1"/>
  <c r="BX20" i="5"/>
  <c r="DI20" i="5" s="1"/>
  <c r="BW20" i="5"/>
  <c r="DH20" i="5" s="1"/>
  <c r="BV20" i="5"/>
  <c r="DG20" i="5" s="1"/>
  <c r="BU20" i="5"/>
  <c r="DF20" i="5"/>
  <c r="BT20" i="5"/>
  <c r="DE20" i="5" s="1"/>
  <c r="CR19" i="5"/>
  <c r="CQ19" i="5"/>
  <c r="CP19" i="5"/>
  <c r="CO19" i="5"/>
  <c r="CN19" i="5"/>
  <c r="CM19" i="5"/>
  <c r="CL19" i="5"/>
  <c r="CS17" i="5" s="1"/>
  <c r="BZ19" i="5"/>
  <c r="DK19" i="5"/>
  <c r="BY19" i="5"/>
  <c r="DJ19" i="5"/>
  <c r="BX19" i="5"/>
  <c r="DI19" i="5"/>
  <c r="BW19" i="5"/>
  <c r="DH19" i="5"/>
  <c r="BV19" i="5"/>
  <c r="DG19" i="5"/>
  <c r="BU19" i="5"/>
  <c r="DF19" i="5"/>
  <c r="BT19" i="5"/>
  <c r="DE19" i="5"/>
  <c r="CR18" i="5"/>
  <c r="CY17" i="5" s="1"/>
  <c r="CQ18" i="5"/>
  <c r="CP18" i="5"/>
  <c r="CO18" i="5"/>
  <c r="CN18" i="5"/>
  <c r="CM18" i="5"/>
  <c r="CL18" i="5"/>
  <c r="BZ18" i="5"/>
  <c r="DK18" i="5"/>
  <c r="BY18" i="5"/>
  <c r="DJ18" i="5" s="1"/>
  <c r="BX18" i="5"/>
  <c r="DI18" i="5" s="1"/>
  <c r="BW18" i="5"/>
  <c r="DH18" i="5" s="1"/>
  <c r="BV18" i="5"/>
  <c r="DG18" i="5" s="1"/>
  <c r="BU18" i="5"/>
  <c r="DF18" i="5" s="1"/>
  <c r="BT18" i="5"/>
  <c r="DE18" i="5"/>
  <c r="DD17" i="5"/>
  <c r="DC17" i="5"/>
  <c r="DB17" i="5"/>
  <c r="DA17" i="5"/>
  <c r="CZ17" i="5"/>
  <c r="CR17" i="5"/>
  <c r="CQ17" i="5"/>
  <c r="CX17" i="5"/>
  <c r="CP17" i="5"/>
  <c r="CO17" i="5"/>
  <c r="CN17" i="5"/>
  <c r="CU17" i="5" s="1"/>
  <c r="CM17" i="5"/>
  <c r="CL17" i="5"/>
  <c r="BZ17" i="5"/>
  <c r="DK17" i="5"/>
  <c r="BY17" i="5"/>
  <c r="DJ17" i="5"/>
  <c r="BX17" i="5"/>
  <c r="CG17" i="5" s="1"/>
  <c r="DP17" i="5" s="1"/>
  <c r="DI17" i="5"/>
  <c r="BW17" i="5"/>
  <c r="DH17" i="5"/>
  <c r="BV17" i="5"/>
  <c r="DG17" i="5"/>
  <c r="BU17" i="5"/>
  <c r="DF17" i="5"/>
  <c r="BT17" i="5"/>
  <c r="CC17" i="5" s="1"/>
  <c r="DL17" i="5" s="1"/>
  <c r="DE17" i="5"/>
  <c r="CR16" i="5"/>
  <c r="CQ16" i="5"/>
  <c r="CP16" i="5"/>
  <c r="CO16" i="5"/>
  <c r="CN16" i="5"/>
  <c r="CM16" i="5"/>
  <c r="CL16" i="5"/>
  <c r="BZ16" i="5"/>
  <c r="DK16" i="5" s="1"/>
  <c r="BY16" i="5"/>
  <c r="DJ16" i="5" s="1"/>
  <c r="BX16" i="5"/>
  <c r="DI16" i="5" s="1"/>
  <c r="BW16" i="5"/>
  <c r="DH16" i="5" s="1"/>
  <c r="BV16" i="5"/>
  <c r="DG16" i="5" s="1"/>
  <c r="BU16" i="5"/>
  <c r="DF16" i="5"/>
  <c r="BT16" i="5"/>
  <c r="DE16" i="5" s="1"/>
  <c r="CR15" i="5"/>
  <c r="CQ15" i="5"/>
  <c r="CP15" i="5"/>
  <c r="CO15" i="5"/>
  <c r="CN15" i="5"/>
  <c r="CM15" i="5"/>
  <c r="CL15" i="5"/>
  <c r="BZ15" i="5"/>
  <c r="DK15" i="5"/>
  <c r="BY15" i="5"/>
  <c r="DJ15" i="5"/>
  <c r="BX15" i="5"/>
  <c r="DI15" i="5"/>
  <c r="BW15" i="5"/>
  <c r="DH15" i="5"/>
  <c r="BV15" i="5"/>
  <c r="DG15" i="5"/>
  <c r="BU15" i="5"/>
  <c r="DF15" i="5"/>
  <c r="BT15" i="5"/>
  <c r="DE15" i="5"/>
  <c r="CR14" i="5"/>
  <c r="CQ14" i="5"/>
  <c r="CP14" i="5"/>
  <c r="CO14" i="5"/>
  <c r="CN14" i="5"/>
  <c r="CM14" i="5"/>
  <c r="CL14" i="5"/>
  <c r="BZ14" i="5"/>
  <c r="DK14" i="5"/>
  <c r="BY14" i="5"/>
  <c r="DJ14" i="5" s="1"/>
  <c r="BX14" i="5"/>
  <c r="DI14" i="5" s="1"/>
  <c r="BW14" i="5"/>
  <c r="DH14" i="5" s="1"/>
  <c r="BV14" i="5"/>
  <c r="DG14" i="5" s="1"/>
  <c r="BU14" i="5"/>
  <c r="DF14" i="5" s="1"/>
  <c r="BT14" i="5"/>
  <c r="DE14" i="5"/>
  <c r="CR13" i="5"/>
  <c r="CQ13" i="5"/>
  <c r="CP13" i="5"/>
  <c r="CO13" i="5"/>
  <c r="CV10" i="5" s="1"/>
  <c r="CN13" i="5"/>
  <c r="CM13" i="5"/>
  <c r="CL13" i="5"/>
  <c r="BZ13" i="5"/>
  <c r="DK13" i="5" s="1"/>
  <c r="BY13" i="5"/>
  <c r="DJ13" i="5"/>
  <c r="BX13" i="5"/>
  <c r="DI13" i="5" s="1"/>
  <c r="BW13" i="5"/>
  <c r="DH13" i="5"/>
  <c r="BV13" i="5"/>
  <c r="DG13" i="5" s="1"/>
  <c r="BU13" i="5"/>
  <c r="DF13" i="5"/>
  <c r="BT13" i="5"/>
  <c r="DE13" i="5" s="1"/>
  <c r="CR12" i="5"/>
  <c r="CQ12" i="5"/>
  <c r="CP12" i="5"/>
  <c r="CO12" i="5"/>
  <c r="CN12" i="5"/>
  <c r="CM12" i="5"/>
  <c r="CL12" i="5"/>
  <c r="BZ12" i="5"/>
  <c r="DK12" i="5" s="1"/>
  <c r="BY12" i="5"/>
  <c r="DJ12" i="5"/>
  <c r="BX12" i="5"/>
  <c r="DI12" i="5" s="1"/>
  <c r="BW12" i="5"/>
  <c r="DH12" i="5" s="1"/>
  <c r="BV12" i="5"/>
  <c r="DG12" i="5" s="1"/>
  <c r="BU12" i="5"/>
  <c r="DF12" i="5" s="1"/>
  <c r="BT12" i="5"/>
  <c r="DE12" i="5" s="1"/>
  <c r="CR11" i="5"/>
  <c r="CQ11" i="5"/>
  <c r="CP11" i="5"/>
  <c r="CO11" i="5"/>
  <c r="CN11" i="5"/>
  <c r="CU10" i="5" s="1"/>
  <c r="CM11" i="5"/>
  <c r="CT10" i="5" s="1"/>
  <c r="CL11" i="5"/>
  <c r="BZ11" i="5"/>
  <c r="DK11" i="5"/>
  <c r="BY11" i="5"/>
  <c r="DJ11" i="5" s="1"/>
  <c r="BX11" i="5"/>
  <c r="DI11" i="5"/>
  <c r="BW11" i="5"/>
  <c r="DH11" i="5" s="1"/>
  <c r="BV11" i="5"/>
  <c r="DG11" i="5"/>
  <c r="BU11" i="5"/>
  <c r="DF11" i="5" s="1"/>
  <c r="BT11" i="5"/>
  <c r="DE11" i="5"/>
  <c r="DD10" i="5"/>
  <c r="DC10" i="5"/>
  <c r="DB10" i="5"/>
  <c r="DA10" i="5"/>
  <c r="CZ10" i="5"/>
  <c r="CR10" i="5"/>
  <c r="CY10" i="5"/>
  <c r="CQ10" i="5"/>
  <c r="CX10" i="5" s="1"/>
  <c r="CP10" i="5"/>
  <c r="CW10" i="5" s="1"/>
  <c r="CO10" i="5"/>
  <c r="CN10" i="5"/>
  <c r="CM10" i="5"/>
  <c r="CL10" i="5"/>
  <c r="CS10" i="5" s="1"/>
  <c r="BZ10" i="5"/>
  <c r="DK10" i="5" s="1"/>
  <c r="BY10" i="5"/>
  <c r="DJ10" i="5" s="1"/>
  <c r="BX10" i="5"/>
  <c r="DI10" i="5" s="1"/>
  <c r="BW10" i="5"/>
  <c r="DH10" i="5" s="1"/>
  <c r="BV10" i="5"/>
  <c r="DG10" i="5"/>
  <c r="BU10" i="5"/>
  <c r="DF10" i="5" s="1"/>
  <c r="BT10" i="5"/>
  <c r="DE10" i="5"/>
  <c r="CR9" i="5"/>
  <c r="CY3" i="5" s="1"/>
  <c r="CQ9" i="5"/>
  <c r="CP9" i="5"/>
  <c r="CO9" i="5"/>
  <c r="CN9" i="5"/>
  <c r="CM9" i="5"/>
  <c r="CL9" i="5"/>
  <c r="BZ9" i="5"/>
  <c r="DK9" i="5"/>
  <c r="BY9" i="5"/>
  <c r="DJ9" i="5"/>
  <c r="BX9" i="5"/>
  <c r="DI9" i="5"/>
  <c r="BW9" i="5"/>
  <c r="DH9" i="5"/>
  <c r="BV9" i="5"/>
  <c r="DG9" i="5"/>
  <c r="BU9" i="5"/>
  <c r="DF9" i="5"/>
  <c r="BT9" i="5"/>
  <c r="DE9" i="5"/>
  <c r="CR8" i="5"/>
  <c r="CQ8" i="5"/>
  <c r="CP8" i="5"/>
  <c r="CO8" i="5"/>
  <c r="CN8" i="5"/>
  <c r="CM8" i="5"/>
  <c r="CL8" i="5"/>
  <c r="BZ8" i="5"/>
  <c r="DK8" i="5" s="1"/>
  <c r="BY8" i="5"/>
  <c r="DJ8" i="5" s="1"/>
  <c r="BX8" i="5"/>
  <c r="DI8" i="5" s="1"/>
  <c r="BW8" i="5"/>
  <c r="DH8" i="5" s="1"/>
  <c r="BV8" i="5"/>
  <c r="DG8" i="5" s="1"/>
  <c r="BU8" i="5"/>
  <c r="DF8" i="5"/>
  <c r="BT8" i="5"/>
  <c r="DE8" i="5" s="1"/>
  <c r="CR7" i="5"/>
  <c r="CQ7" i="5"/>
  <c r="CP7" i="5"/>
  <c r="CO7" i="5"/>
  <c r="CN7" i="5"/>
  <c r="CM7" i="5"/>
  <c r="CL7" i="5"/>
  <c r="BZ7" i="5"/>
  <c r="DK7" i="5"/>
  <c r="BY7" i="5"/>
  <c r="DJ7" i="5"/>
  <c r="BX7" i="5"/>
  <c r="DI7" i="5"/>
  <c r="BW7" i="5"/>
  <c r="DH7" i="5"/>
  <c r="BV7" i="5"/>
  <c r="DG7" i="5"/>
  <c r="BU7" i="5"/>
  <c r="DF7" i="5"/>
  <c r="BT7" i="5"/>
  <c r="DE7" i="5"/>
  <c r="CR6" i="5"/>
  <c r="CQ6" i="5"/>
  <c r="CP6" i="5"/>
  <c r="CO6" i="5"/>
  <c r="CN6" i="5"/>
  <c r="CM6" i="5"/>
  <c r="CT3" i="5" s="1"/>
  <c r="CL6" i="5"/>
  <c r="BZ6" i="5"/>
  <c r="DK6" i="5"/>
  <c r="BY6" i="5"/>
  <c r="DJ6" i="5" s="1"/>
  <c r="BX6" i="5"/>
  <c r="DI6" i="5" s="1"/>
  <c r="BW6" i="5"/>
  <c r="DH6" i="5" s="1"/>
  <c r="BV6" i="5"/>
  <c r="DG6" i="5" s="1"/>
  <c r="BU6" i="5"/>
  <c r="DF6" i="5" s="1"/>
  <c r="BT6" i="5"/>
  <c r="DE6" i="5"/>
  <c r="CR5" i="5"/>
  <c r="CQ5" i="5"/>
  <c r="CP5" i="5"/>
  <c r="CO5" i="5"/>
  <c r="CN5" i="5"/>
  <c r="CM5" i="5"/>
  <c r="CL5" i="5"/>
  <c r="BZ5" i="5"/>
  <c r="DK5" i="5" s="1"/>
  <c r="BY5" i="5"/>
  <c r="DJ5" i="5"/>
  <c r="BX5" i="5"/>
  <c r="DI5" i="5" s="1"/>
  <c r="BW5" i="5"/>
  <c r="DH5" i="5"/>
  <c r="BV5" i="5"/>
  <c r="DG5" i="5" s="1"/>
  <c r="BU5" i="5"/>
  <c r="DF5" i="5"/>
  <c r="BT5" i="5"/>
  <c r="DE5" i="5" s="1"/>
  <c r="CR4" i="5"/>
  <c r="CQ4" i="5"/>
  <c r="CP4" i="5"/>
  <c r="CW3" i="5" s="1"/>
  <c r="CO4" i="5"/>
  <c r="CN4" i="5"/>
  <c r="CM4" i="5"/>
  <c r="CL4" i="5"/>
  <c r="BZ4" i="5"/>
  <c r="DK4" i="5" s="1"/>
  <c r="BY4" i="5"/>
  <c r="DJ4" i="5"/>
  <c r="BX4" i="5"/>
  <c r="DI4" i="5" s="1"/>
  <c r="BW4" i="5"/>
  <c r="DH4" i="5" s="1"/>
  <c r="BV4" i="5"/>
  <c r="DG4" i="5" s="1"/>
  <c r="BU4" i="5"/>
  <c r="DF4" i="5" s="1"/>
  <c r="BT4" i="5"/>
  <c r="DE4" i="5" s="1"/>
  <c r="DD3" i="5"/>
  <c r="DC3" i="5"/>
  <c r="DB3" i="5"/>
  <c r="DA3" i="5"/>
  <c r="CZ3" i="5"/>
  <c r="CR3" i="5"/>
  <c r="CQ3" i="5"/>
  <c r="CX3" i="5" s="1"/>
  <c r="CP3" i="5"/>
  <c r="CO3" i="5"/>
  <c r="CV3" i="5" s="1"/>
  <c r="CN3" i="5"/>
  <c r="CM3" i="5"/>
  <c r="CL3" i="5"/>
  <c r="CS3" i="5" s="1"/>
  <c r="BZ3" i="5"/>
  <c r="DK3" i="5" s="1"/>
  <c r="BY3" i="5"/>
  <c r="DJ3" i="5" s="1"/>
  <c r="BX3" i="5"/>
  <c r="DI3" i="5" s="1"/>
  <c r="BW3" i="5"/>
  <c r="CF3" i="5" s="1"/>
  <c r="DO3" i="5" s="1"/>
  <c r="BV3" i="5"/>
  <c r="DG3" i="5" s="1"/>
  <c r="BU3" i="5"/>
  <c r="DF3" i="5"/>
  <c r="BT3" i="5"/>
  <c r="DE3" i="5" s="1"/>
  <c r="N35" i="4"/>
  <c r="AT7" i="9" s="1"/>
  <c r="N34" i="4"/>
  <c r="N33" i="4"/>
  <c r="N32" i="4"/>
  <c r="Q22" i="4"/>
  <c r="Q21" i="4"/>
  <c r="Q20" i="4"/>
  <c r="Q19" i="4"/>
  <c r="P22" i="4"/>
  <c r="P21" i="4"/>
  <c r="P20" i="4"/>
  <c r="P19" i="4"/>
  <c r="L172" i="4"/>
  <c r="L176" i="4"/>
  <c r="L178" i="4"/>
  <c r="L182" i="4"/>
  <c r="L183" i="4"/>
  <c r="L188" i="4"/>
  <c r="L192" i="4"/>
  <c r="L194" i="4"/>
  <c r="L198" i="4"/>
  <c r="L199" i="4"/>
  <c r="L204" i="4"/>
  <c r="L208" i="4"/>
  <c r="L210" i="4"/>
  <c r="L214" i="4"/>
  <c r="L215" i="4"/>
  <c r="L219" i="4"/>
  <c r="L220" i="4"/>
  <c r="L221" i="4"/>
  <c r="L222" i="4"/>
  <c r="L223" i="4"/>
  <c r="L224" i="4"/>
  <c r="L226" i="4"/>
  <c r="L227" i="4"/>
  <c r="L228" i="4"/>
  <c r="L229" i="4"/>
  <c r="L230" i="4"/>
  <c r="L231" i="4"/>
  <c r="L232" i="4"/>
  <c r="L234" i="4"/>
  <c r="L238" i="4"/>
  <c r="L239" i="4"/>
  <c r="L244" i="4"/>
  <c r="L247" i="4"/>
  <c r="L248" i="4"/>
  <c r="L249" i="4"/>
  <c r="L250" i="4"/>
  <c r="L253" i="4"/>
  <c r="L255" i="4"/>
  <c r="L257" i="4"/>
  <c r="L259" i="4"/>
  <c r="L261" i="4"/>
  <c r="L263" i="4"/>
  <c r="L265" i="4"/>
  <c r="L267" i="4"/>
  <c r="L269" i="4"/>
  <c r="L271" i="4"/>
  <c r="L275" i="4"/>
  <c r="L276" i="4"/>
  <c r="L281" i="4"/>
  <c r="L285" i="4"/>
  <c r="L287" i="4"/>
  <c r="L291" i="4"/>
  <c r="L292" i="4"/>
  <c r="L297" i="4"/>
  <c r="L301" i="4"/>
  <c r="L303" i="4"/>
  <c r="L307" i="4"/>
  <c r="L308" i="4"/>
  <c r="L313" i="4"/>
  <c r="L317" i="4"/>
  <c r="L319" i="4"/>
  <c r="L323" i="4"/>
  <c r="L324" i="4"/>
  <c r="L329" i="4"/>
  <c r="L333" i="4"/>
  <c r="L335" i="4"/>
  <c r="L339" i="4"/>
  <c r="L340" i="4"/>
  <c r="L345" i="4"/>
  <c r="L349" i="4"/>
  <c r="L351" i="4"/>
  <c r="L355" i="4"/>
  <c r="L356" i="4"/>
  <c r="L361" i="4"/>
  <c r="L365" i="4"/>
  <c r="L367" i="4"/>
  <c r="L371" i="4"/>
  <c r="L372" i="4"/>
  <c r="L380" i="4"/>
  <c r="L384" i="4"/>
  <c r="L388" i="4"/>
  <c r="L392" i="4"/>
  <c r="L396" i="4"/>
  <c r="L399" i="4"/>
  <c r="L400" i="4"/>
  <c r="L401" i="4"/>
  <c r="L402" i="4"/>
  <c r="L403" i="4"/>
  <c r="L404" i="4"/>
  <c r="L406" i="4"/>
  <c r="L407" i="4"/>
  <c r="L408" i="4"/>
  <c r="L409" i="4"/>
  <c r="L410" i="4"/>
  <c r="L411" i="4"/>
  <c r="L412" i="4"/>
  <c r="L413" i="4"/>
  <c r="L415" i="4"/>
  <c r="L416" i="4"/>
  <c r="L421" i="4"/>
  <c r="L425" i="4"/>
  <c r="L427" i="4"/>
  <c r="L431" i="4"/>
  <c r="L432" i="4"/>
  <c r="L437" i="4"/>
  <c r="L441" i="4"/>
  <c r="L443" i="4"/>
  <c r="L447" i="4"/>
  <c r="L448" i="4"/>
  <c r="L453" i="4"/>
  <c r="L457" i="4"/>
  <c r="L459" i="4"/>
  <c r="L463" i="4"/>
  <c r="L464" i="4"/>
  <c r="L469" i="4"/>
  <c r="L473" i="4"/>
  <c r="L475" i="4"/>
  <c r="L479" i="4"/>
  <c r="L480" i="4"/>
  <c r="L485" i="4"/>
  <c r="L489" i="4"/>
  <c r="L491" i="4"/>
  <c r="L495" i="4"/>
  <c r="L496" i="4"/>
  <c r="L501" i="4"/>
  <c r="L505" i="4"/>
  <c r="L507" i="4"/>
  <c r="L511" i="4"/>
  <c r="L512" i="4"/>
  <c r="L515" i="4"/>
  <c r="L516" i="4"/>
  <c r="L517" i="4"/>
  <c r="L518" i="4"/>
  <c r="L519" i="4"/>
  <c r="L520" i="4"/>
  <c r="L521" i="4"/>
  <c r="L522" i="4"/>
  <c r="L525" i="4"/>
  <c r="R19" i="4"/>
  <c r="AM7" i="9" s="1"/>
  <c r="L527" i="4"/>
  <c r="R20" i="4" s="1"/>
  <c r="AP7" i="9" s="1"/>
  <c r="L530" i="4"/>
  <c r="R21" i="4" s="1"/>
  <c r="AS7" i="9" s="1"/>
  <c r="L532" i="4"/>
  <c r="R22" i="4" s="1"/>
  <c r="AV7" i="9" s="1"/>
  <c r="L168" i="4"/>
  <c r="L167" i="4"/>
  <c r="L6" i="4"/>
  <c r="L7" i="4"/>
  <c r="L11" i="4"/>
  <c r="L15" i="4"/>
  <c r="L19" i="4"/>
  <c r="L23" i="4"/>
  <c r="L27" i="4"/>
  <c r="L31" i="4"/>
  <c r="L35" i="4"/>
  <c r="L39" i="4"/>
  <c r="L43" i="4"/>
  <c r="L47" i="4"/>
  <c r="L51" i="4"/>
  <c r="L55" i="4"/>
  <c r="L59" i="4"/>
  <c r="L63" i="4"/>
  <c r="L67" i="4"/>
  <c r="L71" i="4"/>
  <c r="L75" i="4"/>
  <c r="L79" i="4"/>
  <c r="L83" i="4"/>
  <c r="L87" i="4"/>
  <c r="L91" i="4"/>
  <c r="L95" i="4"/>
  <c r="L99" i="4"/>
  <c r="L101" i="4"/>
  <c r="L102" i="4"/>
  <c r="L103" i="4"/>
  <c r="L104" i="4"/>
  <c r="L105" i="4"/>
  <c r="L106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Q13" i="4"/>
  <c r="Q12" i="4"/>
  <c r="Q11" i="4"/>
  <c r="P13" i="4"/>
  <c r="P12" i="4"/>
  <c r="P11" i="4"/>
  <c r="E3" i="4"/>
  <c r="L3" i="4" s="1"/>
  <c r="M3" i="4"/>
  <c r="O10" i="4" s="1"/>
  <c r="H10" i="4"/>
  <c r="E4" i="4"/>
  <c r="L4" i="4" s="1"/>
  <c r="H4" i="4"/>
  <c r="E5" i="4"/>
  <c r="L5" i="4" s="1"/>
  <c r="H5" i="4"/>
  <c r="E6" i="4"/>
  <c r="H6" i="4"/>
  <c r="E7" i="4"/>
  <c r="H7" i="4"/>
  <c r="E8" i="4"/>
  <c r="L8" i="4" s="1"/>
  <c r="H8" i="4"/>
  <c r="E9" i="4"/>
  <c r="L9" i="4" s="1"/>
  <c r="H9" i="4"/>
  <c r="E10" i="4"/>
  <c r="L10" i="4" s="1"/>
  <c r="E11" i="4"/>
  <c r="H11" i="4"/>
  <c r="E12" i="4"/>
  <c r="L12" i="4" s="1"/>
  <c r="H12" i="4"/>
  <c r="E13" i="4"/>
  <c r="L13" i="4" s="1"/>
  <c r="H13" i="4"/>
  <c r="E14" i="4"/>
  <c r="L14" i="4" s="1"/>
  <c r="H14" i="4"/>
  <c r="E15" i="4"/>
  <c r="H15" i="4"/>
  <c r="E16" i="4"/>
  <c r="L16" i="4" s="1"/>
  <c r="H16" i="4"/>
  <c r="E17" i="4"/>
  <c r="L17" i="4" s="1"/>
  <c r="H17" i="4"/>
  <c r="E18" i="4"/>
  <c r="L18" i="4" s="1"/>
  <c r="H18" i="4"/>
  <c r="E19" i="4"/>
  <c r="H19" i="4"/>
  <c r="E20" i="4"/>
  <c r="L20" i="4" s="1"/>
  <c r="H20" i="4"/>
  <c r="E21" i="4"/>
  <c r="L21" i="4" s="1"/>
  <c r="H21" i="4"/>
  <c r="E22" i="4"/>
  <c r="L22" i="4" s="1"/>
  <c r="H22" i="4"/>
  <c r="E23" i="4"/>
  <c r="H23" i="4"/>
  <c r="E24" i="4"/>
  <c r="L24" i="4" s="1"/>
  <c r="H24" i="4"/>
  <c r="E25" i="4"/>
  <c r="L25" i="4" s="1"/>
  <c r="H25" i="4"/>
  <c r="E26" i="4"/>
  <c r="L26" i="4" s="1"/>
  <c r="H26" i="4"/>
  <c r="E27" i="4"/>
  <c r="H27" i="4"/>
  <c r="E28" i="4"/>
  <c r="L28" i="4" s="1"/>
  <c r="H28" i="4"/>
  <c r="E29" i="4"/>
  <c r="L29" i="4" s="1"/>
  <c r="H29" i="4"/>
  <c r="E30" i="4"/>
  <c r="L30" i="4" s="1"/>
  <c r="H30" i="4"/>
  <c r="E31" i="4"/>
  <c r="H31" i="4"/>
  <c r="E32" i="4"/>
  <c r="L32" i="4" s="1"/>
  <c r="H32" i="4"/>
  <c r="E33" i="4"/>
  <c r="L33" i="4" s="1"/>
  <c r="H33" i="4"/>
  <c r="E34" i="4"/>
  <c r="L34" i="4" s="1"/>
  <c r="H34" i="4"/>
  <c r="E35" i="4"/>
  <c r="H35" i="4"/>
  <c r="E36" i="4"/>
  <c r="L36" i="4" s="1"/>
  <c r="H36" i="4"/>
  <c r="E37" i="4"/>
  <c r="L37" i="4" s="1"/>
  <c r="H37" i="4"/>
  <c r="E38" i="4"/>
  <c r="L38" i="4" s="1"/>
  <c r="H38" i="4"/>
  <c r="E39" i="4"/>
  <c r="H39" i="4"/>
  <c r="E40" i="4"/>
  <c r="L40" i="4" s="1"/>
  <c r="H40" i="4"/>
  <c r="E41" i="4"/>
  <c r="L41" i="4" s="1"/>
  <c r="H41" i="4"/>
  <c r="E42" i="4"/>
  <c r="L42" i="4" s="1"/>
  <c r="H42" i="4"/>
  <c r="E43" i="4"/>
  <c r="H43" i="4"/>
  <c r="E44" i="4"/>
  <c r="L44" i="4" s="1"/>
  <c r="H44" i="4"/>
  <c r="E45" i="4"/>
  <c r="L45" i="4" s="1"/>
  <c r="H45" i="4"/>
  <c r="E46" i="4"/>
  <c r="L46" i="4" s="1"/>
  <c r="H46" i="4"/>
  <c r="E47" i="4"/>
  <c r="H47" i="4"/>
  <c r="E48" i="4"/>
  <c r="L48" i="4" s="1"/>
  <c r="H48" i="4"/>
  <c r="E49" i="4"/>
  <c r="L49" i="4" s="1"/>
  <c r="H49" i="4"/>
  <c r="E50" i="4"/>
  <c r="L50" i="4" s="1"/>
  <c r="H50" i="4"/>
  <c r="E51" i="4"/>
  <c r="H51" i="4"/>
  <c r="E52" i="4"/>
  <c r="L52" i="4" s="1"/>
  <c r="H52" i="4"/>
  <c r="E53" i="4"/>
  <c r="L53" i="4" s="1"/>
  <c r="H53" i="4"/>
  <c r="E54" i="4"/>
  <c r="L54" i="4" s="1"/>
  <c r="H54" i="4"/>
  <c r="E55" i="4"/>
  <c r="H55" i="4"/>
  <c r="E56" i="4"/>
  <c r="L56" i="4" s="1"/>
  <c r="H56" i="4"/>
  <c r="E57" i="4"/>
  <c r="L57" i="4" s="1"/>
  <c r="H57" i="4"/>
  <c r="E58" i="4"/>
  <c r="L58" i="4" s="1"/>
  <c r="H58" i="4"/>
  <c r="E59" i="4"/>
  <c r="H59" i="4"/>
  <c r="E60" i="4"/>
  <c r="L60" i="4" s="1"/>
  <c r="H60" i="4"/>
  <c r="E61" i="4"/>
  <c r="L61" i="4" s="1"/>
  <c r="H61" i="4"/>
  <c r="E62" i="4"/>
  <c r="L62" i="4" s="1"/>
  <c r="H62" i="4"/>
  <c r="E63" i="4"/>
  <c r="H63" i="4"/>
  <c r="E64" i="4"/>
  <c r="L64" i="4" s="1"/>
  <c r="H64" i="4"/>
  <c r="E65" i="4"/>
  <c r="L65" i="4" s="1"/>
  <c r="H65" i="4"/>
  <c r="E66" i="4"/>
  <c r="L66" i="4" s="1"/>
  <c r="H66" i="4"/>
  <c r="E67" i="4"/>
  <c r="H67" i="4"/>
  <c r="E68" i="4"/>
  <c r="L68" i="4" s="1"/>
  <c r="H68" i="4"/>
  <c r="E69" i="4"/>
  <c r="L69" i="4" s="1"/>
  <c r="H69" i="4"/>
  <c r="E70" i="4"/>
  <c r="L70" i="4" s="1"/>
  <c r="H70" i="4"/>
  <c r="E71" i="4"/>
  <c r="H71" i="4"/>
  <c r="E72" i="4"/>
  <c r="L72" i="4" s="1"/>
  <c r="H72" i="4"/>
  <c r="E73" i="4"/>
  <c r="L73" i="4" s="1"/>
  <c r="H73" i="4"/>
  <c r="E74" i="4"/>
  <c r="L74" i="4" s="1"/>
  <c r="H74" i="4"/>
  <c r="E75" i="4"/>
  <c r="H75" i="4"/>
  <c r="E76" i="4"/>
  <c r="L76" i="4" s="1"/>
  <c r="H76" i="4"/>
  <c r="E77" i="4"/>
  <c r="L77" i="4" s="1"/>
  <c r="H77" i="4"/>
  <c r="E78" i="4"/>
  <c r="L78" i="4" s="1"/>
  <c r="H78" i="4"/>
  <c r="E79" i="4"/>
  <c r="H79" i="4"/>
  <c r="E80" i="4"/>
  <c r="L80" i="4" s="1"/>
  <c r="H80" i="4"/>
  <c r="E81" i="4"/>
  <c r="L81" i="4" s="1"/>
  <c r="H81" i="4"/>
  <c r="E82" i="4"/>
  <c r="L82" i="4" s="1"/>
  <c r="H82" i="4"/>
  <c r="E83" i="4"/>
  <c r="H83" i="4"/>
  <c r="E84" i="4"/>
  <c r="L84" i="4" s="1"/>
  <c r="H84" i="4"/>
  <c r="E85" i="4"/>
  <c r="L85" i="4" s="1"/>
  <c r="H85" i="4"/>
  <c r="E86" i="4"/>
  <c r="L86" i="4" s="1"/>
  <c r="H86" i="4"/>
  <c r="E87" i="4"/>
  <c r="H87" i="4"/>
  <c r="E88" i="4"/>
  <c r="L88" i="4" s="1"/>
  <c r="H88" i="4"/>
  <c r="E89" i="4"/>
  <c r="L89" i="4" s="1"/>
  <c r="H89" i="4"/>
  <c r="E90" i="4"/>
  <c r="L90" i="4" s="1"/>
  <c r="H90" i="4"/>
  <c r="E91" i="4"/>
  <c r="H91" i="4"/>
  <c r="E92" i="4"/>
  <c r="L92" i="4" s="1"/>
  <c r="H92" i="4"/>
  <c r="E93" i="4"/>
  <c r="L93" i="4" s="1"/>
  <c r="H93" i="4"/>
  <c r="E94" i="4"/>
  <c r="L94" i="4" s="1"/>
  <c r="H94" i="4"/>
  <c r="E95" i="4"/>
  <c r="H95" i="4"/>
  <c r="E96" i="4"/>
  <c r="L96" i="4" s="1"/>
  <c r="H96" i="4"/>
  <c r="E97" i="4"/>
  <c r="L97" i="4" s="1"/>
  <c r="H97" i="4"/>
  <c r="E98" i="4"/>
  <c r="L98" i="4" s="1"/>
  <c r="H98" i="4"/>
  <c r="E99" i="4"/>
  <c r="H99" i="4"/>
  <c r="E100" i="4"/>
  <c r="L100" i="4" s="1"/>
  <c r="H100" i="4"/>
  <c r="H101" i="4"/>
  <c r="H102" i="4"/>
  <c r="H104" i="4"/>
  <c r="H105" i="4"/>
  <c r="H106" i="4"/>
  <c r="E107" i="4"/>
  <c r="L107" i="4" s="1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E167" i="4"/>
  <c r="H167" i="4"/>
  <c r="I167" i="4"/>
  <c r="I168" i="4" s="1"/>
  <c r="I169" i="4" s="1"/>
  <c r="I170" i="4" s="1"/>
  <c r="I171" i="4" s="1"/>
  <c r="I172" i="4" s="1"/>
  <c r="I173" i="4" s="1"/>
  <c r="I174" i="4" s="1"/>
  <c r="I175" i="4" s="1"/>
  <c r="I176" i="4" s="1"/>
  <c r="I177" i="4" s="1"/>
  <c r="I178" i="4" s="1"/>
  <c r="I179" i="4" s="1"/>
  <c r="I180" i="4" s="1"/>
  <c r="I181" i="4" s="1"/>
  <c r="I182" i="4" s="1"/>
  <c r="I183" i="4" s="1"/>
  <c r="I184" i="4" s="1"/>
  <c r="I185" i="4" s="1"/>
  <c r="I186" i="4" s="1"/>
  <c r="I187" i="4" s="1"/>
  <c r="I188" i="4" s="1"/>
  <c r="I189" i="4" s="1"/>
  <c r="I190" i="4" s="1"/>
  <c r="I191" i="4" s="1"/>
  <c r="I192" i="4" s="1"/>
  <c r="I193" i="4" s="1"/>
  <c r="I194" i="4" s="1"/>
  <c r="I195" i="4" s="1"/>
  <c r="I196" i="4" s="1"/>
  <c r="I197" i="4" s="1"/>
  <c r="I198" i="4" s="1"/>
  <c r="I199" i="4" s="1"/>
  <c r="I200" i="4" s="1"/>
  <c r="I201" i="4" s="1"/>
  <c r="I202" i="4" s="1"/>
  <c r="I203" i="4" s="1"/>
  <c r="I204" i="4" s="1"/>
  <c r="I205" i="4" s="1"/>
  <c r="I206" i="4" s="1"/>
  <c r="I207" i="4" s="1"/>
  <c r="I208" i="4" s="1"/>
  <c r="I209" i="4" s="1"/>
  <c r="I210" i="4" s="1"/>
  <c r="I211" i="4" s="1"/>
  <c r="I212" i="4" s="1"/>
  <c r="I213" i="4" s="1"/>
  <c r="I214" i="4" s="1"/>
  <c r="I215" i="4" s="1"/>
  <c r="I216" i="4" s="1"/>
  <c r="I217" i="4" s="1"/>
  <c r="I218" i="4" s="1"/>
  <c r="I219" i="4" s="1"/>
  <c r="I220" i="4" s="1"/>
  <c r="I221" i="4" s="1"/>
  <c r="I222" i="4" s="1"/>
  <c r="I223" i="4" s="1"/>
  <c r="I224" i="4" s="1"/>
  <c r="I225" i="4" s="1"/>
  <c r="I226" i="4" s="1"/>
  <c r="I227" i="4" s="1"/>
  <c r="I228" i="4" s="1"/>
  <c r="I229" i="4" s="1"/>
  <c r="I230" i="4" s="1"/>
  <c r="I231" i="4" s="1"/>
  <c r="I232" i="4" s="1"/>
  <c r="I233" i="4" s="1"/>
  <c r="I234" i="4" s="1"/>
  <c r="I235" i="4" s="1"/>
  <c r="I236" i="4" s="1"/>
  <c r="I237" i="4" s="1"/>
  <c r="I238" i="4" s="1"/>
  <c r="I239" i="4" s="1"/>
  <c r="I240" i="4" s="1"/>
  <c r="I241" i="4" s="1"/>
  <c r="I242" i="4" s="1"/>
  <c r="I243" i="4" s="1"/>
  <c r="I244" i="4" s="1"/>
  <c r="I245" i="4" s="1"/>
  <c r="I246" i="4" s="1"/>
  <c r="I247" i="4" s="1"/>
  <c r="I248" i="4" s="1"/>
  <c r="I249" i="4" s="1"/>
  <c r="I250" i="4" s="1"/>
  <c r="I251" i="4" s="1"/>
  <c r="E168" i="4"/>
  <c r="H168" i="4"/>
  <c r="E169" i="4"/>
  <c r="L169" i="4" s="1"/>
  <c r="H169" i="4"/>
  <c r="E170" i="4"/>
  <c r="L170" i="4" s="1"/>
  <c r="H170" i="4"/>
  <c r="E171" i="4"/>
  <c r="L171" i="4" s="1"/>
  <c r="H171" i="4"/>
  <c r="E172" i="4"/>
  <c r="H172" i="4"/>
  <c r="E173" i="4"/>
  <c r="L173" i="4" s="1"/>
  <c r="H173" i="4"/>
  <c r="E174" i="4"/>
  <c r="L174" i="4" s="1"/>
  <c r="H174" i="4"/>
  <c r="E175" i="4"/>
  <c r="L175" i="4" s="1"/>
  <c r="H175" i="4"/>
  <c r="E176" i="4"/>
  <c r="H176" i="4"/>
  <c r="E177" i="4"/>
  <c r="L177" i="4" s="1"/>
  <c r="H177" i="4"/>
  <c r="E178" i="4"/>
  <c r="H178" i="4"/>
  <c r="E179" i="4"/>
  <c r="L179" i="4" s="1"/>
  <c r="H179" i="4"/>
  <c r="E180" i="4"/>
  <c r="L180" i="4" s="1"/>
  <c r="H180" i="4"/>
  <c r="E181" i="4"/>
  <c r="L181" i="4" s="1"/>
  <c r="H181" i="4"/>
  <c r="E182" i="4"/>
  <c r="H182" i="4"/>
  <c r="E183" i="4"/>
  <c r="H183" i="4"/>
  <c r="E184" i="4"/>
  <c r="L184" i="4" s="1"/>
  <c r="H184" i="4"/>
  <c r="E185" i="4"/>
  <c r="L185" i="4" s="1"/>
  <c r="H185" i="4"/>
  <c r="E186" i="4"/>
  <c r="L186" i="4" s="1"/>
  <c r="H186" i="4"/>
  <c r="E187" i="4"/>
  <c r="L187" i="4" s="1"/>
  <c r="H187" i="4"/>
  <c r="E188" i="4"/>
  <c r="H188" i="4"/>
  <c r="E189" i="4"/>
  <c r="L189" i="4" s="1"/>
  <c r="H189" i="4"/>
  <c r="E190" i="4"/>
  <c r="L190" i="4" s="1"/>
  <c r="H190" i="4"/>
  <c r="E191" i="4"/>
  <c r="L191" i="4" s="1"/>
  <c r="H191" i="4"/>
  <c r="E192" i="4"/>
  <c r="H192" i="4"/>
  <c r="E193" i="4"/>
  <c r="L193" i="4" s="1"/>
  <c r="H193" i="4"/>
  <c r="E194" i="4"/>
  <c r="H194" i="4"/>
  <c r="E195" i="4"/>
  <c r="L195" i="4" s="1"/>
  <c r="H195" i="4"/>
  <c r="E196" i="4"/>
  <c r="L196" i="4" s="1"/>
  <c r="H196" i="4"/>
  <c r="E197" i="4"/>
  <c r="L197" i="4" s="1"/>
  <c r="H197" i="4"/>
  <c r="E198" i="4"/>
  <c r="H198" i="4"/>
  <c r="E199" i="4"/>
  <c r="H199" i="4"/>
  <c r="E200" i="4"/>
  <c r="L200" i="4" s="1"/>
  <c r="H200" i="4"/>
  <c r="E201" i="4"/>
  <c r="L201" i="4" s="1"/>
  <c r="H201" i="4"/>
  <c r="E202" i="4"/>
  <c r="L202" i="4" s="1"/>
  <c r="H202" i="4"/>
  <c r="E203" i="4"/>
  <c r="L203" i="4" s="1"/>
  <c r="H203" i="4"/>
  <c r="E204" i="4"/>
  <c r="H204" i="4"/>
  <c r="E205" i="4"/>
  <c r="L205" i="4" s="1"/>
  <c r="H205" i="4"/>
  <c r="E206" i="4"/>
  <c r="L206" i="4" s="1"/>
  <c r="H206" i="4"/>
  <c r="E207" i="4"/>
  <c r="L207" i="4" s="1"/>
  <c r="H207" i="4"/>
  <c r="E208" i="4"/>
  <c r="H208" i="4"/>
  <c r="E209" i="4"/>
  <c r="L209" i="4" s="1"/>
  <c r="H209" i="4"/>
  <c r="E210" i="4"/>
  <c r="H210" i="4"/>
  <c r="E211" i="4"/>
  <c r="L211" i="4" s="1"/>
  <c r="H211" i="4"/>
  <c r="E212" i="4"/>
  <c r="L212" i="4" s="1"/>
  <c r="H212" i="4"/>
  <c r="E213" i="4"/>
  <c r="L213" i="4" s="1"/>
  <c r="H213" i="4"/>
  <c r="E214" i="4"/>
  <c r="H214" i="4"/>
  <c r="E215" i="4"/>
  <c r="H215" i="4"/>
  <c r="E216" i="4"/>
  <c r="L216" i="4" s="1"/>
  <c r="H216" i="4"/>
  <c r="E217" i="4"/>
  <c r="L217" i="4" s="1"/>
  <c r="H217" i="4"/>
  <c r="E218" i="4"/>
  <c r="L218" i="4" s="1"/>
  <c r="H218" i="4"/>
  <c r="H219" i="4"/>
  <c r="H220" i="4"/>
  <c r="H221" i="4"/>
  <c r="H222" i="4"/>
  <c r="H223" i="4"/>
  <c r="H224" i="4"/>
  <c r="E225" i="4"/>
  <c r="L225" i="4" s="1"/>
  <c r="H225" i="4"/>
  <c r="H226" i="4"/>
  <c r="H227" i="4"/>
  <c r="H228" i="4"/>
  <c r="H229" i="4"/>
  <c r="H230" i="4"/>
  <c r="H231" i="4"/>
  <c r="E232" i="4"/>
  <c r="H232" i="4"/>
  <c r="E233" i="4"/>
  <c r="L233" i="4" s="1"/>
  <c r="H233" i="4"/>
  <c r="E234" i="4"/>
  <c r="H234" i="4"/>
  <c r="E235" i="4"/>
  <c r="L235" i="4" s="1"/>
  <c r="H235" i="4"/>
  <c r="E236" i="4"/>
  <c r="L236" i="4" s="1"/>
  <c r="H236" i="4"/>
  <c r="E237" i="4"/>
  <c r="L237" i="4" s="1"/>
  <c r="H237" i="4"/>
  <c r="E238" i="4"/>
  <c r="H238" i="4"/>
  <c r="E239" i="4"/>
  <c r="H239" i="4"/>
  <c r="E240" i="4"/>
  <c r="L240" i="4" s="1"/>
  <c r="H240" i="4"/>
  <c r="E241" i="4"/>
  <c r="L241" i="4" s="1"/>
  <c r="H241" i="4"/>
  <c r="E242" i="4"/>
  <c r="L242" i="4" s="1"/>
  <c r="H242" i="4"/>
  <c r="E243" i="4"/>
  <c r="L243" i="4" s="1"/>
  <c r="H243" i="4"/>
  <c r="E244" i="4"/>
  <c r="H244" i="4"/>
  <c r="E245" i="4"/>
  <c r="L245" i="4" s="1"/>
  <c r="H245" i="4"/>
  <c r="E246" i="4"/>
  <c r="L246" i="4" s="1"/>
  <c r="H246" i="4"/>
  <c r="H247" i="4"/>
  <c r="H248" i="4"/>
  <c r="H250" i="4"/>
  <c r="E253" i="4"/>
  <c r="H253" i="4"/>
  <c r="I253" i="4"/>
  <c r="E254" i="4"/>
  <c r="L254" i="4" s="1"/>
  <c r="H254" i="4"/>
  <c r="E255" i="4"/>
  <c r="H255" i="4"/>
  <c r="E256" i="4"/>
  <c r="L256" i="4" s="1"/>
  <c r="E257" i="4"/>
  <c r="H257" i="4"/>
  <c r="E258" i="4"/>
  <c r="L258" i="4" s="1"/>
  <c r="H258" i="4"/>
  <c r="E259" i="4"/>
  <c r="H259" i="4"/>
  <c r="E260" i="4"/>
  <c r="L260" i="4" s="1"/>
  <c r="H260" i="4"/>
  <c r="E261" i="4"/>
  <c r="H261" i="4"/>
  <c r="E262" i="4"/>
  <c r="L262" i="4" s="1"/>
  <c r="H262" i="4"/>
  <c r="E263" i="4"/>
  <c r="H263" i="4"/>
  <c r="E264" i="4"/>
  <c r="L264" i="4" s="1"/>
  <c r="H264" i="4"/>
  <c r="E265" i="4"/>
  <c r="H265" i="4"/>
  <c r="E266" i="4"/>
  <c r="L266" i="4" s="1"/>
  <c r="H266" i="4"/>
  <c r="E267" i="4"/>
  <c r="H267" i="4"/>
  <c r="E268" i="4"/>
  <c r="L268" i="4" s="1"/>
  <c r="H268" i="4"/>
  <c r="E269" i="4"/>
  <c r="H269" i="4"/>
  <c r="E270" i="4"/>
  <c r="L270" i="4" s="1"/>
  <c r="H270" i="4"/>
  <c r="E271" i="4"/>
  <c r="E272" i="4"/>
  <c r="L272" i="4" s="1"/>
  <c r="H272" i="4"/>
  <c r="E273" i="4"/>
  <c r="L273" i="4" s="1"/>
  <c r="H273" i="4"/>
  <c r="E274" i="4"/>
  <c r="L274" i="4" s="1"/>
  <c r="H274" i="4"/>
  <c r="E275" i="4"/>
  <c r="H275" i="4"/>
  <c r="E276" i="4"/>
  <c r="H276" i="4"/>
  <c r="E277" i="4"/>
  <c r="L277" i="4" s="1"/>
  <c r="H277" i="4"/>
  <c r="E278" i="4"/>
  <c r="L278" i="4" s="1"/>
  <c r="H278" i="4"/>
  <c r="E279" i="4"/>
  <c r="L279" i="4" s="1"/>
  <c r="H279" i="4"/>
  <c r="E280" i="4"/>
  <c r="L280" i="4" s="1"/>
  <c r="H280" i="4"/>
  <c r="E281" i="4"/>
  <c r="H281" i="4"/>
  <c r="E282" i="4"/>
  <c r="L282" i="4" s="1"/>
  <c r="H282" i="4"/>
  <c r="E283" i="4"/>
  <c r="L283" i="4" s="1"/>
  <c r="H283" i="4"/>
  <c r="E284" i="4"/>
  <c r="L284" i="4" s="1"/>
  <c r="H284" i="4"/>
  <c r="E285" i="4"/>
  <c r="H285" i="4"/>
  <c r="E286" i="4"/>
  <c r="L286" i="4" s="1"/>
  <c r="H286" i="4"/>
  <c r="E287" i="4"/>
  <c r="H287" i="4"/>
  <c r="E288" i="4"/>
  <c r="L288" i="4" s="1"/>
  <c r="H288" i="4"/>
  <c r="E289" i="4"/>
  <c r="L289" i="4" s="1"/>
  <c r="H289" i="4"/>
  <c r="E290" i="4"/>
  <c r="L290" i="4" s="1"/>
  <c r="H290" i="4"/>
  <c r="E291" i="4"/>
  <c r="H291" i="4"/>
  <c r="E292" i="4"/>
  <c r="H292" i="4"/>
  <c r="E293" i="4"/>
  <c r="L293" i="4" s="1"/>
  <c r="H293" i="4"/>
  <c r="E294" i="4"/>
  <c r="L294" i="4" s="1"/>
  <c r="H294" i="4"/>
  <c r="E295" i="4"/>
  <c r="L295" i="4" s="1"/>
  <c r="H295" i="4"/>
  <c r="E296" i="4"/>
  <c r="L296" i="4" s="1"/>
  <c r="H296" i="4"/>
  <c r="E297" i="4"/>
  <c r="H297" i="4"/>
  <c r="E298" i="4"/>
  <c r="L298" i="4" s="1"/>
  <c r="H298" i="4"/>
  <c r="E299" i="4"/>
  <c r="L299" i="4" s="1"/>
  <c r="H299" i="4"/>
  <c r="E300" i="4"/>
  <c r="L300" i="4" s="1"/>
  <c r="H300" i="4"/>
  <c r="E301" i="4"/>
  <c r="H301" i="4"/>
  <c r="E302" i="4"/>
  <c r="L302" i="4" s="1"/>
  <c r="H302" i="4"/>
  <c r="E303" i="4"/>
  <c r="H303" i="4"/>
  <c r="E304" i="4"/>
  <c r="L304" i="4" s="1"/>
  <c r="H304" i="4"/>
  <c r="E305" i="4"/>
  <c r="L305" i="4" s="1"/>
  <c r="H305" i="4"/>
  <c r="E306" i="4"/>
  <c r="L306" i="4" s="1"/>
  <c r="H306" i="4"/>
  <c r="E307" i="4"/>
  <c r="H307" i="4"/>
  <c r="E308" i="4"/>
  <c r="H308" i="4"/>
  <c r="E309" i="4"/>
  <c r="L309" i="4" s="1"/>
  <c r="H309" i="4"/>
  <c r="E310" i="4"/>
  <c r="L310" i="4" s="1"/>
  <c r="H310" i="4"/>
  <c r="E311" i="4"/>
  <c r="L311" i="4" s="1"/>
  <c r="H311" i="4"/>
  <c r="E312" i="4"/>
  <c r="L312" i="4" s="1"/>
  <c r="H312" i="4"/>
  <c r="E313" i="4"/>
  <c r="H313" i="4"/>
  <c r="E314" i="4"/>
  <c r="L314" i="4" s="1"/>
  <c r="H314" i="4"/>
  <c r="E315" i="4"/>
  <c r="L315" i="4" s="1"/>
  <c r="H315" i="4"/>
  <c r="E316" i="4"/>
  <c r="L316" i="4" s="1"/>
  <c r="H316" i="4"/>
  <c r="E317" i="4"/>
  <c r="H317" i="4"/>
  <c r="E318" i="4"/>
  <c r="L318" i="4" s="1"/>
  <c r="H318" i="4"/>
  <c r="E319" i="4"/>
  <c r="H319" i="4"/>
  <c r="E320" i="4"/>
  <c r="L320" i="4" s="1"/>
  <c r="H320" i="4"/>
  <c r="E321" i="4"/>
  <c r="L321" i="4" s="1"/>
  <c r="H321" i="4"/>
  <c r="E322" i="4"/>
  <c r="L322" i="4" s="1"/>
  <c r="H322" i="4"/>
  <c r="E323" i="4"/>
  <c r="H323" i="4"/>
  <c r="E324" i="4"/>
  <c r="H324" i="4"/>
  <c r="E325" i="4"/>
  <c r="L325" i="4" s="1"/>
  <c r="H325" i="4"/>
  <c r="E326" i="4"/>
  <c r="L326" i="4" s="1"/>
  <c r="H326" i="4"/>
  <c r="E327" i="4"/>
  <c r="L327" i="4" s="1"/>
  <c r="H327" i="4"/>
  <c r="E328" i="4"/>
  <c r="L328" i="4" s="1"/>
  <c r="H328" i="4"/>
  <c r="E329" i="4"/>
  <c r="H329" i="4"/>
  <c r="E330" i="4"/>
  <c r="L330" i="4" s="1"/>
  <c r="H330" i="4"/>
  <c r="E331" i="4"/>
  <c r="L331" i="4" s="1"/>
  <c r="H331" i="4"/>
  <c r="E332" i="4"/>
  <c r="L332" i="4" s="1"/>
  <c r="H332" i="4"/>
  <c r="E333" i="4"/>
  <c r="H333" i="4"/>
  <c r="E334" i="4"/>
  <c r="L334" i="4" s="1"/>
  <c r="H334" i="4"/>
  <c r="E335" i="4"/>
  <c r="H335" i="4"/>
  <c r="E336" i="4"/>
  <c r="L336" i="4" s="1"/>
  <c r="H336" i="4"/>
  <c r="E337" i="4"/>
  <c r="L337" i="4" s="1"/>
  <c r="H337" i="4"/>
  <c r="E338" i="4"/>
  <c r="L338" i="4" s="1"/>
  <c r="H338" i="4"/>
  <c r="E339" i="4"/>
  <c r="H339" i="4"/>
  <c r="E340" i="4"/>
  <c r="H340" i="4"/>
  <c r="E341" i="4"/>
  <c r="L341" i="4" s="1"/>
  <c r="H341" i="4"/>
  <c r="E342" i="4"/>
  <c r="L342" i="4" s="1"/>
  <c r="H342" i="4"/>
  <c r="E343" i="4"/>
  <c r="L343" i="4" s="1"/>
  <c r="H343" i="4"/>
  <c r="E344" i="4"/>
  <c r="L344" i="4" s="1"/>
  <c r="H344" i="4"/>
  <c r="E345" i="4"/>
  <c r="H345" i="4"/>
  <c r="E346" i="4"/>
  <c r="L346" i="4" s="1"/>
  <c r="H346" i="4"/>
  <c r="E347" i="4"/>
  <c r="L347" i="4" s="1"/>
  <c r="H347" i="4"/>
  <c r="E348" i="4"/>
  <c r="L348" i="4" s="1"/>
  <c r="H348" i="4"/>
  <c r="E349" i="4"/>
  <c r="H349" i="4"/>
  <c r="E350" i="4"/>
  <c r="L350" i="4" s="1"/>
  <c r="H350" i="4"/>
  <c r="E351" i="4"/>
  <c r="H351" i="4"/>
  <c r="E352" i="4"/>
  <c r="L352" i="4" s="1"/>
  <c r="H352" i="4"/>
  <c r="E353" i="4"/>
  <c r="L353" i="4" s="1"/>
  <c r="H353" i="4"/>
  <c r="E354" i="4"/>
  <c r="L354" i="4" s="1"/>
  <c r="H354" i="4"/>
  <c r="E355" i="4"/>
  <c r="H355" i="4"/>
  <c r="E356" i="4"/>
  <c r="H356" i="4"/>
  <c r="E357" i="4"/>
  <c r="L357" i="4" s="1"/>
  <c r="H357" i="4"/>
  <c r="E358" i="4"/>
  <c r="L358" i="4" s="1"/>
  <c r="H358" i="4"/>
  <c r="E359" i="4"/>
  <c r="L359" i="4" s="1"/>
  <c r="H359" i="4"/>
  <c r="E360" i="4"/>
  <c r="L360" i="4" s="1"/>
  <c r="H360" i="4"/>
  <c r="E361" i="4"/>
  <c r="H361" i="4"/>
  <c r="E362" i="4"/>
  <c r="L362" i="4" s="1"/>
  <c r="H362" i="4"/>
  <c r="E363" i="4"/>
  <c r="L363" i="4" s="1"/>
  <c r="H363" i="4"/>
  <c r="E364" i="4"/>
  <c r="L364" i="4" s="1"/>
  <c r="H364" i="4"/>
  <c r="E365" i="4"/>
  <c r="H365" i="4"/>
  <c r="E366" i="4"/>
  <c r="L366" i="4" s="1"/>
  <c r="H366" i="4"/>
  <c r="E367" i="4"/>
  <c r="H367" i="4"/>
  <c r="E368" i="4"/>
  <c r="L368" i="4" s="1"/>
  <c r="H368" i="4"/>
  <c r="E369" i="4"/>
  <c r="L369" i="4" s="1"/>
  <c r="H369" i="4"/>
  <c r="E370" i="4"/>
  <c r="L370" i="4" s="1"/>
  <c r="H370" i="4"/>
  <c r="E371" i="4"/>
  <c r="H371" i="4"/>
  <c r="E372" i="4"/>
  <c r="H372" i="4"/>
  <c r="E373" i="4"/>
  <c r="L373" i="4" s="1"/>
  <c r="H373" i="4"/>
  <c r="E374" i="4"/>
  <c r="L374" i="4" s="1"/>
  <c r="H374" i="4"/>
  <c r="E375" i="4"/>
  <c r="L375" i="4" s="1"/>
  <c r="H375" i="4"/>
  <c r="E376" i="4"/>
  <c r="L376" i="4" s="1"/>
  <c r="E377" i="4"/>
  <c r="L377" i="4" s="1"/>
  <c r="H377" i="4"/>
  <c r="E378" i="4"/>
  <c r="L378" i="4" s="1"/>
  <c r="H378" i="4"/>
  <c r="E379" i="4"/>
  <c r="L379" i="4" s="1"/>
  <c r="H379" i="4"/>
  <c r="E380" i="4"/>
  <c r="H380" i="4"/>
  <c r="E381" i="4"/>
  <c r="L381" i="4" s="1"/>
  <c r="H381" i="4"/>
  <c r="E382" i="4"/>
  <c r="L382" i="4" s="1"/>
  <c r="H382" i="4"/>
  <c r="E383" i="4"/>
  <c r="L383" i="4" s="1"/>
  <c r="H383" i="4"/>
  <c r="E384" i="4"/>
  <c r="H384" i="4"/>
  <c r="E385" i="4"/>
  <c r="L385" i="4" s="1"/>
  <c r="H385" i="4"/>
  <c r="E386" i="4"/>
  <c r="L386" i="4" s="1"/>
  <c r="H386" i="4"/>
  <c r="E387" i="4"/>
  <c r="L387" i="4" s="1"/>
  <c r="H387" i="4"/>
  <c r="E388" i="4"/>
  <c r="H388" i="4"/>
  <c r="E389" i="4"/>
  <c r="L389" i="4" s="1"/>
  <c r="H389" i="4"/>
  <c r="E390" i="4"/>
  <c r="L390" i="4" s="1"/>
  <c r="H390" i="4"/>
  <c r="E391" i="4"/>
  <c r="L391" i="4" s="1"/>
  <c r="H391" i="4"/>
  <c r="E392" i="4"/>
  <c r="H392" i="4"/>
  <c r="E393" i="4"/>
  <c r="L393" i="4" s="1"/>
  <c r="H393" i="4"/>
  <c r="E394" i="4"/>
  <c r="L394" i="4" s="1"/>
  <c r="H394" i="4"/>
  <c r="E395" i="4"/>
  <c r="L395" i="4" s="1"/>
  <c r="H395" i="4"/>
  <c r="E396" i="4"/>
  <c r="H396" i="4"/>
  <c r="E397" i="4"/>
  <c r="L397" i="4" s="1"/>
  <c r="H397" i="4"/>
  <c r="E398" i="4"/>
  <c r="L398" i="4" s="1"/>
  <c r="H398" i="4"/>
  <c r="H399" i="4"/>
  <c r="H400" i="4"/>
  <c r="H402" i="4"/>
  <c r="H403" i="4"/>
  <c r="H404" i="4"/>
  <c r="E405" i="4"/>
  <c r="L405" i="4" s="1"/>
  <c r="H405" i="4"/>
  <c r="H406" i="4"/>
  <c r="H407" i="4"/>
  <c r="H408" i="4"/>
  <c r="H409" i="4"/>
  <c r="H410" i="4"/>
  <c r="H411" i="4"/>
  <c r="H412" i="4"/>
  <c r="H413" i="4"/>
  <c r="E414" i="4"/>
  <c r="L414" i="4" s="1"/>
  <c r="H414" i="4"/>
  <c r="E415" i="4"/>
  <c r="H415" i="4"/>
  <c r="E416" i="4"/>
  <c r="H416" i="4"/>
  <c r="E417" i="4"/>
  <c r="L417" i="4" s="1"/>
  <c r="H417" i="4"/>
  <c r="E418" i="4"/>
  <c r="L418" i="4" s="1"/>
  <c r="H418" i="4"/>
  <c r="E419" i="4"/>
  <c r="L419" i="4" s="1"/>
  <c r="H419" i="4"/>
  <c r="E420" i="4"/>
  <c r="L420" i="4" s="1"/>
  <c r="H420" i="4"/>
  <c r="E421" i="4"/>
  <c r="H421" i="4"/>
  <c r="E422" i="4"/>
  <c r="L422" i="4" s="1"/>
  <c r="H422" i="4"/>
  <c r="E423" i="4"/>
  <c r="L423" i="4" s="1"/>
  <c r="H423" i="4"/>
  <c r="E424" i="4"/>
  <c r="L424" i="4" s="1"/>
  <c r="H424" i="4"/>
  <c r="E425" i="4"/>
  <c r="H425" i="4"/>
  <c r="E426" i="4"/>
  <c r="L426" i="4" s="1"/>
  <c r="H426" i="4"/>
  <c r="E427" i="4"/>
  <c r="H427" i="4"/>
  <c r="E428" i="4"/>
  <c r="L428" i="4" s="1"/>
  <c r="H428" i="4"/>
  <c r="E429" i="4"/>
  <c r="L429" i="4" s="1"/>
  <c r="H429" i="4"/>
  <c r="E430" i="4"/>
  <c r="L430" i="4" s="1"/>
  <c r="H430" i="4"/>
  <c r="E431" i="4"/>
  <c r="H431" i="4"/>
  <c r="E432" i="4"/>
  <c r="H432" i="4"/>
  <c r="E433" i="4"/>
  <c r="L433" i="4" s="1"/>
  <c r="H433" i="4"/>
  <c r="E434" i="4"/>
  <c r="L434" i="4" s="1"/>
  <c r="H434" i="4"/>
  <c r="E435" i="4"/>
  <c r="L435" i="4" s="1"/>
  <c r="H435" i="4"/>
  <c r="E436" i="4"/>
  <c r="L436" i="4" s="1"/>
  <c r="H436" i="4"/>
  <c r="E437" i="4"/>
  <c r="H437" i="4"/>
  <c r="E438" i="4"/>
  <c r="L438" i="4" s="1"/>
  <c r="H438" i="4"/>
  <c r="E439" i="4"/>
  <c r="L439" i="4" s="1"/>
  <c r="H439" i="4"/>
  <c r="E440" i="4"/>
  <c r="L440" i="4" s="1"/>
  <c r="H440" i="4"/>
  <c r="E441" i="4"/>
  <c r="H441" i="4"/>
  <c r="E442" i="4"/>
  <c r="L442" i="4" s="1"/>
  <c r="H442" i="4"/>
  <c r="E443" i="4"/>
  <c r="H443" i="4"/>
  <c r="E444" i="4"/>
  <c r="L444" i="4" s="1"/>
  <c r="H444" i="4"/>
  <c r="E445" i="4"/>
  <c r="L445" i="4" s="1"/>
  <c r="H445" i="4"/>
  <c r="E446" i="4"/>
  <c r="L446" i="4" s="1"/>
  <c r="H446" i="4"/>
  <c r="E447" i="4"/>
  <c r="H447" i="4"/>
  <c r="E448" i="4"/>
  <c r="H448" i="4"/>
  <c r="E449" i="4"/>
  <c r="L449" i="4" s="1"/>
  <c r="H449" i="4"/>
  <c r="E450" i="4"/>
  <c r="L450" i="4" s="1"/>
  <c r="H450" i="4"/>
  <c r="E451" i="4"/>
  <c r="L451" i="4" s="1"/>
  <c r="H451" i="4"/>
  <c r="E452" i="4"/>
  <c r="L452" i="4" s="1"/>
  <c r="H452" i="4"/>
  <c r="E453" i="4"/>
  <c r="H453" i="4"/>
  <c r="E454" i="4"/>
  <c r="L454" i="4" s="1"/>
  <c r="H454" i="4"/>
  <c r="E455" i="4"/>
  <c r="L455" i="4" s="1"/>
  <c r="H455" i="4"/>
  <c r="E456" i="4"/>
  <c r="L456" i="4" s="1"/>
  <c r="H456" i="4"/>
  <c r="E457" i="4"/>
  <c r="H457" i="4"/>
  <c r="E458" i="4"/>
  <c r="L458" i="4" s="1"/>
  <c r="H458" i="4"/>
  <c r="E459" i="4"/>
  <c r="H459" i="4"/>
  <c r="E460" i="4"/>
  <c r="L460" i="4" s="1"/>
  <c r="H460" i="4"/>
  <c r="E461" i="4"/>
  <c r="L461" i="4" s="1"/>
  <c r="H461" i="4"/>
  <c r="E462" i="4"/>
  <c r="L462" i="4" s="1"/>
  <c r="H462" i="4"/>
  <c r="E463" i="4"/>
  <c r="H463" i="4"/>
  <c r="E464" i="4"/>
  <c r="H464" i="4"/>
  <c r="E465" i="4"/>
  <c r="L465" i="4" s="1"/>
  <c r="H465" i="4"/>
  <c r="E466" i="4"/>
  <c r="L466" i="4" s="1"/>
  <c r="H466" i="4"/>
  <c r="E467" i="4"/>
  <c r="L467" i="4" s="1"/>
  <c r="H467" i="4"/>
  <c r="E468" i="4"/>
  <c r="L468" i="4" s="1"/>
  <c r="H468" i="4"/>
  <c r="E469" i="4"/>
  <c r="H469" i="4"/>
  <c r="E470" i="4"/>
  <c r="L470" i="4" s="1"/>
  <c r="H470" i="4"/>
  <c r="E471" i="4"/>
  <c r="L471" i="4" s="1"/>
  <c r="H471" i="4"/>
  <c r="E472" i="4"/>
  <c r="L472" i="4" s="1"/>
  <c r="H472" i="4"/>
  <c r="E473" i="4"/>
  <c r="H473" i="4"/>
  <c r="E474" i="4"/>
  <c r="L474" i="4" s="1"/>
  <c r="H474" i="4"/>
  <c r="E475" i="4"/>
  <c r="H475" i="4"/>
  <c r="E476" i="4"/>
  <c r="L476" i="4" s="1"/>
  <c r="H476" i="4"/>
  <c r="E477" i="4"/>
  <c r="L477" i="4" s="1"/>
  <c r="H477" i="4"/>
  <c r="E478" i="4"/>
  <c r="L478" i="4" s="1"/>
  <c r="H478" i="4"/>
  <c r="E479" i="4"/>
  <c r="H479" i="4"/>
  <c r="E480" i="4"/>
  <c r="H480" i="4"/>
  <c r="E481" i="4"/>
  <c r="L481" i="4" s="1"/>
  <c r="H481" i="4"/>
  <c r="E482" i="4"/>
  <c r="L482" i="4" s="1"/>
  <c r="H482" i="4"/>
  <c r="E483" i="4"/>
  <c r="L483" i="4" s="1"/>
  <c r="H483" i="4"/>
  <c r="E484" i="4"/>
  <c r="L484" i="4" s="1"/>
  <c r="H484" i="4"/>
  <c r="E485" i="4"/>
  <c r="H485" i="4"/>
  <c r="E486" i="4"/>
  <c r="L486" i="4" s="1"/>
  <c r="H486" i="4"/>
  <c r="E487" i="4"/>
  <c r="L487" i="4" s="1"/>
  <c r="H487" i="4"/>
  <c r="E488" i="4"/>
  <c r="L488" i="4" s="1"/>
  <c r="H488" i="4"/>
  <c r="E489" i="4"/>
  <c r="H489" i="4"/>
  <c r="E490" i="4"/>
  <c r="L490" i="4" s="1"/>
  <c r="H490" i="4"/>
  <c r="E491" i="4"/>
  <c r="H491" i="4"/>
  <c r="E492" i="4"/>
  <c r="L492" i="4" s="1"/>
  <c r="H492" i="4"/>
  <c r="E493" i="4"/>
  <c r="L493" i="4" s="1"/>
  <c r="H493" i="4"/>
  <c r="E494" i="4"/>
  <c r="L494" i="4" s="1"/>
  <c r="H494" i="4"/>
  <c r="E495" i="4"/>
  <c r="H495" i="4"/>
  <c r="E496" i="4"/>
  <c r="H496" i="4"/>
  <c r="E497" i="4"/>
  <c r="L497" i="4" s="1"/>
  <c r="H497" i="4"/>
  <c r="E498" i="4"/>
  <c r="L498" i="4" s="1"/>
  <c r="H498" i="4"/>
  <c r="E499" i="4"/>
  <c r="L499" i="4" s="1"/>
  <c r="H499" i="4"/>
  <c r="E500" i="4"/>
  <c r="L500" i="4" s="1"/>
  <c r="H500" i="4"/>
  <c r="E501" i="4"/>
  <c r="H501" i="4"/>
  <c r="E502" i="4"/>
  <c r="L502" i="4" s="1"/>
  <c r="H502" i="4"/>
  <c r="E503" i="4"/>
  <c r="L503" i="4" s="1"/>
  <c r="H503" i="4"/>
  <c r="E504" i="4"/>
  <c r="L504" i="4" s="1"/>
  <c r="H504" i="4"/>
  <c r="E505" i="4"/>
  <c r="H505" i="4"/>
  <c r="E506" i="4"/>
  <c r="L506" i="4" s="1"/>
  <c r="H506" i="4"/>
  <c r="E507" i="4"/>
  <c r="H507" i="4"/>
  <c r="E508" i="4"/>
  <c r="L508" i="4" s="1"/>
  <c r="H508" i="4"/>
  <c r="E509" i="4"/>
  <c r="L509" i="4" s="1"/>
  <c r="H509" i="4"/>
  <c r="E510" i="4"/>
  <c r="L510" i="4" s="1"/>
  <c r="H510" i="4"/>
  <c r="E511" i="4"/>
  <c r="H511" i="4"/>
  <c r="E512" i="4"/>
  <c r="H512" i="4"/>
  <c r="E513" i="4"/>
  <c r="L513" i="4" s="1"/>
  <c r="H513" i="4"/>
  <c r="E514" i="4"/>
  <c r="L514" i="4" s="1"/>
  <c r="H514" i="4"/>
  <c r="H515" i="4"/>
  <c r="H516" i="4"/>
  <c r="H517" i="4"/>
  <c r="H518" i="4"/>
  <c r="H519" i="4"/>
  <c r="H520" i="4"/>
  <c r="H521" i="4"/>
  <c r="H522" i="4"/>
  <c r="H525" i="4"/>
  <c r="I525" i="4" s="1"/>
  <c r="I526" i="4" s="1"/>
  <c r="H527" i="4"/>
  <c r="I527" i="4" s="1"/>
  <c r="I528" i="4" s="1"/>
  <c r="H530" i="4"/>
  <c r="I530" i="4"/>
  <c r="I531" i="4" s="1"/>
  <c r="H532" i="4"/>
  <c r="I532" i="4"/>
  <c r="I533" i="4"/>
  <c r="H376" i="4"/>
  <c r="H3" i="4"/>
  <c r="I3" i="4"/>
  <c r="I4" i="4" s="1"/>
  <c r="I5" i="4" s="1"/>
  <c r="I6" i="4" s="1"/>
  <c r="I7" i="4" s="1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s="1"/>
  <c r="I28" i="4" s="1"/>
  <c r="I29" i="4" s="1"/>
  <c r="I30" i="4" s="1"/>
  <c r="I31" i="4" s="1"/>
  <c r="I32" i="4" s="1"/>
  <c r="I33" i="4" s="1"/>
  <c r="I34" i="4" s="1"/>
  <c r="I35" i="4" s="1"/>
  <c r="I36" i="4" s="1"/>
  <c r="I37" i="4" s="1"/>
  <c r="I38" i="4" s="1"/>
  <c r="I39" i="4" s="1"/>
  <c r="I40" i="4" s="1"/>
  <c r="I41" i="4" s="1"/>
  <c r="I42" i="4" s="1"/>
  <c r="I43" i="4" s="1"/>
  <c r="I44" i="4" s="1"/>
  <c r="I45" i="4" s="1"/>
  <c r="I46" i="4" s="1"/>
  <c r="I47" i="4" s="1"/>
  <c r="I48" i="4" s="1"/>
  <c r="I49" i="4" s="1"/>
  <c r="I50" i="4" s="1"/>
  <c r="I51" i="4" s="1"/>
  <c r="I52" i="4" s="1"/>
  <c r="I53" i="4" s="1"/>
  <c r="I54" i="4" s="1"/>
  <c r="I55" i="4" s="1"/>
  <c r="I56" i="4" s="1"/>
  <c r="I57" i="4" s="1"/>
  <c r="I58" i="4" s="1"/>
  <c r="I59" i="4" s="1"/>
  <c r="I60" i="4" s="1"/>
  <c r="I61" i="4" s="1"/>
  <c r="I62" i="4" s="1"/>
  <c r="I63" i="4" s="1"/>
  <c r="I64" i="4" s="1"/>
  <c r="I65" i="4" s="1"/>
  <c r="I66" i="4" s="1"/>
  <c r="I67" i="4" s="1"/>
  <c r="I68" i="4" s="1"/>
  <c r="I69" i="4" s="1"/>
  <c r="I70" i="4" s="1"/>
  <c r="I71" i="4" s="1"/>
  <c r="I72" i="4" s="1"/>
  <c r="I73" i="4" s="1"/>
  <c r="I74" i="4" s="1"/>
  <c r="I75" i="4" s="1"/>
  <c r="I76" i="4" s="1"/>
  <c r="I77" i="4" s="1"/>
  <c r="I78" i="4" s="1"/>
  <c r="I79" i="4" s="1"/>
  <c r="I80" i="4" s="1"/>
  <c r="I81" i="4" s="1"/>
  <c r="I82" i="4" s="1"/>
  <c r="I83" i="4" s="1"/>
  <c r="I84" i="4" s="1"/>
  <c r="I85" i="4" s="1"/>
  <c r="I86" i="4" s="1"/>
  <c r="I87" i="4" s="1"/>
  <c r="I88" i="4" s="1"/>
  <c r="I89" i="4" s="1"/>
  <c r="I90" i="4" s="1"/>
  <c r="I91" i="4" s="1"/>
  <c r="I92" i="4" s="1"/>
  <c r="I93" i="4" s="1"/>
  <c r="I94" i="4" s="1"/>
  <c r="I95" i="4" s="1"/>
  <c r="I96" i="4" s="1"/>
  <c r="I97" i="4" s="1"/>
  <c r="I98" i="4" s="1"/>
  <c r="I99" i="4" s="1"/>
  <c r="I100" i="4" s="1"/>
  <c r="I101" i="4" s="1"/>
  <c r="I102" i="4" s="1"/>
  <c r="I103" i="4" s="1"/>
  <c r="I104" i="4" s="1"/>
  <c r="I105" i="4" s="1"/>
  <c r="I106" i="4" s="1"/>
  <c r="I107" i="4" s="1"/>
  <c r="I108" i="4" s="1"/>
  <c r="I109" i="4" s="1"/>
  <c r="I110" i="4" s="1"/>
  <c r="I111" i="4" s="1"/>
  <c r="I112" i="4" s="1"/>
  <c r="I113" i="4" s="1"/>
  <c r="I114" i="4" s="1"/>
  <c r="I115" i="4" s="1"/>
  <c r="I116" i="4" s="1"/>
  <c r="I117" i="4" s="1"/>
  <c r="I118" i="4" s="1"/>
  <c r="I119" i="4" s="1"/>
  <c r="I120" i="4" s="1"/>
  <c r="I121" i="4" s="1"/>
  <c r="I122" i="4" s="1"/>
  <c r="I123" i="4" s="1"/>
  <c r="I124" i="4" s="1"/>
  <c r="I125" i="4" s="1"/>
  <c r="I126" i="4" s="1"/>
  <c r="I127" i="4" s="1"/>
  <c r="I128" i="4" s="1"/>
  <c r="I129" i="4" s="1"/>
  <c r="I130" i="4" s="1"/>
  <c r="I131" i="4" s="1"/>
  <c r="I132" i="4" s="1"/>
  <c r="I133" i="4" s="1"/>
  <c r="I134" i="4" s="1"/>
  <c r="I135" i="4" s="1"/>
  <c r="I136" i="4" s="1"/>
  <c r="I137" i="4" s="1"/>
  <c r="I138" i="4" s="1"/>
  <c r="I139" i="4" s="1"/>
  <c r="I140" i="4" s="1"/>
  <c r="I141" i="4" s="1"/>
  <c r="I142" i="4" s="1"/>
  <c r="I143" i="4" s="1"/>
  <c r="I144" i="4" s="1"/>
  <c r="I145" i="4" s="1"/>
  <c r="I146" i="4" s="1"/>
  <c r="I147" i="4" s="1"/>
  <c r="I148" i="4" s="1"/>
  <c r="I149" i="4" s="1"/>
  <c r="I150" i="4" s="1"/>
  <c r="I151" i="4" s="1"/>
  <c r="I152" i="4" s="1"/>
  <c r="I153" i="4" s="1"/>
  <c r="I154" i="4" s="1"/>
  <c r="I155" i="4" s="1"/>
  <c r="I156" i="4" s="1"/>
  <c r="I157" i="4" s="1"/>
  <c r="I158" i="4" s="1"/>
  <c r="I159" i="4" s="1"/>
  <c r="I160" i="4" s="1"/>
  <c r="I161" i="4" s="1"/>
  <c r="I162" i="4" s="1"/>
  <c r="I163" i="4" s="1"/>
  <c r="I164" i="4" s="1"/>
  <c r="I165" i="4" s="1"/>
  <c r="N19" i="4" s="1"/>
  <c r="F69" i="9" s="1"/>
  <c r="H401" i="4"/>
  <c r="H256" i="4"/>
  <c r="H249" i="4"/>
  <c r="H271" i="4"/>
  <c r="H103" i="4"/>
  <c r="CD3" i="5"/>
  <c r="DM3" i="5" s="1"/>
  <c r="CC10" i="5"/>
  <c r="DL10" i="5" s="1"/>
  <c r="CF17" i="5"/>
  <c r="DO17" i="5" s="1"/>
  <c r="CW17" i="5"/>
  <c r="CT24" i="5"/>
  <c r="CY24" i="5"/>
  <c r="CE38" i="5"/>
  <c r="DN38" i="5"/>
  <c r="CE10" i="5"/>
  <c r="DN10" i="5" s="1"/>
  <c r="CD17" i="5"/>
  <c r="DM17" i="5" s="1"/>
  <c r="CV31" i="5"/>
  <c r="CE52" i="5"/>
  <c r="DN52" i="5" s="1"/>
  <c r="CY52" i="5"/>
  <c r="DJ59" i="5"/>
  <c r="CD73" i="5"/>
  <c r="DM73" i="5" s="1"/>
  <c r="CE94" i="5"/>
  <c r="DN94" i="5" s="1"/>
  <c r="CD101" i="5"/>
  <c r="DM101" i="5" s="1"/>
  <c r="CH101" i="5"/>
  <c r="DQ101" i="5"/>
  <c r="CU38" i="5"/>
  <c r="CV59" i="5"/>
  <c r="CT66" i="5"/>
  <c r="CV66" i="5"/>
  <c r="CF73" i="5"/>
  <c r="DO73" i="5" s="1"/>
  <c r="CW73" i="5"/>
  <c r="CI80" i="5"/>
  <c r="DR80" i="5" s="1"/>
  <c r="CX80" i="5"/>
  <c r="CH87" i="5"/>
  <c r="DQ87" i="5"/>
  <c r="CF101" i="5"/>
  <c r="DO101" i="5" s="1"/>
  <c r="CU101" i="5"/>
  <c r="CE108" i="5"/>
  <c r="DN108" i="5"/>
  <c r="CV108" i="5"/>
  <c r="CE115" i="5"/>
  <c r="DN115" i="5"/>
  <c r="CI115" i="5"/>
  <c r="DR115" i="5" s="1"/>
  <c r="CT115" i="5"/>
  <c r="CV115" i="5"/>
  <c r="CX115" i="5"/>
  <c r="CT122" i="5"/>
  <c r="CV122" i="5"/>
  <c r="CE129" i="5"/>
  <c r="DN129" i="5"/>
  <c r="CI129" i="5"/>
  <c r="DR129" i="5" s="1"/>
  <c r="CV129" i="5"/>
  <c r="CX129" i="5"/>
  <c r="CE143" i="5"/>
  <c r="DN143" i="5" s="1"/>
  <c r="CI143" i="5"/>
  <c r="DR143" i="5"/>
  <c r="CT143" i="5"/>
  <c r="CV143" i="5"/>
  <c r="CX143" i="5"/>
  <c r="CI150" i="5"/>
  <c r="DR150" i="5" s="1"/>
  <c r="CT150" i="5"/>
  <c r="CV150" i="5"/>
  <c r="CX150" i="5"/>
  <c r="CI157" i="5"/>
  <c r="DR157" i="5" s="1"/>
  <c r="CT157" i="5"/>
  <c r="CX157" i="5"/>
  <c r="CD164" i="5"/>
  <c r="DM164" i="5" s="1"/>
  <c r="CH164" i="5"/>
  <c r="DQ164" i="5"/>
  <c r="CE171" i="5"/>
  <c r="DN171" i="5" s="1"/>
  <c r="CI171" i="5"/>
  <c r="DR171" i="5"/>
  <c r="CV171" i="5"/>
  <c r="CE178" i="5"/>
  <c r="DN178" i="5" s="1"/>
  <c r="CI178" i="5"/>
  <c r="DR178" i="5"/>
  <c r="CT178" i="5"/>
  <c r="CV178" i="5"/>
  <c r="CI185" i="5"/>
  <c r="DR185" i="5" s="1"/>
  <c r="CT185" i="5"/>
  <c r="CV185" i="5"/>
  <c r="CE192" i="5"/>
  <c r="DN192" i="5"/>
  <c r="CI192" i="5"/>
  <c r="DR192" i="5" s="1"/>
  <c r="CT192" i="5"/>
  <c r="CV192" i="5"/>
  <c r="CX192" i="5"/>
  <c r="CE199" i="5"/>
  <c r="DN199" i="5" s="1"/>
  <c r="CI199" i="5"/>
  <c r="DR199" i="5"/>
  <c r="CT199" i="5"/>
  <c r="CV199" i="5"/>
  <c r="CX199" i="5"/>
  <c r="CE206" i="5"/>
  <c r="DN206" i="5" s="1"/>
  <c r="CI206" i="5"/>
  <c r="DR206" i="5"/>
  <c r="CT206" i="5"/>
  <c r="CV206" i="5"/>
  <c r="CX206" i="5"/>
  <c r="CE213" i="5"/>
  <c r="DN213" i="5"/>
  <c r="CI213" i="5"/>
  <c r="DR213" i="5" s="1"/>
  <c r="CT213" i="5"/>
  <c r="CV213" i="5"/>
  <c r="CX213" i="5"/>
  <c r="CI220" i="5"/>
  <c r="DR220" i="5" s="1"/>
  <c r="CT220" i="5"/>
  <c r="CV220" i="5"/>
  <c r="CX220" i="5"/>
  <c r="CE227" i="5"/>
  <c r="DN227" i="5" s="1"/>
  <c r="CI227" i="5"/>
  <c r="DR227" i="5"/>
  <c r="CE234" i="5"/>
  <c r="DN234" i="5" s="1"/>
  <c r="CI234" i="5"/>
  <c r="DR234" i="5"/>
  <c r="CU178" i="5"/>
  <c r="CY178" i="5"/>
  <c r="CU192" i="5"/>
  <c r="CY192" i="5"/>
  <c r="CU206" i="5"/>
  <c r="CY206" i="5"/>
  <c r="CT234" i="5"/>
  <c r="CV234" i="5"/>
  <c r="CX234" i="5"/>
  <c r="CE241" i="5"/>
  <c r="DN241" i="5"/>
  <c r="CI241" i="5"/>
  <c r="DR241" i="5" s="1"/>
  <c r="CT241" i="5"/>
  <c r="CV241" i="5"/>
  <c r="CX241" i="5"/>
  <c r="CE248" i="5"/>
  <c r="DN248" i="5" s="1"/>
  <c r="CI248" i="5"/>
  <c r="DR248" i="5"/>
  <c r="CT248" i="5"/>
  <c r="CV248" i="5"/>
  <c r="CX248" i="5"/>
  <c r="CG255" i="5"/>
  <c r="DP255" i="5" s="1"/>
  <c r="CC262" i="5"/>
  <c r="DL262" i="5"/>
  <c r="CG262" i="5"/>
  <c r="DP262" i="5" s="1"/>
  <c r="CC269" i="5"/>
  <c r="DL269" i="5"/>
  <c r="CG269" i="5"/>
  <c r="DP269" i="5" s="1"/>
  <c r="CC276" i="5"/>
  <c r="DL276" i="5"/>
  <c r="CG276" i="5"/>
  <c r="DP276" i="5" s="1"/>
  <c r="CD283" i="5"/>
  <c r="DM283" i="5"/>
  <c r="CH283" i="5"/>
  <c r="DQ283" i="5" s="1"/>
  <c r="CF290" i="5"/>
  <c r="DO290" i="5"/>
  <c r="DF290" i="5"/>
  <c r="DJ290" i="5"/>
  <c r="CV290" i="5"/>
  <c r="CC311" i="5"/>
  <c r="DL311" i="5"/>
  <c r="DI311" i="5"/>
  <c r="CF318" i="5"/>
  <c r="DO318" i="5"/>
  <c r="DE395" i="5"/>
  <c r="CC423" i="5"/>
  <c r="DL423" i="5" s="1"/>
  <c r="DI423" i="5"/>
  <c r="CE262" i="5"/>
  <c r="DN262" i="5" s="1"/>
  <c r="CI262" i="5"/>
  <c r="DR262" i="5"/>
  <c r="CE269" i="5"/>
  <c r="DN269" i="5" s="1"/>
  <c r="CI269" i="5"/>
  <c r="DR269" i="5"/>
  <c r="CE276" i="5"/>
  <c r="DN276" i="5" s="1"/>
  <c r="CI276" i="5"/>
  <c r="DR276" i="5"/>
  <c r="CT283" i="5"/>
  <c r="CX283" i="5"/>
  <c r="CS318" i="5"/>
  <c r="CU318" i="5"/>
  <c r="CW318" i="5"/>
  <c r="CY318" i="5"/>
  <c r="CT325" i="5"/>
  <c r="CV325" i="5"/>
  <c r="CX325" i="5"/>
  <c r="CG339" i="5"/>
  <c r="DP339" i="5" s="1"/>
  <c r="CF346" i="5"/>
  <c r="DO346" i="5"/>
  <c r="CT346" i="5"/>
  <c r="CX346" i="5"/>
  <c r="CE367" i="5"/>
  <c r="DN367" i="5"/>
  <c r="CH374" i="5"/>
  <c r="DQ374" i="5" s="1"/>
  <c r="CT388" i="5"/>
  <c r="CV388" i="5"/>
  <c r="CX388" i="5"/>
  <c r="CF402" i="5"/>
  <c r="DO402" i="5"/>
  <c r="CF430" i="5"/>
  <c r="DO430" i="5" s="1"/>
  <c r="CX430" i="5"/>
  <c r="CF444" i="5"/>
  <c r="DO444" i="5"/>
  <c r="CG451" i="5"/>
  <c r="DP451" i="5" s="1"/>
  <c r="CX465" i="5"/>
  <c r="CS304" i="5"/>
  <c r="CU304" i="5"/>
  <c r="CW304" i="5"/>
  <c r="CY304" i="5"/>
  <c r="DH304" i="5"/>
  <c r="CT304" i="5"/>
  <c r="CX304" i="5"/>
  <c r="CS311" i="5"/>
  <c r="CW311" i="5"/>
  <c r="CD318" i="5"/>
  <c r="DM318" i="5" s="1"/>
  <c r="CH318" i="5"/>
  <c r="DQ318" i="5"/>
  <c r="CC325" i="5"/>
  <c r="DL325" i="5" s="1"/>
  <c r="CG325" i="5"/>
  <c r="DP325" i="5"/>
  <c r="CF332" i="5"/>
  <c r="DO332" i="5" s="1"/>
  <c r="CS332" i="5"/>
  <c r="CU332" i="5"/>
  <c r="CW332" i="5"/>
  <c r="CY332" i="5"/>
  <c r="CE339" i="5"/>
  <c r="DN339" i="5"/>
  <c r="CI339" i="5"/>
  <c r="DR339" i="5" s="1"/>
  <c r="CT339" i="5"/>
  <c r="CV339" i="5"/>
  <c r="CX339" i="5"/>
  <c r="CD346" i="5"/>
  <c r="DM346" i="5"/>
  <c r="CH346" i="5"/>
  <c r="DQ346" i="5" s="1"/>
  <c r="CE353" i="5"/>
  <c r="DN353" i="5" s="1"/>
  <c r="CH360" i="5"/>
  <c r="DQ360" i="5"/>
  <c r="CV360" i="5"/>
  <c r="CI367" i="5"/>
  <c r="DR367" i="5"/>
  <c r="CT367" i="5"/>
  <c r="CV367" i="5"/>
  <c r="CX367" i="5"/>
  <c r="CU367" i="5"/>
  <c r="CY367" i="5"/>
  <c r="CD374" i="5"/>
  <c r="DM374" i="5" s="1"/>
  <c r="CE381" i="5"/>
  <c r="DN381" i="5"/>
  <c r="CF388" i="5"/>
  <c r="DO388" i="5" s="1"/>
  <c r="CS388" i="5"/>
  <c r="DF388" i="5"/>
  <c r="CG395" i="5"/>
  <c r="DP395" i="5" s="1"/>
  <c r="CE325" i="5"/>
  <c r="DN325" i="5"/>
  <c r="CI325" i="5"/>
  <c r="DR325" i="5" s="1"/>
  <c r="CD332" i="5"/>
  <c r="DM332" i="5"/>
  <c r="CH332" i="5"/>
  <c r="DQ332" i="5" s="1"/>
  <c r="CI353" i="5"/>
  <c r="DR353" i="5" s="1"/>
  <c r="CU353" i="5"/>
  <c r="CY353" i="5"/>
  <c r="CD360" i="5"/>
  <c r="DM360" i="5"/>
  <c r="CV374" i="5"/>
  <c r="CI381" i="5"/>
  <c r="DR381" i="5" s="1"/>
  <c r="CU381" i="5"/>
  <c r="CY381" i="5"/>
  <c r="CH388" i="5"/>
  <c r="DQ388" i="5" s="1"/>
  <c r="CU388" i="5"/>
  <c r="CW388" i="5"/>
  <c r="CY388" i="5"/>
  <c r="CE395" i="5"/>
  <c r="DN395" i="5"/>
  <c r="CI395" i="5"/>
  <c r="DR395" i="5" s="1"/>
  <c r="CT395" i="5"/>
  <c r="CV395" i="5"/>
  <c r="CX395" i="5"/>
  <c r="CD402" i="5"/>
  <c r="DM402" i="5" s="1"/>
  <c r="CH402" i="5"/>
  <c r="DQ402" i="5"/>
  <c r="CC409" i="5"/>
  <c r="DL409" i="5" s="1"/>
  <c r="CG409" i="5"/>
  <c r="DP409" i="5"/>
  <c r="CS416" i="5"/>
  <c r="CU416" i="5"/>
  <c r="CW416" i="5"/>
  <c r="CY416" i="5"/>
  <c r="DH416" i="5"/>
  <c r="CT416" i="5"/>
  <c r="CX416" i="5"/>
  <c r="CS423" i="5"/>
  <c r="CW423" i="5"/>
  <c r="CD430" i="5"/>
  <c r="DM430" i="5"/>
  <c r="CH430" i="5"/>
  <c r="DQ430" i="5" s="1"/>
  <c r="CC437" i="5"/>
  <c r="DL437" i="5"/>
  <c r="CG437" i="5"/>
  <c r="DP437" i="5" s="1"/>
  <c r="CS444" i="5"/>
  <c r="CU444" i="5"/>
  <c r="CW444" i="5"/>
  <c r="CY444" i="5"/>
  <c r="DH444" i="5"/>
  <c r="CT444" i="5"/>
  <c r="CX444" i="5"/>
  <c r="CE451" i="5"/>
  <c r="DN451" i="5" s="1"/>
  <c r="CI451" i="5"/>
  <c r="DR451" i="5"/>
  <c r="CT451" i="5"/>
  <c r="CV451" i="5"/>
  <c r="CX451" i="5"/>
  <c r="CD458" i="5"/>
  <c r="DM458" i="5" s="1"/>
  <c r="CH458" i="5"/>
  <c r="DQ458" i="5"/>
  <c r="CE409" i="5"/>
  <c r="DN409" i="5" s="1"/>
  <c r="CI409" i="5"/>
  <c r="DR409" i="5"/>
  <c r="CE437" i="5"/>
  <c r="DN437" i="5" s="1"/>
  <c r="CI437" i="5"/>
  <c r="DR437" i="5"/>
  <c r="CF458" i="5"/>
  <c r="DO458" i="5" s="1"/>
  <c r="CW297" i="5"/>
  <c r="I254" i="4"/>
  <c r="I255" i="4" s="1"/>
  <c r="I256" i="4" s="1"/>
  <c r="I257" i="4" s="1"/>
  <c r="I258" i="4" s="1"/>
  <c r="I259" i="4" s="1"/>
  <c r="I260" i="4" s="1"/>
  <c r="I261" i="4" s="1"/>
  <c r="I262" i="4" s="1"/>
  <c r="I263" i="4" s="1"/>
  <c r="I264" i="4" s="1"/>
  <c r="I265" i="4" s="1"/>
  <c r="I266" i="4" s="1"/>
  <c r="I267" i="4" s="1"/>
  <c r="I268" i="4" s="1"/>
  <c r="I269" i="4" s="1"/>
  <c r="I270" i="4" s="1"/>
  <c r="I271" i="4" s="1"/>
  <c r="I272" i="4" s="1"/>
  <c r="I273" i="4" s="1"/>
  <c r="I274" i="4" s="1"/>
  <c r="I275" i="4" s="1"/>
  <c r="I276" i="4" s="1"/>
  <c r="I277" i="4" s="1"/>
  <c r="I278" i="4" s="1"/>
  <c r="I279" i="4" s="1"/>
  <c r="I280" i="4" s="1"/>
  <c r="I281" i="4" s="1"/>
  <c r="I282" i="4" s="1"/>
  <c r="I283" i="4" s="1"/>
  <c r="I284" i="4" s="1"/>
  <c r="I285" i="4" s="1"/>
  <c r="I286" i="4" s="1"/>
  <c r="I287" i="4" s="1"/>
  <c r="I288" i="4" s="1"/>
  <c r="I289" i="4" s="1"/>
  <c r="I290" i="4" s="1"/>
  <c r="I291" i="4" s="1"/>
  <c r="I292" i="4" s="1"/>
  <c r="I293" i="4" s="1"/>
  <c r="I294" i="4" s="1"/>
  <c r="I295" i="4" s="1"/>
  <c r="I296" i="4" s="1"/>
  <c r="I297" i="4" s="1"/>
  <c r="I298" i="4" s="1"/>
  <c r="I299" i="4" s="1"/>
  <c r="I300" i="4" s="1"/>
  <c r="I301" i="4" s="1"/>
  <c r="I302" i="4" s="1"/>
  <c r="I303" i="4" s="1"/>
  <c r="I304" i="4" s="1"/>
  <c r="I305" i="4" s="1"/>
  <c r="I306" i="4" s="1"/>
  <c r="I307" i="4" s="1"/>
  <c r="I308" i="4" s="1"/>
  <c r="I309" i="4" s="1"/>
  <c r="I310" i="4" s="1"/>
  <c r="I311" i="4" s="1"/>
  <c r="I312" i="4" s="1"/>
  <c r="I313" i="4" s="1"/>
  <c r="I314" i="4" s="1"/>
  <c r="I315" i="4" s="1"/>
  <c r="I316" i="4" s="1"/>
  <c r="I317" i="4" s="1"/>
  <c r="I318" i="4" s="1"/>
  <c r="I319" i="4" s="1"/>
  <c r="I320" i="4" s="1"/>
  <c r="I321" i="4" s="1"/>
  <c r="I322" i="4" s="1"/>
  <c r="I323" i="4" s="1"/>
  <c r="I324" i="4" s="1"/>
  <c r="I325" i="4" s="1"/>
  <c r="I326" i="4" s="1"/>
  <c r="I327" i="4" s="1"/>
  <c r="I328" i="4" s="1"/>
  <c r="I329" i="4" s="1"/>
  <c r="I330" i="4" s="1"/>
  <c r="I331" i="4" s="1"/>
  <c r="I332" i="4" s="1"/>
  <c r="I333" i="4" s="1"/>
  <c r="I334" i="4" s="1"/>
  <c r="I335" i="4" s="1"/>
  <c r="I336" i="4" s="1"/>
  <c r="I337" i="4" s="1"/>
  <c r="I338" i="4" s="1"/>
  <c r="I339" i="4" s="1"/>
  <c r="I340" i="4" s="1"/>
  <c r="I341" i="4" s="1"/>
  <c r="I342" i="4" s="1"/>
  <c r="I343" i="4" s="1"/>
  <c r="I344" i="4" s="1"/>
  <c r="I345" i="4" s="1"/>
  <c r="I346" i="4" s="1"/>
  <c r="I347" i="4" s="1"/>
  <c r="I348" i="4" s="1"/>
  <c r="I349" i="4" s="1"/>
  <c r="I350" i="4" s="1"/>
  <c r="I351" i="4" s="1"/>
  <c r="I352" i="4" s="1"/>
  <c r="I353" i="4" s="1"/>
  <c r="I354" i="4" s="1"/>
  <c r="I355" i="4" s="1"/>
  <c r="I356" i="4" s="1"/>
  <c r="I357" i="4" s="1"/>
  <c r="I358" i="4" s="1"/>
  <c r="I359" i="4" s="1"/>
  <c r="I360" i="4" s="1"/>
  <c r="I361" i="4" s="1"/>
  <c r="I362" i="4" s="1"/>
  <c r="I363" i="4" s="1"/>
  <c r="I364" i="4" s="1"/>
  <c r="I365" i="4" s="1"/>
  <c r="I366" i="4" s="1"/>
  <c r="I367" i="4" s="1"/>
  <c r="I368" i="4" s="1"/>
  <c r="I369" i="4" s="1"/>
  <c r="I370" i="4" s="1"/>
  <c r="I371" i="4" s="1"/>
  <c r="I372" i="4" s="1"/>
  <c r="I373" i="4" s="1"/>
  <c r="I374" i="4" s="1"/>
  <c r="I375" i="4" s="1"/>
  <c r="I376" i="4" s="1"/>
  <c r="I377" i="4" s="1"/>
  <c r="I378" i="4" s="1"/>
  <c r="I379" i="4" s="1"/>
  <c r="I380" i="4" s="1"/>
  <c r="I381" i="4" s="1"/>
  <c r="I382" i="4" s="1"/>
  <c r="I383" i="4" s="1"/>
  <c r="I384" i="4" s="1"/>
  <c r="I385" i="4" s="1"/>
  <c r="I386" i="4" s="1"/>
  <c r="I387" i="4" s="1"/>
  <c r="I388" i="4" s="1"/>
  <c r="I389" i="4" s="1"/>
  <c r="I390" i="4" s="1"/>
  <c r="I391" i="4" s="1"/>
  <c r="I392" i="4" s="1"/>
  <c r="I393" i="4" s="1"/>
  <c r="I394" i="4" s="1"/>
  <c r="I395" i="4" s="1"/>
  <c r="I396" i="4" s="1"/>
  <c r="I397" i="4" s="1"/>
  <c r="I398" i="4" s="1"/>
  <c r="I399" i="4" s="1"/>
  <c r="I400" i="4" s="1"/>
  <c r="I401" i="4" s="1"/>
  <c r="I402" i="4" s="1"/>
  <c r="I403" i="4" s="1"/>
  <c r="I404" i="4" s="1"/>
  <c r="I405" i="4" s="1"/>
  <c r="I406" i="4" s="1"/>
  <c r="I407" i="4" s="1"/>
  <c r="I408" i="4" s="1"/>
  <c r="I409" i="4" s="1"/>
  <c r="I410" i="4" s="1"/>
  <c r="I411" i="4" s="1"/>
  <c r="I412" i="4" s="1"/>
  <c r="I413" i="4" s="1"/>
  <c r="I414" i="4" s="1"/>
  <c r="I415" i="4" s="1"/>
  <c r="I416" i="4" s="1"/>
  <c r="I417" i="4" s="1"/>
  <c r="I418" i="4" s="1"/>
  <c r="I419" i="4" s="1"/>
  <c r="I420" i="4" s="1"/>
  <c r="I421" i="4" s="1"/>
  <c r="I422" i="4" s="1"/>
  <c r="I423" i="4" s="1"/>
  <c r="I424" i="4" s="1"/>
  <c r="I425" i="4" s="1"/>
  <c r="I426" i="4" s="1"/>
  <c r="I427" i="4" s="1"/>
  <c r="I428" i="4" s="1"/>
  <c r="I429" i="4" s="1"/>
  <c r="I430" i="4" s="1"/>
  <c r="I431" i="4" s="1"/>
  <c r="I432" i="4" s="1"/>
  <c r="I433" i="4" s="1"/>
  <c r="I434" i="4" s="1"/>
  <c r="I435" i="4" s="1"/>
  <c r="I436" i="4" s="1"/>
  <c r="I437" i="4" s="1"/>
  <c r="I438" i="4" s="1"/>
  <c r="I439" i="4" s="1"/>
  <c r="I440" i="4" s="1"/>
  <c r="I441" i="4" s="1"/>
  <c r="I442" i="4" s="1"/>
  <c r="I443" i="4" s="1"/>
  <c r="I444" i="4" s="1"/>
  <c r="I445" i="4" s="1"/>
  <c r="I446" i="4" s="1"/>
  <c r="I447" i="4" s="1"/>
  <c r="I448" i="4" s="1"/>
  <c r="I449" i="4" s="1"/>
  <c r="I450" i="4" s="1"/>
  <c r="I451" i="4" s="1"/>
  <c r="I452" i="4" s="1"/>
  <c r="I453" i="4" s="1"/>
  <c r="I454" i="4" s="1"/>
  <c r="I455" i="4" s="1"/>
  <c r="I456" i="4" s="1"/>
  <c r="I457" i="4" s="1"/>
  <c r="I458" i="4" s="1"/>
  <c r="I459" i="4" s="1"/>
  <c r="I460" i="4" s="1"/>
  <c r="I461" i="4" s="1"/>
  <c r="I462" i="4" s="1"/>
  <c r="I463" i="4" s="1"/>
  <c r="I464" i="4" s="1"/>
  <c r="I465" i="4" s="1"/>
  <c r="I466" i="4" s="1"/>
  <c r="I467" i="4" s="1"/>
  <c r="I468" i="4" s="1"/>
  <c r="I469" i="4" s="1"/>
  <c r="I470" i="4" s="1"/>
  <c r="I471" i="4" s="1"/>
  <c r="I472" i="4" s="1"/>
  <c r="I473" i="4" s="1"/>
  <c r="I474" i="4" s="1"/>
  <c r="I475" i="4" s="1"/>
  <c r="I476" i="4" s="1"/>
  <c r="I477" i="4" s="1"/>
  <c r="I478" i="4" s="1"/>
  <c r="I479" i="4" s="1"/>
  <c r="I480" i="4" s="1"/>
  <c r="I481" i="4" s="1"/>
  <c r="I482" i="4" s="1"/>
  <c r="I483" i="4" s="1"/>
  <c r="I484" i="4" s="1"/>
  <c r="I485" i="4" s="1"/>
  <c r="I486" i="4" s="1"/>
  <c r="I487" i="4" s="1"/>
  <c r="I488" i="4" s="1"/>
  <c r="I489" i="4" s="1"/>
  <c r="I490" i="4" s="1"/>
  <c r="I491" i="4" s="1"/>
  <c r="I492" i="4" s="1"/>
  <c r="I493" i="4" s="1"/>
  <c r="I494" i="4" s="1"/>
  <c r="I495" i="4" s="1"/>
  <c r="I496" i="4" s="1"/>
  <c r="I497" i="4" s="1"/>
  <c r="I498" i="4" s="1"/>
  <c r="I499" i="4" s="1"/>
  <c r="I500" i="4" s="1"/>
  <c r="I501" i="4" s="1"/>
  <c r="I502" i="4" s="1"/>
  <c r="I503" i="4" s="1"/>
  <c r="I504" i="4" s="1"/>
  <c r="I505" i="4" s="1"/>
  <c r="I506" i="4" s="1"/>
  <c r="I507" i="4" s="1"/>
  <c r="I508" i="4" s="1"/>
  <c r="I509" i="4" s="1"/>
  <c r="I510" i="4" s="1"/>
  <c r="I511" i="4" s="1"/>
  <c r="I512" i="4" s="1"/>
  <c r="I513" i="4" s="1"/>
  <c r="I514" i="4" s="1"/>
  <c r="I515" i="4" s="1"/>
  <c r="I516" i="4" s="1"/>
  <c r="I517" i="4" s="1"/>
  <c r="I518" i="4" s="1"/>
  <c r="I519" i="4" s="1"/>
  <c r="I520" i="4" s="1"/>
  <c r="I521" i="4" s="1"/>
  <c r="I522" i="4" s="1"/>
  <c r="I523" i="4" s="1"/>
  <c r="N21" i="4" s="1"/>
  <c r="F71" i="9" s="1"/>
  <c r="CG297" i="5"/>
  <c r="DP297" i="5" s="1"/>
  <c r="CC255" i="5"/>
  <c r="DL255" i="5" s="1"/>
  <c r="CC297" i="5"/>
  <c r="DL297" i="5" s="1"/>
  <c r="DH24" i="5"/>
  <c r="DJ24" i="5"/>
  <c r="CH24" i="5"/>
  <c r="DQ24" i="5" s="1"/>
  <c r="CG24" i="5"/>
  <c r="DP24" i="5" s="1"/>
  <c r="DG31" i="5"/>
  <c r="DI31" i="5"/>
  <c r="DK31" i="5"/>
  <c r="CI31" i="5"/>
  <c r="DR31" i="5" s="1"/>
  <c r="CS31" i="5"/>
  <c r="DF38" i="5"/>
  <c r="DH38" i="5"/>
  <c r="CF38" i="5"/>
  <c r="DO38" i="5" s="1"/>
  <c r="DJ38" i="5"/>
  <c r="DE45" i="5"/>
  <c r="DG45" i="5"/>
  <c r="DI45" i="5"/>
  <c r="CG45" i="5"/>
  <c r="DP45" i="5" s="1"/>
  <c r="DK45" i="5"/>
  <c r="CU45" i="5"/>
  <c r="DF52" i="5"/>
  <c r="CD52" i="5"/>
  <c r="DM52" i="5" s="1"/>
  <c r="DJ52" i="5"/>
  <c r="CC52" i="5"/>
  <c r="DL52" i="5" s="1"/>
  <c r="DE59" i="5"/>
  <c r="DG59" i="5"/>
  <c r="CE59" i="5"/>
  <c r="DN59" i="5" s="1"/>
  <c r="DI59" i="5"/>
  <c r="DK59" i="5"/>
  <c r="CF59" i="5"/>
  <c r="DO59" i="5" s="1"/>
  <c r="CW59" i="5"/>
  <c r="CD66" i="5"/>
  <c r="DM66" i="5"/>
  <c r="DH66" i="5"/>
  <c r="DJ66" i="5"/>
  <c r="CD80" i="5"/>
  <c r="DM80" i="5"/>
  <c r="CH80" i="5"/>
  <c r="DQ80" i="5"/>
  <c r="CE87" i="5"/>
  <c r="DN87" i="5"/>
  <c r="CI87" i="5"/>
  <c r="DR87" i="5"/>
  <c r="CD94" i="5"/>
  <c r="DM94" i="5" s="1"/>
  <c r="CF94" i="5"/>
  <c r="DO94" i="5"/>
  <c r="CE101" i="5"/>
  <c r="DN101" i="5" s="1"/>
  <c r="CG101" i="5"/>
  <c r="DP101" i="5"/>
  <c r="CF108" i="5"/>
  <c r="DO108" i="5" s="1"/>
  <c r="CH108" i="5"/>
  <c r="DQ108" i="5"/>
  <c r="CD115" i="5"/>
  <c r="DM115" i="5" s="1"/>
  <c r="CF115" i="5"/>
  <c r="DO115" i="5"/>
  <c r="CH115" i="5"/>
  <c r="DQ115" i="5" s="1"/>
  <c r="CD122" i="5"/>
  <c r="DM122" i="5"/>
  <c r="CD136" i="5"/>
  <c r="DM136" i="5"/>
  <c r="CH136" i="5"/>
  <c r="DQ136" i="5"/>
  <c r="CD143" i="5"/>
  <c r="DM143" i="5" s="1"/>
  <c r="CF143" i="5"/>
  <c r="DO143" i="5"/>
  <c r="CH143" i="5"/>
  <c r="DQ143" i="5" s="1"/>
  <c r="CD150" i="5"/>
  <c r="DM150" i="5"/>
  <c r="CF150" i="5"/>
  <c r="DO150" i="5" s="1"/>
  <c r="CD157" i="5"/>
  <c r="DM157" i="5" s="1"/>
  <c r="CH157" i="5"/>
  <c r="DQ157" i="5" s="1"/>
  <c r="CC164" i="5"/>
  <c r="DL164" i="5"/>
  <c r="CE164" i="5"/>
  <c r="DN164" i="5" s="1"/>
  <c r="CG164" i="5"/>
  <c r="DP164" i="5"/>
  <c r="DF178" i="5"/>
  <c r="CD178" i="5"/>
  <c r="DM178" i="5" s="1"/>
  <c r="DH178" i="5"/>
  <c r="CF178" i="5"/>
  <c r="DO178" i="5"/>
  <c r="DJ178" i="5"/>
  <c r="CH178" i="5"/>
  <c r="DQ178" i="5"/>
  <c r="DF192" i="5"/>
  <c r="CD192" i="5"/>
  <c r="DM192" i="5" s="1"/>
  <c r="DH192" i="5"/>
  <c r="CF192" i="5"/>
  <c r="DO192" i="5" s="1"/>
  <c r="DJ192" i="5"/>
  <c r="CH192" i="5"/>
  <c r="DQ192" i="5"/>
  <c r="DF206" i="5"/>
  <c r="CD206" i="5"/>
  <c r="DM206" i="5"/>
  <c r="DH206" i="5"/>
  <c r="CF206" i="5"/>
  <c r="DO206" i="5" s="1"/>
  <c r="DJ206" i="5"/>
  <c r="CH206" i="5"/>
  <c r="DQ206" i="5" s="1"/>
  <c r="DH171" i="5"/>
  <c r="CF171" i="5"/>
  <c r="DO171" i="5"/>
  <c r="DJ171" i="5"/>
  <c r="CH171" i="5"/>
  <c r="DQ171" i="5" s="1"/>
  <c r="DF185" i="5"/>
  <c r="CD185" i="5"/>
  <c r="DM185" i="5" s="1"/>
  <c r="DH185" i="5"/>
  <c r="CF185" i="5"/>
  <c r="DO185" i="5"/>
  <c r="DJ185" i="5"/>
  <c r="CH185" i="5"/>
  <c r="DQ185" i="5"/>
  <c r="DF199" i="5"/>
  <c r="CD199" i="5"/>
  <c r="DM199" i="5" s="1"/>
  <c r="DH199" i="5"/>
  <c r="CF199" i="5"/>
  <c r="DO199" i="5" s="1"/>
  <c r="DJ199" i="5"/>
  <c r="CH199" i="5"/>
  <c r="DQ199" i="5"/>
  <c r="DF213" i="5"/>
  <c r="CD213" i="5"/>
  <c r="DM213" i="5"/>
  <c r="DH213" i="5"/>
  <c r="CF213" i="5"/>
  <c r="DO213" i="5" s="1"/>
  <c r="DJ213" i="5"/>
  <c r="CH213" i="5"/>
  <c r="DQ213" i="5" s="1"/>
  <c r="CD220" i="5"/>
  <c r="DM220" i="5"/>
  <c r="CF220" i="5"/>
  <c r="DO220" i="5" s="1"/>
  <c r="CH220" i="5"/>
  <c r="DQ220" i="5"/>
  <c r="CD227" i="5"/>
  <c r="DM227" i="5" s="1"/>
  <c r="CF227" i="5"/>
  <c r="DO227" i="5"/>
  <c r="CH227" i="5"/>
  <c r="DQ227" i="5" s="1"/>
  <c r="CD234" i="5"/>
  <c r="DM234" i="5"/>
  <c r="CF234" i="5"/>
  <c r="DO234" i="5" s="1"/>
  <c r="CD241" i="5"/>
  <c r="DM241" i="5" s="1"/>
  <c r="CF241" i="5"/>
  <c r="DO241" i="5"/>
  <c r="CH241" i="5"/>
  <c r="DQ241" i="5" s="1"/>
  <c r="CD248" i="5"/>
  <c r="DM248" i="5"/>
  <c r="CF248" i="5"/>
  <c r="DO248" i="5" s="1"/>
  <c r="CH248" i="5"/>
  <c r="DQ248" i="5"/>
  <c r="CD255" i="5"/>
  <c r="DM255" i="5" s="1"/>
  <c r="CF255" i="5"/>
  <c r="DO255" i="5"/>
  <c r="CH255" i="5"/>
  <c r="DQ255" i="5" s="1"/>
  <c r="CD262" i="5"/>
  <c r="DM262" i="5"/>
  <c r="CF262" i="5"/>
  <c r="DO262" i="5" s="1"/>
  <c r="CH262" i="5"/>
  <c r="DQ262" i="5"/>
  <c r="CD269" i="5"/>
  <c r="DM269" i="5" s="1"/>
  <c r="CF269" i="5"/>
  <c r="DO269" i="5"/>
  <c r="CH269" i="5"/>
  <c r="DQ269" i="5" s="1"/>
  <c r="CD276" i="5"/>
  <c r="DM276" i="5"/>
  <c r="CF276" i="5"/>
  <c r="DO276" i="5" s="1"/>
  <c r="CH276" i="5"/>
  <c r="DQ276" i="5"/>
  <c r="DE290" i="5"/>
  <c r="CC290" i="5"/>
  <c r="DL290" i="5" s="1"/>
  <c r="DG290" i="5"/>
  <c r="CE290" i="5"/>
  <c r="DN290" i="5" s="1"/>
  <c r="DI290" i="5"/>
  <c r="CG290" i="5"/>
  <c r="DP290" i="5" s="1"/>
  <c r="DK290" i="5"/>
  <c r="CI290" i="5"/>
  <c r="DR290" i="5" s="1"/>
  <c r="CE297" i="5"/>
  <c r="DN297" i="5" s="1"/>
  <c r="CI297" i="5"/>
  <c r="DR297" i="5"/>
  <c r="CX297" i="5"/>
  <c r="CD304" i="5"/>
  <c r="DM304" i="5"/>
  <c r="CH304" i="5"/>
  <c r="DQ304" i="5" s="1"/>
  <c r="CE311" i="5"/>
  <c r="DN311" i="5"/>
  <c r="CI311" i="5"/>
  <c r="DR311" i="5" s="1"/>
  <c r="CT311" i="5"/>
  <c r="CV311" i="5"/>
  <c r="CX311" i="5"/>
  <c r="DE283" i="5"/>
  <c r="CC283" i="5"/>
  <c r="DL283" i="5"/>
  <c r="DG283" i="5"/>
  <c r="CE283" i="5"/>
  <c r="DN283" i="5" s="1"/>
  <c r="DI283" i="5"/>
  <c r="CG283" i="5"/>
  <c r="DP283" i="5" s="1"/>
  <c r="DK283" i="5"/>
  <c r="CI283" i="5"/>
  <c r="DR283" i="5"/>
  <c r="DF297" i="5"/>
  <c r="CD297" i="5"/>
  <c r="DM297" i="5" s="1"/>
  <c r="DH297" i="5"/>
  <c r="CF297" i="5"/>
  <c r="DO297" i="5" s="1"/>
  <c r="DJ297" i="5"/>
  <c r="CH297" i="5"/>
  <c r="DQ297" i="5" s="1"/>
  <c r="DE304" i="5"/>
  <c r="CC304" i="5"/>
  <c r="DL304" i="5" s="1"/>
  <c r="DG304" i="5"/>
  <c r="CE304" i="5"/>
  <c r="DN304" i="5"/>
  <c r="DI304" i="5"/>
  <c r="CG304" i="5"/>
  <c r="DP304" i="5"/>
  <c r="DK304" i="5"/>
  <c r="CI304" i="5"/>
  <c r="DR304" i="5" s="1"/>
  <c r="DF311" i="5"/>
  <c r="CD311" i="5"/>
  <c r="DM311" i="5" s="1"/>
  <c r="DH311" i="5"/>
  <c r="CF311" i="5"/>
  <c r="DO311" i="5"/>
  <c r="DJ311" i="5"/>
  <c r="CH311" i="5"/>
  <c r="DQ311" i="5"/>
  <c r="CC318" i="5"/>
  <c r="DL318" i="5" s="1"/>
  <c r="CE318" i="5"/>
  <c r="DN318" i="5"/>
  <c r="CG318" i="5"/>
  <c r="DP318" i="5" s="1"/>
  <c r="CI318" i="5"/>
  <c r="DR318" i="5"/>
  <c r="CD325" i="5"/>
  <c r="DM325" i="5" s="1"/>
  <c r="CF325" i="5"/>
  <c r="DO325" i="5"/>
  <c r="CH325" i="5"/>
  <c r="DQ325" i="5" s="1"/>
  <c r="CC332" i="5"/>
  <c r="DL332" i="5"/>
  <c r="CE332" i="5"/>
  <c r="DN332" i="5" s="1"/>
  <c r="CG332" i="5"/>
  <c r="DP332" i="5"/>
  <c r="CI332" i="5"/>
  <c r="DR332" i="5" s="1"/>
  <c r="CD339" i="5"/>
  <c r="DM339" i="5"/>
  <c r="CF339" i="5"/>
  <c r="DO339" i="5" s="1"/>
  <c r="CH339" i="5"/>
  <c r="DQ339" i="5"/>
  <c r="CC346" i="5"/>
  <c r="DL346" i="5" s="1"/>
  <c r="CE346" i="5"/>
  <c r="DN346" i="5"/>
  <c r="CG346" i="5"/>
  <c r="DP346" i="5" s="1"/>
  <c r="CI346" i="5"/>
  <c r="DR346" i="5"/>
  <c r="DF353" i="5"/>
  <c r="CD353" i="5"/>
  <c r="DM353" i="5" s="1"/>
  <c r="DH353" i="5"/>
  <c r="DJ353" i="5"/>
  <c r="CH353" i="5"/>
  <c r="DQ353" i="5" s="1"/>
  <c r="CC353" i="5"/>
  <c r="DL353" i="5" s="1"/>
  <c r="DE360" i="5"/>
  <c r="CC360" i="5"/>
  <c r="DL360" i="5"/>
  <c r="DG360" i="5"/>
  <c r="CE360" i="5"/>
  <c r="DN360" i="5"/>
  <c r="DI360" i="5"/>
  <c r="CG360" i="5"/>
  <c r="DP360" i="5" s="1"/>
  <c r="DK360" i="5"/>
  <c r="CI360" i="5"/>
  <c r="DR360" i="5" s="1"/>
  <c r="CF360" i="5"/>
  <c r="DO360" i="5"/>
  <c r="CS360" i="5"/>
  <c r="CU360" i="5"/>
  <c r="CW360" i="5"/>
  <c r="CY360" i="5"/>
  <c r="DF367" i="5"/>
  <c r="CD367" i="5"/>
  <c r="DM367" i="5" s="1"/>
  <c r="DH367" i="5"/>
  <c r="CF367" i="5"/>
  <c r="DO367" i="5" s="1"/>
  <c r="DJ367" i="5"/>
  <c r="CH367" i="5"/>
  <c r="DQ367" i="5"/>
  <c r="CC367" i="5"/>
  <c r="DL367" i="5" s="1"/>
  <c r="CG367" i="5"/>
  <c r="DP367" i="5"/>
  <c r="DE374" i="5"/>
  <c r="CC374" i="5"/>
  <c r="DL374" i="5"/>
  <c r="DG374" i="5"/>
  <c r="CE374" i="5"/>
  <c r="DN374" i="5" s="1"/>
  <c r="DI374" i="5"/>
  <c r="CG374" i="5"/>
  <c r="DP374" i="5" s="1"/>
  <c r="DK374" i="5"/>
  <c r="CI374" i="5"/>
  <c r="DR374" i="5"/>
  <c r="CF374" i="5"/>
  <c r="DO374" i="5" s="1"/>
  <c r="CS374" i="5"/>
  <c r="CU374" i="5"/>
  <c r="CW374" i="5"/>
  <c r="CY374" i="5"/>
  <c r="DF381" i="5"/>
  <c r="CD381" i="5"/>
  <c r="DM381" i="5" s="1"/>
  <c r="DH381" i="5"/>
  <c r="CF381" i="5"/>
  <c r="DO381" i="5"/>
  <c r="DJ381" i="5"/>
  <c r="CH381" i="5"/>
  <c r="DQ381" i="5"/>
  <c r="CC381" i="5"/>
  <c r="DL381" i="5" s="1"/>
  <c r="CG381" i="5"/>
  <c r="DP381" i="5"/>
  <c r="DE388" i="5"/>
  <c r="CC388" i="5"/>
  <c r="DL388" i="5" s="1"/>
  <c r="DG388" i="5"/>
  <c r="CE388" i="5"/>
  <c r="DN388" i="5" s="1"/>
  <c r="DI388" i="5"/>
  <c r="CG388" i="5"/>
  <c r="DP388" i="5"/>
  <c r="DK388" i="5"/>
  <c r="CI388" i="5"/>
  <c r="DR388" i="5"/>
  <c r="CD395" i="5"/>
  <c r="DM395" i="5" s="1"/>
  <c r="CF395" i="5"/>
  <c r="DO395" i="5"/>
  <c r="CH395" i="5"/>
  <c r="DQ395" i="5" s="1"/>
  <c r="CC402" i="5"/>
  <c r="DL402" i="5"/>
  <c r="CE402" i="5"/>
  <c r="DN402" i="5" s="1"/>
  <c r="CG402" i="5"/>
  <c r="DP402" i="5"/>
  <c r="CI402" i="5"/>
  <c r="DR402" i="5" s="1"/>
  <c r="CF409" i="5"/>
  <c r="DO409" i="5" s="1"/>
  <c r="CH409" i="5"/>
  <c r="DQ409" i="5"/>
  <c r="CD416" i="5"/>
  <c r="DM416" i="5" s="1"/>
  <c r="CH416" i="5"/>
  <c r="DQ416" i="5"/>
  <c r="CE423" i="5"/>
  <c r="DN423" i="5" s="1"/>
  <c r="CI423" i="5"/>
  <c r="DR423" i="5"/>
  <c r="CT423" i="5"/>
  <c r="CV423" i="5"/>
  <c r="CX423" i="5"/>
  <c r="DE416" i="5"/>
  <c r="CC416" i="5"/>
  <c r="DL416" i="5" s="1"/>
  <c r="DG416" i="5"/>
  <c r="CE416" i="5"/>
  <c r="DN416" i="5"/>
  <c r="DI416" i="5"/>
  <c r="DK416" i="5"/>
  <c r="CI416" i="5"/>
  <c r="DR416" i="5" s="1"/>
  <c r="DF423" i="5"/>
  <c r="CD423" i="5"/>
  <c r="DM423" i="5" s="1"/>
  <c r="DH423" i="5"/>
  <c r="CF423" i="5"/>
  <c r="DO423" i="5"/>
  <c r="DJ423" i="5"/>
  <c r="CH423" i="5"/>
  <c r="DQ423" i="5"/>
  <c r="DE430" i="5"/>
  <c r="CC430" i="5"/>
  <c r="DL430" i="5" s="1"/>
  <c r="DG430" i="5"/>
  <c r="CE430" i="5"/>
  <c r="DN430" i="5" s="1"/>
  <c r="DI430" i="5"/>
  <c r="CG430" i="5"/>
  <c r="DP430" i="5"/>
  <c r="DK430" i="5"/>
  <c r="CI430" i="5"/>
  <c r="DR430" i="5"/>
  <c r="CD437" i="5"/>
  <c r="DM437" i="5" s="1"/>
  <c r="CF437" i="5"/>
  <c r="DO437" i="5"/>
  <c r="CH437" i="5"/>
  <c r="DQ437" i="5" s="1"/>
  <c r="CD444" i="5"/>
  <c r="DM444" i="5"/>
  <c r="CH444" i="5"/>
  <c r="DQ444" i="5" s="1"/>
  <c r="DE444" i="5"/>
  <c r="CC444" i="5"/>
  <c r="DL444" i="5"/>
  <c r="DG444" i="5"/>
  <c r="CE444" i="5"/>
  <c r="DN444" i="5"/>
  <c r="DI444" i="5"/>
  <c r="CG444" i="5"/>
  <c r="DP444" i="5" s="1"/>
  <c r="DK444" i="5"/>
  <c r="CI444" i="5"/>
  <c r="DR444" i="5" s="1"/>
  <c r="DF451" i="5"/>
  <c r="CD451" i="5"/>
  <c r="DM451" i="5"/>
  <c r="DH451" i="5"/>
  <c r="CF451" i="5"/>
  <c r="DO451" i="5"/>
  <c r="DJ451" i="5"/>
  <c r="CH451" i="5"/>
  <c r="DQ451" i="5" s="1"/>
  <c r="CC458" i="5"/>
  <c r="DL458" i="5"/>
  <c r="CE458" i="5"/>
  <c r="DN458" i="5" s="1"/>
  <c r="CG458" i="5"/>
  <c r="DP458" i="5"/>
  <c r="CI458" i="5"/>
  <c r="DR458" i="5" s="1"/>
  <c r="CD465" i="5"/>
  <c r="DM465" i="5"/>
  <c r="CF465" i="5"/>
  <c r="DO465" i="5" s="1"/>
  <c r="CH465" i="5"/>
  <c r="DQ465" i="5"/>
  <c r="CC472" i="5"/>
  <c r="DL472" i="5" s="1"/>
  <c r="CE472" i="5"/>
  <c r="DN472" i="5"/>
  <c r="CG472" i="5"/>
  <c r="DP472" i="5" s="1"/>
  <c r="CI472" i="5"/>
  <c r="DR472" i="5"/>
  <c r="CC465" i="5"/>
  <c r="DL465" i="5" s="1"/>
  <c r="CE465" i="5"/>
  <c r="DN465" i="5"/>
  <c r="CG465" i="5"/>
  <c r="DP465" i="5" s="1"/>
  <c r="CI465" i="5"/>
  <c r="DR465" i="5"/>
  <c r="CD472" i="5"/>
  <c r="DM472" i="5" s="1"/>
  <c r="CF472" i="5"/>
  <c r="DO472" i="5"/>
  <c r="CH472" i="5"/>
  <c r="DQ472" i="5" s="1"/>
  <c r="CL298" i="5"/>
  <c r="CS297" i="5" s="1"/>
  <c r="CN298" i="5"/>
  <c r="CU297" i="5" s="1"/>
  <c r="CO298" i="5"/>
  <c r="CV297" i="5" s="1"/>
  <c r="CM298" i="5"/>
  <c r="CT297" i="5" s="1"/>
  <c r="Z7" i="9"/>
  <c r="L7" i="9"/>
  <c r="H53" i="9" s="1"/>
  <c r="X7" i="9"/>
  <c r="H56" i="9" s="1"/>
  <c r="Y7" i="9"/>
  <c r="H7" i="9"/>
  <c r="H52" i="9" s="1"/>
  <c r="P7" i="9"/>
  <c r="H54" i="9" s="1"/>
  <c r="D7" i="9"/>
  <c r="D75" i="9" l="1"/>
  <c r="R12" i="4"/>
  <c r="AG7" i="9" s="1"/>
  <c r="R11" i="4"/>
  <c r="AD7" i="9" s="1"/>
  <c r="R13" i="4"/>
  <c r="AJ7" i="9" s="1"/>
  <c r="AF7" i="9"/>
  <c r="B70" i="9"/>
  <c r="AO7" i="9"/>
  <c r="B73" i="9"/>
  <c r="D73" i="9"/>
  <c r="AN7" i="9"/>
  <c r="CD171" i="5"/>
  <c r="DM171" i="5" s="1"/>
  <c r="CF157" i="5"/>
  <c r="DO157" i="5" s="1"/>
  <c r="CH150" i="5"/>
  <c r="DQ150" i="5" s="1"/>
  <c r="CF129" i="5"/>
  <c r="DO129" i="5" s="1"/>
  <c r="CH122" i="5"/>
  <c r="DQ122" i="5" s="1"/>
  <c r="CG73" i="5"/>
  <c r="DP73" i="5" s="1"/>
  <c r="CC66" i="5"/>
  <c r="DL66" i="5" s="1"/>
  <c r="CG59" i="5"/>
  <c r="DP59" i="5" s="1"/>
  <c r="CF52" i="5"/>
  <c r="DO52" i="5" s="1"/>
  <c r="CI45" i="5"/>
  <c r="DR45" i="5" s="1"/>
  <c r="CC31" i="5"/>
  <c r="DL31" i="5" s="1"/>
  <c r="CE17" i="5"/>
  <c r="DN17" i="5" s="1"/>
  <c r="CI136" i="5"/>
  <c r="DR136" i="5" s="1"/>
  <c r="B71" i="9"/>
  <c r="AI7" i="9"/>
  <c r="B74" i="9"/>
  <c r="AR7" i="9"/>
  <c r="D74" i="9"/>
  <c r="AQ7" i="9"/>
  <c r="DH3" i="5"/>
  <c r="CX52" i="5"/>
  <c r="CC80" i="5"/>
  <c r="DL80" i="5" s="1"/>
  <c r="DI80" i="5"/>
  <c r="CU108" i="5"/>
  <c r="CG129" i="5"/>
  <c r="DP129" i="5" s="1"/>
  <c r="DI136" i="5"/>
  <c r="CG136" i="5"/>
  <c r="DP136" i="5" s="1"/>
  <c r="CG143" i="5"/>
  <c r="DP143" i="5" s="1"/>
  <c r="DI178" i="5"/>
  <c r="CG178" i="5"/>
  <c r="DP178" i="5" s="1"/>
  <c r="CU185" i="5"/>
  <c r="CY185" i="5"/>
  <c r="DE192" i="5"/>
  <c r="CC192" i="5"/>
  <c r="DL192" i="5" s="1"/>
  <c r="CG192" i="5"/>
  <c r="DP192" i="5" s="1"/>
  <c r="DI192" i="5"/>
  <c r="CG416" i="5"/>
  <c r="DP416" i="5" s="1"/>
  <c r="CD409" i="5"/>
  <c r="DM409" i="5" s="1"/>
  <c r="CH234" i="5"/>
  <c r="DQ234" i="5" s="1"/>
  <c r="CF31" i="5"/>
  <c r="DO31" i="5" s="1"/>
  <c r="CE31" i="5"/>
  <c r="DN31" i="5" s="1"/>
  <c r="CC24" i="5"/>
  <c r="DL24" i="5" s="1"/>
  <c r="CD24" i="5"/>
  <c r="DM24" i="5" s="1"/>
  <c r="CE220" i="5"/>
  <c r="DN220" i="5" s="1"/>
  <c r="CE157" i="5"/>
  <c r="DN157" i="5" s="1"/>
  <c r="CG122" i="5"/>
  <c r="DP122" i="5" s="1"/>
  <c r="CD45" i="5"/>
  <c r="DM45" i="5" s="1"/>
  <c r="CI94" i="5"/>
  <c r="DR94" i="5" s="1"/>
  <c r="CH17" i="5"/>
  <c r="DQ17" i="5" s="1"/>
  <c r="CI10" i="5"/>
  <c r="DR10" i="5" s="1"/>
  <c r="CI24" i="5"/>
  <c r="DR24" i="5" s="1"/>
  <c r="CG10" i="5"/>
  <c r="DP10" i="5" s="1"/>
  <c r="CH3" i="5"/>
  <c r="DQ3" i="5" s="1"/>
  <c r="DG24" i="5"/>
  <c r="CV52" i="5"/>
  <c r="CE66" i="5"/>
  <c r="DN66" i="5" s="1"/>
  <c r="DG66" i="5"/>
  <c r="CU80" i="5"/>
  <c r="CV87" i="5"/>
  <c r="CT94" i="5"/>
  <c r="CY108" i="5"/>
  <c r="C71" i="9"/>
  <c r="BH7" i="9"/>
  <c r="BJ7" i="9"/>
  <c r="C73" i="9"/>
  <c r="CD108" i="5"/>
  <c r="DM108" i="5" s="1"/>
  <c r="CC101" i="5"/>
  <c r="DL101" i="5" s="1"/>
  <c r="CC73" i="5"/>
  <c r="DL73" i="5" s="1"/>
  <c r="CG38" i="5"/>
  <c r="DP38" i="5" s="1"/>
  <c r="CH38" i="5"/>
  <c r="DQ38" i="5" s="1"/>
  <c r="CI17" i="5"/>
  <c r="DR17" i="5" s="1"/>
  <c r="CH10" i="5"/>
  <c r="DQ10" i="5" s="1"/>
  <c r="CD10" i="5"/>
  <c r="DM10" i="5" s="1"/>
  <c r="CG3" i="5"/>
  <c r="DP3" i="5" s="1"/>
  <c r="CC3" i="5"/>
  <c r="DL3" i="5" s="1"/>
  <c r="CE185" i="5"/>
  <c r="DN185" i="5" s="1"/>
  <c r="CE150" i="5"/>
  <c r="DN150" i="5" s="1"/>
  <c r="CE122" i="5"/>
  <c r="DN122" i="5" s="1"/>
  <c r="CG94" i="5"/>
  <c r="DP94" i="5" s="1"/>
  <c r="C74" i="9"/>
  <c r="BK7" i="9"/>
  <c r="CI164" i="5"/>
  <c r="DR164" i="5" s="1"/>
  <c r="CF136" i="5"/>
  <c r="DO136" i="5" s="1"/>
  <c r="CH129" i="5"/>
  <c r="DQ129" i="5" s="1"/>
  <c r="CD129" i="5"/>
  <c r="DM129" i="5" s="1"/>
  <c r="CF122" i="5"/>
  <c r="DO122" i="5" s="1"/>
  <c r="CI101" i="5"/>
  <c r="DR101" i="5" s="1"/>
  <c r="CH94" i="5"/>
  <c r="DQ94" i="5" s="1"/>
  <c r="CG87" i="5"/>
  <c r="DP87" i="5" s="1"/>
  <c r="CC87" i="5"/>
  <c r="DL87" i="5" s="1"/>
  <c r="CI73" i="5"/>
  <c r="DR73" i="5" s="1"/>
  <c r="CE73" i="5"/>
  <c r="DN73" i="5" s="1"/>
  <c r="CG66" i="5"/>
  <c r="DP66" i="5" s="1"/>
  <c r="CF45" i="5"/>
  <c r="DO45" i="5" s="1"/>
  <c r="CC38" i="5"/>
  <c r="DL38" i="5" s="1"/>
  <c r="CG31" i="5"/>
  <c r="DP31" i="5" s="1"/>
  <c r="CF10" i="5"/>
  <c r="DO10" i="5" s="1"/>
  <c r="CI3" i="5"/>
  <c r="DR3" i="5" s="1"/>
  <c r="CE3" i="5"/>
  <c r="DN3" i="5" s="1"/>
  <c r="CE136" i="5"/>
  <c r="DN136" i="5" s="1"/>
  <c r="CI122" i="5"/>
  <c r="DR122" i="5" s="1"/>
  <c r="CI108" i="5"/>
  <c r="DR108" i="5" s="1"/>
  <c r="CC94" i="5"/>
  <c r="DL94" i="5" s="1"/>
  <c r="CD87" i="5"/>
  <c r="DM87" i="5" s="1"/>
  <c r="CD59" i="5"/>
  <c r="DM59" i="5" s="1"/>
  <c r="CI38" i="5"/>
  <c r="DR38" i="5" s="1"/>
  <c r="CD31" i="5"/>
  <c r="DM31" i="5" s="1"/>
  <c r="B69" i="9"/>
  <c r="AC7" i="9"/>
  <c r="BG7" i="9"/>
  <c r="C70" i="9"/>
  <c r="B72" i="9"/>
  <c r="AL7" i="9"/>
  <c r="C72" i="9"/>
  <c r="BI7" i="9"/>
  <c r="AK7" i="9"/>
  <c r="D72" i="9"/>
  <c r="CU3" i="5"/>
  <c r="CT17" i="5"/>
  <c r="CH31" i="5"/>
  <c r="DQ31" i="5" s="1"/>
  <c r="CX73" i="5"/>
  <c r="CS80" i="5"/>
  <c r="CF87" i="5"/>
  <c r="DO87" i="5" s="1"/>
  <c r="CU94" i="5"/>
  <c r="CV101" i="5"/>
  <c r="CC108" i="5"/>
  <c r="DL108" i="5" s="1"/>
  <c r="CW115" i="5"/>
  <c r="CC122" i="5"/>
  <c r="DL122" i="5" s="1"/>
  <c r="DE122" i="5"/>
  <c r="CC157" i="5"/>
  <c r="DL157" i="5" s="1"/>
  <c r="CG108" i="5"/>
  <c r="DP108" i="5" s="1"/>
  <c r="DE136" i="5"/>
  <c r="CF164" i="5"/>
  <c r="DO164" i="5" s="1"/>
  <c r="CC185" i="5"/>
  <c r="DL185" i="5" s="1"/>
  <c r="CW199" i="5"/>
  <c r="CS199" i="5"/>
  <c r="DI216" i="5"/>
  <c r="CG213" i="5"/>
  <c r="DP213" i="5" s="1"/>
  <c r="C69" i="9"/>
  <c r="BF7" i="9"/>
  <c r="B75" i="9"/>
  <c r="AU7" i="9"/>
  <c r="BL7" i="9"/>
  <c r="C75" i="9"/>
  <c r="CX87" i="5"/>
  <c r="CS143" i="5"/>
  <c r="CU150" i="5"/>
  <c r="CX164" i="5"/>
  <c r="CG171" i="5"/>
  <c r="DP171" i="5" s="1"/>
  <c r="DE171" i="5"/>
  <c r="CG199" i="5"/>
  <c r="DP199" i="5" s="1"/>
  <c r="CC206" i="5"/>
  <c r="DL206" i="5" s="1"/>
  <c r="DE221" i="5"/>
  <c r="CC220" i="5"/>
  <c r="DL220" i="5" s="1"/>
  <c r="CG241" i="5"/>
  <c r="DP241" i="5" s="1"/>
  <c r="CG150" i="5"/>
  <c r="DP150" i="5" s="1"/>
  <c r="CV164" i="5"/>
  <c r="CG185" i="5"/>
  <c r="DP185" i="5" s="1"/>
  <c r="DI206" i="5"/>
  <c r="CG206" i="5"/>
  <c r="DP206" i="5" s="1"/>
  <c r="CU409" i="5"/>
  <c r="CT409" i="5"/>
  <c r="CG227" i="5"/>
  <c r="DP227" i="5" s="1"/>
  <c r="CC227" i="5"/>
  <c r="DL227" i="5" s="1"/>
  <c r="CG234" i="5"/>
  <c r="DP234" i="5" s="1"/>
  <c r="CG248" i="5"/>
  <c r="DP248" i="5" s="1"/>
  <c r="DE248" i="5"/>
  <c r="CD290" i="5"/>
  <c r="DM290" i="5" s="1"/>
  <c r="CD388" i="5"/>
  <c r="DM388" i="5" s="1"/>
  <c r="CC199" i="5"/>
  <c r="DL199" i="5" s="1"/>
  <c r="CY199" i="5"/>
  <c r="CV276" i="5"/>
  <c r="CV283" i="5"/>
  <c r="CY297" i="5"/>
  <c r="CU311" i="5"/>
  <c r="CV318" i="5"/>
  <c r="CW325" i="5"/>
  <c r="CC213" i="5"/>
  <c r="DL213" i="5" s="1"/>
  <c r="CY213" i="5"/>
  <c r="CS283" i="5"/>
  <c r="CY290" i="5"/>
  <c r="CT318" i="5"/>
  <c r="CY325" i="5"/>
  <c r="CS325" i="5"/>
  <c r="CT332" i="5"/>
  <c r="CW339" i="5"/>
  <c r="CS381" i="5"/>
  <c r="CS409" i="5"/>
  <c r="DI424" i="5"/>
  <c r="CG423" i="5"/>
  <c r="DP423" i="5" s="1"/>
  <c r="CT430" i="5"/>
  <c r="CS458" i="5"/>
  <c r="CY458" i="5"/>
  <c r="B53" i="9"/>
  <c r="AX7" i="9"/>
  <c r="CG311" i="5"/>
  <c r="DP311" i="5" s="1"/>
  <c r="CX332" i="5"/>
  <c r="CS290" i="5"/>
  <c r="CY339" i="5"/>
  <c r="CW346" i="5"/>
  <c r="CX360" i="5"/>
  <c r="CT381" i="5"/>
  <c r="CV381" i="5"/>
  <c r="CX381" i="5"/>
  <c r="CY409" i="5"/>
  <c r="DH417" i="5"/>
  <c r="CF416" i="5"/>
  <c r="DO416" i="5" s="1"/>
  <c r="CW458" i="5"/>
  <c r="CV332" i="5"/>
  <c r="CS339" i="5"/>
  <c r="CT360" i="5"/>
  <c r="CW409" i="5"/>
  <c r="CS430" i="5"/>
  <c r="CU458" i="5"/>
  <c r="CV353" i="5"/>
  <c r="CC395" i="5"/>
  <c r="DL395" i="5" s="1"/>
  <c r="CW395" i="5"/>
  <c r="CV402" i="5"/>
  <c r="CS451" i="5"/>
  <c r="CY472" i="5"/>
  <c r="CU290" i="5"/>
  <c r="CS353" i="5"/>
  <c r="CT402" i="5"/>
  <c r="CV416" i="5"/>
  <c r="CV430" i="5"/>
  <c r="CC451" i="5"/>
  <c r="DL451" i="5" s="1"/>
  <c r="DE451" i="5"/>
  <c r="CU465" i="5"/>
  <c r="CV444" i="5"/>
  <c r="CW465" i="5"/>
  <c r="CV472" i="5"/>
  <c r="CG353" i="5"/>
  <c r="DP353" i="5" s="1"/>
  <c r="CF353" i="5"/>
  <c r="DO353" i="5" s="1"/>
  <c r="AY7" i="9"/>
  <c r="AW7" i="9"/>
  <c r="AA7" i="9"/>
  <c r="T7" i="9"/>
  <c r="H55" i="9" s="1"/>
  <c r="O14" i="4"/>
  <c r="O11" i="4"/>
  <c r="O15" i="4"/>
  <c r="O12" i="4"/>
  <c r="O13" i="4"/>
  <c r="N25" i="4" l="1"/>
  <c r="BE7" i="9"/>
  <c r="J532" i="4"/>
  <c r="K532" i="4" s="1"/>
  <c r="K533" i="4" s="1"/>
  <c r="J530" i="4"/>
  <c r="K530" i="4" s="1"/>
  <c r="K531" i="4" s="1"/>
  <c r="N24" i="4"/>
  <c r="J211" i="4"/>
  <c r="J239" i="4"/>
  <c r="J212" i="4"/>
  <c r="J205" i="4"/>
  <c r="J226" i="4"/>
  <c r="J197" i="4"/>
  <c r="J246" i="4"/>
  <c r="J174" i="4"/>
  <c r="J249" i="4"/>
  <c r="J221" i="4"/>
  <c r="J232" i="4"/>
  <c r="J195" i="4"/>
  <c r="J175" i="4"/>
  <c r="J173" i="4"/>
  <c r="J171" i="4"/>
  <c r="J208" i="4"/>
  <c r="J170" i="4"/>
  <c r="J188" i="4"/>
  <c r="J172" i="4"/>
  <c r="J219" i="4"/>
  <c r="J194" i="4"/>
  <c r="J248" i="4"/>
  <c r="J193" i="4"/>
  <c r="J236" i="4"/>
  <c r="J247" i="4"/>
  <c r="J203" i="4"/>
  <c r="J187" i="4"/>
  <c r="J180" i="4"/>
  <c r="J250" i="4"/>
  <c r="J210" i="4"/>
  <c r="J200" i="4"/>
  <c r="J243" i="4"/>
  <c r="J234" i="4"/>
  <c r="J176" i="4"/>
  <c r="J204" i="4"/>
  <c r="J190" i="4"/>
  <c r="J199" i="4"/>
  <c r="J177" i="4"/>
  <c r="J168" i="4"/>
  <c r="J241" i="4"/>
  <c r="J244" i="4"/>
  <c r="J189" i="4"/>
  <c r="J223" i="4"/>
  <c r="J229" i="4"/>
  <c r="J237" i="4"/>
  <c r="J206" i="4"/>
  <c r="J213" i="4"/>
  <c r="J186" i="4"/>
  <c r="J242" i="4"/>
  <c r="J220" i="4"/>
  <c r="J192" i="4"/>
  <c r="J240" i="4"/>
  <c r="J224" i="4"/>
  <c r="J230" i="4"/>
  <c r="J225" i="4"/>
  <c r="J183" i="4"/>
  <c r="J181" i="4"/>
  <c r="J169" i="4"/>
  <c r="J215" i="4"/>
  <c r="J217" i="4"/>
  <c r="J231" i="4"/>
  <c r="J222" i="4"/>
  <c r="J198" i="4"/>
  <c r="J178" i="4"/>
  <c r="N20" i="4"/>
  <c r="J196" i="4"/>
  <c r="J233" i="4"/>
  <c r="J218" i="4"/>
  <c r="J207" i="4"/>
  <c r="J191" i="4"/>
  <c r="J228" i="4"/>
  <c r="J182" i="4"/>
  <c r="J167" i="4"/>
  <c r="K167" i="4" s="1"/>
  <c r="J238" i="4"/>
  <c r="J209" i="4"/>
  <c r="J202" i="4"/>
  <c r="J185" i="4"/>
  <c r="J245" i="4"/>
  <c r="J235" i="4"/>
  <c r="BB7" i="9"/>
  <c r="J201" i="4"/>
  <c r="J227" i="4"/>
  <c r="J216" i="4"/>
  <c r="J214" i="4"/>
  <c r="J184" i="4"/>
  <c r="J179" i="4"/>
  <c r="N30" i="4"/>
  <c r="J61" i="4"/>
  <c r="J8" i="4"/>
  <c r="J164" i="4"/>
  <c r="J156" i="4"/>
  <c r="J91" i="4"/>
  <c r="J22" i="4"/>
  <c r="J6" i="4"/>
  <c r="J70" i="4"/>
  <c r="J117" i="4"/>
  <c r="J142" i="4"/>
  <c r="J67" i="4"/>
  <c r="J139" i="4"/>
  <c r="J48" i="4"/>
  <c r="J118" i="4"/>
  <c r="J42" i="4"/>
  <c r="J74" i="4"/>
  <c r="J9" i="4"/>
  <c r="J78" i="4"/>
  <c r="J120" i="4"/>
  <c r="J106" i="4"/>
  <c r="J145" i="4"/>
  <c r="J71" i="4"/>
  <c r="J110" i="4"/>
  <c r="J94" i="4"/>
  <c r="J152" i="4"/>
  <c r="J132" i="4"/>
  <c r="J100" i="4"/>
  <c r="J90" i="4"/>
  <c r="J54" i="4"/>
  <c r="J35" i="4"/>
  <c r="J84" i="4"/>
  <c r="J79" i="4"/>
  <c r="J123" i="4"/>
  <c r="J116" i="4"/>
  <c r="J3" i="4"/>
  <c r="K3" i="4" s="1"/>
  <c r="J85" i="4"/>
  <c r="J11" i="4"/>
  <c r="J52" i="4"/>
  <c r="J27" i="4"/>
  <c r="J111" i="4"/>
  <c r="J92" i="4"/>
  <c r="J18" i="4"/>
  <c r="J60" i="4"/>
  <c r="J87" i="4"/>
  <c r="J21" i="4"/>
  <c r="J17" i="4"/>
  <c r="J34" i="4"/>
  <c r="J157" i="4"/>
  <c r="J150" i="4"/>
  <c r="J32" i="4"/>
  <c r="J41" i="4"/>
  <c r="BA7" i="9"/>
  <c r="J99" i="4"/>
  <c r="J5" i="4"/>
  <c r="J153" i="4"/>
  <c r="J158" i="4"/>
  <c r="J43" i="4"/>
  <c r="J131" i="4"/>
  <c r="J47" i="4"/>
  <c r="J137" i="4"/>
  <c r="J88" i="4"/>
  <c r="J146" i="4"/>
  <c r="J103" i="4"/>
  <c r="J37" i="4"/>
  <c r="J45" i="4"/>
  <c r="J29" i="4"/>
  <c r="J155" i="4"/>
  <c r="J15" i="4"/>
  <c r="J59" i="4"/>
  <c r="J136" i="4"/>
  <c r="J23" i="4"/>
  <c r="J101" i="4"/>
  <c r="J108" i="4"/>
  <c r="J124" i="4"/>
  <c r="J69" i="4"/>
  <c r="J19" i="4"/>
  <c r="J55" i="4"/>
  <c r="J39" i="4"/>
  <c r="J163" i="4"/>
  <c r="J64" i="4"/>
  <c r="J107" i="4"/>
  <c r="J127" i="4"/>
  <c r="J86" i="4"/>
  <c r="J14" i="4"/>
  <c r="J33" i="4"/>
  <c r="J151" i="4"/>
  <c r="J24" i="4"/>
  <c r="J62" i="4"/>
  <c r="J10" i="4"/>
  <c r="J44" i="4"/>
  <c r="J143" i="4"/>
  <c r="J58" i="4"/>
  <c r="J16" i="4"/>
  <c r="J4" i="4"/>
  <c r="J53" i="4"/>
  <c r="J133" i="4"/>
  <c r="J129" i="4"/>
  <c r="J162" i="4"/>
  <c r="J140" i="4"/>
  <c r="J141" i="4"/>
  <c r="J154" i="4"/>
  <c r="J40" i="4"/>
  <c r="J46" i="4"/>
  <c r="J57" i="4"/>
  <c r="J7" i="4"/>
  <c r="J36" i="4"/>
  <c r="J80" i="4"/>
  <c r="J76" i="4"/>
  <c r="J26" i="4"/>
  <c r="J144" i="4"/>
  <c r="J20" i="4"/>
  <c r="J65" i="4"/>
  <c r="J96" i="4"/>
  <c r="J51" i="4"/>
  <c r="J73" i="4"/>
  <c r="J30" i="4"/>
  <c r="J149" i="4"/>
  <c r="J50" i="4"/>
  <c r="J98" i="4"/>
  <c r="J68" i="4"/>
  <c r="J25" i="4"/>
  <c r="J12" i="4"/>
  <c r="J115" i="4"/>
  <c r="J114" i="4"/>
  <c r="J31" i="4"/>
  <c r="J49" i="4"/>
  <c r="J138" i="4"/>
  <c r="J97" i="4"/>
  <c r="J130" i="4"/>
  <c r="J161" i="4"/>
  <c r="J89" i="4"/>
  <c r="J126" i="4"/>
  <c r="J135" i="4"/>
  <c r="J83" i="4"/>
  <c r="J102" i="4"/>
  <c r="J104" i="4"/>
  <c r="J113" i="4"/>
  <c r="J28" i="4"/>
  <c r="J134" i="4"/>
  <c r="J63" i="4"/>
  <c r="J119" i="4"/>
  <c r="J75" i="4"/>
  <c r="J93" i="4"/>
  <c r="J66" i="4"/>
  <c r="J105" i="4"/>
  <c r="J95" i="4"/>
  <c r="J112" i="4"/>
  <c r="J159" i="4"/>
  <c r="J82" i="4"/>
  <c r="J77" i="4"/>
  <c r="J56" i="4"/>
  <c r="J122" i="4"/>
  <c r="J81" i="4"/>
  <c r="J160" i="4"/>
  <c r="J125" i="4"/>
  <c r="J38" i="4"/>
  <c r="J128" i="4"/>
  <c r="J121" i="4"/>
  <c r="J109" i="4"/>
  <c r="J13" i="4"/>
  <c r="J148" i="4"/>
  <c r="J72" i="4"/>
  <c r="J147" i="4"/>
  <c r="J464" i="4"/>
  <c r="J490" i="4"/>
  <c r="J342" i="4"/>
  <c r="J496" i="4"/>
  <c r="J293" i="4"/>
  <c r="J281" i="4"/>
  <c r="J306" i="4"/>
  <c r="J308" i="4"/>
  <c r="J474" i="4"/>
  <c r="J357" i="4"/>
  <c r="J455" i="4"/>
  <c r="J262" i="4"/>
  <c r="J339" i="4"/>
  <c r="J518" i="4"/>
  <c r="J356" i="4"/>
  <c r="J368" i="4"/>
  <c r="J283" i="4"/>
  <c r="J261" i="4"/>
  <c r="J394" i="4"/>
  <c r="J310" i="4"/>
  <c r="J287" i="4"/>
  <c r="J492" i="4"/>
  <c r="J473" i="4"/>
  <c r="J396" i="4"/>
  <c r="J292" i="4"/>
  <c r="J430" i="4"/>
  <c r="J522" i="4"/>
  <c r="J405" i="4"/>
  <c r="J381" i="4"/>
  <c r="J520" i="4"/>
  <c r="J502" i="4"/>
  <c r="J499" i="4"/>
  <c r="J415" i="4"/>
  <c r="J317" i="4"/>
  <c r="J399" i="4"/>
  <c r="J433" i="4"/>
  <c r="J508" i="4"/>
  <c r="J414" i="4"/>
  <c r="J332" i="4"/>
  <c r="J313" i="4"/>
  <c r="J316" i="4"/>
  <c r="J472" i="4"/>
  <c r="J326" i="4"/>
  <c r="J391" i="4"/>
  <c r="J301" i="4"/>
  <c r="J514" i="4"/>
  <c r="J431" i="4"/>
  <c r="J285" i="4"/>
  <c r="J379" i="4"/>
  <c r="J267" i="4"/>
  <c r="J341" i="4"/>
  <c r="J259" i="4"/>
  <c r="J256" i="4"/>
  <c r="J456" i="4"/>
  <c r="J471" i="4"/>
  <c r="J408" i="4"/>
  <c r="J438" i="4"/>
  <c r="J284" i="4"/>
  <c r="J486" i="4"/>
  <c r="J515" i="4"/>
  <c r="J282" i="4"/>
  <c r="J476" i="4"/>
  <c r="J370" i="4"/>
  <c r="J467" i="4"/>
  <c r="J347" i="4"/>
  <c r="J255" i="4"/>
  <c r="J350" i="4"/>
  <c r="J380" i="4"/>
  <c r="J428" i="4"/>
  <c r="J266" i="4"/>
  <c r="J444" i="4"/>
  <c r="J280" i="4"/>
  <c r="J443" i="4"/>
  <c r="J489" i="4"/>
  <c r="J345" i="4"/>
  <c r="J336" i="4"/>
  <c r="J479" i="4"/>
  <c r="J374" i="4"/>
  <c r="J439" i="4"/>
  <c r="J475" i="4"/>
  <c r="J509" i="4"/>
  <c r="J470" i="4"/>
  <c r="J309" i="4"/>
  <c r="J372" i="4"/>
  <c r="J315" i="4"/>
  <c r="J322" i="4"/>
  <c r="J299" i="4"/>
  <c r="J268" i="4"/>
  <c r="J421" i="4"/>
  <c r="J466" i="4"/>
  <c r="J298" i="4"/>
  <c r="J413" i="4"/>
  <c r="J305" i="4"/>
  <c r="J519" i="4"/>
  <c r="J484" i="4"/>
  <c r="J424" i="4"/>
  <c r="J274" i="4"/>
  <c r="J513" i="4"/>
  <c r="J303" i="4"/>
  <c r="J420" i="4"/>
  <c r="J426" i="4"/>
  <c r="J512" i="4"/>
  <c r="J468" i="4"/>
  <c r="J435" i="4"/>
  <c r="J452" i="4"/>
  <c r="J288" i="4"/>
  <c r="J354" i="4"/>
  <c r="J382" i="4"/>
  <c r="J454" i="4"/>
  <c r="J327" i="4"/>
  <c r="J302" i="4"/>
  <c r="J340" i="4"/>
  <c r="J375" i="4"/>
  <c r="J265" i="4"/>
  <c r="J377" i="4"/>
  <c r="J461" i="4"/>
  <c r="J423" i="4"/>
  <c r="J401" i="4"/>
  <c r="J290" i="4"/>
  <c r="J441" i="4"/>
  <c r="J311" i="4"/>
  <c r="J450" i="4"/>
  <c r="J411" i="4"/>
  <c r="J387" i="4"/>
  <c r="J480" i="4"/>
  <c r="J359" i="4"/>
  <c r="J447" i="4"/>
  <c r="J343" i="4"/>
  <c r="J319" i="4"/>
  <c r="J360" i="4"/>
  <c r="J425" i="4"/>
  <c r="J482" i="4"/>
  <c r="J510" i="4"/>
  <c r="J323" i="4"/>
  <c r="J325" i="4"/>
  <c r="J460" i="4"/>
  <c r="J278" i="4"/>
  <c r="J254" i="4"/>
  <c r="J337" i="4"/>
  <c r="J501" i="4"/>
  <c r="J330" i="4"/>
  <c r="J417" i="4"/>
  <c r="J459" i="4"/>
  <c r="J364" i="4"/>
  <c r="J402" i="4"/>
  <c r="J378" i="4"/>
  <c r="J434" i="4"/>
  <c r="J334" i="4"/>
  <c r="J397" i="4"/>
  <c r="J505" i="4"/>
  <c r="J392" i="4"/>
  <c r="J485" i="4"/>
  <c r="J410" i="4"/>
  <c r="J422" i="4"/>
  <c r="J498" i="4"/>
  <c r="J294" i="4"/>
  <c r="J361" i="4"/>
  <c r="J321" i="4"/>
  <c r="J273" i="4"/>
  <c r="J386" i="4"/>
  <c r="J263" i="4"/>
  <c r="J328" i="4"/>
  <c r="J355" i="4"/>
  <c r="J304" i="4"/>
  <c r="J388" i="4"/>
  <c r="J478" i="4"/>
  <c r="J253" i="4"/>
  <c r="K253" i="4" s="1"/>
  <c r="J507" i="4"/>
  <c r="J371" i="4"/>
  <c r="J453" i="4"/>
  <c r="J297" i="4"/>
  <c r="J291" i="4"/>
  <c r="J329" i="4"/>
  <c r="J275" i="4"/>
  <c r="J318" i="4"/>
  <c r="J481" i="4"/>
  <c r="J448" i="4"/>
  <c r="J376" i="4"/>
  <c r="J373" i="4"/>
  <c r="J504" i="4"/>
  <c r="J418" i="4"/>
  <c r="J295" i="4"/>
  <c r="J276" i="4"/>
  <c r="J462" i="4"/>
  <c r="J403" i="4"/>
  <c r="J331" i="4"/>
  <c r="J427" i="4"/>
  <c r="J398" i="4"/>
  <c r="J352" i="4"/>
  <c r="J257" i="4"/>
  <c r="J437" i="4"/>
  <c r="J442" i="4"/>
  <c r="J406" i="4"/>
  <c r="J286" i="4"/>
  <c r="J300" i="4"/>
  <c r="J384" i="4"/>
  <c r="J493" i="4"/>
  <c r="J367" i="4"/>
  <c r="J429" i="4"/>
  <c r="J495" i="4"/>
  <c r="J457" i="4"/>
  <c r="J432" i="4"/>
  <c r="J362" i="4"/>
  <c r="J463" i="4"/>
  <c r="J365" i="4"/>
  <c r="J409" i="4"/>
  <c r="J497" i="4"/>
  <c r="J477" i="4"/>
  <c r="J272" i="4"/>
  <c r="J349" i="4"/>
  <c r="J344" i="4"/>
  <c r="J446" i="4"/>
  <c r="J270" i="4"/>
  <c r="J271" i="4"/>
  <c r="J351" i="4"/>
  <c r="J269" i="4"/>
  <c r="J320" i="4"/>
  <c r="J346" i="4"/>
  <c r="J511" i="4"/>
  <c r="J258" i="4"/>
  <c r="J407" i="4"/>
  <c r="J419" i="4"/>
  <c r="J324" i="4"/>
  <c r="J488" i="4"/>
  <c r="J445" i="4"/>
  <c r="J449" i="4"/>
  <c r="J516" i="4"/>
  <c r="J440" i="4"/>
  <c r="J517" i="4"/>
  <c r="J458" i="4"/>
  <c r="J385" i="4"/>
  <c r="J338" i="4"/>
  <c r="J393" i="4"/>
  <c r="J296" i="4"/>
  <c r="J314" i="4"/>
  <c r="J335" i="4"/>
  <c r="J487" i="4"/>
  <c r="J333" i="4"/>
  <c r="J416" i="4"/>
  <c r="J395" i="4"/>
  <c r="J264" i="4"/>
  <c r="J451" i="4"/>
  <c r="J358" i="4"/>
  <c r="J483" i="4"/>
  <c r="J400" i="4"/>
  <c r="J521" i="4"/>
  <c r="J491" i="4"/>
  <c r="J366" i="4"/>
  <c r="J404" i="4"/>
  <c r="J289" i="4"/>
  <c r="J469" i="4"/>
  <c r="J279" i="4"/>
  <c r="J390" i="4"/>
  <c r="BC7" i="9"/>
  <c r="J260" i="4"/>
  <c r="J494" i="4"/>
  <c r="J412" i="4"/>
  <c r="J277" i="4"/>
  <c r="J389" i="4"/>
  <c r="J506" i="4"/>
  <c r="J363" i="4"/>
  <c r="J353" i="4"/>
  <c r="J348" i="4"/>
  <c r="J500" i="4"/>
  <c r="J436" i="4"/>
  <c r="J307" i="4"/>
  <c r="J312" i="4"/>
  <c r="J383" i="4"/>
  <c r="J465" i="4"/>
  <c r="J503" i="4"/>
  <c r="J369" i="4"/>
  <c r="J525" i="4"/>
  <c r="K525" i="4" s="1"/>
  <c r="K526" i="4" s="1"/>
  <c r="N22" i="4"/>
  <c r="N23" i="4"/>
  <c r="BD7" i="9"/>
  <c r="J527" i="4"/>
  <c r="K527" i="4" s="1"/>
  <c r="K528" i="4" s="1"/>
  <c r="K254" i="4" l="1"/>
  <c r="K255" i="4" s="1"/>
  <c r="K256" i="4" s="1"/>
  <c r="K257" i="4" s="1"/>
  <c r="K258" i="4" s="1"/>
  <c r="K259" i="4" s="1"/>
  <c r="K260" i="4" s="1"/>
  <c r="K261" i="4" s="1"/>
  <c r="K262" i="4" s="1"/>
  <c r="K263" i="4" s="1"/>
  <c r="K264" i="4" s="1"/>
  <c r="K265" i="4" s="1"/>
  <c r="K266" i="4" s="1"/>
  <c r="K267" i="4" s="1"/>
  <c r="K268" i="4" s="1"/>
  <c r="K269" i="4" s="1"/>
  <c r="K270" i="4" s="1"/>
  <c r="K271" i="4" s="1"/>
  <c r="K272" i="4" s="1"/>
  <c r="K273" i="4" s="1"/>
  <c r="K274" i="4" s="1"/>
  <c r="K275" i="4" s="1"/>
  <c r="K276" i="4" s="1"/>
  <c r="K277" i="4" s="1"/>
  <c r="K278" i="4" s="1"/>
  <c r="K279" i="4" s="1"/>
  <c r="K280" i="4" s="1"/>
  <c r="K281" i="4" s="1"/>
  <c r="K282" i="4" s="1"/>
  <c r="K283" i="4" s="1"/>
  <c r="K284" i="4" s="1"/>
  <c r="K285" i="4" s="1"/>
  <c r="K286" i="4" s="1"/>
  <c r="K287" i="4" s="1"/>
  <c r="K288" i="4" s="1"/>
  <c r="K289" i="4" s="1"/>
  <c r="K290" i="4" s="1"/>
  <c r="K291" i="4" s="1"/>
  <c r="K292" i="4" s="1"/>
  <c r="K293" i="4" s="1"/>
  <c r="K294" i="4" s="1"/>
  <c r="K295" i="4" s="1"/>
  <c r="K296" i="4" s="1"/>
  <c r="K297" i="4" s="1"/>
  <c r="K298" i="4" s="1"/>
  <c r="K299" i="4" s="1"/>
  <c r="K300" i="4" s="1"/>
  <c r="K301" i="4" s="1"/>
  <c r="K302" i="4" s="1"/>
  <c r="K303" i="4" s="1"/>
  <c r="K304" i="4" s="1"/>
  <c r="K305" i="4" s="1"/>
  <c r="K306" i="4" s="1"/>
  <c r="K307" i="4" s="1"/>
  <c r="K308" i="4" s="1"/>
  <c r="K309" i="4" s="1"/>
  <c r="K310" i="4" s="1"/>
  <c r="K311" i="4" s="1"/>
  <c r="K312" i="4" s="1"/>
  <c r="K313" i="4" s="1"/>
  <c r="K314" i="4" s="1"/>
  <c r="K315" i="4" s="1"/>
  <c r="K316" i="4" s="1"/>
  <c r="K317" i="4" s="1"/>
  <c r="K318" i="4" s="1"/>
  <c r="K319" i="4" s="1"/>
  <c r="K320" i="4" s="1"/>
  <c r="K321" i="4" s="1"/>
  <c r="K322" i="4" s="1"/>
  <c r="K323" i="4" s="1"/>
  <c r="K324" i="4" s="1"/>
  <c r="K325" i="4" s="1"/>
  <c r="K326" i="4" s="1"/>
  <c r="K327" i="4" s="1"/>
  <c r="K328" i="4" s="1"/>
  <c r="K329" i="4" s="1"/>
  <c r="K330" i="4" s="1"/>
  <c r="K331" i="4" s="1"/>
  <c r="K332" i="4" s="1"/>
  <c r="K333" i="4" s="1"/>
  <c r="K334" i="4" s="1"/>
  <c r="K335" i="4" s="1"/>
  <c r="K336" i="4" s="1"/>
  <c r="K337" i="4" s="1"/>
  <c r="K338" i="4" s="1"/>
  <c r="K339" i="4" s="1"/>
  <c r="K340" i="4" s="1"/>
  <c r="K341" i="4" s="1"/>
  <c r="K342" i="4" s="1"/>
  <c r="K343" i="4" s="1"/>
  <c r="K344" i="4" s="1"/>
  <c r="K345" i="4" s="1"/>
  <c r="K346" i="4" s="1"/>
  <c r="K347" i="4" s="1"/>
  <c r="K348" i="4" s="1"/>
  <c r="K349" i="4" s="1"/>
  <c r="K350" i="4" s="1"/>
  <c r="K351" i="4" s="1"/>
  <c r="K352" i="4" s="1"/>
  <c r="K353" i="4" s="1"/>
  <c r="K354" i="4" s="1"/>
  <c r="K355" i="4" s="1"/>
  <c r="K356" i="4" s="1"/>
  <c r="K357" i="4" s="1"/>
  <c r="K358" i="4" s="1"/>
  <c r="K359" i="4" s="1"/>
  <c r="K360" i="4" s="1"/>
  <c r="K361" i="4" s="1"/>
  <c r="K362" i="4" s="1"/>
  <c r="K363" i="4" s="1"/>
  <c r="K364" i="4" s="1"/>
  <c r="K365" i="4" s="1"/>
  <c r="K366" i="4" s="1"/>
  <c r="K367" i="4" s="1"/>
  <c r="K368" i="4" s="1"/>
  <c r="K369" i="4" s="1"/>
  <c r="K370" i="4" s="1"/>
  <c r="K371" i="4" s="1"/>
  <c r="K372" i="4" s="1"/>
  <c r="K373" i="4" s="1"/>
  <c r="K374" i="4" s="1"/>
  <c r="K375" i="4" s="1"/>
  <c r="K376" i="4" s="1"/>
  <c r="K377" i="4" s="1"/>
  <c r="K378" i="4" s="1"/>
  <c r="K379" i="4" s="1"/>
  <c r="K380" i="4" s="1"/>
  <c r="K381" i="4" s="1"/>
  <c r="K382" i="4" s="1"/>
  <c r="K383" i="4" s="1"/>
  <c r="K384" i="4" s="1"/>
  <c r="K385" i="4" s="1"/>
  <c r="K386" i="4" s="1"/>
  <c r="K387" i="4" s="1"/>
  <c r="K388" i="4" s="1"/>
  <c r="K389" i="4" s="1"/>
  <c r="K390" i="4" s="1"/>
  <c r="K391" i="4" s="1"/>
  <c r="K392" i="4" s="1"/>
  <c r="K393" i="4" s="1"/>
  <c r="K394" i="4" s="1"/>
  <c r="K395" i="4" s="1"/>
  <c r="K396" i="4" s="1"/>
  <c r="K397" i="4" s="1"/>
  <c r="K398" i="4" s="1"/>
  <c r="K399" i="4" s="1"/>
  <c r="K400" i="4" s="1"/>
  <c r="K401" i="4" s="1"/>
  <c r="K402" i="4" s="1"/>
  <c r="K403" i="4" s="1"/>
  <c r="K404" i="4" s="1"/>
  <c r="K405" i="4" s="1"/>
  <c r="K406" i="4" s="1"/>
  <c r="K407" i="4" s="1"/>
  <c r="K408" i="4" s="1"/>
  <c r="K409" i="4" s="1"/>
  <c r="K410" i="4" s="1"/>
  <c r="K411" i="4" s="1"/>
  <c r="K412" i="4" s="1"/>
  <c r="K413" i="4" s="1"/>
  <c r="K414" i="4" s="1"/>
  <c r="K415" i="4" s="1"/>
  <c r="K416" i="4" s="1"/>
  <c r="K417" i="4" s="1"/>
  <c r="K418" i="4" s="1"/>
  <c r="K419" i="4" s="1"/>
  <c r="K420" i="4" s="1"/>
  <c r="K421" i="4" s="1"/>
  <c r="K422" i="4" s="1"/>
  <c r="K423" i="4" s="1"/>
  <c r="K424" i="4" s="1"/>
  <c r="K425" i="4" s="1"/>
  <c r="K426" i="4" s="1"/>
  <c r="K427" i="4" s="1"/>
  <c r="K428" i="4" s="1"/>
  <c r="K429" i="4" s="1"/>
  <c r="K430" i="4" s="1"/>
  <c r="K431" i="4" s="1"/>
  <c r="K432" i="4" s="1"/>
  <c r="K433" i="4" s="1"/>
  <c r="K434" i="4" s="1"/>
  <c r="K435" i="4" s="1"/>
  <c r="K436" i="4" s="1"/>
  <c r="K437" i="4" s="1"/>
  <c r="K438" i="4" s="1"/>
  <c r="K439" i="4" s="1"/>
  <c r="K440" i="4" s="1"/>
  <c r="K441" i="4" s="1"/>
  <c r="K442" i="4" s="1"/>
  <c r="K443" i="4" s="1"/>
  <c r="K444" i="4" s="1"/>
  <c r="K445" i="4" s="1"/>
  <c r="K446" i="4" s="1"/>
  <c r="K447" i="4" s="1"/>
  <c r="K448" i="4" s="1"/>
  <c r="K449" i="4" s="1"/>
  <c r="K450" i="4" s="1"/>
  <c r="K451" i="4" s="1"/>
  <c r="K452" i="4" s="1"/>
  <c r="K453" i="4" s="1"/>
  <c r="K454" i="4" s="1"/>
  <c r="K455" i="4" s="1"/>
  <c r="K456" i="4" s="1"/>
  <c r="K457" i="4" s="1"/>
  <c r="K458" i="4" s="1"/>
  <c r="K459" i="4" s="1"/>
  <c r="K460" i="4" s="1"/>
  <c r="K461" i="4" s="1"/>
  <c r="K462" i="4" s="1"/>
  <c r="K463" i="4" s="1"/>
  <c r="K464" i="4" s="1"/>
  <c r="K465" i="4" s="1"/>
  <c r="K466" i="4" s="1"/>
  <c r="K467" i="4" s="1"/>
  <c r="K468" i="4" s="1"/>
  <c r="K469" i="4" s="1"/>
  <c r="K470" i="4" s="1"/>
  <c r="K471" i="4" s="1"/>
  <c r="K472" i="4" s="1"/>
  <c r="K473" i="4" s="1"/>
  <c r="K474" i="4" s="1"/>
  <c r="K475" i="4" s="1"/>
  <c r="K476" i="4" s="1"/>
  <c r="K477" i="4" s="1"/>
  <c r="K478" i="4" s="1"/>
  <c r="K479" i="4" s="1"/>
  <c r="K480" i="4" s="1"/>
  <c r="K481" i="4" s="1"/>
  <c r="K482" i="4" s="1"/>
  <c r="K483" i="4" s="1"/>
  <c r="K484" i="4" s="1"/>
  <c r="K485" i="4" s="1"/>
  <c r="K486" i="4" s="1"/>
  <c r="K487" i="4" s="1"/>
  <c r="K488" i="4" s="1"/>
  <c r="K489" i="4" s="1"/>
  <c r="K490" i="4" s="1"/>
  <c r="K491" i="4" s="1"/>
  <c r="K492" i="4" s="1"/>
  <c r="K493" i="4" s="1"/>
  <c r="K494" i="4" s="1"/>
  <c r="K495" i="4" s="1"/>
  <c r="K496" i="4" s="1"/>
  <c r="K497" i="4" s="1"/>
  <c r="K498" i="4" s="1"/>
  <c r="K499" i="4" s="1"/>
  <c r="K500" i="4" s="1"/>
  <c r="K501" i="4" s="1"/>
  <c r="K502" i="4" s="1"/>
  <c r="K503" i="4" s="1"/>
  <c r="K504" i="4" s="1"/>
  <c r="K505" i="4" s="1"/>
  <c r="K506" i="4" s="1"/>
  <c r="K507" i="4" s="1"/>
  <c r="K508" i="4" s="1"/>
  <c r="K509" i="4" s="1"/>
  <c r="K510" i="4" s="1"/>
  <c r="K511" i="4" s="1"/>
  <c r="K512" i="4" s="1"/>
  <c r="K513" i="4" s="1"/>
  <c r="K514" i="4" s="1"/>
  <c r="K515" i="4" s="1"/>
  <c r="K516" i="4" s="1"/>
  <c r="K517" i="4" s="1"/>
  <c r="K518" i="4" s="1"/>
  <c r="K519" i="4" s="1"/>
  <c r="K520" i="4" s="1"/>
  <c r="K521" i="4" s="1"/>
  <c r="K522" i="4" s="1"/>
  <c r="K523" i="4" s="1"/>
  <c r="N31" i="4" s="1"/>
  <c r="F73" i="9"/>
  <c r="D70" i="9"/>
  <c r="AE7" i="9"/>
  <c r="K168" i="4"/>
  <c r="K169" i="4" s="1"/>
  <c r="K170" i="4" s="1"/>
  <c r="K171" i="4" s="1"/>
  <c r="K172" i="4" s="1"/>
  <c r="K173" i="4" s="1"/>
  <c r="K174" i="4" s="1"/>
  <c r="K175" i="4" s="1"/>
  <c r="K176" i="4" s="1"/>
  <c r="K177" i="4" s="1"/>
  <c r="K178" i="4" s="1"/>
  <c r="K179" i="4" s="1"/>
  <c r="K180" i="4" s="1"/>
  <c r="K181" i="4" s="1"/>
  <c r="K182" i="4" s="1"/>
  <c r="K183" i="4" s="1"/>
  <c r="K184" i="4" s="1"/>
  <c r="K185" i="4" s="1"/>
  <c r="K186" i="4" s="1"/>
  <c r="K187" i="4" s="1"/>
  <c r="K188" i="4" s="1"/>
  <c r="K189" i="4" s="1"/>
  <c r="K190" i="4" s="1"/>
  <c r="K191" i="4" s="1"/>
  <c r="K192" i="4" s="1"/>
  <c r="K193" i="4" s="1"/>
  <c r="K194" i="4" s="1"/>
  <c r="K195" i="4" s="1"/>
  <c r="K196" i="4" s="1"/>
  <c r="K197" i="4" s="1"/>
  <c r="K198" i="4" s="1"/>
  <c r="K199" i="4" s="1"/>
  <c r="K200" i="4" s="1"/>
  <c r="K201" i="4" s="1"/>
  <c r="K202" i="4" s="1"/>
  <c r="K203" i="4" s="1"/>
  <c r="K204" i="4" s="1"/>
  <c r="K205" i="4" s="1"/>
  <c r="K206" i="4" s="1"/>
  <c r="K207" i="4" s="1"/>
  <c r="K208" i="4" s="1"/>
  <c r="K209" i="4" s="1"/>
  <c r="K210" i="4" s="1"/>
  <c r="K211" i="4" s="1"/>
  <c r="K212" i="4" s="1"/>
  <c r="K213" i="4" s="1"/>
  <c r="K214" i="4" s="1"/>
  <c r="K215" i="4" s="1"/>
  <c r="K216" i="4" s="1"/>
  <c r="K217" i="4" s="1"/>
  <c r="K218" i="4" s="1"/>
  <c r="K219" i="4" s="1"/>
  <c r="K220" i="4" s="1"/>
  <c r="K221" i="4" s="1"/>
  <c r="K222" i="4" s="1"/>
  <c r="K223" i="4" s="1"/>
  <c r="K224" i="4" s="1"/>
  <c r="K225" i="4" s="1"/>
  <c r="K226" i="4" s="1"/>
  <c r="K227" i="4" s="1"/>
  <c r="K228" i="4" s="1"/>
  <c r="K229" i="4" s="1"/>
  <c r="K230" i="4" s="1"/>
  <c r="K231" i="4" s="1"/>
  <c r="K232" i="4" s="1"/>
  <c r="K233" i="4" s="1"/>
  <c r="K234" i="4" s="1"/>
  <c r="K235" i="4" s="1"/>
  <c r="K236" i="4" s="1"/>
  <c r="K237" i="4" s="1"/>
  <c r="K238" i="4" s="1"/>
  <c r="K239" i="4" s="1"/>
  <c r="K240" i="4" s="1"/>
  <c r="K241" i="4" s="1"/>
  <c r="K242" i="4" s="1"/>
  <c r="K243" i="4" s="1"/>
  <c r="K244" i="4" s="1"/>
  <c r="K245" i="4" s="1"/>
  <c r="K246" i="4" s="1"/>
  <c r="K247" i="4" s="1"/>
  <c r="K248" i="4" s="1"/>
  <c r="K249" i="4" s="1"/>
  <c r="K250" i="4" s="1"/>
  <c r="K251" i="4" s="1"/>
  <c r="F70" i="9"/>
  <c r="F74" i="9"/>
  <c r="F72" i="9"/>
  <c r="K4" i="4"/>
  <c r="K5" i="4" s="1"/>
  <c r="K6" i="4" s="1"/>
  <c r="K7" i="4" s="1"/>
  <c r="K8" i="4" s="1"/>
  <c r="K9" i="4" s="1"/>
  <c r="K10" i="4" s="1"/>
  <c r="K11" i="4" s="1"/>
  <c r="K12" i="4" s="1"/>
  <c r="K13" i="4" s="1"/>
  <c r="K14" i="4" s="1"/>
  <c r="K15" i="4" s="1"/>
  <c r="K16" i="4" s="1"/>
  <c r="K17" i="4" s="1"/>
  <c r="K18" i="4" s="1"/>
  <c r="K19" i="4" s="1"/>
  <c r="K20" i="4" s="1"/>
  <c r="K21" i="4" s="1"/>
  <c r="K22" i="4" s="1"/>
  <c r="K23" i="4" s="1"/>
  <c r="K24" i="4" s="1"/>
  <c r="K25" i="4" s="1"/>
  <c r="K26" i="4" s="1"/>
  <c r="K27" i="4" s="1"/>
  <c r="K28" i="4" s="1"/>
  <c r="K29" i="4" s="1"/>
  <c r="K30" i="4" s="1"/>
  <c r="K31" i="4" s="1"/>
  <c r="K32" i="4" s="1"/>
  <c r="K33" i="4" s="1"/>
  <c r="K34" i="4" s="1"/>
  <c r="K35" i="4" s="1"/>
  <c r="K36" i="4" s="1"/>
  <c r="K37" i="4" s="1"/>
  <c r="K38" i="4" s="1"/>
  <c r="K39" i="4" s="1"/>
  <c r="K40" i="4" s="1"/>
  <c r="K41" i="4" s="1"/>
  <c r="K42" i="4" s="1"/>
  <c r="K43" i="4" s="1"/>
  <c r="K44" i="4" s="1"/>
  <c r="K45" i="4" s="1"/>
  <c r="K46" i="4" s="1"/>
  <c r="K47" i="4" s="1"/>
  <c r="K48" i="4" s="1"/>
  <c r="K49" i="4" s="1"/>
  <c r="K50" i="4" s="1"/>
  <c r="K51" i="4" s="1"/>
  <c r="K52" i="4" s="1"/>
  <c r="K53" i="4" s="1"/>
  <c r="K54" i="4" s="1"/>
  <c r="K55" i="4" s="1"/>
  <c r="K56" i="4" s="1"/>
  <c r="K57" i="4" s="1"/>
  <c r="K58" i="4" s="1"/>
  <c r="K59" i="4" s="1"/>
  <c r="K60" i="4" s="1"/>
  <c r="K61" i="4" s="1"/>
  <c r="K62" i="4" s="1"/>
  <c r="K63" i="4" s="1"/>
  <c r="K64" i="4" s="1"/>
  <c r="K65" i="4" s="1"/>
  <c r="K66" i="4" s="1"/>
  <c r="K67" i="4" s="1"/>
  <c r="K68" i="4" s="1"/>
  <c r="K69" i="4" s="1"/>
  <c r="K70" i="4" s="1"/>
  <c r="K71" i="4" s="1"/>
  <c r="K72" i="4" s="1"/>
  <c r="K73" i="4" s="1"/>
  <c r="K74" i="4" s="1"/>
  <c r="K75" i="4" s="1"/>
  <c r="K76" i="4" s="1"/>
  <c r="K77" i="4" s="1"/>
  <c r="K78" i="4" s="1"/>
  <c r="K79" i="4" s="1"/>
  <c r="K80" i="4" s="1"/>
  <c r="K81" i="4" s="1"/>
  <c r="K82" i="4" s="1"/>
  <c r="K83" i="4" s="1"/>
  <c r="K84" i="4" s="1"/>
  <c r="K85" i="4" s="1"/>
  <c r="K86" i="4" s="1"/>
  <c r="K87" i="4" s="1"/>
  <c r="K88" i="4" s="1"/>
  <c r="K89" i="4" s="1"/>
  <c r="K90" i="4" s="1"/>
  <c r="K91" i="4" s="1"/>
  <c r="K92" i="4" s="1"/>
  <c r="K93" i="4" s="1"/>
  <c r="K94" i="4" s="1"/>
  <c r="K95" i="4" s="1"/>
  <c r="K96" i="4" s="1"/>
  <c r="K97" i="4" s="1"/>
  <c r="K98" i="4" s="1"/>
  <c r="K99" i="4" s="1"/>
  <c r="K100" i="4" s="1"/>
  <c r="K101" i="4" s="1"/>
  <c r="K102" i="4" s="1"/>
  <c r="K103" i="4" s="1"/>
  <c r="K104" i="4" s="1"/>
  <c r="K105" i="4" s="1"/>
  <c r="K106" i="4" s="1"/>
  <c r="K107" i="4" s="1"/>
  <c r="K108" i="4" s="1"/>
  <c r="K109" i="4" s="1"/>
  <c r="K110" i="4" s="1"/>
  <c r="K111" i="4" s="1"/>
  <c r="K112" i="4" s="1"/>
  <c r="K113" i="4" s="1"/>
  <c r="K114" i="4" s="1"/>
  <c r="K115" i="4" s="1"/>
  <c r="K116" i="4" s="1"/>
  <c r="K117" i="4" s="1"/>
  <c r="K118" i="4" s="1"/>
  <c r="K119" i="4" s="1"/>
  <c r="K120" i="4" s="1"/>
  <c r="K121" i="4" s="1"/>
  <c r="K122" i="4" s="1"/>
  <c r="K123" i="4" s="1"/>
  <c r="K124" i="4" s="1"/>
  <c r="K125" i="4" s="1"/>
  <c r="K126" i="4" s="1"/>
  <c r="K127" i="4" s="1"/>
  <c r="K128" i="4" s="1"/>
  <c r="K129" i="4" s="1"/>
  <c r="K130" i="4" s="1"/>
  <c r="K131" i="4" s="1"/>
  <c r="K132" i="4" s="1"/>
  <c r="K133" i="4" s="1"/>
  <c r="K134" i="4" s="1"/>
  <c r="K135" i="4" s="1"/>
  <c r="K136" i="4" s="1"/>
  <c r="K137" i="4" s="1"/>
  <c r="K138" i="4" s="1"/>
  <c r="K139" i="4" s="1"/>
  <c r="K140" i="4" s="1"/>
  <c r="K141" i="4" s="1"/>
  <c r="K142" i="4" s="1"/>
  <c r="K143" i="4" s="1"/>
  <c r="K144" i="4" s="1"/>
  <c r="K145" i="4" s="1"/>
  <c r="K146" i="4" s="1"/>
  <c r="K147" i="4" s="1"/>
  <c r="K148" i="4" s="1"/>
  <c r="K149" i="4" s="1"/>
  <c r="K150" i="4" s="1"/>
  <c r="K151" i="4" s="1"/>
  <c r="K152" i="4" s="1"/>
  <c r="K153" i="4" s="1"/>
  <c r="K154" i="4" s="1"/>
  <c r="K155" i="4" s="1"/>
  <c r="K156" i="4" s="1"/>
  <c r="K157" i="4" s="1"/>
  <c r="K158" i="4" s="1"/>
  <c r="K159" i="4" s="1"/>
  <c r="K160" i="4" s="1"/>
  <c r="K161" i="4" s="1"/>
  <c r="K162" i="4" s="1"/>
  <c r="K163" i="4" s="1"/>
  <c r="K164" i="4" s="1"/>
  <c r="K165" i="4" s="1"/>
  <c r="N29" i="4" s="1"/>
  <c r="F75" i="9"/>
  <c r="AH7" i="9" l="1"/>
  <c r="D71" i="9"/>
  <c r="D69" i="9"/>
  <c r="AB7" i="9"/>
</calcChain>
</file>

<file path=xl/comments1.xml><?xml version="1.0" encoding="utf-8"?>
<comments xmlns="http://schemas.openxmlformats.org/spreadsheetml/2006/main">
  <authors>
    <author>claschweng</author>
  </authors>
  <commentList>
    <comment ref="E117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les chutes glacis</t>
        </r>
      </text>
    </comment>
    <comment ref="E118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19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0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1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2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3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4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5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6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7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8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29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0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1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2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3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4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5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6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7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8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39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0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1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2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3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4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5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6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7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8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0,4 pour les chutes télescopiques</t>
        </r>
      </text>
    </comment>
    <comment ref="E149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0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1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2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3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4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5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0,05 pour la chute 299R</t>
        </r>
      </text>
    </comment>
    <comment ref="E156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Poids de 0,1 pour la chute non lus</t>
        </r>
      </text>
    </comment>
    <comment ref="E525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0,1 au contrat, puisque 2 systèmes on divise par 2 ce qui explique les 0,05</t>
        </r>
      </text>
    </comment>
    <comment ref="E527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0,1 au contrat, puisque 2 systèmes on divise par 2 ce qui explique les 0,05</t>
        </r>
      </text>
    </comment>
    <comment ref="E530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0,1 au contrat, puisque 2 systèmes on divise par 2 ce qui explique les 0,05</t>
        </r>
      </text>
    </comment>
    <comment ref="E532" authorId="0" shapeId="0">
      <text>
        <r>
          <rPr>
            <b/>
            <sz val="8"/>
            <color indexed="81"/>
            <rFont val="Tahoma"/>
            <family val="2"/>
          </rPr>
          <t>claschweng:</t>
        </r>
        <r>
          <rPr>
            <sz val="8"/>
            <color indexed="81"/>
            <rFont val="Tahoma"/>
            <family val="2"/>
          </rPr>
          <t xml:space="preserve">
0,1 au contrat, puisque 2 systèmes on divise par 2 ce qui explique les 0,05</t>
        </r>
      </text>
    </comment>
  </commentList>
</comments>
</file>

<file path=xl/sharedStrings.xml><?xml version="1.0" encoding="utf-8"?>
<sst xmlns="http://schemas.openxmlformats.org/spreadsheetml/2006/main" count="1701" uniqueCount="932">
  <si>
    <t>Version 4.1</t>
  </si>
  <si>
    <t>I.1. Bilan des faits marquants</t>
  </si>
  <si>
    <t>Equipement</t>
  </si>
  <si>
    <t>Cause</t>
  </si>
  <si>
    <t>Heure de début</t>
  </si>
  <si>
    <t>Heure de fin</t>
  </si>
  <si>
    <t>Observations</t>
  </si>
  <si>
    <t>Resp Arrêt (Oui/Non)</t>
  </si>
  <si>
    <t>II.1. Bilan des performances des tunnels de lecture</t>
  </si>
  <si>
    <t>Scanner</t>
  </si>
  <si>
    <t>Nb de lecture</t>
  </si>
  <si>
    <t>Nb de Non Lu</t>
  </si>
  <si>
    <t>Nb Pas de données du scanner</t>
  </si>
  <si>
    <t>% de Lecture</t>
  </si>
  <si>
    <t>Tunnel A_3</t>
  </si>
  <si>
    <t>Tunnel D_1</t>
  </si>
  <si>
    <t>Tunnel D_2</t>
  </si>
  <si>
    <t>Tunnel R_1</t>
  </si>
  <si>
    <t>Tunnel R_2</t>
  </si>
  <si>
    <t>Total</t>
  </si>
  <si>
    <t>Commentaire :</t>
  </si>
  <si>
    <t>II.2. Bilan des disponibilités trieurs</t>
  </si>
  <si>
    <t>Trieur</t>
  </si>
  <si>
    <t>Nb d'arrêt</t>
  </si>
  <si>
    <t>Taux dispo global machine</t>
  </si>
  <si>
    <t>Taux dispo global actemium</t>
  </si>
  <si>
    <t>Plage d'ouverture</t>
  </si>
  <si>
    <t>ROUTE</t>
  </si>
  <si>
    <t>5h15-3h15</t>
  </si>
  <si>
    <t>AERIEN</t>
  </si>
  <si>
    <t>19h00-04h30</t>
  </si>
  <si>
    <t>DOUANE</t>
  </si>
  <si>
    <t>06h00-04h00</t>
  </si>
  <si>
    <t xml:space="preserve"> </t>
  </si>
  <si>
    <t>PV Colis National</t>
  </si>
  <si>
    <t>13h30 - 21h00</t>
  </si>
  <si>
    <t>PV Palette National</t>
  </si>
  <si>
    <t>PV Colis International</t>
  </si>
  <si>
    <t>09h - 12h -  19h - 02h30</t>
  </si>
  <si>
    <t>PV Palette International</t>
  </si>
  <si>
    <t>III.1. Suivi des disponibilités Globale</t>
  </si>
  <si>
    <t>A. Quotidien</t>
  </si>
  <si>
    <t>B. Hebdomadaire</t>
  </si>
  <si>
    <t xml:space="preserve">
</t>
  </si>
  <si>
    <t>III.3. Evolution des taux de lecture</t>
  </si>
  <si>
    <t>A. Suivi des taux de lecture</t>
  </si>
  <si>
    <t>A_3</t>
  </si>
  <si>
    <t>D_1</t>
  </si>
  <si>
    <t>D_2</t>
  </si>
  <si>
    <t>R_1</t>
  </si>
  <si>
    <t>R_2</t>
  </si>
  <si>
    <t>DISPO GLOBALE
ROUTE</t>
  </si>
  <si>
    <t>DISPO GLOBALE 
AERIEN</t>
  </si>
  <si>
    <t>DISPO GLOBALE
DOUANE</t>
  </si>
  <si>
    <t>DISPO GLOBALE
PV COLIS BIZERBA</t>
  </si>
  <si>
    <t>DISPO GLOBALE
PV PALETTES AKL-TEC
CHANTIER NATIONAL</t>
  </si>
  <si>
    <t>DISPO GLOBALE
PV COLIS OCS</t>
  </si>
  <si>
    <t>DISPO GLOBALE
PV PALETTES AKL-TEC
CHANTIER INTERNATIONAL</t>
  </si>
  <si>
    <t>NbAvion</t>
  </si>
  <si>
    <t>NbLecDouane</t>
  </si>
  <si>
    <t>NbLecRoute</t>
  </si>
  <si>
    <t>Commentaires</t>
  </si>
  <si>
    <t>Temp d'ouverture (h)</t>
  </si>
  <si>
    <t>Temp non pondéré(h)</t>
  </si>
  <si>
    <t xml:space="preserve">Responsabilité 
(1=Cegelec) (0=PROD) </t>
  </si>
  <si>
    <t>Disponibilité Actemium Hebdomadaire</t>
  </si>
  <si>
    <t>Disponibilité  Globale Journaliere</t>
  </si>
  <si>
    <t>Disponibilité Globale Hebdomadaire</t>
  </si>
  <si>
    <t>Taux de lecture HEBDO</t>
  </si>
  <si>
    <t>Semaine</t>
  </si>
  <si>
    <t>Date</t>
  </si>
  <si>
    <t>TotalNbLect</t>
  </si>
  <si>
    <t>Nb de lecture A</t>
  </si>
  <si>
    <t>Nb de Non lu A</t>
  </si>
  <si>
    <t>Nb Pas de données du scanner A</t>
  </si>
  <si>
    <t>% de lectureA_3</t>
  </si>
  <si>
    <t>Nb de lecture DE1</t>
  </si>
  <si>
    <t>Nb de Non lu DE1</t>
  </si>
  <si>
    <t>Nb Pas de données du scanner DE1</t>
  </si>
  <si>
    <t>% de lectureD_1</t>
  </si>
  <si>
    <t>Nb de lecture DE2</t>
  </si>
  <si>
    <t>Nb de Non lu DE2</t>
  </si>
  <si>
    <t>Nb Pas de données du scanner DE2</t>
  </si>
  <si>
    <t>% de lectureD_2</t>
  </si>
  <si>
    <t>Nb de lecture RE1</t>
  </si>
  <si>
    <t>Nb de Non lu RE1</t>
  </si>
  <si>
    <t>Nb Pas de données du scanner RE1</t>
  </si>
  <si>
    <t>% de lectureR_1</t>
  </si>
  <si>
    <t>Nb de lecture RE2</t>
  </si>
  <si>
    <t>Nb de Non lu RE2</t>
  </si>
  <si>
    <t>Nb Pas de données du scanner RE2</t>
  </si>
  <si>
    <t>% de lectureR_2</t>
  </si>
  <si>
    <t xml:space="preserve">Nb de lecture Total </t>
  </si>
  <si>
    <t>Nb de Non lu Total</t>
  </si>
  <si>
    <t>Nb Pas de données du scanner Total</t>
  </si>
  <si>
    <t>%Dispo R</t>
  </si>
  <si>
    <t>NbArrêt R</t>
  </si>
  <si>
    <t>Duree Arret Pondérés  R</t>
  </si>
  <si>
    <t>%Dispo A</t>
  </si>
  <si>
    <t>NbArrêt A</t>
  </si>
  <si>
    <t>Duree Arret Pondérés  A</t>
  </si>
  <si>
    <t>%Dispo</t>
  </si>
  <si>
    <t>NbArrêt D</t>
  </si>
  <si>
    <t>Duree Arret Pondérés  D</t>
  </si>
  <si>
    <t>%Dispo BIZ</t>
  </si>
  <si>
    <t>NbArrêt BIZ</t>
  </si>
  <si>
    <t>Duree Arret Pondérés  BIZ</t>
  </si>
  <si>
    <t>%Dispo AKL NAT</t>
  </si>
  <si>
    <t>NbArrêt AKL NAT</t>
  </si>
  <si>
    <t>Duree Arret Pondérés  AKL NAT</t>
  </si>
  <si>
    <t>%Dispo OCS</t>
  </si>
  <si>
    <t>NbArrêt OCS</t>
  </si>
  <si>
    <t>Duree Arret Pondérés  OCS</t>
  </si>
  <si>
    <t>%Dispo AKL INTER</t>
  </si>
  <si>
    <t>NbArrêt AKL INTER</t>
  </si>
  <si>
    <t>Duree Arret Pondérés  AKL INTER</t>
  </si>
  <si>
    <t>NbLecAvion</t>
  </si>
  <si>
    <t>Tps O R</t>
  </si>
  <si>
    <t>Tps O A</t>
  </si>
  <si>
    <t>Tps O D</t>
  </si>
  <si>
    <t>Tps O NAT</t>
  </si>
  <si>
    <t>Tps O INT</t>
  </si>
  <si>
    <t>Tps ANP R</t>
  </si>
  <si>
    <t>Tps ANP A</t>
  </si>
  <si>
    <t>Tps ANP D</t>
  </si>
  <si>
    <t>Tps ANP  BIZERBA</t>
  </si>
  <si>
    <t>Tps ANP PALETTE NAT</t>
  </si>
  <si>
    <t>Tps ANP OCS</t>
  </si>
  <si>
    <t>Tps ANP PALETTE INT</t>
  </si>
  <si>
    <t>R</t>
  </si>
  <si>
    <t>A</t>
  </si>
  <si>
    <t>D</t>
  </si>
  <si>
    <t>Biz</t>
  </si>
  <si>
    <t>AKL NAT</t>
  </si>
  <si>
    <t>OCS</t>
  </si>
  <si>
    <t>AKL INTER</t>
  </si>
  <si>
    <t xml:space="preserve">  dispo journalière route Actemium</t>
  </si>
  <si>
    <t xml:space="preserve">  dispo journalière aerien Actemium</t>
  </si>
  <si>
    <t xml:space="preserve">  dispo journalière douane Actemium</t>
  </si>
  <si>
    <t xml:space="preserve">  DISPO journalière BIZERBA Actemium</t>
  </si>
  <si>
    <t xml:space="preserve">  DISPO journalière PALETTE NAT Actemium</t>
  </si>
  <si>
    <t xml:space="preserve">  DISPO journalière OCS Actemium</t>
  </si>
  <si>
    <t xml:space="preserve">  DISPO journalière PALETTE INT Actemium</t>
  </si>
  <si>
    <t>Objectif journalier Trieur</t>
  </si>
  <si>
    <t xml:space="preserve">Objectif Journalier Hors  Normes </t>
  </si>
  <si>
    <t xml:space="preserve">  dispo hebdo route Actemium</t>
  </si>
  <si>
    <t xml:space="preserve">  dispo hebdo aerien Actemium</t>
  </si>
  <si>
    <t xml:space="preserve">  dispo hebdo douane Actemium</t>
  </si>
  <si>
    <t>DISPO hebdo BIZERBA Actemium</t>
  </si>
  <si>
    <t>DISPO hebdo PALETTE NAT Actemium</t>
  </si>
  <si>
    <t xml:space="preserve">  DISPO hebdo OCS Actemium</t>
  </si>
  <si>
    <t xml:space="preserve">  DISPO hebdo PALETTE INT Actemium</t>
  </si>
  <si>
    <t>Objectif hebdo Trieur</t>
  </si>
  <si>
    <t>Objectif hebdo hors Normes</t>
  </si>
  <si>
    <t xml:space="preserve">  dispo journalière route Globale</t>
  </si>
  <si>
    <t xml:space="preserve">  dispo journalière aerien Globale</t>
  </si>
  <si>
    <t xml:space="preserve">  dispo journalière douane Globale</t>
  </si>
  <si>
    <t xml:space="preserve">  DISPO journalière BIZERBA Globale</t>
  </si>
  <si>
    <t xml:space="preserve">  DISPO journalière PALETTE NAT Globale</t>
  </si>
  <si>
    <t xml:space="preserve">  DISPO journalière OCS Globale</t>
  </si>
  <si>
    <t xml:space="preserve">  DISPO journalière PALETTE INT Globale</t>
  </si>
  <si>
    <t xml:space="preserve">  dispo hebdo route Globale</t>
  </si>
  <si>
    <t xml:space="preserve">  dispo hebdo aerien Globale</t>
  </si>
  <si>
    <t xml:space="preserve">  dispo hebdo douane Globale</t>
  </si>
  <si>
    <t xml:space="preserve">  DISPO hebdo BIZERBA Globale</t>
  </si>
  <si>
    <t xml:space="preserve">  DISPO hebdo PALETTE NAT Globale</t>
  </si>
  <si>
    <t xml:space="preserve">  DISPO hebdo OCS Globale</t>
  </si>
  <si>
    <t xml:space="preserve">  DISPO hebdo PALETTE INT Globale</t>
  </si>
  <si>
    <t>Taux de lecture Hebdo RE1</t>
  </si>
  <si>
    <t>Taux de lecture Hebdo RE2</t>
  </si>
  <si>
    <t>Taux de lecture Hebdo AE1</t>
  </si>
  <si>
    <t>Taux de lecture Hebdo DE1</t>
  </si>
  <si>
    <t>Taux de lecture Hebdo DE2</t>
  </si>
  <si>
    <t>Problème bizerba</t>
  </si>
  <si>
    <t>Chaine déploiement flèches télescopique S259R cassée 13h50 à 17h</t>
  </si>
  <si>
    <t>Flasheur OCS ne fonctionne plus.22h à 22h30</t>
  </si>
  <si>
    <t>Telescopique 257R chaine bloquée Reprise de la rention</t>
  </si>
  <si>
    <t>Défaut tête VMS Master</t>
  </si>
  <si>
    <t>Defaut profibus</t>
  </si>
  <si>
    <t>switch DE1 30 mn Alim DE1 30mn bizerba 1,5 h</t>
  </si>
  <si>
    <t>Défaut tête VMS remplacement + remplacement Switch HS
Remise en état bandelettes sorties de leurs logements</t>
  </si>
  <si>
    <t>X008A D01 bande arrachée et coincée</t>
  </si>
  <si>
    <t>Tapis retourné suite a un colis passé en dessous</t>
  </si>
  <si>
    <t>Plan de tri sur le route / volet op sur douane / courroie retaqueur Aérien</t>
  </si>
  <si>
    <t>Un colis a percuté et cassé un moteur beltray ce qui à provoqué plusieurs incidents sur le trieur</t>
  </si>
  <si>
    <t>Un grand nombre de défaut thermistance sur different moteurs linéaire</t>
  </si>
  <si>
    <t>Chrash trieur, remplacement chariot et retrait beltray 120 + contrôle rail et inhibition de 3 chutes suite cellules IR ASi arrachées</t>
  </si>
  <si>
    <t xml:space="preserve">Problème de connexion automate trieur D suite a micro coupure </t>
  </si>
  <si>
    <t>Cellule occupation plateau déréglée</t>
  </si>
  <si>
    <t>Tapis balance I001R_D02 coincé</t>
  </si>
  <si>
    <t>Bande retourneée I515 D</t>
  </si>
  <si>
    <t xml:space="preserve">Bizzerba: defaut liaison etherner </t>
  </si>
  <si>
    <t>Barre de tension chaîne déploiement télescopique S050R HS</t>
  </si>
  <si>
    <t>Bizzerba: defaut liaison ethernet</t>
  </si>
  <si>
    <t>Défaut tunnel DE2 pas d'impact sur la production</t>
  </si>
  <si>
    <t>Defaut profibus sur DE2 + Cellule XOOA_D06</t>
  </si>
  <si>
    <t>Telescopique 800D Changement du codeur sur moteur tapis</t>
  </si>
  <si>
    <t>Défaut Profibus sur tunnel DE2, passerelles Asi 92 et 93, 3 fois dans la journée durant 53 min au total</t>
  </si>
  <si>
    <t>Problème saturation fictive du trieur dû probablement à un déragle de la nouvelle cellule de présence colis dans les filets. 10min</t>
  </si>
  <si>
    <t xml:space="preserve">Declenchement controleur B4 </t>
  </si>
  <si>
    <t>Défaut CP caméra DE2 + Profibus ASI 93 et 94 + Movimot</t>
  </si>
  <si>
    <t>Case de calcul</t>
  </si>
  <si>
    <t>N</t>
  </si>
  <si>
    <t>PV PALETTES AKL-TEC</t>
  </si>
  <si>
    <t>POIDS VOLUME</t>
  </si>
  <si>
    <t>PV COLIS CALJAN</t>
  </si>
  <si>
    <t>Chantier international</t>
  </si>
  <si>
    <t>PV COLIS BIZERBA</t>
  </si>
  <si>
    <t>Chantier National</t>
  </si>
  <si>
    <t>TETE VMS</t>
  </si>
  <si>
    <t>SCAN CAM LATERAL</t>
  </si>
  <si>
    <t>SCAN CAM TOP</t>
  </si>
  <si>
    <t>SCANNER</t>
  </si>
  <si>
    <t>D_T000D_D09+09-E2</t>
  </si>
  <si>
    <t>D_T000D_D09+09-E1</t>
  </si>
  <si>
    <t>TUNNELS LECTURE</t>
  </si>
  <si>
    <t>D_S807D_D01</t>
  </si>
  <si>
    <t>D_S806D_D01</t>
  </si>
  <si>
    <t>D_S804D_D01</t>
  </si>
  <si>
    <t>D_S803D_D01</t>
  </si>
  <si>
    <t>D_S802D_D01</t>
  </si>
  <si>
    <t>CHUTES 801D à 807D</t>
  </si>
  <si>
    <t>D_S801D_D01</t>
  </si>
  <si>
    <t>CHUTES GRAVITAIRES</t>
  </si>
  <si>
    <t>C2_I600D-D01</t>
  </si>
  <si>
    <t>C2_I600D-D02</t>
  </si>
  <si>
    <t>C2_I600D-D03</t>
  </si>
  <si>
    <t>C2_I600D-D04</t>
  </si>
  <si>
    <t>C2_I600D-D05</t>
  </si>
  <si>
    <t>C2_I600D-D06</t>
  </si>
  <si>
    <t>C2_I600D-D07</t>
  </si>
  <si>
    <t>C2_I600D-D08</t>
  </si>
  <si>
    <t>C2_I600D-D09</t>
  </si>
  <si>
    <t>C2_I600D-D10</t>
  </si>
  <si>
    <t>C2_I600D-D11</t>
  </si>
  <si>
    <t>C2_I600D-D13</t>
  </si>
  <si>
    <t>CONVOYEUR SORTIES OP</t>
  </si>
  <si>
    <r>
      <t xml:space="preserve">Chutes OP
</t>
    </r>
    <r>
      <rPr>
        <sz val="10"/>
        <color indexed="10"/>
        <rFont val="Arial"/>
        <family val="2"/>
      </rPr>
      <t>(0,002 par chute en panne)</t>
    </r>
  </si>
  <si>
    <t>S600D à S699D</t>
  </si>
  <si>
    <t>CHUTES OP</t>
  </si>
  <si>
    <t>C1_X009A-D04</t>
  </si>
  <si>
    <t>C1_X009A-D03</t>
  </si>
  <si>
    <t>C1_X009A-D02</t>
  </si>
  <si>
    <t>Chute RX 009D</t>
  </si>
  <si>
    <t>C1_X009A-D01</t>
  </si>
  <si>
    <t>C1_X008A-D04</t>
  </si>
  <si>
    <t>C1_X008A-D03</t>
  </si>
  <si>
    <t>C1_X008A-D02</t>
  </si>
  <si>
    <t>Chute RX 008D</t>
  </si>
  <si>
    <t>C1_X008A-D01</t>
  </si>
  <si>
    <t>C1_X007A-D04</t>
  </si>
  <si>
    <t>C1_X007A-D03</t>
  </si>
  <si>
    <t>C1_X007A-D02</t>
  </si>
  <si>
    <t>Chute RX 007D</t>
  </si>
  <si>
    <t>C1_X007A-D01</t>
  </si>
  <si>
    <t>CHUTES RX (D vers A)</t>
  </si>
  <si>
    <t>C2_S014D-D02</t>
  </si>
  <si>
    <t>Chute 14D</t>
  </si>
  <si>
    <t>C2_S014D-D01</t>
  </si>
  <si>
    <t>C2_S013D-D02</t>
  </si>
  <si>
    <t>Chute 13D</t>
  </si>
  <si>
    <t>C2_S013D-D01</t>
  </si>
  <si>
    <t>C2_S012D-D02</t>
  </si>
  <si>
    <t>Chute 12D</t>
  </si>
  <si>
    <t>C2_S012D-D01</t>
  </si>
  <si>
    <t>C2_S011D-D02</t>
  </si>
  <si>
    <t>Chute 11D</t>
  </si>
  <si>
    <t>C2_S011D-D01</t>
  </si>
  <si>
    <t>CHUTES TLESCOPIQUES</t>
  </si>
  <si>
    <t>C1-I805R_D10</t>
  </si>
  <si>
    <t>C1-I805R_D09</t>
  </si>
  <si>
    <t>C1-I805R_D08</t>
  </si>
  <si>
    <t>C1-I805R_D07</t>
  </si>
  <si>
    <t>C1-I805R_D06</t>
  </si>
  <si>
    <t>C1-I805R_D05</t>
  </si>
  <si>
    <t>CONV CROSS 5.3</t>
  </si>
  <si>
    <t>C1-I805R_D04</t>
  </si>
  <si>
    <t>R-I805R_D03</t>
  </si>
  <si>
    <t>R-I805R_D02</t>
  </si>
  <si>
    <t>CROSS 5.3</t>
  </si>
  <si>
    <t>R-I805R_D01</t>
  </si>
  <si>
    <t xml:space="preserve"> LIGNE 805R (D vers R)</t>
  </si>
  <si>
    <t>SORTIES TRI FINAL
(doit être = 1)</t>
  </si>
  <si>
    <t>C2_S528</t>
  </si>
  <si>
    <t>C2_S527</t>
  </si>
  <si>
    <t>C2_S526</t>
  </si>
  <si>
    <t>C2_S525</t>
  </si>
  <si>
    <t>C2_S524</t>
  </si>
  <si>
    <t>C2_S523</t>
  </si>
  <si>
    <t>C2_S522</t>
  </si>
  <si>
    <t>C2_S521</t>
  </si>
  <si>
    <t>C2_S520</t>
  </si>
  <si>
    <t>C2_S519</t>
  </si>
  <si>
    <t>C2_S518</t>
  </si>
  <si>
    <t>C2_S517</t>
  </si>
  <si>
    <t>C2_S516</t>
  </si>
  <si>
    <t>C2_S515</t>
  </si>
  <si>
    <t>C2_S514</t>
  </si>
  <si>
    <t>C2_S513</t>
  </si>
  <si>
    <t>C2_S512</t>
  </si>
  <si>
    <t>C2_S511</t>
  </si>
  <si>
    <t>C2_S510</t>
  </si>
  <si>
    <t>C2_S509</t>
  </si>
  <si>
    <t>C2_S508</t>
  </si>
  <si>
    <t>C2_S507</t>
  </si>
  <si>
    <t>C2_S506</t>
  </si>
  <si>
    <t>C2_S505</t>
  </si>
  <si>
    <t>C2_S504</t>
  </si>
  <si>
    <t>C2_S503</t>
  </si>
  <si>
    <t>C2_S502</t>
  </si>
  <si>
    <t>C2_S501</t>
  </si>
  <si>
    <t>BUFFERS</t>
  </si>
  <si>
    <t>C2_S424_D</t>
  </si>
  <si>
    <t>C2_S423_D</t>
  </si>
  <si>
    <t>C2_S422_D</t>
  </si>
  <si>
    <t>C2_S421_D</t>
  </si>
  <si>
    <t>C2_S420_D</t>
  </si>
  <si>
    <t>C2_S419_D</t>
  </si>
  <si>
    <t>C2_S418_D</t>
  </si>
  <si>
    <t>C2_S417_D</t>
  </si>
  <si>
    <t>C2_S416_D</t>
  </si>
  <si>
    <t>C2_S415_D</t>
  </si>
  <si>
    <t>C2_S414_D</t>
  </si>
  <si>
    <t>C2_S413_D</t>
  </si>
  <si>
    <t>C2_S412_D</t>
  </si>
  <si>
    <t>C2_S411_D</t>
  </si>
  <si>
    <t>C2_S410_D</t>
  </si>
  <si>
    <t>C2_S409_D</t>
  </si>
  <si>
    <t>C2_S408_D</t>
  </si>
  <si>
    <t>C2_S407_D</t>
  </si>
  <si>
    <t>C2_S406_D</t>
  </si>
  <si>
    <t>C2_S405_D</t>
  </si>
  <si>
    <t>C2_S404_D</t>
  </si>
  <si>
    <t>C2_S403_D</t>
  </si>
  <si>
    <t>C2_S402_D</t>
  </si>
  <si>
    <t>C2_S401_D</t>
  </si>
  <si>
    <t>POSTES DE TRAVAIL</t>
  </si>
  <si>
    <t>SORTIES POUR TRAITEMENT COLIS  (doit être = 1)</t>
  </si>
  <si>
    <t>D_A02</t>
  </si>
  <si>
    <t>D_A01</t>
  </si>
  <si>
    <t>C2_B01</t>
  </si>
  <si>
    <t>C2_A02</t>
  </si>
  <si>
    <t>C2_A01</t>
  </si>
  <si>
    <t>D_T000D_+B03</t>
  </si>
  <si>
    <t>D_T000D_+B02</t>
  </si>
  <si>
    <t>TRIEUR</t>
  </si>
  <si>
    <t>D_T000D_+B01</t>
  </si>
  <si>
    <t>ARMOIRES ELECTRIQUES</t>
  </si>
  <si>
    <t>BELT TRAY DOUANE</t>
  </si>
  <si>
    <t>CONTROLEUR LAMES DOUANE</t>
  </si>
  <si>
    <t>CELLULES IR TRIEUR DOUANE</t>
  </si>
  <si>
    <t>CODEUR TRIEUR DOUANE</t>
  </si>
  <si>
    <t>RESEAU ASIBUS DOUANE</t>
  </si>
  <si>
    <t>RAIL DOUANE</t>
  </si>
  <si>
    <t>MOTEURS LINEAIRES DOUANE</t>
  </si>
  <si>
    <t>CARROUSEL</t>
  </si>
  <si>
    <t>TRIEUR (doit être = 1)</t>
  </si>
  <si>
    <t>C2_I010D-D09</t>
  </si>
  <si>
    <t>C2_I010D-D08</t>
  </si>
  <si>
    <t>C2_I010D-D07</t>
  </si>
  <si>
    <t>C2_I010D-D06</t>
  </si>
  <si>
    <t>C2_I010D-D05</t>
  </si>
  <si>
    <t>CONV CROSS 6.2</t>
  </si>
  <si>
    <t>C2_I010D-D04</t>
  </si>
  <si>
    <t>D_I010D-D03</t>
  </si>
  <si>
    <t>D_I010D-D02</t>
  </si>
  <si>
    <t>CROSS 6.2</t>
  </si>
  <si>
    <t>D_I010D-D01</t>
  </si>
  <si>
    <t>C2_I009D-D09</t>
  </si>
  <si>
    <t>C2_I009D-D08</t>
  </si>
  <si>
    <t>C2_I009D-D07</t>
  </si>
  <si>
    <t>C2_I009D-D06</t>
  </si>
  <si>
    <t>C2_I009D-D05</t>
  </si>
  <si>
    <t>CONV CROSS 6.1</t>
  </si>
  <si>
    <t>C2_I009D-D04</t>
  </si>
  <si>
    <t>D_I009D-D03</t>
  </si>
  <si>
    <t>D_I009D-D02</t>
  </si>
  <si>
    <t>CROSS 6.1</t>
  </si>
  <si>
    <t>D_I009D-D01</t>
  </si>
  <si>
    <t>D_I005D-D06</t>
  </si>
  <si>
    <t>D_I005D-D05</t>
  </si>
  <si>
    <t>D_I005D-D04</t>
  </si>
  <si>
    <t>D_I005D-D03</t>
  </si>
  <si>
    <t>D_I005D-D02</t>
  </si>
  <si>
    <t>INJECTION 6</t>
  </si>
  <si>
    <t>D_I005D-D01</t>
  </si>
  <si>
    <t>LIGNE INJECTION N°6</t>
  </si>
  <si>
    <t>C2_I515D_D10</t>
  </si>
  <si>
    <t>C2_I515D_D09+09-M8</t>
  </si>
  <si>
    <t>C2_I515D_D09+09-M7</t>
  </si>
  <si>
    <t>C2_I515D_D09+09-M6</t>
  </si>
  <si>
    <t>C2_I515D_D09+09-M5</t>
  </si>
  <si>
    <t>C2_I515D_D09+09-M4</t>
  </si>
  <si>
    <t>C2_I515D_D09+09-M3</t>
  </si>
  <si>
    <t>C2_I515D_D09+09-M2</t>
  </si>
  <si>
    <t>INJECTION 5</t>
  </si>
  <si>
    <t>C2_I515D_D09+09-M1</t>
  </si>
  <si>
    <t>C2_I008D-D06</t>
  </si>
  <si>
    <t>C2_I008D-D05</t>
  </si>
  <si>
    <t>CONV CROSS 5.2</t>
  </si>
  <si>
    <t>C2_I008D-D04</t>
  </si>
  <si>
    <t>D_I008D-D03</t>
  </si>
  <si>
    <t>D_I008D-D02</t>
  </si>
  <si>
    <t>CROSS 5.2</t>
  </si>
  <si>
    <t>D_I008D-D01</t>
  </si>
  <si>
    <t>C2_I515D-D08</t>
  </si>
  <si>
    <t>C2_I515D-D07</t>
  </si>
  <si>
    <t>C2_I515D-D06</t>
  </si>
  <si>
    <t>C2_I515D-D05</t>
  </si>
  <si>
    <t>CONV CROSS 5.1</t>
  </si>
  <si>
    <t>C2_I515D-D04</t>
  </si>
  <si>
    <t>D_I515D-D03</t>
  </si>
  <si>
    <t>D_I515D-D02</t>
  </si>
  <si>
    <t>CROSS 5.1</t>
  </si>
  <si>
    <t>D_I515D-D01</t>
  </si>
  <si>
    <t>LIGNE INJECTION N°5</t>
  </si>
  <si>
    <t>C2_I501D_D10</t>
  </si>
  <si>
    <t>C2_I501D_D09+09-M8</t>
  </si>
  <si>
    <t>C2_I501D_D09+09-M7</t>
  </si>
  <si>
    <t>C2_I501D_D09+09-M6</t>
  </si>
  <si>
    <t>C2_I501D_D09+09-M5</t>
  </si>
  <si>
    <t>C2_I501D_D09+09-M4</t>
  </si>
  <si>
    <t>C2_I501D_D09+09-M3</t>
  </si>
  <si>
    <t>C2_I501D_D09+09-M2</t>
  </si>
  <si>
    <t>EGRENEUR 501D</t>
  </si>
  <si>
    <t>C2_I501D_D09+09-M1</t>
  </si>
  <si>
    <t>C2_I501D-D08</t>
  </si>
  <si>
    <t>C2_I501D-D07</t>
  </si>
  <si>
    <t>C2_I501D-D06</t>
  </si>
  <si>
    <t>C2_I501D-D05</t>
  </si>
  <si>
    <t xml:space="preserve">CONV CROSS </t>
  </si>
  <si>
    <t>C2_I501D-D04</t>
  </si>
  <si>
    <t>D_I501D-D03</t>
  </si>
  <si>
    <t>D_I501D-D02</t>
  </si>
  <si>
    <t>CROSS INJECTION 4</t>
  </si>
  <si>
    <t>D_I501D-D01</t>
  </si>
  <si>
    <t>D_I003D-D04</t>
  </si>
  <si>
    <t>D_I003D-D03</t>
  </si>
  <si>
    <t>D_I004D-D02</t>
  </si>
  <si>
    <t>INJECTION 4</t>
  </si>
  <si>
    <t>D_I004D-D01</t>
  </si>
  <si>
    <t>LIGNE INJECTION N°4</t>
  </si>
  <si>
    <t>D_I003D-D13</t>
  </si>
  <si>
    <t>D_I003D-D12</t>
  </si>
  <si>
    <t>D_I003D-D11</t>
  </si>
  <si>
    <t>D_I003D-D10</t>
  </si>
  <si>
    <t>D_I003D-D09</t>
  </si>
  <si>
    <t>D_I003D-D08</t>
  </si>
  <si>
    <t>D_I003D-D07</t>
  </si>
  <si>
    <t>CONV INJECTION 3</t>
  </si>
  <si>
    <t>D_I003D-D06</t>
  </si>
  <si>
    <t>D_I003D-D05</t>
  </si>
  <si>
    <t>D_I003D-D02</t>
  </si>
  <si>
    <t>INJECTION 3</t>
  </si>
  <si>
    <t>D_I003D-D01</t>
  </si>
  <si>
    <t>LIGNE INJECTION N°3</t>
  </si>
  <si>
    <t>C2_I401D-D19</t>
  </si>
  <si>
    <t>BRAS</t>
  </si>
  <si>
    <t>C2_I401D-D18</t>
  </si>
  <si>
    <t>C2_I401D-D17+17-M10</t>
  </si>
  <si>
    <t>C2_I401D-D17+17-M9</t>
  </si>
  <si>
    <t>C2_I401D-D17+17-M8</t>
  </si>
  <si>
    <t>C2_I401D-D17+17-M7</t>
  </si>
  <si>
    <t>C2_I401D-D17+17-M6</t>
  </si>
  <si>
    <t>C2_I401D-D17+17-M5</t>
  </si>
  <si>
    <t>C2_I401D-D17+17-M4</t>
  </si>
  <si>
    <t>C2_I401D-D17+17-M3</t>
  </si>
  <si>
    <t>C2_I401D-D17+17-M2</t>
  </si>
  <si>
    <t>EGRENEUR POSTES DE TRAVAIL</t>
  </si>
  <si>
    <t>C2_I401D-D17+17-M1</t>
  </si>
  <si>
    <t>C2_I401D-D16</t>
  </si>
  <si>
    <t>C2_I401D-D15</t>
  </si>
  <si>
    <t>C2_I401D-D14</t>
  </si>
  <si>
    <t>C2_I401D-D13</t>
  </si>
  <si>
    <t>C2_I401D-D12</t>
  </si>
  <si>
    <t>C2_I401D-D11</t>
  </si>
  <si>
    <t>C2_I401D-D10</t>
  </si>
  <si>
    <t>C2_I401D-D09</t>
  </si>
  <si>
    <t>C2_I401D-D08</t>
  </si>
  <si>
    <t>C2_I401D-D07</t>
  </si>
  <si>
    <t>C2_I401D-D06</t>
  </si>
  <si>
    <t>C2_I401D-D05</t>
  </si>
  <si>
    <t>CONV CROSS</t>
  </si>
  <si>
    <t>C2_I401D-D04</t>
  </si>
  <si>
    <t>D_I401D-D03</t>
  </si>
  <si>
    <t>D_I401D-D02</t>
  </si>
  <si>
    <t>CROSS</t>
  </si>
  <si>
    <t>D_I401D-D01</t>
  </si>
  <si>
    <t>D_I002D-D03</t>
  </si>
  <si>
    <t>D_I002D-D02</t>
  </si>
  <si>
    <t>INJECTION 2</t>
  </si>
  <si>
    <t>D_I002D-D01</t>
  </si>
  <si>
    <t>LIGNE INJECTION N°2</t>
  </si>
  <si>
    <t>C2_I118D-D09</t>
  </si>
  <si>
    <t>C2_I118D-D08</t>
  </si>
  <si>
    <t>C2_I118D-D07</t>
  </si>
  <si>
    <t>C2_I118D-D06</t>
  </si>
  <si>
    <t>C2_I118D-D05</t>
  </si>
  <si>
    <t>CONV CROSS 1.2</t>
  </si>
  <si>
    <t>C2_I118D-D04</t>
  </si>
  <si>
    <t>D_I118D-D03</t>
  </si>
  <si>
    <t>D_I118D-D02</t>
  </si>
  <si>
    <t>CROSS1.2</t>
  </si>
  <si>
    <t>D_I118D-D01</t>
  </si>
  <si>
    <t>C2_I117D-D12</t>
  </si>
  <si>
    <t>C2_I117D-D11</t>
  </si>
  <si>
    <t>C2_I117D-D10</t>
  </si>
  <si>
    <t>C2_I117D-D09</t>
  </si>
  <si>
    <t>C2_I117D-D08</t>
  </si>
  <si>
    <t>C2_I117D-D07</t>
  </si>
  <si>
    <t>C2_I117D-D06</t>
  </si>
  <si>
    <t>C2_I117D-D05</t>
  </si>
  <si>
    <t>CONV CROSS 1.1</t>
  </si>
  <si>
    <t>C2_I117D-D04</t>
  </si>
  <si>
    <t>D_I117D-D03</t>
  </si>
  <si>
    <t>D_I117D-D02</t>
  </si>
  <si>
    <t>CROSS 1.1</t>
  </si>
  <si>
    <t>D_I117D-D01</t>
  </si>
  <si>
    <t>D_I001D-D06</t>
  </si>
  <si>
    <t>D_I001D-D05</t>
  </si>
  <si>
    <t>D_I001D-D04</t>
  </si>
  <si>
    <t>D_I001D-D03</t>
  </si>
  <si>
    <t>D_I001D-D02</t>
  </si>
  <si>
    <t>INJECTION1</t>
  </si>
  <si>
    <t>D_I001D_D01</t>
  </si>
  <si>
    <t>LIGNE INJECTION N°1</t>
  </si>
  <si>
    <t>ALIMENTATION (doit être = 1)</t>
  </si>
  <si>
    <t>Chantier Douane</t>
  </si>
  <si>
    <t>TUNNEL</t>
  </si>
  <si>
    <t>A_T000A_D09+09-E1</t>
  </si>
  <si>
    <t>TUNNELS
LECTURE</t>
  </si>
  <si>
    <t>A_S305</t>
  </si>
  <si>
    <t>A_S304</t>
  </si>
  <si>
    <t>A_S303</t>
  </si>
  <si>
    <t>A_S302</t>
  </si>
  <si>
    <t>A_S301</t>
  </si>
  <si>
    <t>SORTIES GLACIS</t>
  </si>
  <si>
    <t>A_S112</t>
  </si>
  <si>
    <t>A_S111</t>
  </si>
  <si>
    <t>A_S110</t>
  </si>
  <si>
    <t>A_S109</t>
  </si>
  <si>
    <t>A_S108</t>
  </si>
  <si>
    <t>A_S107</t>
  </si>
  <si>
    <t>A_S106</t>
  </si>
  <si>
    <t>A_S105</t>
  </si>
  <si>
    <t>A_S104</t>
  </si>
  <si>
    <t>A_S103</t>
  </si>
  <si>
    <t>SORTIES GRAVITAIRES A ROULEAUX</t>
  </si>
  <si>
    <t>SORTIES TRI FINAL (doit être = 1)</t>
  </si>
  <si>
    <t>C1_+CB02</t>
  </si>
  <si>
    <t>A_+A02</t>
  </si>
  <si>
    <t>A_+A01</t>
  </si>
  <si>
    <t>A_T000A_+B03</t>
  </si>
  <si>
    <t>A_T000A_+B02</t>
  </si>
  <si>
    <t>A_T000A_+B01</t>
  </si>
  <si>
    <t>BELT TRAY AVION</t>
  </si>
  <si>
    <t>CONTROLEUR LAMES AVION</t>
  </si>
  <si>
    <t>CELLULES IR TRIEUR AVION</t>
  </si>
  <si>
    <t>CODEUR TRIEUR AVION</t>
  </si>
  <si>
    <t>RESEAU ASIBUS AVION</t>
  </si>
  <si>
    <t>RAIL AVION</t>
  </si>
  <si>
    <t>MOTEURS LINEAIRES AVION</t>
  </si>
  <si>
    <t>C1_X009A-D06</t>
  </si>
  <si>
    <t>LIGNE RX9</t>
  </si>
  <si>
    <t>C1_X009A-D05</t>
  </si>
  <si>
    <t>C1_X008A-D06</t>
  </si>
  <si>
    <t>LIGNE RX8</t>
  </si>
  <si>
    <t>C1_X008A-D05</t>
  </si>
  <si>
    <t>C1_X007A-D06</t>
  </si>
  <si>
    <t>LIGNE RX7</t>
  </si>
  <si>
    <t>C1_X007A-D05</t>
  </si>
  <si>
    <t>C1_X006A-D04</t>
  </si>
  <si>
    <t>LIGNE RX6</t>
  </si>
  <si>
    <t>C1_X006A-D03</t>
  </si>
  <si>
    <t>C1_X005A-D05</t>
  </si>
  <si>
    <t>C1_X005A-D04</t>
  </si>
  <si>
    <t>LIGNE RX5</t>
  </si>
  <si>
    <t>C1_X005A-D03</t>
  </si>
  <si>
    <t>C1_I002A-D11</t>
  </si>
  <si>
    <t>C1_I002A-D10</t>
  </si>
  <si>
    <t>C1_I002A-D09</t>
  </si>
  <si>
    <t>CONV CROSS 2</t>
  </si>
  <si>
    <t>C1_I002A-D08</t>
  </si>
  <si>
    <t>A_I002A-D07</t>
  </si>
  <si>
    <t>A_I002A-D06</t>
  </si>
  <si>
    <t>CROSS 2</t>
  </si>
  <si>
    <t>A_I002A-D05</t>
  </si>
  <si>
    <t>A_I002A-D04</t>
  </si>
  <si>
    <t>A_I002A-D03</t>
  </si>
  <si>
    <t>A_I002A-D02</t>
  </si>
  <si>
    <t>A_I002A-D01</t>
  </si>
  <si>
    <t xml:space="preserve"> LIGNE INJECTION 2</t>
  </si>
  <si>
    <t>C1_X004A-D04</t>
  </si>
  <si>
    <t>LIGNE RX4</t>
  </si>
  <si>
    <t>C1_X004A-D03</t>
  </si>
  <si>
    <t>C1_X003A-D04</t>
  </si>
  <si>
    <t>LIGNE RX3</t>
  </si>
  <si>
    <t>C1_X003A-D03</t>
  </si>
  <si>
    <t>C1_X002A-D04</t>
  </si>
  <si>
    <t>LIGNE RX2</t>
  </si>
  <si>
    <t>C1_X002A-D03</t>
  </si>
  <si>
    <t>C1_X001A-D04</t>
  </si>
  <si>
    <t>LIGNE RX1</t>
  </si>
  <si>
    <t>C1_X001A-D03</t>
  </si>
  <si>
    <t>C1_X000A-D12</t>
  </si>
  <si>
    <t>C1_X000A-D10</t>
  </si>
  <si>
    <t>C1_X000A-D09</t>
  </si>
  <si>
    <t>C1_X000A-D08</t>
  </si>
  <si>
    <t>C1_X000A-D07</t>
  </si>
  <si>
    <t>C1_X000A-D06</t>
  </si>
  <si>
    <t>C1_X000A-D05</t>
  </si>
  <si>
    <t>C1_X000A-D04</t>
  </si>
  <si>
    <t>C1_X000A-D03</t>
  </si>
  <si>
    <t>C1_X000A-D02</t>
  </si>
  <si>
    <t>LIGNE RX0
(SECOND NIVEAU)</t>
  </si>
  <si>
    <t>C1_X000A-D01</t>
  </si>
  <si>
    <t>C1_I001A-D11</t>
  </si>
  <si>
    <t>C1_I001A-D10</t>
  </si>
  <si>
    <t>C1_I001A-D09</t>
  </si>
  <si>
    <t>CONV CROSS 1</t>
  </si>
  <si>
    <t>C1_I001A-D08</t>
  </si>
  <si>
    <t>A_I001A-D07</t>
  </si>
  <si>
    <t>A_I001A-D06</t>
  </si>
  <si>
    <t>CROSS 1</t>
  </si>
  <si>
    <t>A_I001A-D05</t>
  </si>
  <si>
    <t>A_I001A-D04</t>
  </si>
  <si>
    <t>A_I001A-D03</t>
  </si>
  <si>
    <t>A_I001A-D02</t>
  </si>
  <si>
    <t>INJECTION 1</t>
  </si>
  <si>
    <t>A_I001A-D01</t>
  </si>
  <si>
    <t xml:space="preserve"> LIGNE INJECTION N°1</t>
  </si>
  <si>
    <t>Chantier aérien</t>
  </si>
  <si>
    <t>R_T000R_D09+09-E2</t>
  </si>
  <si>
    <t>R_T000R_D09+09-E1</t>
  </si>
  <si>
    <t>S200R</t>
  </si>
  <si>
    <t>Chute non lus 200R</t>
  </si>
  <si>
    <t>SORTIE NON LUS</t>
  </si>
  <si>
    <t>C1_S299R_D07</t>
  </si>
  <si>
    <t>C1_S299R_D06</t>
  </si>
  <si>
    <t>C1_S299R_D05</t>
  </si>
  <si>
    <t>C1_S299R_D04</t>
  </si>
  <si>
    <t>C1_S299R_D03</t>
  </si>
  <si>
    <t>C1_S299R_D02</t>
  </si>
  <si>
    <t>S299R</t>
  </si>
  <si>
    <t>C1_S299R_D01</t>
  </si>
  <si>
    <t>CHUTE 299R
(R vers D)</t>
  </si>
  <si>
    <t>C1_X006A_D04</t>
  </si>
  <si>
    <t>C1_X006A_D02</t>
  </si>
  <si>
    <t>Chute RX6</t>
  </si>
  <si>
    <t>C1_X006A_D01</t>
  </si>
  <si>
    <t>C1_X005A_D04</t>
  </si>
  <si>
    <t>C1_X005A_D02</t>
  </si>
  <si>
    <t>Chute RX5</t>
  </si>
  <si>
    <t>C1_X005A_D01</t>
  </si>
  <si>
    <t>C1_X004A_D04</t>
  </si>
  <si>
    <t>C1_X004A_D02</t>
  </si>
  <si>
    <t>Chute RX4</t>
  </si>
  <si>
    <t>C1_X004A_D01</t>
  </si>
  <si>
    <t>C1_X003A_D04</t>
  </si>
  <si>
    <t>C1_X003A_D02</t>
  </si>
  <si>
    <t>Chute RX3</t>
  </si>
  <si>
    <t>C1_X003A_D01</t>
  </si>
  <si>
    <t>C1_X002A_D04</t>
  </si>
  <si>
    <t>C1_X002A_D02</t>
  </si>
  <si>
    <t>Chute RX2</t>
  </si>
  <si>
    <t>C1_X002A_D01</t>
  </si>
  <si>
    <t>C1_X001A_D04</t>
  </si>
  <si>
    <t>C1_X001A_D02</t>
  </si>
  <si>
    <t>Chute RX1</t>
  </si>
  <si>
    <t>C1_X001A_D01</t>
  </si>
  <si>
    <t xml:space="preserve"> CHUTES RX (R vers A)</t>
  </si>
  <si>
    <t>S259R</t>
  </si>
  <si>
    <t>S257R</t>
  </si>
  <si>
    <t>S255R</t>
  </si>
  <si>
    <t>S252R</t>
  </si>
  <si>
    <t>S250R</t>
  </si>
  <si>
    <t>S249R</t>
  </si>
  <si>
    <t>S247R</t>
  </si>
  <si>
    <t>SORTIES
NOUVEAUX
TELESCOPIQUES TGF03</t>
  </si>
  <si>
    <t>C1_S052R_D02</t>
  </si>
  <si>
    <t>C1_S052R_D01</t>
  </si>
  <si>
    <t>C1_S050R_D02</t>
  </si>
  <si>
    <t>C1_S050R_D01</t>
  </si>
  <si>
    <t>C1_S048R_D02</t>
  </si>
  <si>
    <t>C1_S048R_D01</t>
  </si>
  <si>
    <t>SORTIES 
TELESCOPIQUES
TRA03</t>
  </si>
  <si>
    <t>Chutes à pan incliné</t>
  </si>
  <si>
    <t>C1_+B01</t>
  </si>
  <si>
    <t>C1_+A02</t>
  </si>
  <si>
    <t>C1_+A01</t>
  </si>
  <si>
    <t>AU_+A01</t>
  </si>
  <si>
    <t>R_+A02</t>
  </si>
  <si>
    <t>R_+A01</t>
  </si>
  <si>
    <t>R_T000R_+B03</t>
  </si>
  <si>
    <t>R_T000R_+B02</t>
  </si>
  <si>
    <t>R_T000R_+B01</t>
  </si>
  <si>
    <t>BELT TRAY ROUTE</t>
  </si>
  <si>
    <t>CONTROLEUR LAMES ROUTE</t>
  </si>
  <si>
    <t>CELLULES IR TRIEUR ROUTE</t>
  </si>
  <si>
    <t>CODEUR TRIEUR ROUTE</t>
  </si>
  <si>
    <t>RESEAU ASIBUS ROUTE</t>
  </si>
  <si>
    <t>RAIL ROUTE</t>
  </si>
  <si>
    <t>MOTEURS LINEAIRES ROUTE</t>
  </si>
  <si>
    <t>C_I117R-D07</t>
  </si>
  <si>
    <t>C_I117R-D06</t>
  </si>
  <si>
    <t>C_I117R-D05</t>
  </si>
  <si>
    <t>C_I117R-D04</t>
  </si>
  <si>
    <t>R_I117R-D03</t>
  </si>
  <si>
    <t>R_I117R-D02</t>
  </si>
  <si>
    <t>R_I117R-D01</t>
  </si>
  <si>
    <t>C_I116R-D08</t>
  </si>
  <si>
    <t>C_I116R-D07</t>
  </si>
  <si>
    <t>C_I116R-D06</t>
  </si>
  <si>
    <t>C_I116R-D05</t>
  </si>
  <si>
    <t>C_I116R-D04</t>
  </si>
  <si>
    <t>R_I116R-D03</t>
  </si>
  <si>
    <t>R_I116R-D02</t>
  </si>
  <si>
    <t>R_I116R-D01</t>
  </si>
  <si>
    <t>R_I005R-D06</t>
  </si>
  <si>
    <t>R_I005R-D05</t>
  </si>
  <si>
    <t>R_I005R-D04</t>
  </si>
  <si>
    <t>R_I005R-D03</t>
  </si>
  <si>
    <t>R_I005R-D02</t>
  </si>
  <si>
    <t>R_I005R-D01</t>
  </si>
  <si>
    <t xml:space="preserve"> LIGNE INJECTION 5</t>
  </si>
  <si>
    <t>C_I115R-D08</t>
  </si>
  <si>
    <t>C_I115R-D07</t>
  </si>
  <si>
    <t>C_I115R-D06</t>
  </si>
  <si>
    <t>C_I115R-D05</t>
  </si>
  <si>
    <t>CONV CROSS 4.2</t>
  </si>
  <si>
    <t>C_I115R-D04</t>
  </si>
  <si>
    <t>R_I115R-D03</t>
  </si>
  <si>
    <t>R_I115R-D02</t>
  </si>
  <si>
    <t>CROSS 4.2</t>
  </si>
  <si>
    <t>R_I115R-D01</t>
  </si>
  <si>
    <t>C_I114R-D06</t>
  </si>
  <si>
    <t>C_I114R-D05</t>
  </si>
  <si>
    <t>CONV CROSS 4.1</t>
  </si>
  <si>
    <t>C_I114R-D04</t>
  </si>
  <si>
    <t>R_I114R-D03</t>
  </si>
  <si>
    <t>R_I114R-D02</t>
  </si>
  <si>
    <t>CROSS 4.1</t>
  </si>
  <si>
    <t>R_I114R-D01</t>
  </si>
  <si>
    <t>R_I004R-D06</t>
  </si>
  <si>
    <t>R_I004R-D05</t>
  </si>
  <si>
    <t>R_I004R-D04</t>
  </si>
  <si>
    <t>R_I004R-D03</t>
  </si>
  <si>
    <t>R_I004R-D02</t>
  </si>
  <si>
    <t>R_I004R-D01</t>
  </si>
  <si>
    <t xml:space="preserve"> LIGNE INJECTION 4</t>
  </si>
  <si>
    <t>C_I070R-D07 (dépose palettes)</t>
  </si>
  <si>
    <t>C_I070R-D06</t>
  </si>
  <si>
    <t>C_I070R-D05</t>
  </si>
  <si>
    <t>CONV CROSS 3.2</t>
  </si>
  <si>
    <t>C_I070R-D04</t>
  </si>
  <si>
    <t>R_I070R-D03</t>
  </si>
  <si>
    <t>R_I070R-D02</t>
  </si>
  <si>
    <t>CROSS 3.2</t>
  </si>
  <si>
    <t>R_I070R-D01</t>
  </si>
  <si>
    <t>C_I0069R-D05 (télescopique)</t>
  </si>
  <si>
    <t>CONV CROSS 3.1</t>
  </si>
  <si>
    <t>C_I0069R-D04</t>
  </si>
  <si>
    <t>R_I069R-D03</t>
  </si>
  <si>
    <t>R_I069R-D02</t>
  </si>
  <si>
    <t>CROSS 3.1</t>
  </si>
  <si>
    <t>R_I069R-D01</t>
  </si>
  <si>
    <t>R_I003R-D06</t>
  </si>
  <si>
    <t>R_I003R-D05</t>
  </si>
  <si>
    <t>R_I003R-D04</t>
  </si>
  <si>
    <t>R_I003R-D03</t>
  </si>
  <si>
    <t>R_I003R-D02</t>
  </si>
  <si>
    <t>R_I003R-D01</t>
  </si>
  <si>
    <t xml:space="preserve"> LIGNE INJECTION 3</t>
  </si>
  <si>
    <t>C_I0068R-D05 (télescopique)</t>
  </si>
  <si>
    <t>CONV CROSS 2.2</t>
  </si>
  <si>
    <t>C_I0068R-D04</t>
  </si>
  <si>
    <t>R_I068R-D03</t>
  </si>
  <si>
    <t>R_I068R-D02</t>
  </si>
  <si>
    <t>CROSS 2.2</t>
  </si>
  <si>
    <t>R_I068R-D01</t>
  </si>
  <si>
    <t>C_I0067R-D05 (télescopique)</t>
  </si>
  <si>
    <t>Dispo global Poids volume International PV Palettes</t>
  </si>
  <si>
    <t>CONV CROSS 2.1</t>
  </si>
  <si>
    <t>C_I0067R-D04</t>
  </si>
  <si>
    <t>Dispo global Poids volume International PC Colis</t>
  </si>
  <si>
    <t>R_I067R-D03</t>
  </si>
  <si>
    <t>Dispo global Poids volume National PV Palettes</t>
  </si>
  <si>
    <t>R_I067R-D02</t>
  </si>
  <si>
    <t>Dispo global Poids volume National PV Colis</t>
  </si>
  <si>
    <t>CROSS2.1</t>
  </si>
  <si>
    <t>R_I067R-D01</t>
  </si>
  <si>
    <t>Dispo global Trieur Douane</t>
  </si>
  <si>
    <t>R_I002R-D06</t>
  </si>
  <si>
    <t>Dispo global Trieur Aerien</t>
  </si>
  <si>
    <t>R_I002R-D05</t>
  </si>
  <si>
    <t>Dispo global Trieur Route</t>
  </si>
  <si>
    <t>R_I002R-D04</t>
  </si>
  <si>
    <t>R_I002R-D03</t>
  </si>
  <si>
    <t>R_I002R-D02</t>
  </si>
  <si>
    <t>R_I002R-D01</t>
  </si>
  <si>
    <t>Télescopique BUDDE sur charpente porte 62/63</t>
  </si>
  <si>
    <t>Courbe à rouleaux BUDDE (en hauteur)</t>
  </si>
  <si>
    <t>Convoyeur 1 BUDDE (après courbe)</t>
  </si>
  <si>
    <t>Convoyeur 2 BUDDE (avant convoyeur basculant)</t>
  </si>
  <si>
    <t>CONV CROSS 1.2
(5ième télescopique de déchargement)</t>
  </si>
  <si>
    <t>Convoyeur BUDDE basculant</t>
  </si>
  <si>
    <t>C_I064R-D07 (dépose palettes)</t>
  </si>
  <si>
    <t>C_I064R-D06</t>
  </si>
  <si>
    <t>Dispo Actemium</t>
  </si>
  <si>
    <t>C_I064R-D05</t>
  </si>
  <si>
    <t>CONV CROSS 1.2
(dépose palettes)</t>
  </si>
  <si>
    <t>C_I064R-D04</t>
  </si>
  <si>
    <t>R_I064R-D03</t>
  </si>
  <si>
    <t>Temps de fonctionnement International</t>
  </si>
  <si>
    <t>R_I064R-D02</t>
  </si>
  <si>
    <t>Temps de fonctionnement National</t>
  </si>
  <si>
    <t>R_I064R-D01</t>
  </si>
  <si>
    <t>Temps de fonctionnement Douane</t>
  </si>
  <si>
    <t>C_I066R-D05 (télescopique)</t>
  </si>
  <si>
    <t>Temps de fonctionnement Aerien</t>
  </si>
  <si>
    <t>C_I066R-D04</t>
  </si>
  <si>
    <t>Temps de fonctionnement Route</t>
  </si>
  <si>
    <t>R_I066R-D03</t>
  </si>
  <si>
    <t>Temps de fonctionnement</t>
  </si>
  <si>
    <t>R_I066R-D02</t>
  </si>
  <si>
    <t>R_I066R-D01</t>
  </si>
  <si>
    <t>dimanche</t>
  </si>
  <si>
    <t>R_I001R-D06</t>
  </si>
  <si>
    <t>samedi</t>
  </si>
  <si>
    <t>R_I001R-D05</t>
  </si>
  <si>
    <t>vendredi</t>
  </si>
  <si>
    <t>Mettre 2 pour génerer rapport du samedi sinon laisser à 1</t>
  </si>
  <si>
    <t>R_I001R-D04</t>
  </si>
  <si>
    <t>jeudi</t>
  </si>
  <si>
    <t>R_I001R-D03</t>
  </si>
  <si>
    <t>mercredi</t>
  </si>
  <si>
    <t>R_I001R-D02</t>
  </si>
  <si>
    <t>mardi</t>
  </si>
  <si>
    <t>R_I001R-D01</t>
  </si>
  <si>
    <t xml:space="preserve"> LIGNE INJECTION 1</t>
  </si>
  <si>
    <t>lundi</t>
  </si>
  <si>
    <t>Date du jour (Ne pas toucher)</t>
  </si>
  <si>
    <t>Chantier route</t>
  </si>
  <si>
    <t>Dispo technique globale</t>
  </si>
  <si>
    <t>Dispo technique Globale Point</t>
  </si>
  <si>
    <t>Dispo technique Actemium</t>
  </si>
  <si>
    <t>Dispo technique Point</t>
  </si>
  <si>
    <t>Responsabilité 
(O / N)</t>
  </si>
  <si>
    <t>Temps d'arrêt</t>
  </si>
  <si>
    <t>Pondération</t>
  </si>
  <si>
    <t>GMAO</t>
  </si>
  <si>
    <t>n</t>
  </si>
  <si>
    <t>Dispo global</t>
  </si>
  <si>
    <t>Nbr arret</t>
  </si>
  <si>
    <t>Tps Arret P</t>
  </si>
  <si>
    <t>Tps arret NP</t>
  </si>
  <si>
    <t>Temps d'arret Pondéré</t>
  </si>
  <si>
    <t xml:space="preserve">Bizerba </t>
  </si>
  <si>
    <t>Penalité Journalière</t>
  </si>
  <si>
    <t>Penalité Hebdo</t>
  </si>
  <si>
    <t xml:space="preserve">  Pénalité journalière route Actemium</t>
  </si>
  <si>
    <t xml:space="preserve">  Pénalité journalière aerien Actemium</t>
  </si>
  <si>
    <t xml:space="preserve">  Pénalité journalière douane Actemium</t>
  </si>
  <si>
    <t xml:space="preserve">  Pénalité journalière BIZERBA Actemium</t>
  </si>
  <si>
    <t xml:space="preserve">  Pénalité journalière PALETTE NAT Actemium</t>
  </si>
  <si>
    <t xml:space="preserve">  Pénalité journalière OCS Actemium</t>
  </si>
  <si>
    <t xml:space="preserve">  Pénalité journalière PALETTE INT Actemium</t>
  </si>
  <si>
    <t xml:space="preserve">  Pénalité hebdo route Actemium</t>
  </si>
  <si>
    <t xml:space="preserve">  Pénalité hebdo aerien Actemium</t>
  </si>
  <si>
    <t xml:space="preserve">  Pénalité hebdo douane Actemium</t>
  </si>
  <si>
    <t>Pénalité hebdo BIZERBA Actemium</t>
  </si>
  <si>
    <t>Pénalité hebdo PALETTE NAT Actemium</t>
  </si>
  <si>
    <t xml:space="preserve">  Pénalité hebdo OCS Actemium</t>
  </si>
  <si>
    <t xml:space="preserve">  Pénalité hebdo PALETTE INT Actemium</t>
  </si>
  <si>
    <t>Declenchement controleur B9 (radiateur)</t>
  </si>
  <si>
    <t>Cellule saturation hs 255</t>
  </si>
  <si>
    <t>Remise des bandelettes sur finger I002A</t>
  </si>
  <si>
    <t>glacis S202 defaut infrarouge  B51 et B52: recablage OK</t>
  </si>
  <si>
    <t>Scanner HS sur les catégorisation palette remise des parametres = 1h et bandelette enlevés sur cross 401D D01 =5mn</t>
  </si>
  <si>
    <t>colis dans les filets a tordu la cellule de detection</t>
  </si>
  <si>
    <t>Tapis 116R</t>
  </si>
  <si>
    <t xml:space="preserve">Durée </t>
  </si>
  <si>
    <t>13h30-21h00</t>
  </si>
  <si>
    <t>09h-12h
19h-02h30</t>
  </si>
  <si>
    <t>Total général</t>
  </si>
  <si>
    <t>Données</t>
  </si>
  <si>
    <t>Trieur Route</t>
  </si>
  <si>
    <t>Trieur Aerien</t>
  </si>
  <si>
    <t>Trieur Douane</t>
  </si>
  <si>
    <t xml:space="preserve">BIZERBA </t>
  </si>
  <si>
    <t>PALETTE NAT</t>
  </si>
  <si>
    <t xml:space="preserve"> OCS</t>
  </si>
  <si>
    <t>PALETTE INT</t>
  </si>
  <si>
    <t>BIZERBA</t>
  </si>
  <si>
    <t>Trieur Aérien</t>
  </si>
  <si>
    <t>Objectif  Trieur</t>
  </si>
  <si>
    <t>Objectif hors Normes</t>
  </si>
  <si>
    <t>Tunnel Aérien</t>
  </si>
  <si>
    <t>Tunnel Douane 1</t>
  </si>
  <si>
    <t>Tunnel Douane 2</t>
  </si>
  <si>
    <t>Tunnel Route 1</t>
  </si>
  <si>
    <t>Tunnel Route 2</t>
  </si>
  <si>
    <t xml:space="preserve">Graphique 3 : Taux de disponibilité Actemium Hebdomadaire
</t>
  </si>
  <si>
    <t>B. Suivi du nombre de lecture</t>
  </si>
  <si>
    <t>Tps passé</t>
  </si>
  <si>
    <t>fin</t>
  </si>
  <si>
    <t xml:space="preserve">debut </t>
  </si>
  <si>
    <t>100,00%</t>
  </si>
  <si>
    <t>Effonderment vitesse du a un colis trieur R</t>
  </si>
  <si>
    <t>Disponibilité  Journaliere</t>
  </si>
  <si>
    <t xml:space="preserve">III.2. Suivi des disponibilités Maintenance </t>
  </si>
  <si>
    <t xml:space="preserve">Graphique 1 : 
</t>
  </si>
  <si>
    <t xml:space="preserve">Graphique 2 : 
</t>
  </si>
  <si>
    <t xml:space="preserve">Graphique 4 : </t>
  </si>
  <si>
    <t xml:space="preserve">Graphique 5 : </t>
  </si>
  <si>
    <t>RSY_NIV5_0688 (CONVOYEUR SYNCHRO (I002D_D02))</t>
  </si>
  <si>
    <t>MECA_RSY_NIV6_1065 (CHARIOT 2)</t>
  </si>
  <si>
    <t>RSY_NIV4_0068 (CHUTE S249R)</t>
  </si>
  <si>
    <t>0,92</t>
  </si>
  <si>
    <t>0,17</t>
  </si>
  <si>
    <t xml:space="preserve">Cellule hs </t>
  </si>
  <si>
    <t>0,25</t>
  </si>
  <si>
    <t>moteur hs . changement ok</t>
  </si>
  <si>
    <t>0,50</t>
  </si>
  <si>
    <t xml:space="preserve">reprise reglage cellule </t>
  </si>
  <si>
    <t>Mister Maint Fusion</t>
  </si>
  <si>
    <t>TCD_1</t>
  </si>
  <si>
    <t>TCD_2</t>
  </si>
  <si>
    <t>TCD_3</t>
  </si>
  <si>
    <t>TCD_4</t>
  </si>
  <si>
    <t>TCD_5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</si>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</sst>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"/>
    <numFmt numFmtId="165" formatCode="0.000"/>
    <numFmt numFmtId="166" formatCode="0.0000%"/>
    <numFmt numFmtId="167" formatCode="h:mm;@"/>
  </numFmts>
  <fonts count="53" x14ac:knownFonts="1">
    <font>
      <sz val="10"/>
      <name val="Arial"/>
    </font>
    <font>
      <sz val="11"/>
      <color indexed="8"/>
      <name val="Calibri"/>
      <family val="2"/>
    </font>
    <font>
      <sz val="12"/>
      <color indexed="8"/>
      <name val="Times New Roman"/>
      <family val="1"/>
    </font>
    <font>
      <sz val="12"/>
      <color indexed="8"/>
      <name val="Arial"/>
      <family val="2"/>
    </font>
    <font>
      <sz val="6.25"/>
      <color indexed="30"/>
      <name val="Arial"/>
      <family val="2"/>
    </font>
    <font>
      <sz val="9"/>
      <color indexed="8"/>
      <name val="Arial"/>
      <family val="2"/>
    </font>
    <font>
      <b/>
      <i/>
      <sz val="12"/>
      <color indexed="9"/>
      <name val="Arial Black"/>
      <family val="2"/>
    </font>
    <font>
      <sz val="11"/>
      <color indexed="8"/>
      <name val="Calibri"/>
      <family val="2"/>
    </font>
    <font>
      <b/>
      <shadow/>
      <sz val="16"/>
      <color indexed="23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b/>
      <u/>
      <sz val="11"/>
      <color indexed="8"/>
      <name val="Calibri"/>
      <family val="2"/>
    </font>
    <font>
      <sz val="10"/>
      <color indexed="8"/>
      <name val="Arial"/>
      <family val="2"/>
    </font>
    <font>
      <b/>
      <shadow/>
      <sz val="10"/>
      <color indexed="23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8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8"/>
      <color rgb="FF92D050"/>
      <name val="Arial"/>
      <family val="2"/>
    </font>
    <font>
      <b/>
      <sz val="12"/>
      <color rgb="FFFF0000"/>
      <name val="Calibri"/>
      <family val="2"/>
      <scheme val="minor"/>
    </font>
    <font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92D050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/>
        <bgColor indexed="64"/>
      </patternFill>
    </fill>
  </fills>
  <borders count="8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/>
      <right style="thin">
        <color rgb="FF999999"/>
      </right>
      <top/>
      <bottom/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98">
    <xf numFmtId="0" fontId="0" fillId="0" borderId="0"/>
    <xf numFmtId="0" fontId="7" fillId="2" borderId="0" applyNumberFormat="0" applyBorder="0" applyAlignment="0" applyProtection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5" borderId="0" applyNumberFormat="0" applyBorder="0" applyAlignment="0" applyProtection="0"/>
    <xf numFmtId="0" fontId="7" fillId="5" borderId="0" applyNumberFormat="0" applyBorder="0" applyAlignment="0" applyProtection="0"/>
    <xf numFmtId="0" fontId="7" fillId="8" borderId="0" applyNumberFormat="0" applyBorder="0" applyAlignment="0" applyProtection="0"/>
    <xf numFmtId="0" fontId="7" fillId="8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9" borderId="0" applyNumberFormat="0" applyBorder="0" applyAlignment="0" applyProtection="0"/>
    <xf numFmtId="0" fontId="20" fillId="9" borderId="0" applyNumberFormat="0" applyBorder="0" applyAlignment="0" applyProtection="0"/>
    <xf numFmtId="0" fontId="20" fillId="10" borderId="0" applyNumberFormat="0" applyBorder="0" applyAlignment="0" applyProtection="0"/>
    <xf numFmtId="0" fontId="20" fillId="10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8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9" borderId="0" applyNumberFormat="0" applyBorder="0" applyAlignment="0" applyProtection="0"/>
    <xf numFmtId="0" fontId="20" fillId="19" borderId="0" applyNumberFormat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20" borderId="1" applyNumberFormat="0" applyAlignment="0" applyProtection="0"/>
    <xf numFmtId="0" fontId="22" fillId="20" borderId="1" applyNumberFormat="0" applyAlignment="0" applyProtection="0"/>
    <xf numFmtId="0" fontId="23" fillId="0" borderId="2" applyNumberFormat="0" applyFill="0" applyAlignment="0" applyProtection="0"/>
    <xf numFmtId="0" fontId="23" fillId="0" borderId="2" applyNumberFormat="0" applyFill="0" applyAlignment="0" applyProtection="0"/>
    <xf numFmtId="0" fontId="7" fillId="21" borderId="3" applyNumberFormat="0" applyFont="0" applyAlignment="0" applyProtection="0"/>
    <xf numFmtId="0" fontId="7" fillId="21" borderId="3" applyNumberFormat="0" applyFont="0" applyAlignment="0" applyProtection="0"/>
    <xf numFmtId="0" fontId="24" fillId="7" borderId="1" applyNumberFormat="0" applyAlignment="0" applyProtection="0"/>
    <xf numFmtId="0" fontId="24" fillId="7" borderId="1" applyNumberFormat="0" applyAlignment="0" applyProtection="0"/>
    <xf numFmtId="0" fontId="25" fillId="0" borderId="0" applyNumberFormat="0" applyFill="0" applyBorder="0" applyAlignment="0" applyProtection="0"/>
    <xf numFmtId="0" fontId="26" fillId="3" borderId="0" applyNumberFormat="0" applyBorder="0" applyAlignment="0" applyProtection="0"/>
    <xf numFmtId="0" fontId="26" fillId="3" borderId="0" applyNumberFormat="0" applyBorder="0" applyAlignment="0" applyProtection="0"/>
    <xf numFmtId="0" fontId="27" fillId="22" borderId="0" applyNumberFormat="0" applyBorder="0" applyAlignment="0" applyProtection="0"/>
    <xf numFmtId="0" fontId="27" fillId="22" borderId="0" applyNumberFormat="0" applyBorder="0" applyAlignment="0" applyProtection="0"/>
    <xf numFmtId="0" fontId="40" fillId="0" borderId="0"/>
    <xf numFmtId="0" fontId="10" fillId="0" borderId="0"/>
    <xf numFmtId="0" fontId="40" fillId="0" borderId="0"/>
    <xf numFmtId="0" fontId="40" fillId="0" borderId="0"/>
    <xf numFmtId="0" fontId="10" fillId="0" borderId="0"/>
    <xf numFmtId="0" fontId="10" fillId="0" borderId="0"/>
    <xf numFmtId="0" fontId="10" fillId="0" borderId="0"/>
    <xf numFmtId="0" fontId="41" fillId="0" borderId="0"/>
    <xf numFmtId="0" fontId="41" fillId="0" borderId="0"/>
    <xf numFmtId="0" fontId="41" fillId="0" borderId="0"/>
    <xf numFmtId="0" fontId="7" fillId="0" borderId="0" applyFill="0" applyProtection="0"/>
    <xf numFmtId="9" fontId="40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28" fillId="4" borderId="0" applyNumberFormat="0" applyBorder="0" applyAlignment="0" applyProtection="0"/>
    <xf numFmtId="0" fontId="28" fillId="4" borderId="0" applyNumberFormat="0" applyBorder="0" applyAlignment="0" applyProtection="0"/>
    <xf numFmtId="0" fontId="29" fillId="20" borderId="4" applyNumberFormat="0" applyAlignment="0" applyProtection="0"/>
    <xf numFmtId="0" fontId="29" fillId="20" borderId="4" applyNumberFormat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5" applyNumberFormat="0" applyFill="0" applyAlignment="0" applyProtection="0"/>
    <xf numFmtId="0" fontId="32" fillId="0" borderId="5" applyNumberFormat="0" applyFill="0" applyAlignment="0" applyProtection="0"/>
    <xf numFmtId="0" fontId="33" fillId="0" borderId="6" applyNumberFormat="0" applyFill="0" applyAlignment="0" applyProtection="0"/>
    <xf numFmtId="0" fontId="33" fillId="0" borderId="6" applyNumberFormat="0" applyFill="0" applyAlignment="0" applyProtection="0"/>
    <xf numFmtId="0" fontId="34" fillId="0" borderId="7" applyNumberFormat="0" applyFill="0" applyAlignment="0" applyProtection="0"/>
    <xf numFmtId="0" fontId="34" fillId="0" borderId="7" applyNumberFormat="0" applyFill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8" applyNumberFormat="0" applyFill="0" applyAlignment="0" applyProtection="0"/>
    <xf numFmtId="0" fontId="35" fillId="0" borderId="8" applyNumberFormat="0" applyFill="0" applyAlignment="0" applyProtection="0"/>
    <xf numFmtId="0" fontId="36" fillId="23" borderId="9" applyNumberFormat="0" applyAlignment="0" applyProtection="0"/>
    <xf numFmtId="0" fontId="36" fillId="23" borderId="9" applyNumberFormat="0" applyAlignment="0" applyProtection="0"/>
  </cellStyleXfs>
  <cellXfs count="470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7" fillId="0" borderId="0" xfId="0" applyFont="1" applyBorder="1" applyAlignment="1">
      <alignment vertic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0" fontId="9" fillId="24" borderId="10" xfId="0" applyFont="1" applyFill="1" applyBorder="1" applyAlignment="1">
      <alignment horizontal="center" vertical="center" wrapText="1"/>
    </xf>
    <xf numFmtId="0" fontId="9" fillId="24" borderId="11" xfId="0" applyFont="1" applyFill="1" applyBorder="1" applyAlignment="1">
      <alignment horizontal="center" vertical="center" wrapText="1"/>
    </xf>
    <xf numFmtId="0" fontId="9" fillId="24" borderId="12" xfId="0" applyFont="1" applyFill="1" applyBorder="1" applyAlignment="1">
      <alignment horizontal="center" vertical="center" wrapText="1"/>
    </xf>
    <xf numFmtId="0" fontId="9" fillId="24" borderId="13" xfId="0" applyFont="1" applyFill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20" fontId="10" fillId="0" borderId="15" xfId="0" applyNumberFormat="1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20" fontId="10" fillId="0" borderId="18" xfId="0" applyNumberFormat="1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11" fillId="24" borderId="20" xfId="0" applyFont="1" applyFill="1" applyBorder="1" applyAlignment="1">
      <alignment horizontal="center" vertical="center" wrapText="1"/>
    </xf>
    <xf numFmtId="0" fontId="7" fillId="0" borderId="21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1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3" fillId="0" borderId="21" xfId="0" applyFont="1" applyBorder="1" applyAlignment="1">
      <alignment horizontal="center" vertical="center"/>
    </xf>
    <xf numFmtId="0" fontId="0" fillId="0" borderId="21" xfId="0" applyBorder="1" applyAlignment="1">
      <alignment horizontal="center"/>
    </xf>
    <xf numFmtId="20" fontId="0" fillId="0" borderId="21" xfId="0" applyNumberFormat="1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0" fillId="0" borderId="0" xfId="0" applyFont="1"/>
    <xf numFmtId="0" fontId="13" fillId="0" borderId="21" xfId="0" applyFont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4" fillId="0" borderId="0" xfId="0" applyFont="1" applyAlignment="1">
      <alignment horizontal="left"/>
    </xf>
    <xf numFmtId="0" fontId="0" fillId="0" borderId="0" xfId="0" applyAlignment="1"/>
    <xf numFmtId="0" fontId="8" fillId="0" borderId="0" xfId="0" applyFont="1" applyAlignment="1">
      <alignment horizontal="left" wrapText="1"/>
    </xf>
    <xf numFmtId="0" fontId="15" fillId="26" borderId="20" xfId="0" applyFont="1" applyFill="1" applyBorder="1" applyAlignment="1">
      <alignment horizontal="center"/>
    </xf>
    <xf numFmtId="0" fontId="15" fillId="26" borderId="22" xfId="0" applyFont="1" applyFill="1" applyBorder="1" applyAlignment="1">
      <alignment horizontal="center"/>
    </xf>
    <xf numFmtId="0" fontId="15" fillId="27" borderId="23" xfId="0" applyFont="1" applyFill="1" applyBorder="1" applyAlignment="1">
      <alignment horizontal="center" vertical="center" wrapText="1"/>
    </xf>
    <xf numFmtId="0" fontId="18" fillId="0" borderId="24" xfId="0" applyFont="1" applyBorder="1" applyAlignment="1">
      <alignment horizontal="center" vertical="center" wrapText="1"/>
    </xf>
    <xf numFmtId="14" fontId="18" fillId="0" borderId="20" xfId="0" applyNumberFormat="1" applyFont="1" applyBorder="1" applyAlignment="1">
      <alignment horizontal="center" vertical="center" wrapText="1"/>
    </xf>
    <xf numFmtId="0" fontId="19" fillId="0" borderId="25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10" fontId="18" fillId="0" borderId="13" xfId="0" applyNumberFormat="1" applyFont="1" applyBorder="1" applyAlignment="1">
      <alignment horizontal="center" vertical="center" wrapText="1"/>
    </xf>
    <xf numFmtId="0" fontId="18" fillId="0" borderId="13" xfId="0" applyFont="1" applyBorder="1" applyAlignment="1">
      <alignment horizontal="center" vertical="center" wrapText="1"/>
    </xf>
    <xf numFmtId="0" fontId="18" fillId="0" borderId="10" xfId="0" applyFont="1" applyFill="1" applyBorder="1" applyAlignment="1">
      <alignment horizontal="center" vertical="center" wrapText="1"/>
    </xf>
    <xf numFmtId="0" fontId="18" fillId="0" borderId="11" xfId="0" applyFont="1" applyFill="1" applyBorder="1" applyAlignment="1">
      <alignment horizontal="center" vertical="center" wrapText="1"/>
    </xf>
    <xf numFmtId="0" fontId="18" fillId="0" borderId="13" xfId="0" applyFont="1" applyFill="1" applyBorder="1" applyAlignment="1">
      <alignment horizontal="center" vertical="center" wrapText="1"/>
    </xf>
    <xf numFmtId="0" fontId="18" fillId="0" borderId="23" xfId="0" applyFont="1" applyFill="1" applyBorder="1" applyAlignment="1">
      <alignment horizontal="center" vertical="center" wrapText="1"/>
    </xf>
    <xf numFmtId="0" fontId="18" fillId="0" borderId="26" xfId="0" applyFont="1" applyFill="1" applyBorder="1" applyAlignment="1">
      <alignment horizontal="center" vertical="center" wrapText="1"/>
    </xf>
    <xf numFmtId="0" fontId="15" fillId="27" borderId="20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164" fontId="16" fillId="0" borderId="11" xfId="0" applyNumberFormat="1" applyFont="1" applyFill="1" applyBorder="1" applyAlignment="1">
      <alignment horizontal="center" vertical="center" wrapText="1"/>
    </xf>
    <xf numFmtId="0" fontId="16" fillId="0" borderId="27" xfId="0" applyFont="1" applyFill="1" applyBorder="1" applyAlignment="1">
      <alignment horizontal="center" vertical="center" wrapText="1"/>
    </xf>
    <xf numFmtId="0" fontId="16" fillId="0" borderId="13" xfId="0" applyFont="1" applyFill="1" applyBorder="1" applyAlignment="1">
      <alignment horizontal="center" vertical="center" wrapText="1"/>
    </xf>
    <xf numFmtId="2" fontId="16" fillId="0" borderId="10" xfId="0" applyNumberFormat="1" applyFont="1" applyFill="1" applyBorder="1" applyAlignment="1">
      <alignment horizontal="center" vertical="center" wrapText="1"/>
    </xf>
    <xf numFmtId="0" fontId="16" fillId="0" borderId="11" xfId="0" applyFont="1" applyFill="1" applyBorder="1" applyAlignment="1">
      <alignment horizontal="center" vertical="center" wrapText="1"/>
    </xf>
    <xf numFmtId="0" fontId="16" fillId="0" borderId="12" xfId="65" applyFont="1" applyFill="1" applyBorder="1" applyAlignment="1">
      <alignment horizontal="center" vertical="center" wrapText="1"/>
    </xf>
    <xf numFmtId="0" fontId="16" fillId="0" borderId="11" xfId="65" applyFont="1" applyFill="1" applyBorder="1" applyAlignment="1">
      <alignment horizontal="center" vertical="center" wrapText="1"/>
    </xf>
    <xf numFmtId="0" fontId="16" fillId="0" borderId="28" xfId="65" applyFont="1" applyFill="1" applyBorder="1" applyAlignment="1">
      <alignment horizontal="center" vertical="center" wrapText="1"/>
    </xf>
    <xf numFmtId="10" fontId="16" fillId="28" borderId="29" xfId="0" applyNumberFormat="1" applyFont="1" applyFill="1" applyBorder="1" applyAlignment="1">
      <alignment horizontal="center" vertical="center" wrapText="1"/>
    </xf>
    <xf numFmtId="10" fontId="16" fillId="29" borderId="30" xfId="0" applyNumberFormat="1" applyFont="1" applyFill="1" applyBorder="1" applyAlignment="1">
      <alignment horizontal="center" vertical="center" wrapText="1"/>
    </xf>
    <xf numFmtId="10" fontId="16" fillId="30" borderId="30" xfId="0" applyNumberFormat="1" applyFont="1" applyFill="1" applyBorder="1" applyAlignment="1">
      <alignment horizontal="center" vertical="center" wrapText="1"/>
    </xf>
    <xf numFmtId="0" fontId="16" fillId="28" borderId="30" xfId="0" applyFont="1" applyFill="1" applyBorder="1" applyAlignment="1">
      <alignment horizontal="center" vertical="center" wrapText="1"/>
    </xf>
    <xf numFmtId="0" fontId="16" fillId="30" borderId="30" xfId="0" applyFont="1" applyFill="1" applyBorder="1" applyAlignment="1">
      <alignment horizontal="center" vertical="center" wrapText="1"/>
    </xf>
    <xf numFmtId="0" fontId="43" fillId="29" borderId="30" xfId="0" applyFont="1" applyFill="1" applyBorder="1" applyAlignment="1">
      <alignment horizontal="center" vertical="center" wrapText="1"/>
    </xf>
    <xf numFmtId="0" fontId="16" fillId="28" borderId="29" xfId="0" applyFont="1" applyFill="1" applyBorder="1" applyAlignment="1">
      <alignment horizontal="center" vertical="center" wrapText="1"/>
    </xf>
    <xf numFmtId="0" fontId="16" fillId="29" borderId="30" xfId="0" applyFont="1" applyFill="1" applyBorder="1" applyAlignment="1">
      <alignment horizontal="center" vertical="center" wrapText="1"/>
    </xf>
    <xf numFmtId="0" fontId="16" fillId="30" borderId="31" xfId="0" applyFont="1" applyFill="1" applyBorder="1" applyAlignment="1">
      <alignment horizontal="center" vertical="center" wrapText="1"/>
    </xf>
    <xf numFmtId="0" fontId="43" fillId="29" borderId="32" xfId="0" applyFont="1" applyFill="1" applyBorder="1" applyAlignment="1">
      <alignment horizontal="center" vertical="center" wrapText="1"/>
    </xf>
    <xf numFmtId="0" fontId="16" fillId="28" borderId="10" xfId="0" applyFont="1" applyFill="1" applyBorder="1" applyAlignment="1">
      <alignment horizontal="center" vertical="center" wrapText="1"/>
    </xf>
    <xf numFmtId="10" fontId="16" fillId="29" borderId="11" xfId="0" applyNumberFormat="1" applyFont="1" applyFill="1" applyBorder="1" applyAlignment="1">
      <alignment horizontal="center" vertical="center" wrapText="1"/>
    </xf>
    <xf numFmtId="10" fontId="16" fillId="30" borderId="11" xfId="0" applyNumberFormat="1" applyFont="1" applyFill="1" applyBorder="1" applyAlignment="1">
      <alignment horizontal="center" vertical="center" wrapText="1"/>
    </xf>
    <xf numFmtId="0" fontId="16" fillId="28" borderId="11" xfId="0" applyFont="1" applyFill="1" applyBorder="1" applyAlignment="1">
      <alignment horizontal="center" vertical="center" wrapText="1"/>
    </xf>
    <xf numFmtId="0" fontId="16" fillId="30" borderId="11" xfId="0" applyFont="1" applyFill="1" applyBorder="1" applyAlignment="1">
      <alignment horizontal="center" vertical="center" wrapText="1"/>
    </xf>
    <xf numFmtId="0" fontId="16" fillId="29" borderId="11" xfId="0" applyFont="1" applyFill="1" applyBorder="1" applyAlignment="1">
      <alignment horizontal="center" vertical="center" wrapText="1"/>
    </xf>
    <xf numFmtId="0" fontId="16" fillId="30" borderId="13" xfId="0" applyFont="1" applyFill="1" applyBorder="1" applyAlignment="1">
      <alignment horizontal="center" vertical="center" wrapText="1"/>
    </xf>
    <xf numFmtId="0" fontId="16" fillId="28" borderId="33" xfId="0" applyFont="1" applyFill="1" applyBorder="1" applyAlignment="1">
      <alignment horizontal="center" vertical="center" wrapText="1"/>
    </xf>
    <xf numFmtId="0" fontId="16" fillId="29" borderId="33" xfId="0" applyFont="1" applyFill="1" applyBorder="1" applyAlignment="1">
      <alignment horizontal="center" vertical="center" wrapText="1"/>
    </xf>
    <xf numFmtId="0" fontId="16" fillId="30" borderId="33" xfId="0" applyFont="1" applyFill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14" fontId="18" fillId="0" borderId="18" xfId="0" applyNumberFormat="1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 wrapText="1"/>
    </xf>
    <xf numFmtId="0" fontId="18" fillId="0" borderId="18" xfId="0" applyFont="1" applyBorder="1" applyAlignment="1">
      <alignment horizontal="right" vertical="center"/>
    </xf>
    <xf numFmtId="10" fontId="18" fillId="0" borderId="18" xfId="0" applyNumberFormat="1" applyFont="1" applyBorder="1" applyAlignment="1">
      <alignment horizontal="center" vertical="center"/>
    </xf>
    <xf numFmtId="10" fontId="18" fillId="0" borderId="18" xfId="0" applyNumberFormat="1" applyFont="1" applyBorder="1" applyAlignment="1">
      <alignment horizontal="right" vertical="center"/>
    </xf>
    <xf numFmtId="0" fontId="18" fillId="0" borderId="35" xfId="0" applyFont="1" applyBorder="1" applyAlignment="1">
      <alignment horizontal="center" vertical="center"/>
    </xf>
    <xf numFmtId="10" fontId="18" fillId="0" borderId="34" xfId="0" applyNumberFormat="1" applyFont="1" applyFill="1" applyBorder="1" applyAlignment="1">
      <alignment horizontal="center" vertical="center" wrapText="1"/>
    </xf>
    <xf numFmtId="10" fontId="18" fillId="0" borderId="36" xfId="0" applyNumberFormat="1" applyFont="1" applyFill="1" applyBorder="1" applyAlignment="1">
      <alignment horizontal="center" vertical="center" wrapText="1"/>
    </xf>
    <xf numFmtId="0" fontId="18" fillId="0" borderId="37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2" fontId="18" fillId="0" borderId="17" xfId="0" applyNumberFormat="1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39" xfId="0" applyBorder="1"/>
    <xf numFmtId="10" fontId="0" fillId="0" borderId="14" xfId="0" applyNumberFormat="1" applyBorder="1"/>
    <xf numFmtId="0" fontId="10" fillId="0" borderId="40" xfId="0" applyFont="1" applyBorder="1" applyAlignment="1">
      <alignment horizontal="left" vertical="center" wrapText="1"/>
    </xf>
    <xf numFmtId="0" fontId="0" fillId="0" borderId="41" xfId="0" applyBorder="1"/>
    <xf numFmtId="0" fontId="10" fillId="0" borderId="37" xfId="0" applyFont="1" applyBorder="1" applyAlignment="1">
      <alignment horizontal="left" vertical="center" wrapText="1"/>
    </xf>
    <xf numFmtId="0" fontId="19" fillId="0" borderId="34" xfId="0" applyFont="1" applyBorder="1" applyAlignment="1">
      <alignment horizontal="center" vertical="center" wrapText="1"/>
    </xf>
    <xf numFmtId="10" fontId="0" fillId="0" borderId="34" xfId="0" applyNumberFormat="1" applyBorder="1" applyAlignment="1">
      <alignment horizontal="center" vertical="center"/>
    </xf>
    <xf numFmtId="2" fontId="0" fillId="0" borderId="17" xfId="0" applyNumberFormat="1" applyBorder="1"/>
    <xf numFmtId="14" fontId="18" fillId="0" borderId="34" xfId="0" applyNumberFormat="1" applyFont="1" applyBorder="1" applyAlignment="1">
      <alignment horizontal="center" vertical="center"/>
    </xf>
    <xf numFmtId="0" fontId="10" fillId="0" borderId="39" xfId="0" applyFont="1" applyBorder="1"/>
    <xf numFmtId="10" fontId="18" fillId="0" borderId="18" xfId="0" applyNumberFormat="1" applyFont="1" applyFill="1" applyBorder="1" applyAlignment="1">
      <alignment horizontal="center" vertical="center" wrapText="1"/>
    </xf>
    <xf numFmtId="0" fontId="10" fillId="0" borderId="18" xfId="0" applyFont="1" applyBorder="1" applyAlignment="1">
      <alignment horizontal="left" vertical="center"/>
    </xf>
    <xf numFmtId="0" fontId="10" fillId="0" borderId="19" xfId="0" applyFont="1" applyBorder="1" applyAlignment="1">
      <alignment horizontal="center" vertical="center"/>
    </xf>
    <xf numFmtId="14" fontId="0" fillId="0" borderId="42" xfId="0" applyNumberFormat="1" applyBorder="1"/>
    <xf numFmtId="10" fontId="0" fillId="0" borderId="0" xfId="0" applyNumberFormat="1"/>
    <xf numFmtId="0" fontId="0" fillId="0" borderId="0" xfId="0" applyAlignment="1">
      <alignment wrapText="1"/>
    </xf>
    <xf numFmtId="0" fontId="18" fillId="0" borderId="23" xfId="0" applyFont="1" applyBorder="1"/>
    <xf numFmtId="164" fontId="18" fillId="0" borderId="0" xfId="0" applyNumberFormat="1" applyFont="1" applyBorder="1"/>
    <xf numFmtId="0" fontId="18" fillId="0" borderId="0" xfId="0" applyFont="1" applyBorder="1"/>
    <xf numFmtId="0" fontId="18" fillId="0" borderId="43" xfId="0" applyFont="1" applyBorder="1"/>
    <xf numFmtId="2" fontId="0" fillId="0" borderId="23" xfId="0" applyNumberFormat="1" applyBorder="1"/>
    <xf numFmtId="0" fontId="0" fillId="0" borderId="0" xfId="0" applyBorder="1"/>
    <xf numFmtId="0" fontId="0" fillId="0" borderId="43" xfId="0" applyBorder="1"/>
    <xf numFmtId="0" fontId="10" fillId="0" borderId="0" xfId="65"/>
    <xf numFmtId="0" fontId="40" fillId="0" borderId="0" xfId="64"/>
    <xf numFmtId="0" fontId="40" fillId="0" borderId="0" xfId="64" applyAlignment="1">
      <alignment horizontal="center" vertical="center"/>
    </xf>
    <xf numFmtId="10" fontId="44" fillId="32" borderId="20" xfId="75" applyNumberFormat="1" applyFont="1" applyFill="1" applyBorder="1" applyAlignment="1">
      <alignment horizontal="center" vertical="center"/>
    </xf>
    <xf numFmtId="0" fontId="40" fillId="32" borderId="20" xfId="64" applyFill="1" applyBorder="1" applyAlignment="1">
      <alignment horizontal="center" vertical="center"/>
    </xf>
    <xf numFmtId="10" fontId="44" fillId="32" borderId="24" xfId="75" applyNumberFormat="1" applyFont="1" applyFill="1" applyBorder="1" applyAlignment="1">
      <alignment horizontal="center" vertical="center"/>
    </xf>
    <xf numFmtId="10" fontId="40" fillId="34" borderId="44" xfId="64" applyNumberFormat="1" applyFill="1" applyBorder="1" applyAlignment="1">
      <alignment horizontal="center" vertical="center"/>
    </xf>
    <xf numFmtId="10" fontId="40" fillId="34" borderId="45" xfId="64" applyNumberFormat="1" applyFill="1" applyBorder="1" applyAlignment="1">
      <alignment horizontal="center" vertical="center"/>
    </xf>
    <xf numFmtId="10" fontId="10" fillId="28" borderId="33" xfId="75" applyNumberFormat="1" applyFont="1" applyFill="1" applyBorder="1" applyAlignment="1">
      <alignment horizontal="center" vertical="center"/>
    </xf>
    <xf numFmtId="10" fontId="10" fillId="31" borderId="45" xfId="75" applyNumberFormat="1" applyFont="1" applyFill="1" applyBorder="1" applyAlignment="1">
      <alignment horizontal="center" vertical="center"/>
    </xf>
    <xf numFmtId="0" fontId="40" fillId="32" borderId="45" xfId="64" applyFill="1" applyBorder="1" applyAlignment="1">
      <alignment horizontal="center" vertical="center"/>
    </xf>
    <xf numFmtId="0" fontId="45" fillId="33" borderId="45" xfId="64" applyFont="1" applyFill="1" applyBorder="1" applyAlignment="1">
      <alignment horizontal="center" vertical="center"/>
    </xf>
    <xf numFmtId="10" fontId="40" fillId="34" borderId="16" xfId="64" applyNumberFormat="1" applyFill="1" applyBorder="1" applyAlignment="1">
      <alignment horizontal="center" vertical="center"/>
    </xf>
    <xf numFmtId="10" fontId="40" fillId="34" borderId="30" xfId="64" applyNumberFormat="1" applyFill="1" applyBorder="1" applyAlignment="1">
      <alignment horizontal="center" vertical="center"/>
    </xf>
    <xf numFmtId="10" fontId="10" fillId="28" borderId="31" xfId="75" applyNumberFormat="1" applyFont="1" applyFill="1" applyBorder="1" applyAlignment="1">
      <alignment horizontal="center" vertical="center"/>
    </xf>
    <xf numFmtId="10" fontId="10" fillId="31" borderId="30" xfId="75" applyNumberFormat="1" applyFont="1" applyFill="1" applyBorder="1" applyAlignment="1">
      <alignment horizontal="center" vertical="center"/>
    </xf>
    <xf numFmtId="0" fontId="40" fillId="32" borderId="30" xfId="64" applyFill="1" applyBorder="1" applyAlignment="1">
      <alignment horizontal="center" vertical="center"/>
    </xf>
    <xf numFmtId="0" fontId="45" fillId="33" borderId="30" xfId="64" applyFont="1" applyFill="1" applyBorder="1" applyAlignment="1">
      <alignment horizontal="center" vertical="center"/>
    </xf>
    <xf numFmtId="10" fontId="44" fillId="32" borderId="46" xfId="75" applyNumberFormat="1" applyFont="1" applyFill="1" applyBorder="1" applyAlignment="1">
      <alignment horizontal="center" vertical="center"/>
    </xf>
    <xf numFmtId="10" fontId="40" fillId="34" borderId="47" xfId="64" applyNumberFormat="1" applyFill="1" applyBorder="1" applyAlignment="1">
      <alignment horizontal="center" vertical="center"/>
    </xf>
    <xf numFmtId="10" fontId="44" fillId="32" borderId="26" xfId="75" applyNumberFormat="1" applyFont="1" applyFill="1" applyBorder="1" applyAlignment="1">
      <alignment horizontal="center" vertical="center"/>
    </xf>
    <xf numFmtId="10" fontId="40" fillId="32" borderId="20" xfId="64" applyNumberFormat="1" applyFill="1" applyBorder="1" applyAlignment="1">
      <alignment horizontal="center" vertical="center"/>
    </xf>
    <xf numFmtId="10" fontId="40" fillId="34" borderId="18" xfId="64" applyNumberFormat="1" applyFill="1" applyBorder="1" applyAlignment="1">
      <alignment horizontal="center" vertical="center"/>
    </xf>
    <xf numFmtId="10" fontId="40" fillId="34" borderId="34" xfId="64" applyNumberFormat="1" applyFill="1" applyBorder="1" applyAlignment="1">
      <alignment horizontal="center" vertical="center"/>
    </xf>
    <xf numFmtId="10" fontId="10" fillId="28" borderId="35" xfId="75" applyNumberFormat="1" applyFont="1" applyFill="1" applyBorder="1" applyAlignment="1">
      <alignment horizontal="center" vertical="center"/>
    </xf>
    <xf numFmtId="10" fontId="10" fillId="31" borderId="47" xfId="75" applyNumberFormat="1" applyFont="1" applyFill="1" applyBorder="1" applyAlignment="1">
      <alignment horizontal="center" vertical="center"/>
    </xf>
    <xf numFmtId="0" fontId="40" fillId="32" borderId="47" xfId="64" applyFill="1" applyBorder="1" applyAlignment="1">
      <alignment horizontal="center" vertical="center"/>
    </xf>
    <xf numFmtId="0" fontId="40" fillId="32" borderId="34" xfId="64" applyFill="1" applyBorder="1" applyAlignment="1">
      <alignment horizontal="center" vertical="center"/>
    </xf>
    <xf numFmtId="0" fontId="45" fillId="33" borderId="34" xfId="64" applyFont="1" applyFill="1" applyBorder="1" applyAlignment="1">
      <alignment horizontal="center" vertical="center"/>
    </xf>
    <xf numFmtId="0" fontId="45" fillId="0" borderId="34" xfId="64" applyFont="1" applyBorder="1" applyAlignment="1">
      <alignment horizontal="center" vertical="center"/>
    </xf>
    <xf numFmtId="0" fontId="10" fillId="0" borderId="34" xfId="65" applyFont="1" applyBorder="1" applyAlignment="1">
      <alignment horizontal="center" vertical="center"/>
    </xf>
    <xf numFmtId="10" fontId="10" fillId="28" borderId="37" xfId="75" applyNumberFormat="1" applyFont="1" applyFill="1" applyBorder="1" applyAlignment="1">
      <alignment horizontal="center" vertical="center"/>
    </xf>
    <xf numFmtId="0" fontId="40" fillId="32" borderId="18" xfId="64" applyFill="1" applyBorder="1" applyAlignment="1">
      <alignment horizontal="center" vertical="center"/>
    </xf>
    <xf numFmtId="0" fontId="45" fillId="33" borderId="18" xfId="64" applyFont="1" applyFill="1" applyBorder="1" applyAlignment="1">
      <alignment horizontal="center" vertical="center"/>
    </xf>
    <xf numFmtId="0" fontId="45" fillId="0" borderId="18" xfId="64" applyFont="1" applyBorder="1" applyAlignment="1">
      <alignment horizontal="center" vertical="center"/>
    </xf>
    <xf numFmtId="0" fontId="10" fillId="0" borderId="18" xfId="65" applyFont="1" applyBorder="1" applyAlignment="1">
      <alignment horizontal="center" vertical="center"/>
    </xf>
    <xf numFmtId="2" fontId="45" fillId="33" borderId="18" xfId="64" applyNumberFormat="1" applyFont="1" applyFill="1" applyBorder="1" applyAlignment="1">
      <alignment horizontal="center" vertical="center"/>
    </xf>
    <xf numFmtId="0" fontId="10" fillId="0" borderId="18" xfId="64" applyFont="1" applyBorder="1" applyAlignment="1">
      <alignment horizontal="center" vertical="center"/>
    </xf>
    <xf numFmtId="0" fontId="10" fillId="0" borderId="18" xfId="64" applyFont="1" applyBorder="1" applyAlignment="1">
      <alignment horizontal="center" vertical="center" textRotation="90" wrapText="1"/>
    </xf>
    <xf numFmtId="165" fontId="45" fillId="33" borderId="18" xfId="64" applyNumberFormat="1" applyFont="1" applyFill="1" applyBorder="1" applyAlignment="1">
      <alignment horizontal="center" vertical="center"/>
    </xf>
    <xf numFmtId="0" fontId="45" fillId="0" borderId="18" xfId="64" applyFont="1" applyBorder="1" applyAlignment="1">
      <alignment horizontal="center" vertical="center" wrapText="1"/>
    </xf>
    <xf numFmtId="0" fontId="10" fillId="35" borderId="18" xfId="65" applyFont="1" applyFill="1" applyBorder="1" applyAlignment="1">
      <alignment horizontal="center" vertical="center"/>
    </xf>
    <xf numFmtId="10" fontId="10" fillId="28" borderId="48" xfId="75" applyNumberFormat="1" applyFont="1" applyFill="1" applyBorder="1" applyAlignment="1">
      <alignment horizontal="center" vertical="center"/>
    </xf>
    <xf numFmtId="2" fontId="45" fillId="33" borderId="47" xfId="64" applyNumberFormat="1" applyFont="1" applyFill="1" applyBorder="1" applyAlignment="1">
      <alignment horizontal="center" vertical="center"/>
    </xf>
    <xf numFmtId="0" fontId="10" fillId="0" borderId="47" xfId="64" applyFont="1" applyBorder="1" applyAlignment="1">
      <alignment horizontal="center" vertical="center"/>
    </xf>
    <xf numFmtId="10" fontId="40" fillId="32" borderId="28" xfId="64" applyNumberFormat="1" applyFill="1" applyBorder="1"/>
    <xf numFmtId="0" fontId="10" fillId="35" borderId="18" xfId="64" applyFont="1" applyFill="1" applyBorder="1" applyAlignment="1">
      <alignment horizontal="center" vertical="center"/>
    </xf>
    <xf numFmtId="164" fontId="45" fillId="33" borderId="18" xfId="64" applyNumberFormat="1" applyFont="1" applyFill="1" applyBorder="1" applyAlignment="1">
      <alignment horizontal="center" vertical="center"/>
    </xf>
    <xf numFmtId="164" fontId="45" fillId="33" borderId="47" xfId="64" applyNumberFormat="1" applyFont="1" applyFill="1" applyBorder="1" applyAlignment="1">
      <alignment horizontal="center" vertical="center"/>
    </xf>
    <xf numFmtId="10" fontId="40" fillId="32" borderId="20" xfId="64" applyNumberFormat="1" applyFill="1" applyBorder="1"/>
    <xf numFmtId="10" fontId="44" fillId="32" borderId="22" xfId="75" applyNumberFormat="1" applyFont="1" applyFill="1" applyBorder="1" applyAlignment="1">
      <alignment horizontal="center" vertical="center"/>
    </xf>
    <xf numFmtId="10" fontId="10" fillId="31" borderId="18" xfId="75" applyNumberFormat="1" applyFont="1" applyFill="1" applyBorder="1" applyAlignment="1">
      <alignment horizontal="center" vertical="center"/>
    </xf>
    <xf numFmtId="0" fontId="10" fillId="0" borderId="18" xfId="64" applyFont="1" applyBorder="1" applyAlignment="1">
      <alignment horizontal="center" vertical="center" wrapText="1"/>
    </xf>
    <xf numFmtId="0" fontId="10" fillId="0" borderId="18" xfId="65" applyFont="1" applyBorder="1" applyAlignment="1">
      <alignment horizontal="center" vertical="center" wrapText="1"/>
    </xf>
    <xf numFmtId="10" fontId="42" fillId="34" borderId="20" xfId="64" applyNumberFormat="1" applyFont="1" applyFill="1" applyBorder="1" applyAlignment="1">
      <alignment horizontal="center" vertical="center"/>
    </xf>
    <xf numFmtId="0" fontId="42" fillId="34" borderId="20" xfId="64" applyFont="1" applyFill="1" applyBorder="1" applyAlignment="1">
      <alignment horizontal="center" vertical="center"/>
    </xf>
    <xf numFmtId="10" fontId="42" fillId="28" borderId="20" xfId="64" applyNumberFormat="1" applyFont="1" applyFill="1" applyBorder="1" applyAlignment="1">
      <alignment horizontal="center" vertical="center"/>
    </xf>
    <xf numFmtId="0" fontId="42" fillId="28" borderId="20" xfId="64" applyFont="1" applyFill="1" applyBorder="1" applyAlignment="1">
      <alignment horizontal="center" vertical="center"/>
    </xf>
    <xf numFmtId="0" fontId="10" fillId="36" borderId="18" xfId="64" applyFont="1" applyFill="1" applyBorder="1" applyAlignment="1">
      <alignment horizontal="center" vertical="center"/>
    </xf>
    <xf numFmtId="0" fontId="15" fillId="28" borderId="20" xfId="65" applyNumberFormat="1" applyFont="1" applyFill="1" applyBorder="1"/>
    <xf numFmtId="0" fontId="46" fillId="32" borderId="20" xfId="64" applyFont="1" applyFill="1" applyBorder="1" applyAlignment="1">
      <alignment horizontal="center"/>
    </xf>
    <xf numFmtId="0" fontId="42" fillId="32" borderId="49" xfId="64" applyNumberFormat="1" applyFont="1" applyFill="1" applyBorder="1" applyAlignment="1">
      <alignment horizontal="center" vertical="center"/>
    </xf>
    <xf numFmtId="0" fontId="42" fillId="32" borderId="50" xfId="64" applyNumberFormat="1" applyFont="1" applyFill="1" applyBorder="1" applyAlignment="1">
      <alignment horizontal="center" vertical="center"/>
    </xf>
    <xf numFmtId="0" fontId="42" fillId="32" borderId="51" xfId="64" applyNumberFormat="1" applyFont="1" applyFill="1" applyBorder="1" applyAlignment="1">
      <alignment horizontal="center" vertical="center"/>
    </xf>
    <xf numFmtId="0" fontId="42" fillId="28" borderId="49" xfId="64" applyFont="1" applyFill="1" applyBorder="1" applyAlignment="1">
      <alignment horizontal="center" vertical="center"/>
    </xf>
    <xf numFmtId="0" fontId="42" fillId="28" borderId="52" xfId="64" applyFont="1" applyFill="1" applyBorder="1" applyAlignment="1">
      <alignment horizontal="center" vertical="center"/>
    </xf>
    <xf numFmtId="0" fontId="42" fillId="32" borderId="19" xfId="64" applyNumberFormat="1" applyFont="1" applyFill="1" applyBorder="1" applyAlignment="1">
      <alignment horizontal="center" vertical="center"/>
    </xf>
    <xf numFmtId="0" fontId="42" fillId="32" borderId="18" xfId="64" applyNumberFormat="1" applyFont="1" applyFill="1" applyBorder="1" applyAlignment="1">
      <alignment horizontal="center" vertical="center"/>
    </xf>
    <xf numFmtId="0" fontId="42" fillId="32" borderId="39" xfId="64" applyNumberFormat="1" applyFont="1" applyFill="1" applyBorder="1" applyAlignment="1">
      <alignment horizontal="center" vertical="center"/>
    </xf>
    <xf numFmtId="0" fontId="42" fillId="28" borderId="19" xfId="64" applyFont="1" applyFill="1" applyBorder="1" applyAlignment="1">
      <alignment horizontal="center" vertical="center"/>
    </xf>
    <xf numFmtId="0" fontId="42" fillId="28" borderId="17" xfId="64" applyFont="1" applyFill="1" applyBorder="1" applyAlignment="1">
      <alignment horizontal="center" vertical="center"/>
    </xf>
    <xf numFmtId="0" fontId="46" fillId="0" borderId="21" xfId="64" applyFont="1" applyBorder="1" applyAlignment="1">
      <alignment horizontal="center"/>
    </xf>
    <xf numFmtId="0" fontId="47" fillId="0" borderId="20" xfId="64" applyFont="1" applyBorder="1" applyAlignment="1">
      <alignment horizontal="center" vertical="center"/>
    </xf>
    <xf numFmtId="14" fontId="46" fillId="0" borderId="20" xfId="64" applyNumberFormat="1" applyFont="1" applyBorder="1" applyAlignment="1">
      <alignment horizontal="center"/>
    </xf>
    <xf numFmtId="0" fontId="45" fillId="33" borderId="47" xfId="64" applyFont="1" applyFill="1" applyBorder="1" applyAlignment="1">
      <alignment horizontal="center" vertical="center"/>
    </xf>
    <xf numFmtId="0" fontId="10" fillId="0" borderId="15" xfId="64" applyFont="1" applyBorder="1" applyAlignment="1">
      <alignment horizontal="center" vertical="center"/>
    </xf>
    <xf numFmtId="0" fontId="42" fillId="32" borderId="16" xfId="64" applyNumberFormat="1" applyFont="1" applyFill="1" applyBorder="1" applyAlignment="1">
      <alignment horizontal="center" vertical="center"/>
    </xf>
    <xf numFmtId="0" fontId="42" fillId="32" borderId="15" xfId="64" applyNumberFormat="1" applyFont="1" applyFill="1" applyBorder="1" applyAlignment="1">
      <alignment horizontal="center" vertical="center"/>
    </xf>
    <xf numFmtId="0" fontId="42" fillId="32" borderId="53" xfId="64" applyNumberFormat="1" applyFont="1" applyFill="1" applyBorder="1" applyAlignment="1">
      <alignment horizontal="center" vertical="center"/>
    </xf>
    <xf numFmtId="0" fontId="42" fillId="28" borderId="16" xfId="64" applyFont="1" applyFill="1" applyBorder="1" applyAlignment="1">
      <alignment horizontal="center" vertical="center"/>
    </xf>
    <xf numFmtId="0" fontId="42" fillId="28" borderId="14" xfId="64" applyFont="1" applyFill="1" applyBorder="1" applyAlignment="1">
      <alignment horizontal="center" vertical="center"/>
    </xf>
    <xf numFmtId="0" fontId="46" fillId="0" borderId="46" xfId="64" applyFont="1" applyBorder="1" applyAlignment="1">
      <alignment horizontal="center"/>
    </xf>
    <xf numFmtId="0" fontId="44" fillId="32" borderId="24" xfId="64" applyFont="1" applyFill="1" applyBorder="1" applyAlignment="1">
      <alignment vertical="center"/>
    </xf>
    <xf numFmtId="0" fontId="44" fillId="32" borderId="28" xfId="64" applyFont="1" applyFill="1" applyBorder="1" applyAlignment="1">
      <alignment vertical="center"/>
    </xf>
    <xf numFmtId="0" fontId="44" fillId="32" borderId="25" xfId="64" applyFont="1" applyFill="1" applyBorder="1" applyAlignment="1">
      <alignment vertical="center"/>
    </xf>
    <xf numFmtId="0" fontId="40" fillId="32" borderId="39" xfId="64" applyFill="1" applyBorder="1" applyAlignment="1">
      <alignment horizontal="center" vertical="center"/>
    </xf>
    <xf numFmtId="0" fontId="9" fillId="24" borderId="16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9" fontId="0" fillId="0" borderId="18" xfId="76" applyFont="1" applyBorder="1"/>
    <xf numFmtId="10" fontId="0" fillId="0" borderId="37" xfId="76" applyNumberFormat="1" applyFont="1" applyBorder="1" applyAlignment="1">
      <alignment vertical="center"/>
    </xf>
    <xf numFmtId="10" fontId="0" fillId="0" borderId="17" xfId="76" applyNumberFormat="1" applyFont="1" applyBorder="1" applyAlignment="1">
      <alignment vertical="center"/>
    </xf>
    <xf numFmtId="10" fontId="18" fillId="0" borderId="17" xfId="0" applyNumberFormat="1" applyFont="1" applyFill="1" applyBorder="1" applyAlignment="1">
      <alignment horizontal="center" vertical="center" wrapText="1"/>
    </xf>
    <xf numFmtId="0" fontId="18" fillId="0" borderId="19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0" fillId="0" borderId="34" xfId="0" applyFont="1" applyBorder="1" applyAlignment="1">
      <alignment horizontal="left" vertical="center"/>
    </xf>
    <xf numFmtId="2" fontId="18" fillId="0" borderId="36" xfId="0" applyNumberFormat="1" applyFont="1" applyBorder="1" applyAlignment="1">
      <alignment horizontal="center" vertical="center"/>
    </xf>
    <xf numFmtId="0" fontId="0" fillId="0" borderId="34" xfId="0" applyBorder="1"/>
    <xf numFmtId="0" fontId="0" fillId="0" borderId="38" xfId="0" applyBorder="1"/>
    <xf numFmtId="10" fontId="0" fillId="0" borderId="18" xfId="0" applyNumberFormat="1" applyBorder="1" applyAlignment="1">
      <alignment horizontal="center" vertical="center"/>
    </xf>
    <xf numFmtId="0" fontId="0" fillId="0" borderId="54" xfId="0" applyBorder="1"/>
    <xf numFmtId="0" fontId="0" fillId="0" borderId="47" xfId="0" applyBorder="1"/>
    <xf numFmtId="0" fontId="0" fillId="0" borderId="55" xfId="0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0" fontId="0" fillId="0" borderId="57" xfId="0" applyBorder="1"/>
    <xf numFmtId="10" fontId="0" fillId="0" borderId="18" xfId="0" applyNumberFormat="1" applyBorder="1"/>
    <xf numFmtId="0" fontId="0" fillId="0" borderId="18" xfId="0" applyBorder="1" applyAlignment="1">
      <alignment wrapText="1"/>
    </xf>
    <xf numFmtId="2" fontId="0" fillId="0" borderId="18" xfId="0" applyNumberFormat="1" applyBorder="1"/>
    <xf numFmtId="14" fontId="0" fillId="0" borderId="0" xfId="0" applyNumberFormat="1"/>
    <xf numFmtId="167" fontId="0" fillId="0" borderId="21" xfId="0" applyNumberFormat="1" applyBorder="1" applyAlignment="1">
      <alignment horizontal="center"/>
    </xf>
    <xf numFmtId="0" fontId="10" fillId="0" borderId="21" xfId="0" applyFont="1" applyBorder="1" applyAlignment="1">
      <alignment horizontal="center" wrapText="1"/>
    </xf>
    <xf numFmtId="0" fontId="10" fillId="0" borderId="20" xfId="0" applyFont="1" applyBorder="1" applyAlignment="1">
      <alignment horizontal="center" wrapText="1"/>
    </xf>
    <xf numFmtId="0" fontId="0" fillId="0" borderId="0" xfId="0" applyNumberFormat="1"/>
    <xf numFmtId="0" fontId="10" fillId="0" borderId="52" xfId="0" applyFont="1" applyBorder="1" applyAlignment="1">
      <alignment horizontal="center" vertical="center" wrapText="1"/>
    </xf>
    <xf numFmtId="20" fontId="10" fillId="0" borderId="50" xfId="0" applyNumberFormat="1" applyFont="1" applyBorder="1" applyAlignment="1">
      <alignment horizontal="center" vertical="center" wrapText="1"/>
    </xf>
    <xf numFmtId="0" fontId="10" fillId="0" borderId="49" xfId="0" applyFont="1" applyBorder="1" applyAlignment="1">
      <alignment horizontal="center" vertical="center" wrapText="1"/>
    </xf>
    <xf numFmtId="0" fontId="9" fillId="24" borderId="14" xfId="0" applyFont="1" applyFill="1" applyBorder="1" applyAlignment="1">
      <alignment horizontal="center" vertical="center" wrapText="1"/>
    </xf>
    <xf numFmtId="0" fontId="18" fillId="0" borderId="34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10" fontId="18" fillId="0" borderId="18" xfId="0" applyNumberFormat="1" applyFont="1" applyBorder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10" fillId="0" borderId="18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8" fillId="0" borderId="0" xfId="0" applyFont="1" applyAlignment="1">
      <alignment horizontal="left"/>
    </xf>
    <xf numFmtId="0" fontId="9" fillId="24" borderId="11" xfId="0" applyFont="1" applyFill="1" applyBorder="1" applyAlignment="1">
      <alignment horizontal="center" vertical="center"/>
    </xf>
    <xf numFmtId="0" fontId="9" fillId="24" borderId="27" xfId="0" applyFont="1" applyFill="1" applyBorder="1" applyAlignment="1">
      <alignment horizontal="center" vertical="center" wrapText="1"/>
    </xf>
    <xf numFmtId="0" fontId="9" fillId="24" borderId="28" xfId="0" applyFont="1" applyFill="1" applyBorder="1" applyAlignment="1">
      <alignment horizontal="center" vertical="center" wrapText="1"/>
    </xf>
    <xf numFmtId="0" fontId="9" fillId="24" borderId="12" xfId="0" applyFont="1" applyFill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10" fillId="0" borderId="50" xfId="0" applyFont="1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10" fillId="0" borderId="0" xfId="0" applyFont="1" applyAlignment="1">
      <alignment horizontal="left" vertical="top" wrapText="1"/>
    </xf>
    <xf numFmtId="0" fontId="11" fillId="24" borderId="24" xfId="0" applyFont="1" applyFill="1" applyBorder="1" applyAlignment="1">
      <alignment horizontal="center" vertical="center" wrapText="1"/>
    </xf>
    <xf numFmtId="0" fontId="11" fillId="24" borderId="25" xfId="0" applyFont="1" applyFill="1" applyBorder="1" applyAlignment="1">
      <alignment horizontal="center" vertical="center" wrapText="1"/>
    </xf>
    <xf numFmtId="0" fontId="11" fillId="24" borderId="28" xfId="0" applyFont="1" applyFill="1" applyBorder="1" applyAlignment="1">
      <alignment horizontal="center" vertical="center" wrapText="1"/>
    </xf>
    <xf numFmtId="0" fontId="7" fillId="0" borderId="24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10" fontId="7" fillId="0" borderId="24" xfId="0" applyNumberFormat="1" applyFont="1" applyBorder="1" applyAlignment="1">
      <alignment horizontal="center"/>
    </xf>
    <xf numFmtId="10" fontId="7" fillId="0" borderId="25" xfId="0" applyNumberFormat="1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35" xfId="0" applyFont="1" applyBorder="1" applyAlignment="1">
      <alignment horizontal="center" vertical="center" wrapText="1"/>
    </xf>
    <xf numFmtId="0" fontId="7" fillId="0" borderId="58" xfId="0" applyFont="1" applyBorder="1" applyAlignment="1">
      <alignment horizontal="center" vertical="center" wrapText="1"/>
    </xf>
    <xf numFmtId="0" fontId="7" fillId="0" borderId="41" xfId="0" applyFont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59" xfId="0" applyFont="1" applyBorder="1" applyAlignment="1">
      <alignment horizontal="center" vertical="center" wrapText="1"/>
    </xf>
    <xf numFmtId="0" fontId="7" fillId="0" borderId="48" xfId="0" applyFont="1" applyBorder="1" applyAlignment="1">
      <alignment horizontal="center" vertical="center" wrapText="1"/>
    </xf>
    <xf numFmtId="0" fontId="7" fillId="0" borderId="60" xfId="0" applyFont="1" applyBorder="1" applyAlignment="1">
      <alignment horizontal="center" vertical="center" wrapText="1"/>
    </xf>
    <xf numFmtId="0" fontId="7" fillId="0" borderId="54" xfId="0" applyFont="1" applyBorder="1" applyAlignment="1">
      <alignment horizontal="center" vertical="center" wrapText="1"/>
    </xf>
    <xf numFmtId="0" fontId="9" fillId="24" borderId="14" xfId="0" applyFont="1" applyFill="1" applyBorder="1" applyAlignment="1">
      <alignment horizontal="center" vertical="center"/>
    </xf>
    <xf numFmtId="0" fontId="9" fillId="24" borderId="52" xfId="0" applyFont="1" applyFill="1" applyBorder="1" applyAlignment="1">
      <alignment horizontal="center" vertical="center"/>
    </xf>
    <xf numFmtId="0" fontId="9" fillId="24" borderId="30" xfId="0" applyFont="1" applyFill="1" applyBorder="1" applyAlignment="1">
      <alignment horizontal="center" vertical="center"/>
    </xf>
    <xf numFmtId="0" fontId="9" fillId="24" borderId="61" xfId="0" applyFont="1" applyFill="1" applyBorder="1" applyAlignment="1">
      <alignment horizontal="center" vertical="center"/>
    </xf>
    <xf numFmtId="0" fontId="9" fillId="24" borderId="30" xfId="0" applyFont="1" applyFill="1" applyBorder="1" applyAlignment="1">
      <alignment horizontal="center" vertical="center" wrapText="1"/>
    </xf>
    <xf numFmtId="0" fontId="9" fillId="24" borderId="61" xfId="0" applyFont="1" applyFill="1" applyBorder="1" applyAlignment="1">
      <alignment horizontal="center" vertical="center" wrapText="1"/>
    </xf>
    <xf numFmtId="0" fontId="9" fillId="24" borderId="31" xfId="0" applyFont="1" applyFill="1" applyBorder="1" applyAlignment="1">
      <alignment horizontal="center" vertical="center" wrapText="1"/>
    </xf>
    <xf numFmtId="0" fontId="9" fillId="24" borderId="62" xfId="0" applyFont="1" applyFill="1" applyBorder="1" applyAlignment="1">
      <alignment horizontal="center" vertical="center" wrapText="1"/>
    </xf>
    <xf numFmtId="0" fontId="9" fillId="24" borderId="63" xfId="0" applyFont="1" applyFill="1" applyBorder="1" applyAlignment="1">
      <alignment horizontal="center" vertical="center" wrapText="1"/>
    </xf>
    <xf numFmtId="0" fontId="9" fillId="24" borderId="64" xfId="0" applyFont="1" applyFill="1" applyBorder="1" applyAlignment="1">
      <alignment horizontal="center" vertical="center" wrapText="1"/>
    </xf>
    <xf numFmtId="0" fontId="9" fillId="24" borderId="16" xfId="0" applyFont="1" applyFill="1" applyBorder="1" applyAlignment="1">
      <alignment horizontal="center" vertical="center" wrapText="1"/>
    </xf>
    <xf numFmtId="0" fontId="9" fillId="24" borderId="49" xfId="0" applyFont="1" applyFill="1" applyBorder="1" applyAlignment="1">
      <alignment horizontal="center" vertical="center" wrapText="1"/>
    </xf>
    <xf numFmtId="10" fontId="0" fillId="0" borderId="24" xfId="0" applyNumberFormat="1" applyBorder="1" applyAlignment="1">
      <alignment horizontal="center"/>
    </xf>
    <xf numFmtId="10" fontId="0" fillId="0" borderId="25" xfId="0" applyNumberForma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54" xfId="0" applyBorder="1" applyAlignment="1">
      <alignment horizontal="center"/>
    </xf>
    <xf numFmtId="0" fontId="7" fillId="0" borderId="0" xfId="0" applyFont="1" applyBorder="1" applyAlignment="1">
      <alignment vertical="center" wrapText="1"/>
    </xf>
    <xf numFmtId="0" fontId="51" fillId="0" borderId="0" xfId="0" applyFont="1" applyAlignment="1">
      <alignment horizontal="center" vertical="center" readingOrder="1"/>
    </xf>
    <xf numFmtId="0" fontId="15" fillId="0" borderId="0" xfId="0" applyFont="1" applyAlignment="1">
      <alignment horizontal="left" vertical="top" wrapText="1"/>
    </xf>
    <xf numFmtId="0" fontId="18" fillId="0" borderId="34" xfId="0" applyFont="1" applyBorder="1" applyAlignment="1">
      <alignment horizontal="center" vertical="center"/>
    </xf>
    <xf numFmtId="0" fontId="18" fillId="0" borderId="45" xfId="0" applyFont="1" applyBorder="1" applyAlignment="1">
      <alignment horizontal="center" vertical="center"/>
    </xf>
    <xf numFmtId="0" fontId="18" fillId="0" borderId="47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10" fontId="18" fillId="0" borderId="18" xfId="0" applyNumberFormat="1" applyFont="1" applyBorder="1" applyAlignment="1">
      <alignment horizontal="center" vertical="center"/>
    </xf>
    <xf numFmtId="10" fontId="0" fillId="0" borderId="36" xfId="0" applyNumberFormat="1" applyBorder="1" applyAlignment="1">
      <alignment horizontal="center" vertical="center"/>
    </xf>
    <xf numFmtId="10" fontId="0" fillId="0" borderId="68" xfId="0" applyNumberFormat="1" applyBorder="1" applyAlignment="1">
      <alignment horizontal="center" vertical="center"/>
    </xf>
    <xf numFmtId="10" fontId="0" fillId="0" borderId="69" xfId="0" applyNumberFormat="1" applyBorder="1" applyAlignment="1">
      <alignment horizontal="center" vertical="center"/>
    </xf>
    <xf numFmtId="10" fontId="18" fillId="0" borderId="17" xfId="0" applyNumberFormat="1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166" fontId="0" fillId="0" borderId="36" xfId="0" applyNumberFormat="1" applyBorder="1" applyAlignment="1">
      <alignment horizontal="center" vertical="center"/>
    </xf>
    <xf numFmtId="166" fontId="0" fillId="0" borderId="68" xfId="0" applyNumberFormat="1" applyBorder="1" applyAlignment="1">
      <alignment horizontal="center" vertical="center"/>
    </xf>
    <xf numFmtId="166" fontId="0" fillId="0" borderId="69" xfId="0" applyNumberFormat="1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0" fillId="0" borderId="38" xfId="0" applyBorder="1" applyAlignment="1">
      <alignment horizontal="center"/>
    </xf>
    <xf numFmtId="0" fontId="1" fillId="25" borderId="46" xfId="0" applyFont="1" applyFill="1" applyBorder="1" applyAlignment="1">
      <alignment horizontal="center"/>
    </xf>
    <xf numFmtId="0" fontId="1" fillId="25" borderId="65" xfId="0" applyFont="1" applyFill="1" applyBorder="1" applyAlignment="1">
      <alignment horizontal="center"/>
    </xf>
    <xf numFmtId="0" fontId="1" fillId="25" borderId="22" xfId="0" applyFont="1" applyFill="1" applyBorder="1" applyAlignment="1">
      <alignment horizontal="center"/>
    </xf>
    <xf numFmtId="0" fontId="1" fillId="25" borderId="23" xfId="0" applyFont="1" applyFill="1" applyBorder="1" applyAlignment="1">
      <alignment horizontal="center"/>
    </xf>
    <xf numFmtId="0" fontId="1" fillId="25" borderId="0" xfId="0" applyFont="1" applyFill="1" applyBorder="1" applyAlignment="1">
      <alignment horizontal="center"/>
    </xf>
    <xf numFmtId="0" fontId="1" fillId="24" borderId="46" xfId="0" applyFont="1" applyFill="1" applyBorder="1" applyAlignment="1">
      <alignment horizontal="center"/>
    </xf>
    <xf numFmtId="0" fontId="1" fillId="24" borderId="65" xfId="0" applyFont="1" applyFill="1" applyBorder="1" applyAlignment="1">
      <alignment horizontal="center"/>
    </xf>
    <xf numFmtId="0" fontId="1" fillId="24" borderId="22" xfId="0" applyFont="1" applyFill="1" applyBorder="1" applyAlignment="1">
      <alignment horizontal="center"/>
    </xf>
    <xf numFmtId="0" fontId="10" fillId="28" borderId="46" xfId="0" applyFont="1" applyFill="1" applyBorder="1" applyAlignment="1">
      <alignment horizontal="center" wrapText="1"/>
    </xf>
    <xf numFmtId="0" fontId="0" fillId="28" borderId="65" xfId="0" applyFill="1" applyBorder="1" applyAlignment="1">
      <alignment horizontal="center"/>
    </xf>
    <xf numFmtId="0" fontId="0" fillId="28" borderId="22" xfId="0" applyFill="1" applyBorder="1" applyAlignment="1">
      <alignment horizontal="center"/>
    </xf>
    <xf numFmtId="0" fontId="10" fillId="34" borderId="46" xfId="0" applyFont="1" applyFill="1" applyBorder="1" applyAlignment="1">
      <alignment horizontal="center" wrapText="1"/>
    </xf>
    <xf numFmtId="0" fontId="0" fillId="34" borderId="65" xfId="0" applyFill="1" applyBorder="1" applyAlignment="1">
      <alignment horizontal="center"/>
    </xf>
    <xf numFmtId="0" fontId="0" fillId="34" borderId="22" xfId="0" applyFill="1" applyBorder="1" applyAlignment="1">
      <alignment horizontal="center"/>
    </xf>
    <xf numFmtId="0" fontId="10" fillId="37" borderId="46" xfId="0" applyFont="1" applyFill="1" applyBorder="1" applyAlignment="1">
      <alignment horizontal="center" wrapText="1"/>
    </xf>
    <xf numFmtId="0" fontId="10" fillId="37" borderId="65" xfId="0" applyFont="1" applyFill="1" applyBorder="1" applyAlignment="1">
      <alignment horizontal="center"/>
    </xf>
    <xf numFmtId="0" fontId="10" fillId="37" borderId="22" xfId="0" applyFont="1" applyFill="1" applyBorder="1" applyAlignment="1">
      <alignment horizontal="center"/>
    </xf>
    <xf numFmtId="0" fontId="10" fillId="28" borderId="65" xfId="0" applyFont="1" applyFill="1" applyBorder="1" applyAlignment="1">
      <alignment horizontal="center"/>
    </xf>
    <xf numFmtId="0" fontId="10" fillId="28" borderId="22" xfId="0" applyFont="1" applyFill="1" applyBorder="1" applyAlignment="1">
      <alignment horizontal="center"/>
    </xf>
    <xf numFmtId="0" fontId="17" fillId="38" borderId="24" xfId="0" applyFont="1" applyFill="1" applyBorder="1" applyAlignment="1">
      <alignment horizontal="center" vertical="center" wrapText="1"/>
    </xf>
    <xf numFmtId="0" fontId="17" fillId="38" borderId="28" xfId="0" applyFont="1" applyFill="1" applyBorder="1" applyAlignment="1">
      <alignment horizontal="center" vertical="center" wrapText="1"/>
    </xf>
    <xf numFmtId="0" fontId="16" fillId="0" borderId="46" xfId="0" applyFont="1" applyBorder="1" applyAlignment="1">
      <alignment horizontal="center" vertical="center" wrapText="1"/>
    </xf>
    <xf numFmtId="0" fontId="16" fillId="0" borderId="65" xfId="0" applyFont="1" applyBorder="1" applyAlignment="1">
      <alignment horizontal="center" vertical="center" wrapText="1"/>
    </xf>
    <xf numFmtId="0" fontId="16" fillId="0" borderId="22" xfId="0" applyFont="1" applyBorder="1" applyAlignment="1">
      <alignment horizontal="center" vertical="center" wrapText="1"/>
    </xf>
    <xf numFmtId="0" fontId="15" fillId="0" borderId="46" xfId="0" applyFont="1" applyBorder="1" applyAlignment="1">
      <alignment horizontal="center" vertical="center" wrapText="1"/>
    </xf>
    <xf numFmtId="0" fontId="15" fillId="0" borderId="65" xfId="0" applyFont="1" applyBorder="1" applyAlignment="1">
      <alignment horizontal="center" vertical="center" wrapText="1"/>
    </xf>
    <xf numFmtId="0" fontId="15" fillId="0" borderId="22" xfId="0" applyFont="1" applyBorder="1" applyAlignment="1">
      <alignment horizontal="center" vertical="center" wrapText="1"/>
    </xf>
    <xf numFmtId="0" fontId="16" fillId="0" borderId="66" xfId="0" applyFont="1" applyFill="1" applyBorder="1" applyAlignment="1">
      <alignment horizontal="center" vertical="center" wrapText="1"/>
    </xf>
    <xf numFmtId="0" fontId="16" fillId="0" borderId="67" xfId="0" applyFont="1" applyFill="1" applyBorder="1" applyAlignment="1">
      <alignment horizontal="center" vertical="center" wrapText="1"/>
    </xf>
    <xf numFmtId="0" fontId="48" fillId="29" borderId="24" xfId="0" applyFont="1" applyFill="1" applyBorder="1" applyAlignment="1">
      <alignment horizontal="center" vertical="center" wrapText="1"/>
    </xf>
    <xf numFmtId="0" fontId="48" fillId="29" borderId="28" xfId="0" applyFont="1" applyFill="1" applyBorder="1" applyAlignment="1">
      <alignment horizontal="center" vertical="center" wrapText="1"/>
    </xf>
    <xf numFmtId="0" fontId="48" fillId="29" borderId="25" xfId="0" applyFont="1" applyFill="1" applyBorder="1" applyAlignment="1">
      <alignment horizontal="center" vertical="center" wrapText="1"/>
    </xf>
    <xf numFmtId="0" fontId="48" fillId="29" borderId="70" xfId="0" applyFont="1" applyFill="1" applyBorder="1" applyAlignment="1">
      <alignment horizontal="center" vertical="center" wrapText="1"/>
    </xf>
    <xf numFmtId="0" fontId="48" fillId="29" borderId="66" xfId="0" applyFont="1" applyFill="1" applyBorder="1" applyAlignment="1">
      <alignment horizontal="center" vertical="center" wrapText="1"/>
    </xf>
    <xf numFmtId="0" fontId="48" fillId="29" borderId="67" xfId="0" applyFont="1" applyFill="1" applyBorder="1" applyAlignment="1">
      <alignment horizontal="center" vertical="center" wrapText="1"/>
    </xf>
    <xf numFmtId="0" fontId="17" fillId="35" borderId="70" xfId="0" applyFont="1" applyFill="1" applyBorder="1" applyAlignment="1">
      <alignment horizontal="center" vertical="center" wrapText="1"/>
    </xf>
    <xf numFmtId="0" fontId="17" fillId="35" borderId="66" xfId="0" applyFont="1" applyFill="1" applyBorder="1" applyAlignment="1">
      <alignment horizontal="center" vertical="center" wrapText="1"/>
    </xf>
    <xf numFmtId="0" fontId="17" fillId="35" borderId="67" xfId="0" applyFont="1" applyFill="1" applyBorder="1" applyAlignment="1">
      <alignment horizontal="center" vertical="center" wrapText="1"/>
    </xf>
    <xf numFmtId="0" fontId="17" fillId="35" borderId="24" xfId="0" applyFont="1" applyFill="1" applyBorder="1" applyAlignment="1">
      <alignment horizontal="center" vertical="center" wrapText="1"/>
    </xf>
    <xf numFmtId="0" fontId="17" fillId="35" borderId="28" xfId="0" applyFont="1" applyFill="1" applyBorder="1" applyAlignment="1">
      <alignment horizontal="center" vertical="center" wrapText="1"/>
    </xf>
    <xf numFmtId="0" fontId="17" fillId="35" borderId="25" xfId="0" applyFont="1" applyFill="1" applyBorder="1" applyAlignment="1">
      <alignment horizontal="center" vertical="center" wrapText="1"/>
    </xf>
    <xf numFmtId="0" fontId="44" fillId="32" borderId="24" xfId="64" applyFont="1" applyFill="1" applyBorder="1" applyAlignment="1">
      <alignment horizontal="center" vertical="center"/>
    </xf>
    <xf numFmtId="0" fontId="44" fillId="32" borderId="28" xfId="64" applyFont="1" applyFill="1" applyBorder="1" applyAlignment="1">
      <alignment horizontal="center" vertical="center"/>
    </xf>
    <xf numFmtId="0" fontId="44" fillId="32" borderId="25" xfId="64" applyFont="1" applyFill="1" applyBorder="1" applyAlignment="1">
      <alignment horizontal="center" vertical="center"/>
    </xf>
    <xf numFmtId="0" fontId="42" fillId="33" borderId="14" xfId="64" applyFont="1" applyFill="1" applyBorder="1" applyAlignment="1">
      <alignment horizontal="center" vertical="center"/>
    </xf>
    <xf numFmtId="0" fontId="42" fillId="33" borderId="52" xfId="64" applyFont="1" applyFill="1" applyBorder="1" applyAlignment="1">
      <alignment horizontal="center" vertical="center"/>
    </xf>
    <xf numFmtId="0" fontId="44" fillId="32" borderId="46" xfId="64" applyFont="1" applyFill="1" applyBorder="1" applyAlignment="1">
      <alignment horizontal="center" vertical="center"/>
    </xf>
    <xf numFmtId="0" fontId="44" fillId="32" borderId="65" xfId="64" applyFont="1" applyFill="1" applyBorder="1" applyAlignment="1">
      <alignment horizontal="center" vertical="center"/>
    </xf>
    <xf numFmtId="0" fontId="44" fillId="32" borderId="22" xfId="64" applyFont="1" applyFill="1" applyBorder="1" applyAlignment="1">
      <alignment horizontal="center" vertical="center"/>
    </xf>
    <xf numFmtId="0" fontId="42" fillId="0" borderId="24" xfId="64" applyFont="1" applyBorder="1" applyAlignment="1">
      <alignment horizontal="center" vertical="center"/>
    </xf>
    <xf numFmtId="0" fontId="42" fillId="0" borderId="28" xfId="64" applyFont="1" applyBorder="1" applyAlignment="1">
      <alignment horizontal="center" vertical="center"/>
    </xf>
    <xf numFmtId="0" fontId="42" fillId="0" borderId="25" xfId="64" applyFont="1" applyBorder="1" applyAlignment="1">
      <alignment horizontal="center" vertical="center"/>
    </xf>
    <xf numFmtId="0" fontId="46" fillId="0" borderId="70" xfId="64" applyFont="1" applyBorder="1" applyAlignment="1">
      <alignment horizontal="center" vertical="center"/>
    </xf>
    <xf numFmtId="0" fontId="46" fillId="0" borderId="66" xfId="64" applyFont="1" applyBorder="1" applyAlignment="1">
      <alignment horizontal="center" vertical="center"/>
    </xf>
    <xf numFmtId="0" fontId="46" fillId="0" borderId="67" xfId="64" applyFont="1" applyBorder="1" applyAlignment="1">
      <alignment horizontal="center" vertical="center"/>
    </xf>
    <xf numFmtId="0" fontId="45" fillId="0" borderId="30" xfId="64" applyFont="1" applyBorder="1" applyAlignment="1">
      <alignment horizontal="center" vertical="center"/>
    </xf>
    <xf numFmtId="0" fontId="45" fillId="0" borderId="45" xfId="64" applyFont="1" applyBorder="1" applyAlignment="1">
      <alignment horizontal="center" vertical="center"/>
    </xf>
    <xf numFmtId="0" fontId="49" fillId="41" borderId="29" xfId="64" applyFont="1" applyFill="1" applyBorder="1" applyAlignment="1">
      <alignment horizontal="center" vertical="center" wrapText="1"/>
    </xf>
    <xf numFmtId="0" fontId="49" fillId="41" borderId="30" xfId="64" applyFont="1" applyFill="1" applyBorder="1" applyAlignment="1">
      <alignment horizontal="center" vertical="center" wrapText="1"/>
    </xf>
    <xf numFmtId="0" fontId="49" fillId="41" borderId="68" xfId="64" applyFont="1" applyFill="1" applyBorder="1" applyAlignment="1">
      <alignment horizontal="center" vertical="center" wrapText="1"/>
    </xf>
    <xf numFmtId="0" fontId="49" fillId="41" borderId="45" xfId="64" applyFont="1" applyFill="1" applyBorder="1" applyAlignment="1">
      <alignment horizontal="center" vertical="center" wrapText="1"/>
    </xf>
    <xf numFmtId="0" fontId="10" fillId="0" borderId="18" xfId="64" applyFont="1" applyBorder="1" applyAlignment="1">
      <alignment horizontal="center" vertical="center" textRotation="90" wrapText="1"/>
    </xf>
    <xf numFmtId="0" fontId="45" fillId="0" borderId="18" xfId="64" applyFont="1" applyBorder="1" applyAlignment="1">
      <alignment horizontal="center" vertical="center" wrapText="1"/>
    </xf>
    <xf numFmtId="0" fontId="49" fillId="40" borderId="17" xfId="64" applyFont="1" applyFill="1" applyBorder="1" applyAlignment="1">
      <alignment horizontal="center" vertical="center" textRotation="90"/>
    </xf>
    <xf numFmtId="0" fontId="49" fillId="40" borderId="18" xfId="64" applyFont="1" applyFill="1" applyBorder="1" applyAlignment="1">
      <alignment horizontal="center" vertical="center" textRotation="90"/>
    </xf>
    <xf numFmtId="0" fontId="49" fillId="40" borderId="36" xfId="64" applyFont="1" applyFill="1" applyBorder="1" applyAlignment="1">
      <alignment horizontal="center" vertical="center" textRotation="90"/>
    </xf>
    <xf numFmtId="0" fontId="49" fillId="40" borderId="34" xfId="64" applyFont="1" applyFill="1" applyBorder="1" applyAlignment="1">
      <alignment horizontal="center" vertical="center" textRotation="90"/>
    </xf>
    <xf numFmtId="0" fontId="10" fillId="0" borderId="18" xfId="65" applyFont="1" applyBorder="1" applyAlignment="1">
      <alignment horizontal="center" vertical="center"/>
    </xf>
    <xf numFmtId="0" fontId="10" fillId="0" borderId="34" xfId="65" applyFont="1" applyBorder="1" applyAlignment="1">
      <alignment horizontal="center" vertical="center"/>
    </xf>
    <xf numFmtId="0" fontId="15" fillId="28" borderId="20" xfId="65" applyFont="1" applyFill="1" applyBorder="1" applyAlignment="1">
      <alignment horizontal="center"/>
    </xf>
    <xf numFmtId="0" fontId="42" fillId="32" borderId="15" xfId="64" applyFont="1" applyFill="1" applyBorder="1" applyAlignment="1">
      <alignment horizontal="center" vertical="center" wrapText="1"/>
    </xf>
    <xf numFmtId="0" fontId="42" fillId="32" borderId="50" xfId="64" applyFont="1" applyFill="1" applyBorder="1" applyAlignment="1">
      <alignment horizontal="center" vertical="center" wrapText="1"/>
    </xf>
    <xf numFmtId="10" fontId="42" fillId="31" borderId="15" xfId="75" applyNumberFormat="1" applyFont="1" applyFill="1" applyBorder="1" applyAlignment="1">
      <alignment horizontal="center" vertical="center" wrapText="1"/>
    </xf>
    <xf numFmtId="10" fontId="42" fillId="31" borderId="50" xfId="75" applyNumberFormat="1" applyFont="1" applyFill="1" applyBorder="1" applyAlignment="1">
      <alignment horizontal="center" vertical="center" wrapText="1"/>
    </xf>
    <xf numFmtId="10" fontId="42" fillId="28" borderId="71" xfId="75" applyNumberFormat="1" applyFont="1" applyFill="1" applyBorder="1" applyAlignment="1">
      <alignment horizontal="center" vertical="center" wrapText="1"/>
    </xf>
    <xf numFmtId="10" fontId="42" fillId="28" borderId="72" xfId="75" applyNumberFormat="1" applyFont="1" applyFill="1" applyBorder="1" applyAlignment="1">
      <alignment horizontal="center" vertical="center" wrapText="1"/>
    </xf>
    <xf numFmtId="0" fontId="42" fillId="32" borderId="30" xfId="64" applyFont="1" applyFill="1" applyBorder="1" applyAlignment="1">
      <alignment horizontal="center" vertical="center" wrapText="1"/>
    </xf>
    <xf numFmtId="0" fontId="42" fillId="32" borderId="61" xfId="64" applyFont="1" applyFill="1" applyBorder="1" applyAlignment="1">
      <alignment horizontal="center" vertical="center" wrapText="1"/>
    </xf>
    <xf numFmtId="0" fontId="42" fillId="34" borderId="14" xfId="64" applyFont="1" applyFill="1" applyBorder="1" applyAlignment="1">
      <alignment horizontal="center" wrapText="1"/>
    </xf>
    <xf numFmtId="0" fontId="42" fillId="34" borderId="52" xfId="64" applyFont="1" applyFill="1" applyBorder="1" applyAlignment="1">
      <alignment horizontal="center" wrapText="1"/>
    </xf>
    <xf numFmtId="0" fontId="46" fillId="32" borderId="24" xfId="64" applyFont="1" applyFill="1" applyBorder="1" applyAlignment="1">
      <alignment horizontal="center"/>
    </xf>
    <xf numFmtId="0" fontId="46" fillId="32" borderId="28" xfId="64" applyFont="1" applyFill="1" applyBorder="1" applyAlignment="1">
      <alignment horizontal="center"/>
    </xf>
    <xf numFmtId="0" fontId="49" fillId="34" borderId="17" xfId="64" applyFont="1" applyFill="1" applyBorder="1" applyAlignment="1">
      <alignment horizontal="center" vertical="center" textRotation="90"/>
    </xf>
    <xf numFmtId="0" fontId="10" fillId="0" borderId="18" xfId="64" applyFont="1" applyBorder="1" applyAlignment="1">
      <alignment horizontal="center" vertical="center" textRotation="90"/>
    </xf>
    <xf numFmtId="2" fontId="45" fillId="35" borderId="18" xfId="64" applyNumberFormat="1" applyFont="1" applyFill="1" applyBorder="1" applyAlignment="1">
      <alignment horizontal="center" vertical="center"/>
    </xf>
    <xf numFmtId="165" fontId="45" fillId="35" borderId="18" xfId="64" applyNumberFormat="1" applyFont="1" applyFill="1" applyBorder="1" applyAlignment="1">
      <alignment horizontal="center" vertical="center"/>
    </xf>
    <xf numFmtId="0" fontId="49" fillId="39" borderId="17" xfId="64" applyFont="1" applyFill="1" applyBorder="1" applyAlignment="1">
      <alignment horizontal="center" vertical="center" textRotation="90" wrapText="1"/>
    </xf>
    <xf numFmtId="0" fontId="49" fillId="39" borderId="17" xfId="64" applyFont="1" applyFill="1" applyBorder="1" applyAlignment="1">
      <alignment horizontal="center" vertical="center" textRotation="90"/>
    </xf>
    <xf numFmtId="0" fontId="10" fillId="35" borderId="18" xfId="64" applyFont="1" applyFill="1" applyBorder="1" applyAlignment="1">
      <alignment horizontal="center" vertical="center" textRotation="90" wrapText="1"/>
    </xf>
    <xf numFmtId="0" fontId="45" fillId="35" borderId="18" xfId="64" applyFont="1" applyFill="1" applyBorder="1" applyAlignment="1">
      <alignment horizontal="center" vertical="center" wrapText="1"/>
    </xf>
    <xf numFmtId="0" fontId="50" fillId="38" borderId="17" xfId="64" applyFont="1" applyFill="1" applyBorder="1" applyAlignment="1">
      <alignment horizontal="center" vertical="center" textRotation="90"/>
    </xf>
    <xf numFmtId="0" fontId="45" fillId="32" borderId="69" xfId="64" applyFont="1" applyFill="1" applyBorder="1" applyAlignment="1">
      <alignment horizontal="center" vertical="center" textRotation="90" wrapText="1"/>
    </xf>
    <xf numFmtId="0" fontId="45" fillId="32" borderId="17" xfId="64" applyFont="1" applyFill="1" applyBorder="1" applyAlignment="1">
      <alignment horizontal="center" vertical="center" textRotation="90" wrapText="1"/>
    </xf>
    <xf numFmtId="0" fontId="10" fillId="0" borderId="47" xfId="64" applyFont="1" applyBorder="1" applyAlignment="1">
      <alignment horizontal="center" vertical="center" textRotation="90"/>
    </xf>
    <xf numFmtId="0" fontId="45" fillId="0" borderId="47" xfId="64" applyFont="1" applyBorder="1" applyAlignment="1">
      <alignment horizontal="center" vertical="center" wrapText="1"/>
    </xf>
    <xf numFmtId="0" fontId="45" fillId="0" borderId="18" xfId="64" applyFont="1" applyBorder="1" applyAlignment="1">
      <alignment horizontal="center" vertical="center"/>
    </xf>
    <xf numFmtId="0" fontId="49" fillId="40" borderId="17" xfId="64" applyFont="1" applyFill="1" applyBorder="1" applyAlignment="1">
      <alignment horizontal="center" vertical="center" textRotation="90" wrapText="1"/>
    </xf>
    <xf numFmtId="0" fontId="10" fillId="0" borderId="18" xfId="64" applyFont="1" applyBorder="1" applyAlignment="1">
      <alignment horizontal="center" vertical="center"/>
    </xf>
    <xf numFmtId="0" fontId="10" fillId="0" borderId="34" xfId="64" applyFont="1" applyBorder="1" applyAlignment="1">
      <alignment horizontal="center" vertical="center"/>
    </xf>
    <xf numFmtId="0" fontId="49" fillId="32" borderId="69" xfId="64" applyFont="1" applyFill="1" applyBorder="1" applyAlignment="1">
      <alignment horizontal="center" vertical="center" textRotation="90"/>
    </xf>
    <xf numFmtId="0" fontId="49" fillId="32" borderId="17" xfId="64" applyFont="1" applyFill="1" applyBorder="1" applyAlignment="1">
      <alignment horizontal="center" vertical="center" textRotation="90"/>
    </xf>
    <xf numFmtId="0" fontId="45" fillId="0" borderId="47" xfId="64" applyFont="1" applyBorder="1" applyAlignment="1">
      <alignment horizontal="center" vertical="center"/>
    </xf>
    <xf numFmtId="0" fontId="45" fillId="35" borderId="18" xfId="64" applyFont="1" applyFill="1" applyBorder="1" applyAlignment="1">
      <alignment horizontal="center" vertical="center"/>
    </xf>
    <xf numFmtId="0" fontId="10" fillId="35" borderId="18" xfId="64" applyFont="1" applyFill="1" applyBorder="1" applyAlignment="1">
      <alignment horizontal="center" vertical="center" textRotation="90"/>
    </xf>
    <xf numFmtId="0" fontId="44" fillId="0" borderId="24" xfId="64" applyFont="1" applyFill="1" applyBorder="1" applyAlignment="1">
      <alignment horizontal="center" vertical="center"/>
    </xf>
    <xf numFmtId="0" fontId="44" fillId="0" borderId="28" xfId="64" applyFont="1" applyFill="1" applyBorder="1" applyAlignment="1">
      <alignment horizontal="center" vertical="center"/>
    </xf>
    <xf numFmtId="0" fontId="44" fillId="0" borderId="25" xfId="64" applyFont="1" applyFill="1" applyBorder="1" applyAlignment="1">
      <alignment horizontal="center" vertical="center"/>
    </xf>
    <xf numFmtId="0" fontId="44" fillId="0" borderId="24" xfId="64" applyFont="1" applyBorder="1" applyAlignment="1">
      <alignment horizontal="center" vertical="center"/>
    </xf>
    <xf numFmtId="0" fontId="44" fillId="0" borderId="28" xfId="64" applyFont="1" applyBorder="1" applyAlignment="1">
      <alignment horizontal="center" vertical="center"/>
    </xf>
    <xf numFmtId="0" fontId="44" fillId="0" borderId="66" xfId="64" applyFont="1" applyBorder="1" applyAlignment="1">
      <alignment horizontal="center" vertical="center"/>
    </xf>
    <xf numFmtId="0" fontId="44" fillId="0" borderId="67" xfId="64" applyFont="1" applyBorder="1" applyAlignment="1">
      <alignment horizontal="center" vertical="center"/>
    </xf>
    <xf numFmtId="0" fontId="46" fillId="32" borderId="25" xfId="64" applyFont="1" applyFill="1" applyBorder="1" applyAlignment="1">
      <alignment horizontal="center"/>
    </xf>
    <xf numFmtId="0" fontId="46" fillId="32" borderId="24" xfId="64" applyFont="1" applyFill="1" applyBorder="1" applyAlignment="1">
      <alignment horizontal="center" vertical="center"/>
    </xf>
    <xf numFmtId="0" fontId="46" fillId="32" borderId="25" xfId="64" applyFont="1" applyFill="1" applyBorder="1" applyAlignment="1">
      <alignment horizontal="center" vertical="center"/>
    </xf>
    <xf numFmtId="0" fontId="42" fillId="34" borderId="16" xfId="64" applyFont="1" applyFill="1" applyBorder="1" applyAlignment="1">
      <alignment horizontal="center" wrapText="1"/>
    </xf>
    <xf numFmtId="0" fontId="42" fillId="34" borderId="49" xfId="64" applyFont="1" applyFill="1" applyBorder="1" applyAlignment="1">
      <alignment horizontal="center" wrapText="1"/>
    </xf>
    <xf numFmtId="0" fontId="44" fillId="0" borderId="25" xfId="64" applyFont="1" applyBorder="1" applyAlignment="1">
      <alignment horizontal="center" vertical="center"/>
    </xf>
    <xf numFmtId="0" fontId="49" fillId="32" borderId="14" xfId="64" applyFont="1" applyFill="1" applyBorder="1" applyAlignment="1">
      <alignment horizontal="center" vertical="center" textRotation="90"/>
    </xf>
    <xf numFmtId="0" fontId="10" fillId="0" borderId="15" xfId="64" applyFont="1" applyBorder="1" applyAlignment="1">
      <alignment horizontal="center" vertical="center" textRotation="90"/>
    </xf>
    <xf numFmtId="0" fontId="45" fillId="0" borderId="15" xfId="64" applyFont="1" applyBorder="1" applyAlignment="1">
      <alignment horizontal="center" vertical="center"/>
    </xf>
    <xf numFmtId="0" fontId="9" fillId="24" borderId="15" xfId="0" applyFont="1" applyFill="1" applyBorder="1" applyAlignment="1">
      <alignment horizontal="center" vertical="center"/>
    </xf>
    <xf numFmtId="0" fontId="9" fillId="24" borderId="15" xfId="0" applyFont="1" applyFill="1" applyBorder="1" applyAlignment="1">
      <alignment horizontal="center" vertical="center" wrapText="1"/>
    </xf>
    <xf numFmtId="0" fontId="9" fillId="24" borderId="71" xfId="0" applyFont="1" applyFill="1" applyBorder="1" applyAlignment="1">
      <alignment horizontal="center" vertical="center" wrapText="1"/>
    </xf>
    <xf numFmtId="0" fontId="9" fillId="24" borderId="53" xfId="0" applyFont="1" applyFill="1" applyBorder="1" applyAlignment="1">
      <alignment horizontal="center" vertical="center" wrapText="1"/>
    </xf>
    <xf numFmtId="0" fontId="10" fillId="0" borderId="73" xfId="0" applyFont="1" applyBorder="1" applyAlignment="1">
      <alignment horizontal="center" vertical="center" wrapText="1"/>
    </xf>
    <xf numFmtId="0" fontId="10" fillId="0" borderId="39" xfId="0" applyFont="1" applyBorder="1" applyAlignment="1">
      <alignment horizontal="center" vertical="center" wrapText="1"/>
    </xf>
    <xf numFmtId="14" fontId="10" fillId="0" borderId="0" xfId="0" applyNumberFormat="1" applyFont="1"/>
    <xf numFmtId="0" fontId="0" fillId="0" borderId="74" xfId="0" applyBorder="1"/>
    <xf numFmtId="0" fontId="0" fillId="0" borderId="74" xfId="0" pivotButton="1" applyBorder="1"/>
    <xf numFmtId="0" fontId="0" fillId="0" borderId="75" xfId="0" applyBorder="1"/>
    <xf numFmtId="0" fontId="0" fillId="0" borderId="76" xfId="0" applyBorder="1"/>
    <xf numFmtId="0" fontId="0" fillId="0" borderId="77" xfId="0" applyBorder="1"/>
    <xf numFmtId="0" fontId="0" fillId="0" borderId="78" xfId="0" applyBorder="1"/>
    <xf numFmtId="0" fontId="0" fillId="0" borderId="79" xfId="0" applyBorder="1"/>
    <xf numFmtId="14" fontId="0" fillId="0" borderId="74" xfId="0" applyNumberFormat="1" applyBorder="1"/>
    <xf numFmtId="0" fontId="0" fillId="0" borderId="74" xfId="0" applyNumberFormat="1" applyBorder="1"/>
    <xf numFmtId="0" fontId="0" fillId="0" borderId="78" xfId="0" applyNumberFormat="1" applyBorder="1"/>
    <xf numFmtId="0" fontId="0" fillId="0" borderId="79" xfId="0" applyNumberFormat="1" applyBorder="1"/>
    <xf numFmtId="14" fontId="0" fillId="0" borderId="80" xfId="0" applyNumberFormat="1" applyBorder="1"/>
    <xf numFmtId="0" fontId="0" fillId="0" borderId="80" xfId="0" applyNumberFormat="1" applyBorder="1"/>
    <xf numFmtId="0" fontId="0" fillId="0" borderId="81" xfId="0" applyNumberFormat="1" applyBorder="1"/>
    <xf numFmtId="0" fontId="0" fillId="0" borderId="75" xfId="0" applyNumberFormat="1" applyBorder="1"/>
    <xf numFmtId="0" fontId="0" fillId="0" borderId="82" xfId="0" applyNumberFormat="1" applyBorder="1"/>
    <xf numFmtId="0" fontId="0" fillId="0" borderId="83" xfId="0" applyNumberFormat="1" applyBorder="1"/>
    <xf numFmtId="0" fontId="0" fillId="0" borderId="80" xfId="0" applyBorder="1"/>
    <xf numFmtId="14" fontId="0" fillId="0" borderId="74" xfId="0" pivotButton="1" applyNumberFormat="1" applyBorder="1"/>
    <xf numFmtId="14" fontId="0" fillId="0" borderId="75" xfId="0" applyNumberFormat="1" applyBorder="1"/>
  </cellXfs>
  <cellStyles count="98">
    <cellStyle name="20 % - Accent1 2" xfId="1"/>
    <cellStyle name="20 % - Accent1 3" xfId="2"/>
    <cellStyle name="20 % - Accent2 2" xfId="3"/>
    <cellStyle name="20 % - Accent2 3" xfId="4"/>
    <cellStyle name="20 % - Accent3 2" xfId="5"/>
    <cellStyle name="20 % - Accent3 3" xfId="6"/>
    <cellStyle name="20 % - Accent4 2" xfId="7"/>
    <cellStyle name="20 % - Accent4 3" xfId="8"/>
    <cellStyle name="20 % - Accent5 2" xfId="9"/>
    <cellStyle name="20 % - Accent5 3" xfId="10"/>
    <cellStyle name="20 % - Accent6 2" xfId="11"/>
    <cellStyle name="20 % - Accent6 3" xfId="12"/>
    <cellStyle name="40 % - Accent1 2" xfId="13"/>
    <cellStyle name="40 % - Accent1 3" xfId="14"/>
    <cellStyle name="40 % - Accent2 2" xfId="15"/>
    <cellStyle name="40 % - Accent2 3" xfId="16"/>
    <cellStyle name="40 % - Accent3 2" xfId="17"/>
    <cellStyle name="40 % - Accent3 3" xfId="18"/>
    <cellStyle name="40 % - Accent4 2" xfId="19"/>
    <cellStyle name="40 % - Accent4 3" xfId="20"/>
    <cellStyle name="40 % - Accent5 2" xfId="21"/>
    <cellStyle name="40 % - Accent5 3" xfId="22"/>
    <cellStyle name="40 % - Accent6 2" xfId="23"/>
    <cellStyle name="40 % - Accent6 3" xfId="24"/>
    <cellStyle name="60 % - Accent1 2" xfId="25"/>
    <cellStyle name="60 % - Accent1 3" xfId="26"/>
    <cellStyle name="60 % - Accent2 2" xfId="27"/>
    <cellStyle name="60 % - Accent2 3" xfId="28"/>
    <cellStyle name="60 % - Accent3 2" xfId="29"/>
    <cellStyle name="60 % - Accent3 3" xfId="30"/>
    <cellStyle name="60 % - Accent4 2" xfId="31"/>
    <cellStyle name="60 % - Accent4 3" xfId="32"/>
    <cellStyle name="60 % - Accent5 2" xfId="33"/>
    <cellStyle name="60 % - Accent5 3" xfId="34"/>
    <cellStyle name="60 % - Accent6 2" xfId="35"/>
    <cellStyle name="60 % - Accent6 3" xfId="36"/>
    <cellStyle name="Accent1 2" xfId="37"/>
    <cellStyle name="Accent1 3" xfId="38"/>
    <cellStyle name="Accent2 2" xfId="39"/>
    <cellStyle name="Accent2 3" xfId="40"/>
    <cellStyle name="Accent3 2" xfId="41"/>
    <cellStyle name="Accent3 3" xfId="42"/>
    <cellStyle name="Accent4 2" xfId="43"/>
    <cellStyle name="Accent4 3" xfId="44"/>
    <cellStyle name="Accent5 2" xfId="45"/>
    <cellStyle name="Accent5 3" xfId="46"/>
    <cellStyle name="Accent6 2" xfId="47"/>
    <cellStyle name="Accent6 3" xfId="48"/>
    <cellStyle name="Avertissement 2" xfId="49"/>
    <cellStyle name="Avertissement 3" xfId="50"/>
    <cellStyle name="Calcul 2" xfId="51"/>
    <cellStyle name="Calcul 3" xfId="52"/>
    <cellStyle name="Cellule liée 2" xfId="53"/>
    <cellStyle name="Cellule liée 3" xfId="54"/>
    <cellStyle name="Commentaire 2" xfId="55"/>
    <cellStyle name="Commentaire 3" xfId="56"/>
    <cellStyle name="Entrée 2" xfId="57"/>
    <cellStyle name="Entrée 3" xfId="58"/>
    <cellStyle name="Hyperlink" xfId="59"/>
    <cellStyle name="Insatisfaisant 2" xfId="60"/>
    <cellStyle name="Insatisfaisant 3" xfId="61"/>
    <cellStyle name="Neutre 2" xfId="62"/>
    <cellStyle name="Neutre 3" xfId="63"/>
    <cellStyle name="Normal" xfId="0" builtinId="0"/>
    <cellStyle name="Normal 2" xfId="64"/>
    <cellStyle name="Normal 2 2" xfId="65"/>
    <cellStyle name="Normal 3" xfId="66"/>
    <cellStyle name="Normal 3 2" xfId="67"/>
    <cellStyle name="Normal 3 3" xfId="68"/>
    <cellStyle name="Normal 4" xfId="69"/>
    <cellStyle name="Normal 4 2" xfId="70"/>
    <cellStyle name="Normal 5" xfId="71"/>
    <cellStyle name="Normal 6" xfId="72"/>
    <cellStyle name="Normal 7" xfId="73"/>
    <cellStyle name="Normal 8" xfId="74"/>
    <cellStyle name="Pourcentage 2" xfId="75"/>
    <cellStyle name="Pourcentage 2 2" xfId="76"/>
    <cellStyle name="Pourcentage 3" xfId="77"/>
    <cellStyle name="Satisfaisant 2" xfId="78"/>
    <cellStyle name="Satisfaisant 3" xfId="79"/>
    <cellStyle name="Sortie 2" xfId="80"/>
    <cellStyle name="Sortie 3" xfId="81"/>
    <cellStyle name="Texte explicatif 2" xfId="82"/>
    <cellStyle name="Texte explicatif 3" xfId="83"/>
    <cellStyle name="Titre 2" xfId="84"/>
    <cellStyle name="Titre 3" xfId="85"/>
    <cellStyle name="Titre 1 2" xfId="86"/>
    <cellStyle name="Titre 1 3" xfId="87"/>
    <cellStyle name="Titre 2 2" xfId="88"/>
    <cellStyle name="Titre 2 3" xfId="89"/>
    <cellStyle name="Titre 3 2" xfId="90"/>
    <cellStyle name="Titre 3 3" xfId="91"/>
    <cellStyle name="Titre 4 2" xfId="92"/>
    <cellStyle name="Titre 4 3" xfId="93"/>
    <cellStyle name="Total 2" xfId="94"/>
    <cellStyle name="Total 3" xfId="95"/>
    <cellStyle name="Vérification 2" xfId="96"/>
    <cellStyle name="Vérification 3" xfId="97"/>
  </cellStyles>
  <dxfs count="35"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6" tint="-0.24994659260841701"/>
      </font>
      <fill>
        <patternFill>
          <bgColor rgb="FF002060"/>
        </patternFill>
      </fill>
    </dxf>
    <dxf>
      <font>
        <color theme="6" tint="-0.24994659260841701"/>
      </font>
      <fill>
        <patternFill>
          <bgColor rgb="FF00206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color theme="6" tint="-0.24994659260841701"/>
      </font>
      <fill>
        <patternFill>
          <bgColor rgb="FF00206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theme="6" tint="-0.24994659260841701"/>
      </font>
      <fill>
        <patternFill>
          <bgColor theme="3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6" tint="-0.24994659260841701"/>
      </font>
      <fill>
        <patternFill>
          <bgColor theme="3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font>
        <b/>
        <i val="0"/>
        <color rgb="FFAFCA0B"/>
      </font>
      <fill>
        <patternFill>
          <bgColor rgb="FF004087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4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[rapport journalier test v2.xlsm]RapportpourClient!TCD_1</c:name>
    <c:fmtId val="0"/>
  </c:pivotSource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Graphique 1 : </a:t>
            </a:r>
          </a:p>
        </c:rich>
      </c:tx>
      <c:overlay val="0"/>
    </c:title>
    <c:autoTitleDeleted val="0"/>
    <c:pivotFmts>
      <c:pivotFmt>
        <c:idx val="0"/>
        <c:spPr>
          <a:ln>
            <a:solidFill>
              <a:srgbClr val="FFC000"/>
            </a:solidFill>
          </a:ln>
        </c:spPr>
        <c:marker>
          <c:symbol val="none"/>
        </c:marker>
      </c:pivotFmt>
      <c:pivotFmt>
        <c:idx val="1"/>
        <c:spPr>
          <a:ln>
            <a:solidFill>
              <a:srgbClr val="0070C0"/>
            </a:solidFill>
          </a:ln>
        </c:spPr>
        <c:marker>
          <c:symbol val="none"/>
        </c:marker>
      </c:pivotFmt>
      <c:pivotFmt>
        <c:idx val="2"/>
        <c:spPr>
          <a:ln>
            <a:solidFill>
              <a:sysClr val="window" lastClr="FFFFFF">
                <a:lumMod val="50000"/>
              </a:sysClr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C000"/>
            </a:solidFill>
            <a:prstDash val="sysDot"/>
          </a:ln>
        </c:spPr>
        <c:marker>
          <c:symbol val="none"/>
        </c:marker>
      </c:pivotFmt>
      <c:pivotFmt>
        <c:idx val="4"/>
        <c:spPr>
          <a:ln>
            <a:solidFill>
              <a:srgbClr val="FFC000"/>
            </a:solidFill>
            <a:prstDash val="dashDot"/>
          </a:ln>
        </c:spPr>
        <c:marker>
          <c:symbol val="none"/>
        </c:marker>
      </c:pivotFmt>
      <c:pivotFmt>
        <c:idx val="5"/>
        <c:spPr>
          <a:ln>
            <a:solidFill>
              <a:sysClr val="window" lastClr="FFFFFF">
                <a:lumMod val="50000"/>
              </a:sysClr>
            </a:solidFill>
            <a:prstDash val="sysDot"/>
          </a:ln>
        </c:spPr>
        <c:marker>
          <c:symbol val="none"/>
        </c:marker>
      </c:pivotFmt>
      <c:pivotFmt>
        <c:idx val="6"/>
        <c:spPr>
          <a:ln>
            <a:solidFill>
              <a:sysClr val="window" lastClr="FFFFFF">
                <a:lumMod val="50000"/>
              </a:sysClr>
            </a:solidFill>
            <a:prstDash val="dashDot"/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RapportpourClient!$N$77:$N$78</c:f>
              <c:strCache>
                <c:ptCount val="1"/>
                <c:pt idx="0">
                  <c:v>Trieur Route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RapportpourClient!$M$79:$M$107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RapportpourClient!$N$79:$N$107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0.99952380952380948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0.98952380952380958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3-B44D-4FB5-A649-4ED80C20EF93}"/>
            </c:ext>
          </c:extLst>
        </c:ser>
        <c:ser>
          <c:idx val="1"/>
          <c:order val="1"/>
          <c:tx>
            <c:strRef>
              <c:f>RapportpourClient!$O$77:$O$78</c:f>
              <c:strCache>
                <c:ptCount val="1"/>
                <c:pt idx="0">
                  <c:v>Trieur Aerien</c:v>
                </c:pt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strRef>
              <c:f>RapportpourClient!$M$79:$M$107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RapportpourClient!$O$79:$O$107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4-B44D-4FB5-A649-4ED80C20EF93}"/>
            </c:ext>
          </c:extLst>
        </c:ser>
        <c:ser>
          <c:idx val="2"/>
          <c:order val="2"/>
          <c:tx>
            <c:strRef>
              <c:f>RapportpourClient!$P$77:$P$78</c:f>
              <c:strCache>
                <c:ptCount val="1"/>
                <c:pt idx="0">
                  <c:v>Trieur Douane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</a:ln>
          </c:spPr>
          <c:marker>
            <c:symbol val="none"/>
          </c:marker>
          <c:cat>
            <c:strRef>
              <c:f>RapportpourClient!$M$79:$M$107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RapportpourClient!$P$79:$P$107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5-B44D-4FB5-A649-4ED80C20EF93}"/>
            </c:ext>
          </c:extLst>
        </c:ser>
        <c:ser>
          <c:idx val="3"/>
          <c:order val="3"/>
          <c:tx>
            <c:strRef>
              <c:f>RapportpourClient!$Q$77:$Q$78</c:f>
              <c:strCache>
                <c:ptCount val="1"/>
                <c:pt idx="0">
                  <c:v>BIZERBA </c:v>
                </c:pt>
              </c:strCache>
            </c:strRef>
          </c:tx>
          <c:spPr>
            <a:ln>
              <a:solidFill>
                <a:srgbClr val="FFC000"/>
              </a:solidFill>
              <a:prstDash val="sysDot"/>
            </a:ln>
          </c:spPr>
          <c:marker>
            <c:symbol val="none"/>
          </c:marker>
          <c:cat>
            <c:strRef>
              <c:f>RapportpourClient!$M$79:$M$107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RapportpourClient!$Q$79:$Q$107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6-B44D-4FB5-A649-4ED80C20EF93}"/>
            </c:ext>
          </c:extLst>
        </c:ser>
        <c:ser>
          <c:idx val="4"/>
          <c:order val="4"/>
          <c:tx>
            <c:strRef>
              <c:f>RapportpourClient!$R$77:$R$78</c:f>
              <c:strCache>
                <c:ptCount val="1"/>
                <c:pt idx="0">
                  <c:v>PALETTE NAT</c:v>
                </c:pt>
              </c:strCache>
            </c:strRef>
          </c:tx>
          <c:spPr>
            <a:ln>
              <a:solidFill>
                <a:srgbClr val="FFC000"/>
              </a:solidFill>
              <a:prstDash val="dashDot"/>
            </a:ln>
          </c:spPr>
          <c:marker>
            <c:symbol val="none"/>
          </c:marker>
          <c:cat>
            <c:strRef>
              <c:f>RapportpourClient!$M$79:$M$107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RapportpourClient!$R$79:$R$107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7-B44D-4FB5-A649-4ED80C20EF93}"/>
            </c:ext>
          </c:extLst>
        </c:ser>
        <c:ser>
          <c:idx val="5"/>
          <c:order val="5"/>
          <c:tx>
            <c:strRef>
              <c:f>RapportpourClient!$S$77:$S$78</c:f>
              <c:strCache>
                <c:ptCount val="1"/>
                <c:pt idx="0">
                  <c:v> OCS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  <a:prstDash val="sysDot"/>
            </a:ln>
          </c:spPr>
          <c:marker>
            <c:symbol val="none"/>
          </c:marker>
          <c:cat>
            <c:strRef>
              <c:f>RapportpourClient!$M$79:$M$107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RapportpourClient!$S$79:$S$107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8-B44D-4FB5-A649-4ED80C20EF93}"/>
            </c:ext>
          </c:extLst>
        </c:ser>
        <c:ser>
          <c:idx val="6"/>
          <c:order val="6"/>
          <c:tx>
            <c:strRef>
              <c:f>RapportpourClient!$T$77:$T$78</c:f>
              <c:strCache>
                <c:ptCount val="1"/>
                <c:pt idx="0">
                  <c:v>PALETTE INT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  <a:prstDash val="dashDot"/>
            </a:ln>
          </c:spPr>
          <c:marker>
            <c:symbol val="none"/>
          </c:marker>
          <c:cat>
            <c:strRef>
              <c:f>RapportpourClient!$M$79:$M$107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RapportpourClient!$T$79:$T$107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9-B44D-4FB5-A649-4ED80C20EF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3246336"/>
        <c:axId val="153268608"/>
      </c:lineChart>
      <c:catAx>
        <c:axId val="1532463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3268608"/>
        <c:crosses val="autoZero"/>
        <c:auto val="0"/>
        <c:lblAlgn val="ctr"/>
        <c:lblOffset val="100"/>
        <c:noMultiLvlLbl val="0"/>
      </c:catAx>
      <c:valAx>
        <c:axId val="153268608"/>
        <c:scaling>
          <c:orientation val="minMax"/>
          <c:max val="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3246336"/>
        <c:crosses val="autoZero"/>
        <c:crossBetween val="midCat"/>
      </c:valAx>
    </c:plotArea>
    <c:legend>
      <c:legendPos val="b"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38100">
      <a:solidFill>
        <a:schemeClr val="bg1">
          <a:lumMod val="50000"/>
        </a:schemeClr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[rapport journalier test v2.xlsm]RapportpourClient!TCD_2</c:name>
    <c:fmtId val="0"/>
  </c:pivotSource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Graphique 2 : 
</a:t>
            </a:r>
          </a:p>
        </c:rich>
      </c:tx>
      <c:overlay val="0"/>
    </c:title>
    <c:autoTitleDeleted val="0"/>
    <c:pivotFmts>
      <c:pivotFmt>
        <c:idx val="0"/>
        <c:spPr>
          <a:ln>
            <a:solidFill>
              <a:srgbClr val="FFC000"/>
            </a:solidFill>
          </a:ln>
        </c:spPr>
        <c:marker>
          <c:symbol val="none"/>
        </c:marker>
      </c:pivotFmt>
      <c:pivotFmt>
        <c:idx val="1"/>
        <c:spPr>
          <a:ln>
            <a:solidFill>
              <a:srgbClr val="0070C0"/>
            </a:solidFill>
          </a:ln>
        </c:spPr>
        <c:marker>
          <c:symbol val="none"/>
        </c:marker>
      </c:pivotFmt>
      <c:pivotFmt>
        <c:idx val="2"/>
        <c:spPr>
          <a:ln>
            <a:solidFill>
              <a:sysClr val="window" lastClr="FFFFFF">
                <a:lumMod val="50000"/>
              </a:sysClr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C000"/>
            </a:solidFill>
            <a:prstDash val="sysDot"/>
          </a:ln>
        </c:spPr>
        <c:marker>
          <c:symbol val="none"/>
        </c:marker>
      </c:pivotFmt>
      <c:pivotFmt>
        <c:idx val="4"/>
        <c:spPr>
          <a:ln>
            <a:solidFill>
              <a:srgbClr val="FFC000"/>
            </a:solidFill>
            <a:prstDash val="dashDot"/>
          </a:ln>
        </c:spPr>
        <c:marker>
          <c:symbol val="none"/>
        </c:marker>
      </c:pivotFmt>
      <c:pivotFmt>
        <c:idx val="5"/>
        <c:spPr>
          <a:ln>
            <a:solidFill>
              <a:sysClr val="window" lastClr="FFFFFF">
                <a:lumMod val="50000"/>
              </a:sysClr>
            </a:solidFill>
            <a:prstDash val="sysDot"/>
          </a:ln>
        </c:spPr>
        <c:marker>
          <c:symbol val="none"/>
        </c:marker>
      </c:pivotFmt>
      <c:pivotFmt>
        <c:idx val="6"/>
        <c:spPr>
          <a:ln>
            <a:solidFill>
              <a:sysClr val="window" lastClr="FFFFFF">
                <a:lumMod val="50000"/>
              </a:sysClr>
            </a:solidFill>
            <a:prstDash val="dashDot"/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RapportpourClient!$W$77:$W$78</c:f>
              <c:strCache>
                <c:ptCount val="1"/>
                <c:pt idx="0">
                  <c:v>Trieur Route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RapportpourClient!$V$79:$V$107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RapportpourClient!$W$79:$W$107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0.99952380952380948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3-9BF2-4D34-A702-A131FA2E3898}"/>
            </c:ext>
          </c:extLst>
        </c:ser>
        <c:ser>
          <c:idx val="1"/>
          <c:order val="1"/>
          <c:tx>
            <c:strRef>
              <c:f>RapportpourClient!$X$77:$X$78</c:f>
              <c:strCache>
                <c:ptCount val="1"/>
                <c:pt idx="0">
                  <c:v>Trieur Aerien</c:v>
                </c:pt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strRef>
              <c:f>RapportpourClient!$V$79:$V$107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RapportpourClient!$X$79:$X$107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4-9BF2-4D34-A702-A131FA2E3898}"/>
            </c:ext>
          </c:extLst>
        </c:ser>
        <c:ser>
          <c:idx val="2"/>
          <c:order val="2"/>
          <c:tx>
            <c:strRef>
              <c:f>RapportpourClient!$Y$77:$Y$78</c:f>
              <c:strCache>
                <c:ptCount val="1"/>
                <c:pt idx="0">
                  <c:v>Trieur Douane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</a:ln>
          </c:spPr>
          <c:marker>
            <c:symbol val="none"/>
          </c:marker>
          <c:cat>
            <c:strRef>
              <c:f>RapportpourClient!$V$79:$V$107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RapportpourClient!$Y$79:$Y$107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5-9BF2-4D34-A702-A131FA2E3898}"/>
            </c:ext>
          </c:extLst>
        </c:ser>
        <c:ser>
          <c:idx val="3"/>
          <c:order val="3"/>
          <c:tx>
            <c:strRef>
              <c:f>RapportpourClient!$Z$77:$Z$78</c:f>
              <c:strCache>
                <c:ptCount val="1"/>
                <c:pt idx="0">
                  <c:v>BIZERBA</c:v>
                </c:pt>
              </c:strCache>
            </c:strRef>
          </c:tx>
          <c:spPr>
            <a:ln>
              <a:solidFill>
                <a:srgbClr val="FFC000"/>
              </a:solidFill>
              <a:prstDash val="sysDot"/>
            </a:ln>
          </c:spPr>
          <c:marker>
            <c:symbol val="none"/>
          </c:marker>
          <c:cat>
            <c:strRef>
              <c:f>RapportpourClient!$V$79:$V$107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RapportpourClient!$Z$79:$Z$107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6-9BF2-4D34-A702-A131FA2E3898}"/>
            </c:ext>
          </c:extLst>
        </c:ser>
        <c:ser>
          <c:idx val="4"/>
          <c:order val="4"/>
          <c:tx>
            <c:strRef>
              <c:f>RapportpourClient!$AA$77:$AA$78</c:f>
              <c:strCache>
                <c:ptCount val="1"/>
                <c:pt idx="0">
                  <c:v>PALETTE NAT</c:v>
                </c:pt>
              </c:strCache>
            </c:strRef>
          </c:tx>
          <c:spPr>
            <a:ln>
              <a:solidFill>
                <a:srgbClr val="FFC000"/>
              </a:solidFill>
              <a:prstDash val="dashDot"/>
            </a:ln>
          </c:spPr>
          <c:marker>
            <c:symbol val="none"/>
          </c:marker>
          <c:cat>
            <c:strRef>
              <c:f>RapportpourClient!$V$79:$V$107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RapportpourClient!$AA$79:$AA$107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7-9BF2-4D34-A702-A131FA2E3898}"/>
            </c:ext>
          </c:extLst>
        </c:ser>
        <c:ser>
          <c:idx val="5"/>
          <c:order val="5"/>
          <c:tx>
            <c:strRef>
              <c:f>RapportpourClient!$AB$77:$AB$78</c:f>
              <c:strCache>
                <c:ptCount val="1"/>
                <c:pt idx="0">
                  <c:v> OCS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  <a:prstDash val="sysDot"/>
            </a:ln>
          </c:spPr>
          <c:marker>
            <c:symbol val="none"/>
          </c:marker>
          <c:cat>
            <c:strRef>
              <c:f>RapportpourClient!$V$79:$V$107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RapportpourClient!$AB$79:$AB$107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8-9BF2-4D34-A702-A131FA2E3898}"/>
            </c:ext>
          </c:extLst>
        </c:ser>
        <c:ser>
          <c:idx val="6"/>
          <c:order val="6"/>
          <c:tx>
            <c:strRef>
              <c:f>RapportpourClient!$AC$77:$AC$78</c:f>
              <c:strCache>
                <c:ptCount val="1"/>
                <c:pt idx="0">
                  <c:v>PALETTE INT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  <a:prstDash val="dashDot"/>
            </a:ln>
          </c:spPr>
          <c:marker>
            <c:symbol val="none"/>
          </c:marker>
          <c:cat>
            <c:strRef>
              <c:f>RapportpourClient!$V$79:$V$107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RapportpourClient!$AC$79:$AC$107</c:f>
              <c:numCache>
                <c:formatCode>General</c:formatCode>
                <c:ptCount val="2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9-9BF2-4D34-A702-A131FA2E38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5906048"/>
        <c:axId val="155907584"/>
      </c:lineChart>
      <c:catAx>
        <c:axId val="1559060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5907584"/>
        <c:crosses val="autoZero"/>
        <c:auto val="0"/>
        <c:lblAlgn val="ctr"/>
        <c:lblOffset val="100"/>
        <c:noMultiLvlLbl val="0"/>
      </c:catAx>
      <c:valAx>
        <c:axId val="155907584"/>
        <c:scaling>
          <c:orientation val="minMax"/>
          <c:max val="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5906048"/>
        <c:crosses val="autoZero"/>
        <c:crossBetween val="midCat"/>
      </c:valAx>
    </c:plotArea>
    <c:legend>
      <c:legendPos val="b"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38100">
      <a:solidFill>
        <a:schemeClr val="bg1">
          <a:lumMod val="50000"/>
        </a:schemeClr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[rapport journalier test v2.xlsm]RapportpourClient!TCD_3</c:name>
    <c:fmtId val="0"/>
  </c:pivotSource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Graphique 3 </a:t>
            </a:r>
          </a:p>
        </c:rich>
      </c:tx>
      <c:overlay val="0"/>
    </c:title>
    <c:autoTitleDeleted val="0"/>
    <c:pivotFmts>
      <c:pivotFmt>
        <c:idx val="0"/>
        <c:spPr>
          <a:ln>
            <a:solidFill>
              <a:srgbClr val="FFC000"/>
            </a:solidFill>
          </a:ln>
        </c:spPr>
        <c:marker>
          <c:symbol val="none"/>
        </c:marker>
      </c:pivotFmt>
      <c:pivotFmt>
        <c:idx val="1"/>
        <c:spPr>
          <a:ln>
            <a:solidFill>
              <a:srgbClr val="0070C0"/>
            </a:solidFill>
          </a:ln>
        </c:spPr>
        <c:marker>
          <c:symbol val="none"/>
        </c:marker>
      </c:pivotFmt>
      <c:pivotFmt>
        <c:idx val="2"/>
        <c:spPr>
          <a:ln>
            <a:solidFill>
              <a:sysClr val="window" lastClr="FFFFFF">
                <a:lumMod val="50000"/>
              </a:sysClr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C000"/>
            </a:solidFill>
            <a:prstDash val="sysDot"/>
          </a:ln>
        </c:spPr>
        <c:marker>
          <c:symbol val="none"/>
        </c:marker>
      </c:pivotFmt>
      <c:pivotFmt>
        <c:idx val="4"/>
        <c:spPr>
          <a:ln>
            <a:solidFill>
              <a:srgbClr val="FFC000"/>
            </a:solidFill>
            <a:prstDash val="dashDot"/>
          </a:ln>
        </c:spPr>
        <c:marker>
          <c:symbol val="none"/>
        </c:marker>
      </c:pivotFmt>
      <c:pivotFmt>
        <c:idx val="5"/>
        <c:spPr>
          <a:ln>
            <a:solidFill>
              <a:sysClr val="window" lastClr="FFFFFF">
                <a:lumMod val="50000"/>
              </a:sysClr>
            </a:solidFill>
            <a:prstDash val="sysDot"/>
          </a:ln>
        </c:spPr>
        <c:marker>
          <c:symbol val="none"/>
        </c:marker>
      </c:pivotFmt>
      <c:pivotFmt>
        <c:idx val="6"/>
        <c:spPr>
          <a:ln>
            <a:solidFill>
              <a:sysClr val="window" lastClr="FFFFFF">
                <a:lumMod val="50000"/>
              </a:sysClr>
            </a:solidFill>
            <a:prstDash val="dashDot"/>
          </a:ln>
        </c:spPr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RapportpourClient!$AG$77:$AG$78</c:f>
              <c:strCache>
                <c:ptCount val="1"/>
                <c:pt idx="0">
                  <c:v>Trieur Route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RapportpourClient!$AF$79:$AF$132</c:f>
              <c:strCach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(vide)</c:v>
                </c:pt>
              </c:strCache>
            </c:strRef>
          </c:cat>
          <c:val>
            <c:numRef>
              <c:f>RapportpourClient!$AG$79:$AG$132</c:f>
              <c:numCache>
                <c:formatCode>General</c:formatCode>
                <c:ptCount val="53"/>
                <c:pt idx="0">
                  <c:v>1</c:v>
                </c:pt>
                <c:pt idx="1">
                  <c:v>0.99999659863945578</c:v>
                </c:pt>
                <c:pt idx="2">
                  <c:v>1</c:v>
                </c:pt>
                <c:pt idx="3">
                  <c:v>1</c:v>
                </c:pt>
                <c:pt idx="4">
                  <c:v>0.99993197278911572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2</c:v>
                </c:pt>
                <c:pt idx="19">
                  <c:v>1.9991156462585034</c:v>
                </c:pt>
                <c:pt idx="20">
                  <c:v>1.9999591836734694</c:v>
                </c:pt>
                <c:pt idx="21">
                  <c:v>1.9975571428571428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1.9863945578231292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0.99959183673469387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0.99918367346938786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0.998</c:v>
                </c:pt>
                <c:pt idx="46">
                  <c:v>1</c:v>
                </c:pt>
                <c:pt idx="47">
                  <c:v>1</c:v>
                </c:pt>
                <c:pt idx="48">
                  <c:v>0.99830000000000008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D-AE82-4DC6-B53F-1A5AF385C650}"/>
            </c:ext>
          </c:extLst>
        </c:ser>
        <c:ser>
          <c:idx val="1"/>
          <c:order val="1"/>
          <c:tx>
            <c:strRef>
              <c:f>RapportpourClient!$AH$77:$AH$78</c:f>
              <c:strCache>
                <c:ptCount val="1"/>
                <c:pt idx="0">
                  <c:v>Trieur Aérien</c:v>
                </c:pt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strRef>
              <c:f>RapportpourClient!$AF$79:$AF$132</c:f>
              <c:strCach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(vide)</c:v>
                </c:pt>
              </c:strCache>
            </c:strRef>
          </c:cat>
          <c:val>
            <c:numRef>
              <c:f>RapportpourClient!$AH$79:$AH$132</c:f>
              <c:numCache>
                <c:formatCode>General</c:formatCode>
                <c:ptCount val="5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1.9971428571428573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E-AE82-4DC6-B53F-1A5AF385C650}"/>
            </c:ext>
          </c:extLst>
        </c:ser>
        <c:ser>
          <c:idx val="2"/>
          <c:order val="2"/>
          <c:tx>
            <c:strRef>
              <c:f>RapportpourClient!$AI$77:$AI$78</c:f>
              <c:strCache>
                <c:ptCount val="1"/>
                <c:pt idx="0">
                  <c:v>Trieur Douane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</a:ln>
          </c:spPr>
          <c:marker>
            <c:symbol val="none"/>
          </c:marker>
          <c:cat>
            <c:strRef>
              <c:f>RapportpourClient!$AF$79:$AF$132</c:f>
              <c:strCach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(vide)</c:v>
                </c:pt>
              </c:strCache>
            </c:strRef>
          </c:cat>
          <c:val>
            <c:numRef>
              <c:f>RapportpourClient!$AI$79:$AI$132</c:f>
              <c:numCache>
                <c:formatCode>General</c:formatCode>
                <c:ptCount val="5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0.99883116883116885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1.9983766233766234</c:v>
                </c:pt>
                <c:pt idx="22">
                  <c:v>2</c:v>
                </c:pt>
                <c:pt idx="23">
                  <c:v>2</c:v>
                </c:pt>
                <c:pt idx="24">
                  <c:v>1.9975714285714288</c:v>
                </c:pt>
                <c:pt idx="25">
                  <c:v>2</c:v>
                </c:pt>
                <c:pt idx="26">
                  <c:v>1.9999920634920636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0.99948051948051941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F-AE82-4DC6-B53F-1A5AF385C650}"/>
            </c:ext>
          </c:extLst>
        </c:ser>
        <c:ser>
          <c:idx val="3"/>
          <c:order val="3"/>
          <c:tx>
            <c:strRef>
              <c:f>RapportpourClient!$AJ$77:$AJ$78</c:f>
              <c:strCache>
                <c:ptCount val="1"/>
                <c:pt idx="0">
                  <c:v>BIZERBA</c:v>
                </c:pt>
              </c:strCache>
            </c:strRef>
          </c:tx>
          <c:spPr>
            <a:ln>
              <a:solidFill>
                <a:srgbClr val="FFC000"/>
              </a:solidFill>
              <a:prstDash val="sysDot"/>
            </a:ln>
          </c:spPr>
          <c:marker>
            <c:symbol val="none"/>
          </c:marker>
          <c:cat>
            <c:strRef>
              <c:f>RapportpourClient!$AF$79:$AF$132</c:f>
              <c:strCach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(vide)</c:v>
                </c:pt>
              </c:strCache>
            </c:strRef>
          </c:cat>
          <c:val>
            <c:numRef>
              <c:f>RapportpourClient!$AJ$79:$AJ$132</c:f>
              <c:numCache>
                <c:formatCode>General</c:formatCode>
                <c:ptCount val="5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0-AE82-4DC6-B53F-1A5AF385C650}"/>
            </c:ext>
          </c:extLst>
        </c:ser>
        <c:ser>
          <c:idx val="4"/>
          <c:order val="4"/>
          <c:tx>
            <c:strRef>
              <c:f>RapportpourClient!$AK$77:$AK$78</c:f>
              <c:strCache>
                <c:ptCount val="1"/>
                <c:pt idx="0">
                  <c:v>PALETTE NAT</c:v>
                </c:pt>
              </c:strCache>
            </c:strRef>
          </c:tx>
          <c:spPr>
            <a:ln>
              <a:solidFill>
                <a:srgbClr val="FFC000"/>
              </a:solidFill>
              <a:prstDash val="dashDot"/>
            </a:ln>
          </c:spPr>
          <c:marker>
            <c:symbol val="none"/>
          </c:marker>
          <c:cat>
            <c:strRef>
              <c:f>RapportpourClient!$AF$79:$AF$132</c:f>
              <c:strCach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(vide)</c:v>
                </c:pt>
              </c:strCache>
            </c:strRef>
          </c:cat>
          <c:val>
            <c:numRef>
              <c:f>RapportpourClient!$AK$79:$AK$132</c:f>
              <c:numCache>
                <c:formatCode>General</c:formatCode>
                <c:ptCount val="5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1-AE82-4DC6-B53F-1A5AF385C650}"/>
            </c:ext>
          </c:extLst>
        </c:ser>
        <c:ser>
          <c:idx val="5"/>
          <c:order val="5"/>
          <c:tx>
            <c:strRef>
              <c:f>RapportpourClient!$AL$77:$AL$78</c:f>
              <c:strCache>
                <c:ptCount val="1"/>
                <c:pt idx="0">
                  <c:v> OCS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  <a:prstDash val="sysDot"/>
            </a:ln>
          </c:spPr>
          <c:marker>
            <c:symbol val="none"/>
          </c:marker>
          <c:cat>
            <c:strRef>
              <c:f>RapportpourClient!$AF$79:$AF$132</c:f>
              <c:strCach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(vide)</c:v>
                </c:pt>
              </c:strCache>
            </c:strRef>
          </c:cat>
          <c:val>
            <c:numRef>
              <c:f>RapportpourClient!$AL$79:$AL$132</c:f>
              <c:numCache>
                <c:formatCode>General</c:formatCode>
                <c:ptCount val="5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2-AE82-4DC6-B53F-1A5AF385C650}"/>
            </c:ext>
          </c:extLst>
        </c:ser>
        <c:ser>
          <c:idx val="6"/>
          <c:order val="6"/>
          <c:tx>
            <c:strRef>
              <c:f>RapportpourClient!$AM$77:$AM$78</c:f>
              <c:strCache>
                <c:ptCount val="1"/>
                <c:pt idx="0">
                  <c:v>PALETTE INT</c:v>
                </c:pt>
              </c:strCache>
            </c:strRef>
          </c:tx>
          <c:spPr>
            <a:ln>
              <a:solidFill>
                <a:sysClr val="window" lastClr="FFFFFF">
                  <a:lumMod val="50000"/>
                </a:sysClr>
              </a:solidFill>
              <a:prstDash val="dashDot"/>
            </a:ln>
          </c:spPr>
          <c:marker>
            <c:symbol val="none"/>
          </c:marker>
          <c:cat>
            <c:strRef>
              <c:f>RapportpourClient!$AF$79:$AF$132</c:f>
              <c:strCach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(vide)</c:v>
                </c:pt>
              </c:strCache>
            </c:strRef>
          </c:cat>
          <c:val>
            <c:numRef>
              <c:f>RapportpourClient!$AM$79:$AM$132</c:f>
              <c:numCache>
                <c:formatCode>General</c:formatCode>
                <c:ptCount val="5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3-AE82-4DC6-B53F-1A5AF385C650}"/>
            </c:ext>
          </c:extLst>
        </c:ser>
        <c:ser>
          <c:idx val="7"/>
          <c:order val="7"/>
          <c:tx>
            <c:strRef>
              <c:f>RapportpourClient!$AN$77:$AN$78</c:f>
              <c:strCache>
                <c:ptCount val="1"/>
                <c:pt idx="0">
                  <c:v>Objectif  Trieur</c:v>
                </c:pt>
              </c:strCache>
            </c:strRef>
          </c:tx>
          <c:marker>
            <c:symbol val="none"/>
          </c:marker>
          <c:cat>
            <c:strRef>
              <c:f>RapportpourClient!$AF$79:$AF$132</c:f>
              <c:strCach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(vide)</c:v>
                </c:pt>
              </c:strCache>
            </c:strRef>
          </c:cat>
          <c:val>
            <c:numRef>
              <c:f>RapportpourClient!$AN$79:$AN$132</c:f>
              <c:numCache>
                <c:formatCode>General</c:formatCode>
                <c:ptCount val="53"/>
                <c:pt idx="0">
                  <c:v>0.998</c:v>
                </c:pt>
                <c:pt idx="1">
                  <c:v>0.998</c:v>
                </c:pt>
                <c:pt idx="2">
                  <c:v>0.998</c:v>
                </c:pt>
                <c:pt idx="3">
                  <c:v>0.998</c:v>
                </c:pt>
                <c:pt idx="4">
                  <c:v>0.998</c:v>
                </c:pt>
                <c:pt idx="5">
                  <c:v>0.998</c:v>
                </c:pt>
                <c:pt idx="6">
                  <c:v>0.998</c:v>
                </c:pt>
                <c:pt idx="7">
                  <c:v>0.998</c:v>
                </c:pt>
                <c:pt idx="8">
                  <c:v>0.998</c:v>
                </c:pt>
                <c:pt idx="9">
                  <c:v>0.998</c:v>
                </c:pt>
                <c:pt idx="10">
                  <c:v>0.998</c:v>
                </c:pt>
                <c:pt idx="11">
                  <c:v>0.998</c:v>
                </c:pt>
                <c:pt idx="12">
                  <c:v>0.998</c:v>
                </c:pt>
                <c:pt idx="13">
                  <c:v>0.998</c:v>
                </c:pt>
                <c:pt idx="14">
                  <c:v>0.998</c:v>
                </c:pt>
                <c:pt idx="15">
                  <c:v>0.998</c:v>
                </c:pt>
                <c:pt idx="16">
                  <c:v>0.998</c:v>
                </c:pt>
                <c:pt idx="17">
                  <c:v>0.998</c:v>
                </c:pt>
                <c:pt idx="18">
                  <c:v>1.996</c:v>
                </c:pt>
                <c:pt idx="19">
                  <c:v>1.996</c:v>
                </c:pt>
                <c:pt idx="20">
                  <c:v>1.996</c:v>
                </c:pt>
                <c:pt idx="21">
                  <c:v>0.998</c:v>
                </c:pt>
                <c:pt idx="22">
                  <c:v>1.996</c:v>
                </c:pt>
                <c:pt idx="23">
                  <c:v>1.996</c:v>
                </c:pt>
                <c:pt idx="24">
                  <c:v>1.996</c:v>
                </c:pt>
                <c:pt idx="25">
                  <c:v>1.996</c:v>
                </c:pt>
                <c:pt idx="26">
                  <c:v>1.996</c:v>
                </c:pt>
                <c:pt idx="27">
                  <c:v>1.996</c:v>
                </c:pt>
                <c:pt idx="28">
                  <c:v>1.996</c:v>
                </c:pt>
                <c:pt idx="29">
                  <c:v>1.996</c:v>
                </c:pt>
                <c:pt idx="30">
                  <c:v>1.996</c:v>
                </c:pt>
                <c:pt idx="31">
                  <c:v>1.996</c:v>
                </c:pt>
                <c:pt idx="32">
                  <c:v>1.996</c:v>
                </c:pt>
                <c:pt idx="33">
                  <c:v>1.996</c:v>
                </c:pt>
                <c:pt idx="34">
                  <c:v>0.998</c:v>
                </c:pt>
                <c:pt idx="35">
                  <c:v>0.998</c:v>
                </c:pt>
                <c:pt idx="36">
                  <c:v>0.998</c:v>
                </c:pt>
                <c:pt idx="37">
                  <c:v>0.998</c:v>
                </c:pt>
                <c:pt idx="38">
                  <c:v>0.998</c:v>
                </c:pt>
                <c:pt idx="39">
                  <c:v>0.998</c:v>
                </c:pt>
                <c:pt idx="40">
                  <c:v>0.998</c:v>
                </c:pt>
                <c:pt idx="41">
                  <c:v>0.998</c:v>
                </c:pt>
                <c:pt idx="42">
                  <c:v>0.998</c:v>
                </c:pt>
                <c:pt idx="43">
                  <c:v>0.998</c:v>
                </c:pt>
                <c:pt idx="44">
                  <c:v>0.998</c:v>
                </c:pt>
                <c:pt idx="45">
                  <c:v>0.998</c:v>
                </c:pt>
                <c:pt idx="46">
                  <c:v>0.998</c:v>
                </c:pt>
                <c:pt idx="47">
                  <c:v>0.998</c:v>
                </c:pt>
                <c:pt idx="48">
                  <c:v>0.998</c:v>
                </c:pt>
                <c:pt idx="49">
                  <c:v>0.998</c:v>
                </c:pt>
                <c:pt idx="50">
                  <c:v>0.998</c:v>
                </c:pt>
                <c:pt idx="51">
                  <c:v>0.998</c:v>
                </c:pt>
                <c:pt idx="52">
                  <c:v>403.19199999999762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4-AE82-4DC6-B53F-1A5AF385C650}"/>
            </c:ext>
          </c:extLst>
        </c:ser>
        <c:ser>
          <c:idx val="8"/>
          <c:order val="8"/>
          <c:tx>
            <c:strRef>
              <c:f>RapportpourClient!$AO$77:$AO$78</c:f>
              <c:strCache>
                <c:ptCount val="1"/>
                <c:pt idx="0">
                  <c:v>Objectif hors Normes</c:v>
                </c:pt>
              </c:strCache>
            </c:strRef>
          </c:tx>
          <c:marker>
            <c:symbol val="none"/>
          </c:marker>
          <c:cat>
            <c:strRef>
              <c:f>RapportpourClient!$AF$79:$AF$132</c:f>
              <c:strCach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(vide)</c:v>
                </c:pt>
              </c:strCache>
            </c:strRef>
          </c:cat>
          <c:val>
            <c:numRef>
              <c:f>RapportpourClient!$AO$79:$AO$132</c:f>
              <c:numCache>
                <c:formatCode>General</c:formatCode>
                <c:ptCount val="53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  <c:pt idx="12">
                  <c:v>0.95</c:v>
                </c:pt>
                <c:pt idx="13">
                  <c:v>0.95</c:v>
                </c:pt>
                <c:pt idx="14">
                  <c:v>0.95</c:v>
                </c:pt>
                <c:pt idx="15">
                  <c:v>0.95</c:v>
                </c:pt>
                <c:pt idx="16">
                  <c:v>0.95</c:v>
                </c:pt>
                <c:pt idx="17">
                  <c:v>0.95</c:v>
                </c:pt>
                <c:pt idx="18">
                  <c:v>1.9</c:v>
                </c:pt>
                <c:pt idx="19">
                  <c:v>1.9</c:v>
                </c:pt>
                <c:pt idx="20">
                  <c:v>1.9</c:v>
                </c:pt>
                <c:pt idx="21">
                  <c:v>0.95</c:v>
                </c:pt>
                <c:pt idx="22">
                  <c:v>1.9</c:v>
                </c:pt>
                <c:pt idx="23">
                  <c:v>1.9</c:v>
                </c:pt>
                <c:pt idx="24">
                  <c:v>1.9</c:v>
                </c:pt>
                <c:pt idx="25">
                  <c:v>1.9</c:v>
                </c:pt>
                <c:pt idx="26">
                  <c:v>1.9</c:v>
                </c:pt>
                <c:pt idx="27">
                  <c:v>1.9</c:v>
                </c:pt>
                <c:pt idx="28">
                  <c:v>1.9</c:v>
                </c:pt>
                <c:pt idx="29">
                  <c:v>1.9</c:v>
                </c:pt>
                <c:pt idx="30">
                  <c:v>1.9</c:v>
                </c:pt>
                <c:pt idx="31">
                  <c:v>1.9</c:v>
                </c:pt>
                <c:pt idx="32">
                  <c:v>1.9</c:v>
                </c:pt>
                <c:pt idx="33">
                  <c:v>1.9</c:v>
                </c:pt>
                <c:pt idx="34">
                  <c:v>0.95</c:v>
                </c:pt>
                <c:pt idx="35">
                  <c:v>0.95</c:v>
                </c:pt>
                <c:pt idx="36">
                  <c:v>0.95</c:v>
                </c:pt>
                <c:pt idx="37">
                  <c:v>0.95</c:v>
                </c:pt>
                <c:pt idx="38">
                  <c:v>0.95</c:v>
                </c:pt>
                <c:pt idx="39">
                  <c:v>0.95</c:v>
                </c:pt>
                <c:pt idx="40">
                  <c:v>0.95</c:v>
                </c:pt>
                <c:pt idx="41">
                  <c:v>0.95</c:v>
                </c:pt>
                <c:pt idx="42">
                  <c:v>0.95</c:v>
                </c:pt>
                <c:pt idx="43">
                  <c:v>0.95</c:v>
                </c:pt>
                <c:pt idx="44">
                  <c:v>0.95</c:v>
                </c:pt>
                <c:pt idx="45">
                  <c:v>0.95</c:v>
                </c:pt>
                <c:pt idx="46">
                  <c:v>0.95</c:v>
                </c:pt>
                <c:pt idx="47">
                  <c:v>0.95</c:v>
                </c:pt>
                <c:pt idx="48">
                  <c:v>0.95</c:v>
                </c:pt>
                <c:pt idx="49">
                  <c:v>0.95</c:v>
                </c:pt>
                <c:pt idx="50">
                  <c:v>0.95</c:v>
                </c:pt>
                <c:pt idx="51">
                  <c:v>0.95</c:v>
                </c:pt>
                <c:pt idx="52">
                  <c:v>383.79999999999723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5-AE82-4DC6-B53F-1A5AF385C6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5732608"/>
        <c:axId val="155742592"/>
      </c:lineChart>
      <c:catAx>
        <c:axId val="1557326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5742592"/>
        <c:crosses val="autoZero"/>
        <c:auto val="0"/>
        <c:lblAlgn val="ctr"/>
        <c:lblOffset val="100"/>
        <c:noMultiLvlLbl val="0"/>
      </c:catAx>
      <c:valAx>
        <c:axId val="155742592"/>
        <c:scaling>
          <c:orientation val="minMax"/>
          <c:max val="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5732608"/>
        <c:crosses val="autoZero"/>
        <c:crossBetween val="midCat"/>
      </c:valAx>
    </c:plotArea>
    <c:legend>
      <c:legendPos val="b"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38100">
      <a:solidFill>
        <a:schemeClr val="bg1">
          <a:lumMod val="50000"/>
        </a:schemeClr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[rapport journalier test v2.xlsm]RapportpourClient!TCD_4</c:name>
    <c:fmtId val="0"/>
  </c:pivotSource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Graphique 4 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ln>
            <a:solidFill>
              <a:sysClr val="windowText" lastClr="000000">
                <a:lumMod val="50000"/>
                <a:lumOff val="50000"/>
              </a:sysClr>
            </a:solidFill>
          </a:ln>
        </c:spPr>
        <c:marker>
          <c:symbol val="none"/>
        </c:marker>
      </c:pivotFmt>
      <c:pivotFmt>
        <c:idx val="2"/>
        <c:spPr>
          <a:ln>
            <a:solidFill>
              <a:sysClr val="window" lastClr="FFFFFF">
                <a:lumMod val="75000"/>
              </a:sysClr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79646">
                <a:lumMod val="75000"/>
              </a:srgbClr>
            </a:solidFill>
          </a:ln>
        </c:spPr>
        <c:marker>
          <c:symbol val="none"/>
        </c:marker>
      </c:pivotFmt>
      <c:pivotFmt>
        <c:idx val="4"/>
        <c:spPr>
          <a:ln>
            <a:solidFill>
              <a:srgbClr val="FFC000"/>
            </a:solidFill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RapportpourClient!$AR$77:$AR$78</c:f>
              <c:strCache>
                <c:ptCount val="1"/>
                <c:pt idx="0">
                  <c:v>Tunnel Aérien</c:v>
                </c:pt>
              </c:strCache>
            </c:strRef>
          </c:tx>
          <c:marker>
            <c:symbol val="none"/>
          </c:marker>
          <c:cat>
            <c:strRef>
              <c:f>RapportpourClient!$AQ$79:$AQ$107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RapportpourClient!$AR$79:$AR$107</c:f>
              <c:numCache>
                <c:formatCode>General</c:formatCode>
                <c:ptCount val="28"/>
                <c:pt idx="0">
                  <c:v>0.97409863240779115</c:v>
                </c:pt>
                <c:pt idx="1">
                  <c:v>0.97284051460077603</c:v>
                </c:pt>
                <c:pt idx="2">
                  <c:v>0.98001636087413813</c:v>
                </c:pt>
                <c:pt idx="5">
                  <c:v>0.97669953748145566</c:v>
                </c:pt>
                <c:pt idx="6">
                  <c:v>0.97620646646838727</c:v>
                </c:pt>
                <c:pt idx="7">
                  <c:v>0.97598550067965562</c:v>
                </c:pt>
                <c:pt idx="8">
                  <c:v>0.97227245328511147</c:v>
                </c:pt>
                <c:pt idx="9">
                  <c:v>0.97604645535930312</c:v>
                </c:pt>
                <c:pt idx="12">
                  <c:v>0.97808433617062907</c:v>
                </c:pt>
                <c:pt idx="13">
                  <c:v>0.97838847385272143</c:v>
                </c:pt>
                <c:pt idx="14">
                  <c:v>0.97341513292433535</c:v>
                </c:pt>
                <c:pt idx="15">
                  <c:v>0.9734661889834304</c:v>
                </c:pt>
                <c:pt idx="16">
                  <c:v>0.97019464720194648</c:v>
                </c:pt>
                <c:pt idx="19">
                  <c:v>0.96169354838709675</c:v>
                </c:pt>
                <c:pt idx="20">
                  <c:v>0.96471797213975796</c:v>
                </c:pt>
                <c:pt idx="21">
                  <c:v>0.97220190197512801</c:v>
                </c:pt>
                <c:pt idx="22">
                  <c:v>0.97329789926600863</c:v>
                </c:pt>
                <c:pt idx="23">
                  <c:v>0.97421942136923523</c:v>
                </c:pt>
                <c:pt idx="24">
                  <c:v>1</c:v>
                </c:pt>
                <c:pt idx="26">
                  <c:v>0.97456328532025738</c:v>
                </c:pt>
                <c:pt idx="27">
                  <c:v>0.97545535317636611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9-A887-4BD4-91C1-98A9C3E0C8D0}"/>
            </c:ext>
          </c:extLst>
        </c:ser>
        <c:ser>
          <c:idx val="1"/>
          <c:order val="1"/>
          <c:tx>
            <c:strRef>
              <c:f>RapportpourClient!$AS$77:$AS$78</c:f>
              <c:strCache>
                <c:ptCount val="1"/>
                <c:pt idx="0">
                  <c:v>Tunnel Douane 1</c:v>
                </c:pt>
              </c:strCache>
            </c:strRef>
          </c:tx>
          <c:spPr>
            <a:ln>
              <a:solidFill>
                <a:sysClr val="windowText" lastClr="000000">
                  <a:lumMod val="50000"/>
                  <a:lumOff val="50000"/>
                </a:sysClr>
              </a:solidFill>
            </a:ln>
          </c:spPr>
          <c:marker>
            <c:symbol val="none"/>
          </c:marker>
          <c:cat>
            <c:strRef>
              <c:f>RapportpourClient!$AQ$79:$AQ$107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RapportpourClient!$AS$79:$AS$107</c:f>
              <c:numCache>
                <c:formatCode>General</c:formatCode>
                <c:ptCount val="28"/>
                <c:pt idx="0">
                  <c:v>0.97869220995015149</c:v>
                </c:pt>
                <c:pt idx="1">
                  <c:v>0.97792642140468222</c:v>
                </c:pt>
                <c:pt idx="2">
                  <c:v>0.97498347965637688</c:v>
                </c:pt>
                <c:pt idx="3">
                  <c:v>0.98070469798657722</c:v>
                </c:pt>
                <c:pt idx="4">
                  <c:v>1</c:v>
                </c:pt>
                <c:pt idx="5">
                  <c:v>0.97286893897063387</c:v>
                </c:pt>
                <c:pt idx="6">
                  <c:v>0.97723633832231116</c:v>
                </c:pt>
                <c:pt idx="7">
                  <c:v>0.97650063856960412</c:v>
                </c:pt>
                <c:pt idx="8">
                  <c:v>0.97892316535734814</c:v>
                </c:pt>
                <c:pt idx="9">
                  <c:v>0.97146687093067785</c:v>
                </c:pt>
                <c:pt idx="10">
                  <c:v>0.95559908586353248</c:v>
                </c:pt>
                <c:pt idx="11">
                  <c:v>0.94293125810635536</c:v>
                </c:pt>
                <c:pt idx="12">
                  <c:v>0.9704486755961319</c:v>
                </c:pt>
                <c:pt idx="13">
                  <c:v>0.96248628884826326</c:v>
                </c:pt>
                <c:pt idx="14">
                  <c:v>0.97393921597415944</c:v>
                </c:pt>
                <c:pt idx="15">
                  <c:v>0.9704475973975073</c:v>
                </c:pt>
                <c:pt idx="16">
                  <c:v>0.96333725029377204</c:v>
                </c:pt>
                <c:pt idx="17">
                  <c:v>0.96512961688460652</c:v>
                </c:pt>
                <c:pt idx="18">
                  <c:v>0.97282608695652173</c:v>
                </c:pt>
                <c:pt idx="19">
                  <c:v>0.97266006416515549</c:v>
                </c:pt>
                <c:pt idx="20">
                  <c:v>0.96704605611434624</c:v>
                </c:pt>
                <c:pt idx="21">
                  <c:v>0.97340028499694642</c:v>
                </c:pt>
                <c:pt idx="22">
                  <c:v>0.9748655084222595</c:v>
                </c:pt>
                <c:pt idx="23">
                  <c:v>0.96655360844168081</c:v>
                </c:pt>
                <c:pt idx="24">
                  <c:v>0.9634076615208691</c:v>
                </c:pt>
                <c:pt idx="25">
                  <c:v>0.97796143250688705</c:v>
                </c:pt>
                <c:pt idx="26">
                  <c:v>0.97565493516803392</c:v>
                </c:pt>
                <c:pt idx="27">
                  <c:v>0.97045414174906741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A-A887-4BD4-91C1-98A9C3E0C8D0}"/>
            </c:ext>
          </c:extLst>
        </c:ser>
        <c:ser>
          <c:idx val="2"/>
          <c:order val="2"/>
          <c:tx>
            <c:strRef>
              <c:f>RapportpourClient!$AT$77:$AT$78</c:f>
              <c:strCache>
                <c:ptCount val="1"/>
                <c:pt idx="0">
                  <c:v>Tunnel Douane 2</c:v>
                </c:pt>
              </c:strCache>
            </c:strRef>
          </c:tx>
          <c:spPr>
            <a:ln>
              <a:solidFill>
                <a:sysClr val="window" lastClr="FFFFFF">
                  <a:lumMod val="75000"/>
                </a:sysClr>
              </a:solidFill>
            </a:ln>
          </c:spPr>
          <c:marker>
            <c:symbol val="none"/>
          </c:marker>
          <c:cat>
            <c:strRef>
              <c:f>RapportpourClient!$AQ$79:$AQ$107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RapportpourClient!$AT$79:$AT$107</c:f>
              <c:numCache>
                <c:formatCode>General</c:formatCode>
                <c:ptCount val="28"/>
                <c:pt idx="0">
                  <c:v>0.97881355932203384</c:v>
                </c:pt>
                <c:pt idx="1">
                  <c:v>0.97488645471546886</c:v>
                </c:pt>
                <c:pt idx="2">
                  <c:v>0.9779874213836478</c:v>
                </c:pt>
                <c:pt idx="3">
                  <c:v>0.96867749419953597</c:v>
                </c:pt>
                <c:pt idx="4">
                  <c:v>0.97727272727272729</c:v>
                </c:pt>
                <c:pt idx="5">
                  <c:v>0.97095595306789773</c:v>
                </c:pt>
                <c:pt idx="6">
                  <c:v>0.97822277847309136</c:v>
                </c:pt>
                <c:pt idx="7">
                  <c:v>0.98066649707453579</c:v>
                </c:pt>
                <c:pt idx="8">
                  <c:v>0.97671443193449337</c:v>
                </c:pt>
                <c:pt idx="9">
                  <c:v>0.97340025094102889</c:v>
                </c:pt>
                <c:pt idx="10">
                  <c:v>0.96145325653522373</c:v>
                </c:pt>
                <c:pt idx="11">
                  <c:v>0.86956521739130432</c:v>
                </c:pt>
                <c:pt idx="12">
                  <c:v>0.97427963643395865</c:v>
                </c:pt>
                <c:pt idx="13">
                  <c:v>0.96135609293504032</c:v>
                </c:pt>
                <c:pt idx="14">
                  <c:v>0.96175086929842502</c:v>
                </c:pt>
                <c:pt idx="15">
                  <c:v>0.9734569201601011</c:v>
                </c:pt>
                <c:pt idx="16">
                  <c:v>0.97308209959623149</c:v>
                </c:pt>
                <c:pt idx="17">
                  <c:v>0.97216796875</c:v>
                </c:pt>
                <c:pt idx="18">
                  <c:v>0.8715814506539834</c:v>
                </c:pt>
                <c:pt idx="19">
                  <c:v>0.96717071229606044</c:v>
                </c:pt>
                <c:pt idx="20">
                  <c:v>0.96578775332316413</c:v>
                </c:pt>
                <c:pt idx="21">
                  <c:v>0.96890628397477707</c:v>
                </c:pt>
                <c:pt idx="22">
                  <c:v>0.97320021019442982</c:v>
                </c:pt>
                <c:pt idx="23">
                  <c:v>0.96749396002635624</c:v>
                </c:pt>
                <c:pt idx="24">
                  <c:v>0.96182495344506513</c:v>
                </c:pt>
                <c:pt idx="25">
                  <c:v>0.94051446945337625</c:v>
                </c:pt>
                <c:pt idx="26">
                  <c:v>0.96166202612979224</c:v>
                </c:pt>
                <c:pt idx="27">
                  <c:v>0.96310039167182027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B-A887-4BD4-91C1-98A9C3E0C8D0}"/>
            </c:ext>
          </c:extLst>
        </c:ser>
        <c:ser>
          <c:idx val="3"/>
          <c:order val="3"/>
          <c:tx>
            <c:strRef>
              <c:f>RapportpourClient!$AU$77:$AU$78</c:f>
              <c:strCache>
                <c:ptCount val="1"/>
                <c:pt idx="0">
                  <c:v>Tunnel Route 1</c:v>
                </c:pt>
              </c:strCache>
            </c:strRef>
          </c:tx>
          <c:spPr>
            <a:ln>
              <a:solidFill>
                <a:srgbClr val="F79646">
                  <a:lumMod val="75000"/>
                </a:srgbClr>
              </a:solidFill>
            </a:ln>
          </c:spPr>
          <c:marker>
            <c:symbol val="none"/>
          </c:marker>
          <c:cat>
            <c:strRef>
              <c:f>RapportpourClient!$AQ$79:$AQ$107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RapportpourClient!$AU$79:$AU$107</c:f>
              <c:numCache>
                <c:formatCode>General</c:formatCode>
                <c:ptCount val="28"/>
                <c:pt idx="0">
                  <c:v>0.96629921259842522</c:v>
                </c:pt>
                <c:pt idx="1">
                  <c:v>0.95641535402966815</c:v>
                </c:pt>
                <c:pt idx="2">
                  <c:v>0.95673850112576386</c:v>
                </c:pt>
                <c:pt idx="3">
                  <c:v>0.95657726692209455</c:v>
                </c:pt>
                <c:pt idx="4">
                  <c:v>0.95</c:v>
                </c:pt>
                <c:pt idx="5">
                  <c:v>0.96504522121730629</c:v>
                </c:pt>
                <c:pt idx="6">
                  <c:v>0.95838048535143971</c:v>
                </c:pt>
                <c:pt idx="7">
                  <c:v>0.95470123677544327</c:v>
                </c:pt>
                <c:pt idx="8">
                  <c:v>0.94987896910152358</c:v>
                </c:pt>
                <c:pt idx="9">
                  <c:v>0.94972067039106145</c:v>
                </c:pt>
                <c:pt idx="10">
                  <c:v>0.95189995189995191</c:v>
                </c:pt>
                <c:pt idx="11">
                  <c:v>0.96654275092936803</c:v>
                </c:pt>
                <c:pt idx="12">
                  <c:v>0.96419066053714009</c:v>
                </c:pt>
                <c:pt idx="13">
                  <c:v>0.94941361806406444</c:v>
                </c:pt>
                <c:pt idx="14">
                  <c:v>0.95633652822151227</c:v>
                </c:pt>
                <c:pt idx="15">
                  <c:v>0.96259320106154433</c:v>
                </c:pt>
                <c:pt idx="16">
                  <c:v>0.93967343886326815</c:v>
                </c:pt>
                <c:pt idx="17">
                  <c:v>0.96656833824975419</c:v>
                </c:pt>
                <c:pt idx="18">
                  <c:v>0.97247706422018354</c:v>
                </c:pt>
                <c:pt idx="19">
                  <c:v>0.94765465669612503</c:v>
                </c:pt>
                <c:pt idx="20">
                  <c:v>0.95145956828095291</c:v>
                </c:pt>
                <c:pt idx="21">
                  <c:v>0.95093041040020387</c:v>
                </c:pt>
                <c:pt idx="22">
                  <c:v>0.95597671989255339</c:v>
                </c:pt>
                <c:pt idx="23">
                  <c:v>0.9422246220302376</c:v>
                </c:pt>
                <c:pt idx="24">
                  <c:v>0.96140592694693316</c:v>
                </c:pt>
                <c:pt idx="25">
                  <c:v>0.97718631178707227</c:v>
                </c:pt>
                <c:pt idx="26">
                  <c:v>0.95715227422544491</c:v>
                </c:pt>
                <c:pt idx="27">
                  <c:v>0.95600676818950936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C-A887-4BD4-91C1-98A9C3E0C8D0}"/>
            </c:ext>
          </c:extLst>
        </c:ser>
        <c:ser>
          <c:idx val="4"/>
          <c:order val="4"/>
          <c:tx>
            <c:strRef>
              <c:f>RapportpourClient!$AV$77:$AV$78</c:f>
              <c:strCache>
                <c:ptCount val="1"/>
                <c:pt idx="0">
                  <c:v>Tunnel Route 2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RapportpourClient!$AQ$79:$AQ$107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RapportpourClient!$AV$79:$AV$107</c:f>
              <c:numCache>
                <c:formatCode>General</c:formatCode>
                <c:ptCount val="28"/>
                <c:pt idx="0">
                  <c:v>0.96490173688322611</c:v>
                </c:pt>
                <c:pt idx="1">
                  <c:v>0.96511942316358723</c:v>
                </c:pt>
                <c:pt idx="2">
                  <c:v>0.96310061945421066</c:v>
                </c:pt>
                <c:pt idx="3">
                  <c:v>0.96357750766394412</c:v>
                </c:pt>
                <c:pt idx="4">
                  <c:v>0.98103232136044038</c:v>
                </c:pt>
                <c:pt idx="5">
                  <c:v>0.96607017049457522</c:v>
                </c:pt>
                <c:pt idx="6">
                  <c:v>0.96635708072617077</c:v>
                </c:pt>
                <c:pt idx="7">
                  <c:v>0.96526124900827381</c:v>
                </c:pt>
                <c:pt idx="8">
                  <c:v>0.96622555190518589</c:v>
                </c:pt>
                <c:pt idx="9">
                  <c:v>0.96521764482929528</c:v>
                </c:pt>
                <c:pt idx="10">
                  <c:v>0.97215701484006611</c:v>
                </c:pt>
                <c:pt idx="11">
                  <c:v>0.96682911491903789</c:v>
                </c:pt>
                <c:pt idx="12">
                  <c:v>0.96877707815839642</c:v>
                </c:pt>
                <c:pt idx="13">
                  <c:v>0.96594067874270706</c:v>
                </c:pt>
                <c:pt idx="14">
                  <c:v>0.96590281163660008</c:v>
                </c:pt>
                <c:pt idx="15">
                  <c:v>0.96560340072038164</c:v>
                </c:pt>
                <c:pt idx="16">
                  <c:v>0.96741662579695931</c:v>
                </c:pt>
                <c:pt idx="17">
                  <c:v>0.96740631617714756</c:v>
                </c:pt>
                <c:pt idx="18">
                  <c:v>0.96662207357859531</c:v>
                </c:pt>
                <c:pt idx="19">
                  <c:v>0.96252905033268599</c:v>
                </c:pt>
                <c:pt idx="20">
                  <c:v>0.96116598255515651</c:v>
                </c:pt>
                <c:pt idx="21">
                  <c:v>0.96261473737888836</c:v>
                </c:pt>
                <c:pt idx="22">
                  <c:v>0.96066289641348701</c:v>
                </c:pt>
                <c:pt idx="23">
                  <c:v>0.96222639534525756</c:v>
                </c:pt>
                <c:pt idx="24">
                  <c:v>0.96168128858561941</c:v>
                </c:pt>
                <c:pt idx="25">
                  <c:v>0.97558051489146891</c:v>
                </c:pt>
                <c:pt idx="26">
                  <c:v>0.95593168179719956</c:v>
                </c:pt>
                <c:pt idx="27">
                  <c:v>0.95415598223778852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D-A887-4BD4-91C1-98A9C3E0C8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6279936"/>
        <c:axId val="156281472"/>
      </c:lineChart>
      <c:catAx>
        <c:axId val="1562799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6281472"/>
        <c:crosses val="autoZero"/>
        <c:auto val="0"/>
        <c:lblAlgn val="ctr"/>
        <c:lblOffset val="100"/>
        <c:noMultiLvlLbl val="0"/>
      </c:catAx>
      <c:valAx>
        <c:axId val="156281472"/>
        <c:scaling>
          <c:orientation val="minMax"/>
          <c:max val="1"/>
          <c:min val="0.85000000000000009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6279936"/>
        <c:crosses val="autoZero"/>
        <c:crossBetween val="midCat"/>
      </c:valAx>
    </c:plotArea>
    <c:legend>
      <c:legendPos val="b"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38100">
      <a:solidFill>
        <a:schemeClr val="bg1">
          <a:lumMod val="50000"/>
        </a:schemeClr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[rapport journalier test v2.xlsm]RapportpourClient!TCD_5</c:name>
    <c:fmtId val="0"/>
  </c:pivotSource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Graphique 5 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ln>
            <a:solidFill>
              <a:schemeClr val="bg1">
                <a:lumMod val="50000"/>
              </a:schemeClr>
            </a:solidFill>
          </a:ln>
        </c:spPr>
        <c:marker>
          <c:symbol val="none"/>
        </c:marker>
      </c:pivotFmt>
      <c:pivotFmt>
        <c:idx val="2"/>
        <c:spPr>
          <a:ln>
            <a:solidFill>
              <a:srgbClr val="FFC000"/>
            </a:solidFill>
          </a:ln>
        </c:spPr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RapportpourClient!$AY$77:$AY$78</c:f>
              <c:strCache>
                <c:ptCount val="1"/>
                <c:pt idx="0">
                  <c:v>Trieur Aérien</c:v>
                </c:pt>
              </c:strCache>
            </c:strRef>
          </c:tx>
          <c:marker>
            <c:symbol val="none"/>
          </c:marker>
          <c:cat>
            <c:strRef>
              <c:f>RapportpourClient!$AX$79:$AX$107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RapportpourClient!$AY$79:$AY$107</c:f>
              <c:numCache>
                <c:formatCode>General</c:formatCode>
                <c:ptCount val="28"/>
                <c:pt idx="0">
                  <c:v>9652</c:v>
                </c:pt>
                <c:pt idx="1">
                  <c:v>9794</c:v>
                </c:pt>
                <c:pt idx="2">
                  <c:v>8557</c:v>
                </c:pt>
                <c:pt idx="3">
                  <c:v>0</c:v>
                </c:pt>
                <c:pt idx="4">
                  <c:v>0</c:v>
                </c:pt>
                <c:pt idx="5">
                  <c:v>11459</c:v>
                </c:pt>
                <c:pt idx="6">
                  <c:v>10423</c:v>
                </c:pt>
                <c:pt idx="7">
                  <c:v>8828</c:v>
                </c:pt>
                <c:pt idx="8">
                  <c:v>8295</c:v>
                </c:pt>
                <c:pt idx="9">
                  <c:v>8266</c:v>
                </c:pt>
                <c:pt idx="10">
                  <c:v>0</c:v>
                </c:pt>
                <c:pt idx="11">
                  <c:v>0</c:v>
                </c:pt>
                <c:pt idx="12">
                  <c:v>10221</c:v>
                </c:pt>
                <c:pt idx="13">
                  <c:v>7496</c:v>
                </c:pt>
                <c:pt idx="14">
                  <c:v>8313</c:v>
                </c:pt>
                <c:pt idx="15">
                  <c:v>8932</c:v>
                </c:pt>
                <c:pt idx="16">
                  <c:v>8220</c:v>
                </c:pt>
                <c:pt idx="17">
                  <c:v>0</c:v>
                </c:pt>
                <c:pt idx="18">
                  <c:v>0</c:v>
                </c:pt>
                <c:pt idx="19">
                  <c:v>9424</c:v>
                </c:pt>
                <c:pt idx="20">
                  <c:v>8758</c:v>
                </c:pt>
                <c:pt idx="21">
                  <c:v>8202</c:v>
                </c:pt>
                <c:pt idx="22">
                  <c:v>7902</c:v>
                </c:pt>
                <c:pt idx="23">
                  <c:v>6982</c:v>
                </c:pt>
                <c:pt idx="24">
                  <c:v>2</c:v>
                </c:pt>
                <c:pt idx="25">
                  <c:v>0</c:v>
                </c:pt>
                <c:pt idx="26">
                  <c:v>9789</c:v>
                </c:pt>
                <c:pt idx="27">
                  <c:v>9004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4-F55B-4102-B4A8-D7D4413B9159}"/>
            </c:ext>
          </c:extLst>
        </c:ser>
        <c:ser>
          <c:idx val="1"/>
          <c:order val="1"/>
          <c:tx>
            <c:strRef>
              <c:f>RapportpourClient!$AZ$77:$AZ$78</c:f>
              <c:strCache>
                <c:ptCount val="1"/>
                <c:pt idx="0">
                  <c:v>Trieur Douane</c:v>
                </c:pt>
              </c:strCache>
            </c:strRef>
          </c:tx>
          <c:spPr>
            <a:ln>
              <a:solidFill>
                <a:schemeClr val="bg1">
                  <a:lumMod val="50000"/>
                </a:schemeClr>
              </a:solidFill>
            </a:ln>
          </c:spPr>
          <c:marker>
            <c:symbol val="none"/>
          </c:marker>
          <c:cat>
            <c:strRef>
              <c:f>RapportpourClient!$AX$79:$AX$107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RapportpourClient!$AZ$79:$AZ$107</c:f>
              <c:numCache>
                <c:formatCode>General</c:formatCode>
                <c:ptCount val="28"/>
                <c:pt idx="0">
                  <c:v>13535</c:v>
                </c:pt>
                <c:pt idx="1">
                  <c:v>15703</c:v>
                </c:pt>
                <c:pt idx="2">
                  <c:v>14409</c:v>
                </c:pt>
                <c:pt idx="3">
                  <c:v>5300</c:v>
                </c:pt>
                <c:pt idx="4">
                  <c:v>98</c:v>
                </c:pt>
                <c:pt idx="5">
                  <c:v>21306</c:v>
                </c:pt>
                <c:pt idx="6">
                  <c:v>18360</c:v>
                </c:pt>
                <c:pt idx="7">
                  <c:v>15676</c:v>
                </c:pt>
                <c:pt idx="8">
                  <c:v>14346</c:v>
                </c:pt>
                <c:pt idx="9">
                  <c:v>14429</c:v>
                </c:pt>
                <c:pt idx="10">
                  <c:v>5320</c:v>
                </c:pt>
                <c:pt idx="11">
                  <c:v>1553</c:v>
                </c:pt>
                <c:pt idx="12">
                  <c:v>21820</c:v>
                </c:pt>
                <c:pt idx="13">
                  <c:v>17893</c:v>
                </c:pt>
                <c:pt idx="14">
                  <c:v>18511</c:v>
                </c:pt>
                <c:pt idx="15">
                  <c:v>17504</c:v>
                </c:pt>
                <c:pt idx="16">
                  <c:v>17223</c:v>
                </c:pt>
                <c:pt idx="17">
                  <c:v>6407</c:v>
                </c:pt>
                <c:pt idx="18">
                  <c:v>1945</c:v>
                </c:pt>
                <c:pt idx="19">
                  <c:v>19364</c:v>
                </c:pt>
                <c:pt idx="20">
                  <c:v>19701</c:v>
                </c:pt>
                <c:pt idx="21">
                  <c:v>19336</c:v>
                </c:pt>
                <c:pt idx="22">
                  <c:v>15145</c:v>
                </c:pt>
                <c:pt idx="23">
                  <c:v>15167</c:v>
                </c:pt>
                <c:pt idx="24">
                  <c:v>5646</c:v>
                </c:pt>
                <c:pt idx="25">
                  <c:v>1348</c:v>
                </c:pt>
                <c:pt idx="26">
                  <c:v>19785</c:v>
                </c:pt>
                <c:pt idx="27">
                  <c:v>21740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F55B-4102-B4A8-D7D4413B9159}"/>
            </c:ext>
          </c:extLst>
        </c:ser>
        <c:ser>
          <c:idx val="2"/>
          <c:order val="2"/>
          <c:tx>
            <c:strRef>
              <c:f>RapportpourClient!$BA$77:$BA$78</c:f>
              <c:strCache>
                <c:ptCount val="1"/>
                <c:pt idx="0">
                  <c:v>Trieur Route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RapportpourClient!$AX$79:$AX$107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RapportpourClient!$BA$79:$BA$107</c:f>
              <c:numCache>
                <c:formatCode>General</c:formatCode>
                <c:ptCount val="28"/>
                <c:pt idx="0">
                  <c:v>39628</c:v>
                </c:pt>
                <c:pt idx="1">
                  <c:v>39824</c:v>
                </c:pt>
                <c:pt idx="2">
                  <c:v>36083</c:v>
                </c:pt>
                <c:pt idx="3">
                  <c:v>48213</c:v>
                </c:pt>
                <c:pt idx="4">
                  <c:v>18387</c:v>
                </c:pt>
                <c:pt idx="5">
                  <c:v>43667</c:v>
                </c:pt>
                <c:pt idx="6">
                  <c:v>43592</c:v>
                </c:pt>
                <c:pt idx="7">
                  <c:v>42003</c:v>
                </c:pt>
                <c:pt idx="8">
                  <c:v>39592</c:v>
                </c:pt>
                <c:pt idx="9">
                  <c:v>40743</c:v>
                </c:pt>
                <c:pt idx="10">
                  <c:v>51068</c:v>
                </c:pt>
                <c:pt idx="11">
                  <c:v>19352</c:v>
                </c:pt>
                <c:pt idx="12">
                  <c:v>42888</c:v>
                </c:pt>
                <c:pt idx="13">
                  <c:v>38450</c:v>
                </c:pt>
                <c:pt idx="14">
                  <c:v>39216</c:v>
                </c:pt>
                <c:pt idx="15">
                  <c:v>38730</c:v>
                </c:pt>
                <c:pt idx="16">
                  <c:v>40647</c:v>
                </c:pt>
                <c:pt idx="17">
                  <c:v>45478</c:v>
                </c:pt>
                <c:pt idx="18">
                  <c:v>15168</c:v>
                </c:pt>
                <c:pt idx="19">
                  <c:v>38766</c:v>
                </c:pt>
                <c:pt idx="20">
                  <c:v>40125</c:v>
                </c:pt>
                <c:pt idx="21">
                  <c:v>39222</c:v>
                </c:pt>
                <c:pt idx="22">
                  <c:v>34639</c:v>
                </c:pt>
                <c:pt idx="23">
                  <c:v>38039</c:v>
                </c:pt>
                <c:pt idx="24">
                  <c:v>44537</c:v>
                </c:pt>
                <c:pt idx="25">
                  <c:v>16111</c:v>
                </c:pt>
                <c:pt idx="26">
                  <c:v>41597</c:v>
                </c:pt>
                <c:pt idx="27">
                  <c:v>40843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6-F55B-4102-B4A8-D7D4413B9159}"/>
            </c:ext>
          </c:extLst>
        </c:ser>
        <c:ser>
          <c:idx val="3"/>
          <c:order val="3"/>
          <c:tx>
            <c:strRef>
              <c:f>RapportpourClient!$BB$77:$BB$78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RapportpourClient!$AX$79:$AX$107</c:f>
              <c:strCache>
                <c:ptCount val="28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07/02/2017</c:v>
                </c:pt>
                <c:pt idx="7">
                  <c:v>08/02/2017</c:v>
                </c:pt>
                <c:pt idx="8">
                  <c:v>09/02/2017</c:v>
                </c:pt>
                <c:pt idx="9">
                  <c:v>10/02/2017</c:v>
                </c:pt>
                <c:pt idx="10">
                  <c:v>11/02/2017</c:v>
                </c:pt>
                <c:pt idx="11">
                  <c:v>12/02/2017</c:v>
                </c:pt>
                <c:pt idx="12">
                  <c:v>13/02/2017</c:v>
                </c:pt>
                <c:pt idx="13">
                  <c:v>14/02/2017</c:v>
                </c:pt>
                <c:pt idx="14">
                  <c:v>15/02/2017</c:v>
                </c:pt>
                <c:pt idx="15">
                  <c:v>16/02/2017</c:v>
                </c:pt>
                <c:pt idx="16">
                  <c:v>17/02/2017</c:v>
                </c:pt>
                <c:pt idx="17">
                  <c:v>18/02/2017</c:v>
                </c:pt>
                <c:pt idx="18">
                  <c:v>19/02/2017</c:v>
                </c:pt>
                <c:pt idx="19">
                  <c:v>20/02/2017</c:v>
                </c:pt>
                <c:pt idx="20">
                  <c:v>21/02/2017</c:v>
                </c:pt>
                <c:pt idx="21">
                  <c:v>22/02/2017</c:v>
                </c:pt>
                <c:pt idx="22">
                  <c:v>23/02/2017</c:v>
                </c:pt>
                <c:pt idx="23">
                  <c:v>24/02/2017</c:v>
                </c:pt>
                <c:pt idx="24">
                  <c:v>25/02/2017</c:v>
                </c:pt>
                <c:pt idx="25">
                  <c:v>26/02/2017</c:v>
                </c:pt>
                <c:pt idx="26">
                  <c:v>27/02/2017</c:v>
                </c:pt>
                <c:pt idx="27">
                  <c:v>28/02/2017</c:v>
                </c:pt>
              </c:strCache>
            </c:strRef>
          </c:cat>
          <c:val>
            <c:numRef>
              <c:f>RapportpourClient!$BB$79:$BB$107</c:f>
              <c:numCache>
                <c:formatCode>General</c:formatCode>
                <c:ptCount val="28"/>
                <c:pt idx="0">
                  <c:v>62815</c:v>
                </c:pt>
                <c:pt idx="1">
                  <c:v>65321</c:v>
                </c:pt>
                <c:pt idx="2">
                  <c:v>59049</c:v>
                </c:pt>
                <c:pt idx="3">
                  <c:v>53513</c:v>
                </c:pt>
                <c:pt idx="4">
                  <c:v>18485</c:v>
                </c:pt>
                <c:pt idx="5">
                  <c:v>76432</c:v>
                </c:pt>
                <c:pt idx="6">
                  <c:v>72375</c:v>
                </c:pt>
                <c:pt idx="7">
                  <c:v>66507</c:v>
                </c:pt>
                <c:pt idx="8">
                  <c:v>62233</c:v>
                </c:pt>
                <c:pt idx="9">
                  <c:v>63438</c:v>
                </c:pt>
                <c:pt idx="10">
                  <c:v>56388</c:v>
                </c:pt>
                <c:pt idx="11">
                  <c:v>20905</c:v>
                </c:pt>
                <c:pt idx="12">
                  <c:v>74929</c:v>
                </c:pt>
                <c:pt idx="13">
                  <c:v>63839</c:v>
                </c:pt>
                <c:pt idx="14">
                  <c:v>66040</c:v>
                </c:pt>
                <c:pt idx="15">
                  <c:v>65166</c:v>
                </c:pt>
                <c:pt idx="16">
                  <c:v>66090</c:v>
                </c:pt>
                <c:pt idx="17">
                  <c:v>51885</c:v>
                </c:pt>
                <c:pt idx="18">
                  <c:v>17113</c:v>
                </c:pt>
                <c:pt idx="19">
                  <c:v>67554</c:v>
                </c:pt>
                <c:pt idx="20">
                  <c:v>68584</c:v>
                </c:pt>
                <c:pt idx="21">
                  <c:v>66760</c:v>
                </c:pt>
                <c:pt idx="22">
                  <c:v>57686</c:v>
                </c:pt>
                <c:pt idx="23">
                  <c:v>60188</c:v>
                </c:pt>
                <c:pt idx="24">
                  <c:v>50185</c:v>
                </c:pt>
                <c:pt idx="25">
                  <c:v>17459</c:v>
                </c:pt>
                <c:pt idx="26">
                  <c:v>71171</c:v>
                </c:pt>
                <c:pt idx="27">
                  <c:v>71587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7-F55B-4102-B4A8-D7D4413B91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6683648"/>
        <c:axId val="156566656"/>
      </c:lineChart>
      <c:catAx>
        <c:axId val="1566836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6566656"/>
        <c:crosses val="autoZero"/>
        <c:auto val="0"/>
        <c:lblAlgn val="ctr"/>
        <c:lblOffset val="100"/>
        <c:noMultiLvlLbl val="0"/>
      </c:catAx>
      <c:valAx>
        <c:axId val="1565666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spPr>
          <a:ln w="19050">
            <a:solidFill>
              <a:schemeClr val="bg1">
                <a:lumMod val="50000"/>
              </a:schemeClr>
            </a:solidFill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6683648"/>
        <c:crosses val="autoZero"/>
        <c:crossBetween val="midCat"/>
      </c:valAx>
    </c:plotArea>
    <c:legend>
      <c:legendPos val="b"/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38100">
      <a:solidFill>
        <a:schemeClr val="bg1">
          <a:lumMod val="50000"/>
        </a:schemeClr>
      </a:solidFill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10</xdr:row>
      <xdr:rowOff>0</xdr:rowOff>
    </xdr:from>
    <xdr:to>
      <xdr:col>8</xdr:col>
      <xdr:colOff>628650</xdr:colOff>
      <xdr:row>11</xdr:row>
      <xdr:rowOff>122185</xdr:rowOff>
    </xdr:to>
    <xdr:sp macro="" textlink="">
      <xdr:nvSpPr>
        <xdr:cNvPr id="3" name="Text Box 1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19050" y="2133600"/>
          <a:ext cx="8801100" cy="312685"/>
        </a:xfrm>
        <a:prstGeom prst="rect">
          <a:avLst/>
        </a:prstGeom>
        <a:solidFill>
          <a:srgbClr val="969696"/>
        </a:solidFill>
        <a:ln w="9525">
          <a:noFill/>
          <a:miter lim="800000"/>
          <a:headEnd/>
          <a:tailEnd/>
        </a:ln>
      </xdr:spPr>
      <xdr:txBody>
        <a:bodyPr vertOverflow="clip" wrap="square" lIns="91440" tIns="57600" rIns="91440" bIns="45720" anchor="t" upright="1"/>
        <a:lstStyle/>
        <a:p>
          <a:pPr lvl="1" algn="r" rtl="1">
            <a:defRPr sz="1000"/>
          </a:pPr>
          <a:r>
            <a:rPr lang="fr-FR" sz="1200" b="1" i="1" strike="noStrike">
              <a:solidFill>
                <a:srgbClr val="FFFFFF"/>
              </a:solidFill>
              <a:latin typeface="Arial Black"/>
            </a:rPr>
            <a:t>                          </a:t>
          </a:r>
          <a:r>
            <a:rPr lang="fr-FR" sz="1200" b="1" i="1" strike="noStrike" baseline="0">
              <a:solidFill>
                <a:srgbClr val="FFFFFF"/>
              </a:solidFill>
              <a:latin typeface="Arial Black"/>
            </a:rPr>
            <a:t>   </a:t>
          </a:r>
          <a:r>
            <a:rPr lang="fr-FR" sz="1200" b="1" i="1" strike="noStrike">
              <a:solidFill>
                <a:srgbClr val="FFFFFF"/>
              </a:solidFill>
              <a:latin typeface="Arial Black"/>
            </a:rPr>
            <a:t>Journée du</a:t>
          </a:r>
          <a:r>
            <a:rPr lang="fr-FR" sz="1200" b="1" i="1" strike="noStrike" baseline="0">
              <a:solidFill>
                <a:srgbClr val="FFFFFF"/>
              </a:solidFill>
              <a:latin typeface="Arial Black"/>
            </a:rPr>
            <a:t> 11/10/2016</a:t>
          </a:r>
        </a:p>
        <a:p>
          <a:pPr lvl="1" algn="r" rtl="1">
            <a:defRPr sz="1000"/>
          </a:pPr>
          <a:endParaRPr lang="fr-FR" sz="1200" b="1" i="1" strike="noStrike">
            <a:solidFill>
              <a:srgbClr val="FFFFFF"/>
            </a:solidFill>
            <a:latin typeface="Arial Black"/>
          </a:endParaRPr>
        </a:p>
      </xdr:txBody>
    </xdr:sp>
    <xdr:clientData/>
  </xdr:twoCellAnchor>
  <xdr:oneCellAnchor>
    <xdr:from>
      <xdr:col>9</xdr:col>
      <xdr:colOff>190500</xdr:colOff>
      <xdr:row>53</xdr:row>
      <xdr:rowOff>190500</xdr:rowOff>
    </xdr:from>
    <xdr:ext cx="184731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9124950" y="11915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0</xdr:col>
      <xdr:colOff>152400</xdr:colOff>
      <xdr:row>74</xdr:row>
      <xdr:rowOff>19050</xdr:rowOff>
    </xdr:from>
    <xdr:to>
      <xdr:col>9</xdr:col>
      <xdr:colOff>657225</xdr:colOff>
      <xdr:row>93</xdr:row>
      <xdr:rowOff>161925</xdr:rowOff>
    </xdr:to>
    <xdr:graphicFrame macro="">
      <xdr:nvGraphicFramePr>
        <xdr:cNvPr id="1890" name="Graphique 5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133350</xdr:colOff>
      <xdr:row>98</xdr:row>
      <xdr:rowOff>0</xdr:rowOff>
    </xdr:from>
    <xdr:to>
      <xdr:col>9</xdr:col>
      <xdr:colOff>657225</xdr:colOff>
      <xdr:row>117</xdr:row>
      <xdr:rowOff>152400</xdr:rowOff>
    </xdr:to>
    <xdr:graphicFrame macro="">
      <xdr:nvGraphicFramePr>
        <xdr:cNvPr id="1891" name="Graphique 6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161925</xdr:colOff>
      <xdr:row>120</xdr:row>
      <xdr:rowOff>19050</xdr:rowOff>
    </xdr:from>
    <xdr:to>
      <xdr:col>9</xdr:col>
      <xdr:colOff>628650</xdr:colOff>
      <xdr:row>138</xdr:row>
      <xdr:rowOff>154781</xdr:rowOff>
    </xdr:to>
    <xdr:graphicFrame macro="">
      <xdr:nvGraphicFramePr>
        <xdr:cNvPr id="1892" name="Graphique 10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133350</xdr:colOff>
      <xdr:row>144</xdr:row>
      <xdr:rowOff>142875</xdr:rowOff>
    </xdr:from>
    <xdr:to>
      <xdr:col>9</xdr:col>
      <xdr:colOff>638175</xdr:colOff>
      <xdr:row>159</xdr:row>
      <xdr:rowOff>9525</xdr:rowOff>
    </xdr:to>
    <xdr:graphicFrame macro="">
      <xdr:nvGraphicFramePr>
        <xdr:cNvPr id="1893" name="Graphique 11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114300</xdr:colOff>
      <xdr:row>164</xdr:row>
      <xdr:rowOff>19050</xdr:rowOff>
    </xdr:from>
    <xdr:to>
      <xdr:col>9</xdr:col>
      <xdr:colOff>619125</xdr:colOff>
      <xdr:row>188</xdr:row>
      <xdr:rowOff>85725</xdr:rowOff>
    </xdr:to>
    <xdr:graphicFrame macro="">
      <xdr:nvGraphicFramePr>
        <xdr:cNvPr id="1894" name="Graphique 12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333375</xdr:colOff>
          <xdr:row>1</xdr:row>
          <xdr:rowOff>142875</xdr:rowOff>
        </xdr:from>
        <xdr:to>
          <xdr:col>15</xdr:col>
          <xdr:colOff>28575</xdr:colOff>
          <xdr:row>4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macro7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0</xdr:row>
          <xdr:rowOff>209550</xdr:rowOff>
        </xdr:from>
        <xdr:to>
          <xdr:col>2</xdr:col>
          <xdr:colOff>638175</xdr:colOff>
          <xdr:row>0</xdr:row>
          <xdr:rowOff>695325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1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macro 4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17</xdr:row>
      <xdr:rowOff>128270</xdr:rowOff>
    </xdr:from>
    <xdr:to>
      <xdr:col>2</xdr:col>
      <xdr:colOff>494650</xdr:colOff>
      <xdr:row>20</xdr:row>
      <xdr:rowOff>75045</xdr:rowOff>
    </xdr:to>
    <xdr:sp macro="" textlink="">
      <xdr:nvSpPr>
        <xdr:cNvPr id="2" name="Text Box 1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38100" y="709295"/>
          <a:ext cx="3237850" cy="518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41148" rIns="0" bIns="0" anchor="t" upright="1"/>
        <a:lstStyle/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 Black"/>
            </a:rPr>
            <a:t>Prestation de maintenance 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 Black"/>
            </a:rPr>
            <a:t>préventive et curative</a:t>
          </a:r>
          <a:endParaRPr lang="fr-FR" sz="12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r>
            <a:rPr lang="fr-FR" sz="1200" b="0" i="0" strike="noStrike">
              <a:solidFill>
                <a:srgbClr val="000000"/>
              </a:solidFill>
              <a:latin typeface="Arial Black"/>
            </a:rPr>
            <a:t> </a:t>
          </a:r>
        </a:p>
      </xdr:txBody>
    </xdr:sp>
    <xdr:clientData/>
  </xdr:twoCellAnchor>
  <xdr:twoCellAnchor>
    <xdr:from>
      <xdr:col>0</xdr:col>
      <xdr:colOff>19050</xdr:colOff>
      <xdr:row>24</xdr:row>
      <xdr:rowOff>0</xdr:rowOff>
    </xdr:from>
    <xdr:to>
      <xdr:col>8</xdr:col>
      <xdr:colOff>628650</xdr:colOff>
      <xdr:row>25</xdr:row>
      <xdr:rowOff>122185</xdr:rowOff>
    </xdr:to>
    <xdr:sp macro="" textlink="">
      <xdr:nvSpPr>
        <xdr:cNvPr id="3" name="Text Box 11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19050" y="2133600"/>
          <a:ext cx="8801100" cy="312685"/>
        </a:xfrm>
        <a:prstGeom prst="rect">
          <a:avLst/>
        </a:prstGeom>
        <a:solidFill>
          <a:srgbClr val="969696"/>
        </a:solidFill>
        <a:ln w="9525">
          <a:noFill/>
          <a:miter lim="800000"/>
          <a:headEnd/>
          <a:tailEnd/>
        </a:ln>
      </xdr:spPr>
      <xdr:txBody>
        <a:bodyPr vertOverflow="clip" wrap="square" lIns="91440" tIns="57600" rIns="91440" bIns="45720" anchor="t" upright="1"/>
        <a:lstStyle/>
        <a:p>
          <a:pPr lvl="1" algn="r" rtl="1">
            <a:defRPr sz="1000"/>
          </a:pPr>
          <a:r>
            <a:rPr lang="fr-FR" sz="1200" b="1" i="1" strike="noStrike">
              <a:solidFill>
                <a:srgbClr val="FFFFFF"/>
              </a:solidFill>
              <a:latin typeface="Arial Black"/>
            </a:rPr>
            <a:t>                        </a:t>
          </a:r>
          <a:r>
            <a:rPr lang="fr-FR" sz="1200" b="1" i="1" strike="noStrike" baseline="0">
              <a:solidFill>
                <a:srgbClr val="FFFFFF"/>
              </a:solidFill>
              <a:latin typeface="Arial Black"/>
            </a:rPr>
            <a:t>   </a:t>
          </a:r>
          <a:r>
            <a:rPr lang="fr-FR" sz="1200" b="1" i="1" strike="noStrike">
              <a:solidFill>
                <a:srgbClr val="FFFFFF"/>
              </a:solidFill>
              <a:latin typeface="Arial Black"/>
            </a:rPr>
            <a:t>Journée du</a:t>
          </a:r>
          <a:r>
            <a:rPr lang="fr-FR" sz="1200" b="1" i="1" strike="noStrike" baseline="0">
              <a:solidFill>
                <a:srgbClr val="FFFFFF"/>
              </a:solidFill>
              <a:latin typeface="Arial Black"/>
            </a:rPr>
            <a:t> </a:t>
          </a:r>
        </a:p>
        <a:p>
          <a:pPr lvl="1" algn="r" rtl="1">
            <a:defRPr sz="1000"/>
          </a:pPr>
          <a:endParaRPr lang="fr-FR" sz="1200" b="1" i="1" strike="noStrike">
            <a:solidFill>
              <a:srgbClr val="FFFFFF"/>
            </a:solidFill>
            <a:latin typeface="Arial Black"/>
          </a:endParaRPr>
        </a:p>
      </xdr:txBody>
    </xdr:sp>
    <xdr:clientData/>
  </xdr:twoCellAnchor>
  <xdr:twoCellAnchor>
    <xdr:from>
      <xdr:col>2</xdr:col>
      <xdr:colOff>320040</xdr:colOff>
      <xdr:row>21</xdr:row>
      <xdr:rowOff>114300</xdr:rowOff>
    </xdr:from>
    <xdr:to>
      <xdr:col>8</xdr:col>
      <xdr:colOff>38076</xdr:colOff>
      <xdr:row>22</xdr:row>
      <xdr:rowOff>44096</xdr:rowOff>
    </xdr:to>
    <xdr:sp macro="" textlink="">
      <xdr:nvSpPr>
        <xdr:cNvPr id="4" name="Text Box 12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3101340" y="1457325"/>
          <a:ext cx="5128236" cy="31079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54864" tIns="59436" rIns="54864" bIns="0" anchor="t" upright="1"/>
        <a:lstStyle/>
        <a:p>
          <a:pPr algn="ctr" rtl="1">
            <a:defRPr sz="1000"/>
          </a:pPr>
          <a:r>
            <a:rPr lang="fr-FR" sz="1600" b="0" i="0" strike="noStrike">
              <a:solidFill>
                <a:srgbClr val="000000"/>
              </a:solidFill>
              <a:latin typeface="Arial Black"/>
            </a:rPr>
            <a:t>Rapport journalier Hub de Roissy</a:t>
          </a:r>
        </a:p>
      </xdr:txBody>
    </xdr:sp>
    <xdr:clientData/>
  </xdr:twoCellAnchor>
  <xdr:oneCellAnchor>
    <xdr:from>
      <xdr:col>9</xdr:col>
      <xdr:colOff>190500</xdr:colOff>
      <xdr:row>67</xdr:row>
      <xdr:rowOff>190500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9124950" y="11925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oneCell">
    <xdr:from>
      <xdr:col>0</xdr:col>
      <xdr:colOff>66675</xdr:colOff>
      <xdr:row>14</xdr:row>
      <xdr:rowOff>161925</xdr:rowOff>
    </xdr:from>
    <xdr:to>
      <xdr:col>1</xdr:col>
      <xdr:colOff>485775</xdr:colOff>
      <xdr:row>17</xdr:row>
      <xdr:rowOff>104775</xdr:rowOff>
    </xdr:to>
    <xdr:pic>
      <xdr:nvPicPr>
        <xdr:cNvPr id="243794" name="Image 2">
          <a:extLst>
            <a:ext uri="{FF2B5EF4-FFF2-40B4-BE49-F238E27FC236}">
              <a16:creationId xmlns:a16="http://schemas.microsoft.com/office/drawing/2014/main" id="{00000000-0008-0000-0300-000052B80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2895600"/>
          <a:ext cx="1457325" cy="523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752475</xdr:colOff>
      <xdr:row>14</xdr:row>
      <xdr:rowOff>142875</xdr:rowOff>
    </xdr:from>
    <xdr:to>
      <xdr:col>8</xdr:col>
      <xdr:colOff>0</xdr:colOff>
      <xdr:row>17</xdr:row>
      <xdr:rowOff>114300</xdr:rowOff>
    </xdr:to>
    <xdr:pic>
      <xdr:nvPicPr>
        <xdr:cNvPr id="243795" name="Image 2">
          <a:extLst>
            <a:ext uri="{FF2B5EF4-FFF2-40B4-BE49-F238E27FC236}">
              <a16:creationId xmlns:a16="http://schemas.microsoft.com/office/drawing/2014/main" id="{00000000-0008-0000-0300-000053B80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8700" y="2876550"/>
          <a:ext cx="153352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200025</xdr:colOff>
      <xdr:row>18</xdr:row>
      <xdr:rowOff>38100</xdr:rowOff>
    </xdr:from>
    <xdr:to>
      <xdr:col>8</xdr:col>
      <xdr:colOff>0</xdr:colOff>
      <xdr:row>21</xdr:row>
      <xdr:rowOff>19050</xdr:rowOff>
    </xdr:to>
    <xdr:pic>
      <xdr:nvPicPr>
        <xdr:cNvPr id="243796" name="Image 3">
          <a:extLst>
            <a:ext uri="{FF2B5EF4-FFF2-40B4-BE49-F238E27FC236}">
              <a16:creationId xmlns:a16="http://schemas.microsoft.com/office/drawing/2014/main" id="{00000000-0008-0000-0300-000054B80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7637" b="28123"/>
        <a:stretch>
          <a:fillRect/>
        </a:stretch>
      </xdr:blipFill>
      <xdr:spPr bwMode="auto">
        <a:xfrm>
          <a:off x="5048250" y="3543300"/>
          <a:ext cx="1323975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CONTRAT%20ECLAIRAGE\SUIVI%20DE%20TRAVAUX\CERDATO\Cerdato%20AOUT%2020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site"/>
      <sheetName val="Préventif"/>
      <sheetName val="Correctif"/>
      <sheetName val="Curatif"/>
      <sheetName val="LISTES"/>
    </sheetNames>
    <sheetDataSet>
      <sheetData sheetId="0"/>
      <sheetData sheetId="1"/>
      <sheetData sheetId="2"/>
      <sheetData sheetId="3"/>
      <sheetData sheetId="4">
        <row r="1">
          <cell r="F1" t="str">
            <v>A</v>
          </cell>
          <cell r="G1" t="str">
            <v>W</v>
          </cell>
        </row>
        <row r="3">
          <cell r="E3" t="str">
            <v>Ballast électromagnetique</v>
          </cell>
          <cell r="F3" t="str">
            <v>B22</v>
          </cell>
          <cell r="G3">
            <v>3</v>
          </cell>
        </row>
        <row r="4">
          <cell r="E4" t="str">
            <v>Dichro pro</v>
          </cell>
          <cell r="F4" t="str">
            <v>BTA</v>
          </cell>
          <cell r="G4">
            <v>3.6</v>
          </cell>
        </row>
        <row r="5">
          <cell r="E5" t="str">
            <v>Lampe</v>
          </cell>
          <cell r="F5" t="str">
            <v>d=50</v>
          </cell>
          <cell r="G5">
            <v>5.5</v>
          </cell>
        </row>
        <row r="6">
          <cell r="E6" t="str">
            <v>Lampe à décharge</v>
          </cell>
          <cell r="F6" t="str">
            <v>d=80</v>
          </cell>
          <cell r="G6">
            <v>18</v>
          </cell>
        </row>
        <row r="7">
          <cell r="E7" t="str">
            <v>Lampe à décharge en quartz</v>
          </cell>
          <cell r="F7" t="str">
            <v>E10</v>
          </cell>
          <cell r="G7">
            <v>20</v>
          </cell>
        </row>
        <row r="8">
          <cell r="E8" t="str">
            <v>Lampe à vapeur de mercure</v>
          </cell>
          <cell r="F8" t="str">
            <v>E27</v>
          </cell>
          <cell r="G8">
            <v>36</v>
          </cell>
        </row>
        <row r="9">
          <cell r="E9" t="str">
            <v>Lampe claire standard</v>
          </cell>
          <cell r="F9" t="str">
            <v>E27</v>
          </cell>
          <cell r="G9">
            <v>40</v>
          </cell>
        </row>
        <row r="10">
          <cell r="E10" t="str">
            <v>Mazdasol</v>
          </cell>
          <cell r="F10" t="str">
            <v>Lino 7</v>
          </cell>
          <cell r="G10">
            <v>50</v>
          </cell>
        </row>
        <row r="11">
          <cell r="E11" t="str">
            <v>Starter</v>
          </cell>
          <cell r="F11" t="str">
            <v>MAF</v>
          </cell>
          <cell r="G11">
            <v>58</v>
          </cell>
        </row>
        <row r="12">
          <cell r="E12" t="str">
            <v>Tube fluo</v>
          </cell>
          <cell r="F12" t="str">
            <v>MAIS2/P</v>
          </cell>
          <cell r="G12">
            <v>58</v>
          </cell>
        </row>
        <row r="13">
          <cell r="E13" t="str">
            <v>Ballast électronique 2x</v>
          </cell>
          <cell r="F13" t="str">
            <v>MTIL</v>
          </cell>
          <cell r="G13">
            <v>60</v>
          </cell>
        </row>
        <row r="14">
          <cell r="F14" t="str">
            <v>S1</v>
          </cell>
          <cell r="G14">
            <v>70</v>
          </cell>
        </row>
        <row r="15">
          <cell r="F15" t="str">
            <v>S2</v>
          </cell>
          <cell r="G15">
            <v>125</v>
          </cell>
        </row>
        <row r="17">
          <cell r="F17" t="str">
            <v>TFP</v>
          </cell>
          <cell r="G17">
            <v>250</v>
          </cell>
        </row>
        <row r="18">
          <cell r="F18" t="str">
            <v>TFRX</v>
          </cell>
          <cell r="G18">
            <v>400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00.587612268515" createdVersion="4" refreshedVersion="6" recordCount="526">
  <cacheSource type="worksheet">
    <worksheetSource ref="B2:DD2902" sheet="Journalier"/>
  </cacheSource>
  <cacheFields count="107">
    <cacheField name="Semaine" numFmtId="0">
      <sharedItems containsString="0" containsBlank="1" containsNumber="1" containsInteger="1" minValue="1" maxValue="52" count="53">
        <n v="19"/>
        <m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</sharedItems>
    </cacheField>
    <cacheField name="Date" numFmtId="0">
      <sharedItems containsNonDate="0" containsDate="1" containsString="0" containsBlank="1" minDate="2016-02-01T00:00:00" maxDate="2017-05-04T00:00:00" count="459">
        <d v="2016-05-09T00:00:00"/>
        <d v="2016-05-10T00:00:00"/>
        <d v="2016-05-11T00:00:00"/>
        <d v="2016-05-12T00:00:00"/>
        <d v="2016-05-13T00:00:00"/>
        <d v="2016-05-14T00:00:00"/>
        <d v="2016-05-15T00:00:00"/>
        <d v="2016-05-16T00:00:00"/>
        <d v="2016-05-17T00:00:00"/>
        <d v="2016-05-18T00:00:00"/>
        <d v="2016-05-19T00:00:00"/>
        <d v="2016-05-20T00:00:00"/>
        <d v="2016-05-21T00:00:00"/>
        <d v="2016-05-22T00:00:00"/>
        <d v="2016-05-23T00:00:00"/>
        <d v="2016-05-24T00:00:00"/>
        <d v="2016-05-25T00:00:00"/>
        <d v="2016-05-26T00:00:00"/>
        <d v="2016-05-27T00:00:00"/>
        <d v="2016-05-28T00:00:00"/>
        <d v="2016-05-29T00:00:00"/>
        <d v="2016-05-30T00:00:00"/>
        <d v="2016-05-3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19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d v="2016-09-04T00:00:00"/>
        <d v="2016-09-05T00:00:00"/>
        <d v="2016-09-06T00:00:00"/>
        <d v="2016-09-07T00:00:00"/>
        <d v="2016-09-08T00:00:00"/>
        <d v="2016-09-09T00:00:00"/>
        <d v="2016-09-10T00:00:00"/>
        <d v="2016-09-11T00:00:00"/>
        <d v="2016-09-12T00:00:00"/>
        <d v="2016-09-13T00:00:00"/>
        <d v="2016-09-14T00:00:00"/>
        <d v="2016-09-15T00:00:00"/>
        <d v="2016-09-16T00:00:00"/>
        <d v="2016-09-17T00:00:00"/>
        <d v="2016-09-18T00:00:00"/>
        <d v="2016-09-19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  <d v="2016-09-28T00:00:00"/>
        <d v="2016-09-29T00:00:00"/>
        <d v="2016-09-30T00:00:00"/>
        <d v="2016-10-01T00:00:00"/>
        <d v="2016-10-02T00:00:00"/>
        <d v="2016-10-03T00:00:00"/>
        <d v="2016-10-04T00:00:00"/>
        <d v="2016-10-05T00:00:00"/>
        <d v="2016-10-06T00:00:00"/>
        <d v="2016-10-07T00:00:00"/>
        <d v="2016-10-08T00:00:00"/>
        <d v="2016-10-09T00:00:00"/>
        <d v="2016-10-10T00:00:00"/>
        <d v="2016-10-11T00:00:00"/>
        <d v="2016-10-12T00:00:00"/>
        <d v="2016-10-13T00:00:00"/>
        <d v="2016-10-14T00:00:00"/>
        <d v="2016-10-15T00:00:00"/>
        <d v="2016-10-16T00:00:00"/>
        <d v="2016-10-17T00:00:00"/>
        <d v="2016-10-18T00:00:00"/>
        <d v="2016-10-19T00:00:00"/>
        <d v="2016-10-20T00:00:00"/>
        <d v="2016-10-21T00:00:00"/>
        <d v="2016-10-22T00:00:00"/>
        <d v="2016-10-23T00:00:00"/>
        <d v="2016-10-24T00:00:00"/>
        <d v="2016-10-25T00:00:00"/>
        <d v="2016-10-26T00:00:00"/>
        <d v="2016-10-27T00:00:00"/>
        <d v="2016-10-28T00:00:00"/>
        <d v="2016-10-29T00:00:00"/>
        <d v="2016-10-30T00:00:00"/>
        <d v="2016-10-31T00:00:00"/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d v="2016-11-13T00:00:00"/>
        <d v="2016-11-14T00:00:00"/>
        <d v="2016-11-15T00:00:00"/>
        <d v="2016-11-16T00:00:00"/>
        <d v="2016-11-17T00:00:00"/>
        <d v="2016-11-18T00:00:00"/>
        <d v="2016-11-19T00:00:00"/>
        <d v="2016-11-20T00:00:00"/>
        <d v="2016-11-21T00:00:00"/>
        <d v="2016-11-22T00:00:00"/>
        <d v="2016-11-23T00:00:00"/>
        <d v="2016-11-24T00:00:00"/>
        <d v="2016-11-25T00:00:00"/>
        <d v="2016-11-26T00:00:00"/>
        <d v="2016-11-27T00:00:00"/>
        <d v="2016-11-28T00:00:00"/>
        <d v="2016-11-29T00:00:00"/>
        <d v="2016-11-30T00:00:00"/>
        <d v="2016-12-01T00:00:00"/>
        <d v="2016-12-02T00:00:00"/>
        <d v="2016-12-03T00:00:00"/>
        <d v="2016-12-04T00:00:00"/>
        <d v="2016-12-05T00:00:00"/>
        <d v="2016-12-06T00:00:00"/>
        <d v="2016-12-07T00:00:00"/>
        <d v="2016-12-08T00:00:00"/>
        <d v="2016-12-09T00:00:00"/>
        <d v="2016-12-10T00:00:00"/>
        <d v="2016-12-11T00:00:00"/>
        <d v="2016-12-12T00:00:00"/>
        <d v="2016-12-13T00:00:00"/>
        <d v="2016-12-14T00:00:00"/>
        <d v="2016-12-15T00:00:00"/>
        <d v="2016-12-16T00:00:00"/>
        <d v="2016-12-17T00:00:00"/>
        <d v="2016-12-18T00:00:00"/>
        <d v="2016-12-19T00:00:00"/>
        <d v="2016-12-20T00:00:00"/>
        <d v="2016-12-21T00:00:00"/>
        <d v="2016-12-22T00:00:00"/>
        <d v="2016-12-23T00:00:00"/>
        <d v="2016-12-24T00:00:00"/>
        <d v="2016-12-25T00:00:00"/>
        <d v="2016-12-26T00:00:00"/>
        <d v="2016-12-27T00:00:00"/>
        <d v="2016-12-28T00:00:00"/>
        <d v="2016-12-29T00:00:00"/>
        <d v="2016-12-30T00:00:00"/>
        <d v="2016-12-31T00:00:00"/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m/>
        <d v="2016-02-09T00:00:00" u="1"/>
        <d v="2016-03-14T00:00:00" u="1"/>
        <d v="2016-05-05T00:00:00" u="1"/>
        <d v="2016-02-28T00:00:00" u="1"/>
        <d v="2016-04-19T00:00:00" u="1"/>
        <d v="2016-02-02T00:00:00" u="1"/>
        <d v="2016-03-07T00:00:00" u="1"/>
        <d v="2016-02-21T00:00:00" u="1"/>
        <d v="2016-04-12T00:00:00" u="1"/>
        <d v="2016-03-26T00:00:00" u="1"/>
        <d v="2016-02-14T00:00:00" u="1"/>
        <d v="2016-04-05T00:00:00" u="1"/>
        <d v="2016-03-19T00:00:00" u="1"/>
        <d v="2016-04-24T00:00:00" u="1"/>
        <d v="2016-02-07T00:00:00" u="1"/>
        <d v="2016-03-12T00:00:00" u="1"/>
        <d v="2016-05-03T00:00:00" u="1"/>
        <d v="2016-02-26T00:00:00" u="1"/>
        <d v="2016-04-17T00:00:00" u="1"/>
        <d v="2016-03-31T00:00:00" u="1"/>
        <d v="2016-03-05T00:00:00" u="1"/>
        <d v="2016-02-19T00:00:00" u="1"/>
        <d v="2016-04-10T00:00:00" u="1"/>
        <d v="2016-03-24T00:00:00" u="1"/>
        <d v="2016-04-29T00:00:00" u="1"/>
        <d v="2016-02-12T00:00:00" u="1"/>
        <d v="2016-04-03T00:00:00" u="1"/>
        <d v="2016-03-17T00:00:00" u="1"/>
        <d v="2016-05-08T00:00:00" u="1"/>
        <d v="2016-04-22T00:00:00" u="1"/>
        <d v="2016-02-05T00:00:00" u="1"/>
        <d v="2016-03-10T00:00:00" u="1"/>
        <d v="2016-05-01T00:00:00" u="1"/>
        <d v="2016-02-24T00:00:00" u="1"/>
        <d v="2016-04-15T00:00:00" u="1"/>
        <d v="2016-03-29T00:00:00" u="1"/>
        <d v="2016-03-03T00:00:00" u="1"/>
        <d v="2016-02-17T00:00:00" u="1"/>
        <d v="2016-04-08T00:00:00" u="1"/>
        <d v="2016-03-22T00:00:00" u="1"/>
        <d v="2016-04-27T00:00:00" u="1"/>
        <d v="2016-02-10T00:00:00" u="1"/>
        <d v="2016-04-01T00:00:00" u="1"/>
        <d v="2016-03-15T00:00:00" u="1"/>
        <d v="2016-05-06T00:00:00" u="1"/>
        <d v="2016-02-29T00:00:00" u="1"/>
        <d v="2016-04-20T00:00:00" u="1"/>
        <d v="2016-02-03T00:00:00" u="1"/>
        <d v="2016-03-08T00:00:00" u="1"/>
        <d v="2016-02-22T00:00:00" u="1"/>
        <d v="2016-04-13T00:00:00" u="1"/>
        <d v="2016-03-27T00:00:00" u="1"/>
        <d v="2016-03-01T00:00:00" u="1"/>
        <d v="2016-02-15T00:00:00" u="1"/>
        <d v="2016-04-06T00:00:00" u="1"/>
        <d v="2016-03-20T00:00:00" u="1"/>
        <d v="2016-04-25T00:00:00" u="1"/>
        <d v="2016-02-08T00:00:00" u="1"/>
        <d v="2016-03-13T00:00:00" u="1"/>
        <d v="2016-05-04T00:00:00" u="1"/>
        <d v="2016-02-27T00:00:00" u="1"/>
        <d v="2016-04-18T00:00:00" u="1"/>
        <d v="2016-02-01T00:00:00" u="1"/>
        <d v="2016-03-06T00:00:00" u="1"/>
        <d v="2016-02-20T00:00:00" u="1"/>
        <d v="2016-04-11T00:00:00" u="1"/>
        <d v="2016-03-25T00:00:00" u="1"/>
        <d v="2016-04-30T00:00:00" u="1"/>
        <d v="2016-02-13T00:00:00" u="1"/>
        <d v="2016-04-04T00:00:00" u="1"/>
        <d v="2016-03-18T00:00:00" u="1"/>
        <d v="2016-04-23T00:00:00" u="1"/>
        <d v="2016-02-06T00:00:00" u="1"/>
        <d v="2016-03-11T00:00:00" u="1"/>
        <d v="2016-05-02T00:00:00" u="1"/>
        <d v="2016-02-25T00:00:00" u="1"/>
        <d v="2016-04-16T00:00:00" u="1"/>
        <d v="2016-03-30T00:00:00" u="1"/>
        <d v="2016-03-04T00:00:00" u="1"/>
        <d v="2016-02-18T00:00:00" u="1"/>
        <d v="2016-04-09T00:00:00" u="1"/>
        <d v="2016-03-23T00:00:00" u="1"/>
        <d v="2016-04-28T00:00:00" u="1"/>
        <d v="2016-02-11T00:00:00" u="1"/>
        <d v="2016-04-02T00:00:00" u="1"/>
        <d v="2016-03-16T00:00:00" u="1"/>
        <d v="2016-05-07T00:00:00" u="1"/>
        <d v="2016-04-21T00:00:00" u="1"/>
        <d v="2016-02-04T00:00:00" u="1"/>
        <d v="2016-03-09T00:00:00" u="1"/>
        <d v="2016-02-23T00:00:00" u="1"/>
        <d v="2016-04-14T00:00:00" u="1"/>
        <d v="2016-03-28T00:00:00" u="1"/>
        <d v="2016-03-02T00:00:00" u="1"/>
        <d v="2016-02-16T00:00:00" u="1"/>
        <d v="2016-04-07T00:00:00" u="1"/>
        <d v="2016-03-21T00:00:00" u="1"/>
        <d v="2016-04-26T00:00:00" u="1"/>
      </sharedItems>
    </cacheField>
    <cacheField name="TotalNbLect" numFmtId="0">
      <sharedItems containsString="0" containsBlank="1" containsNumber="1" containsInteger="1" minValue="0" maxValue="110631"/>
    </cacheField>
    <cacheField name="Nb de lecture A" numFmtId="0">
      <sharedItems containsString="0" containsBlank="1" containsNumber="1" containsInteger="1" minValue="0" maxValue="12694"/>
    </cacheField>
    <cacheField name="Nb de Non lu A" numFmtId="0">
      <sharedItems containsString="0" containsBlank="1" containsNumber="1" containsInteger="1" minValue="0" maxValue="440"/>
    </cacheField>
    <cacheField name="Nb Pas de données du scanner A" numFmtId="0">
      <sharedItems containsString="0" containsBlank="1" containsNumber="1" containsInteger="1" minValue="0" maxValue="24"/>
    </cacheField>
    <cacheField name="% de lectureA_3" numFmtId="0">
      <sharedItems containsString="0" containsBlank="1" containsNumber="1" minValue="0.95956905943590365" maxValue="1"/>
    </cacheField>
    <cacheField name="Nb de lecture DE1" numFmtId="0">
      <sharedItems containsString="0" containsBlank="1" containsNumber="1" containsInteger="1" minValue="0" maxValue="27494"/>
    </cacheField>
    <cacheField name="Nb de Non lu DE1" numFmtId="0">
      <sharedItems containsString="0" containsBlank="1" containsNumber="1" containsInteger="1" minValue="0" maxValue="8586"/>
    </cacheField>
    <cacheField name="Nb Pas de données du scanner DE1" numFmtId="0">
      <sharedItems containsString="0" containsBlank="1" containsNumber="1" containsInteger="1" minValue="0" maxValue="1380"/>
    </cacheField>
    <cacheField name="% de lectureD_1" numFmtId="0">
      <sharedItems containsString="0" containsBlank="1" containsNumber="1" minValue="0.64517728737912228" maxValue="1"/>
    </cacheField>
    <cacheField name="Nb de lecture DE2" numFmtId="0">
      <sharedItems containsString="0" containsBlank="1" containsNumber="1" containsInteger="1" minValue="0" maxValue="14541"/>
    </cacheField>
    <cacheField name="Nb de Non lu DE2" numFmtId="0">
      <sharedItems containsString="0" containsBlank="1" containsNumber="1" containsInteger="1" minValue="0" maxValue="7943"/>
    </cacheField>
    <cacheField name="Nb Pas de données du scanner DE2" numFmtId="0">
      <sharedItems containsString="0" containsBlank="1" containsNumber="1" containsInteger="1" minValue="0" maxValue="1520"/>
    </cacheField>
    <cacheField name="% de lectureD_2" numFmtId="0">
      <sharedItems containsString="0" containsBlank="1" containsNumber="1" minValue="0.45375146138504918" maxValue="0.99090909090909096"/>
    </cacheField>
    <cacheField name="Nb de lecture RE1" numFmtId="0">
      <sharedItems containsString="0" containsBlank="1" containsNumber="1" containsInteger="1" minValue="2" maxValue="15732"/>
    </cacheField>
    <cacheField name="Nb de Non lu RE1" numFmtId="0">
      <sharedItems containsString="0" containsBlank="1" containsNumber="1" containsInteger="1" minValue="0" maxValue="653"/>
    </cacheField>
    <cacheField name="Nb Pas de données du scanner RE1" numFmtId="0">
      <sharedItems containsString="0" containsBlank="1" containsNumber="1" containsInteger="1" minValue="0" maxValue="101"/>
    </cacheField>
    <cacheField name="% de lectureR_1" numFmtId="0">
      <sharedItems containsString="0" containsBlank="1" containsNumber="1" minValue="0.91225737835681997" maxValue="1"/>
    </cacheField>
    <cacheField name="Nb de lecture RE2" numFmtId="0">
      <sharedItems containsString="0" containsBlank="1" containsNumber="1" containsInteger="1" minValue="0" maxValue="53109"/>
    </cacheField>
    <cacheField name="Nb de Non lu RE2" numFmtId="0">
      <sharedItems containsString="0" containsBlank="1" containsNumber="1" containsInteger="1" minValue="0" maxValue="2730"/>
    </cacheField>
    <cacheField name="Nb Pas de données du scanner RE2" numFmtId="0">
      <sharedItems containsString="0" containsBlank="1" containsNumber="1" containsInteger="1" minValue="0" maxValue="411"/>
    </cacheField>
    <cacheField name="% de lectureR_2" numFmtId="0">
      <sharedItems containsString="0" containsBlank="1" containsNumber="1" minValue="0.9" maxValue="0.98639455782312924"/>
    </cacheField>
    <cacheField name="Nb de lecture Total " numFmtId="0">
      <sharedItems containsString="0" containsBlank="1" containsNumber="1" containsInteger="1" minValue="0" maxValue="110631"/>
    </cacheField>
    <cacheField name="Nb de Non lu Total" numFmtId="0">
      <sharedItems containsString="0" containsBlank="1" containsNumber="1" containsInteger="1" minValue="0" maxValue="19112"/>
    </cacheField>
    <cacheField name="Nb Pas de données du scanner Total" numFmtId="0">
      <sharedItems containsString="0" containsBlank="1" containsNumber="1" containsInteger="1" minValue="0" maxValue="2908"/>
    </cacheField>
    <cacheField name="%Dispo R" numFmtId="0">
      <sharedItems containsString="0" containsBlank="1" containsNumber="1" minValue="0.375" maxValue="1"/>
    </cacheField>
    <cacheField name="NbArrêt R" numFmtId="0">
      <sharedItems containsString="0" containsBlank="1" containsNumber="1" containsInteger="1" minValue="0" maxValue="26"/>
    </cacheField>
    <cacheField name="Duree Arret Pondérés  R" numFmtId="0">
      <sharedItems containsString="0" containsBlank="1" containsNumber="1" minValue="0" maxValue="10"/>
    </cacheField>
    <cacheField name="%Dispo A" numFmtId="0">
      <sharedItems containsString="0" containsBlank="1" containsNumber="1" minValue="0.98" maxValue="1"/>
    </cacheField>
    <cacheField name="NbArrêt A" numFmtId="0">
      <sharedItems containsString="0" containsBlank="1" containsNumber="1" containsInteger="1" minValue="0" maxValue="1"/>
    </cacheField>
    <cacheField name="Duree Arret Pondérés  A" numFmtId="0">
      <sharedItems containsString="0" containsBlank="1" containsNumber="1" minValue="0" maxValue="0.25"/>
    </cacheField>
    <cacheField name="%Dispo" numFmtId="0">
      <sharedItems containsString="0" containsBlank="1" containsNumber="1" minValue="0.93179999999999996" maxValue="1"/>
    </cacheField>
    <cacheField name="NbArrêt D" numFmtId="0">
      <sharedItems containsString="0" containsBlank="1" containsNumber="1" containsInteger="1" minValue="0" maxValue="3"/>
    </cacheField>
    <cacheField name="Duree Arret Pondérés  D" numFmtId="0">
      <sharedItems containsString="0" containsBlank="1" containsNumber="1" minValue="0" maxValue="1.5"/>
    </cacheField>
    <cacheField name="%Dispo BIZ" numFmtId="0">
      <sharedItems containsString="0" containsBlank="1" containsNumber="1" minValue="0.9" maxValue="1"/>
    </cacheField>
    <cacheField name="NbArrêt BIZ" numFmtId="0">
      <sharedItems containsString="0" containsBlank="1" containsNumber="1" containsInteger="1" minValue="0" maxValue="1"/>
    </cacheField>
    <cacheField name="Duree Arret Pondérés  BIZ" numFmtId="0">
      <sharedItems containsString="0" containsBlank="1" containsNumber="1" minValue="0" maxValue="1.5"/>
    </cacheField>
    <cacheField name="%Dispo AKL NAT" numFmtId="0">
      <sharedItems containsString="0" containsBlank="1" containsNumber="1" containsInteger="1" minValue="1" maxValue="1"/>
    </cacheField>
    <cacheField name="NbArrêt AKL NAT" numFmtId="0">
      <sharedItems containsString="0" containsBlank="1" containsNumber="1" containsInteger="1" minValue="0" maxValue="0"/>
    </cacheField>
    <cacheField name="Duree Arret Pondérés  AKL NAT" numFmtId="0">
      <sharedItems containsString="0" containsBlank="1" containsNumber="1" containsInteger="1" minValue="0" maxValue="0"/>
    </cacheField>
    <cacheField name="%Dispo OCS" numFmtId="0">
      <sharedItems containsString="0" containsBlank="1" containsNumber="1" containsInteger="1" minValue="1" maxValue="1"/>
    </cacheField>
    <cacheField name="NbArrêt OCS" numFmtId="0">
      <sharedItems containsString="0" containsBlank="1" containsNumber="1" containsInteger="1" minValue="0" maxValue="0"/>
    </cacheField>
    <cacheField name="Duree Arret Pondérés  OCS" numFmtId="0">
      <sharedItems containsString="0" containsBlank="1" containsNumber="1" containsInteger="1" minValue="0" maxValue="0"/>
    </cacheField>
    <cacheField name="%Dispo AKL INTER" numFmtId="0">
      <sharedItems containsString="0" containsBlank="1" containsNumber="1" containsInteger="1" minValue="1" maxValue="1"/>
    </cacheField>
    <cacheField name="NbArrêt AKL INTER" numFmtId="0">
      <sharedItems containsString="0" containsBlank="1" containsNumber="1" containsInteger="1" minValue="0" maxValue="0"/>
    </cacheField>
    <cacheField name="Duree Arret Pondérés  AKL INTER" numFmtId="0">
      <sharedItems containsString="0" containsBlank="1" containsNumber="1" containsInteger="1" minValue="0" maxValue="0"/>
    </cacheField>
    <cacheField name="NbLecAvion" numFmtId="0">
      <sharedItems containsString="0" containsBlank="1" containsNumber="1" containsInteger="1" minValue="0" maxValue="12694"/>
    </cacheField>
    <cacheField name="NbLecDouane" numFmtId="0">
      <sharedItems containsString="0" containsBlank="1" containsNumber="1" containsInteger="1" minValue="0" maxValue="38739"/>
    </cacheField>
    <cacheField name="NbLecRoute" numFmtId="0">
      <sharedItems containsString="0" containsBlank="1" containsNumber="1" containsInteger="1" minValue="0" maxValue="67744"/>
    </cacheField>
    <cacheField name="Commentaires" numFmtId="0">
      <sharedItems containsBlank="1"/>
    </cacheField>
    <cacheField name="Tps O R" numFmtId="0">
      <sharedItems containsString="0" containsBlank="1" containsNumber="1" minValue="14.5" maxValue="21"/>
    </cacheField>
    <cacheField name="Tps O A" numFmtId="0">
      <sharedItems containsString="0" containsBlank="1" containsNumber="1" containsInteger="1" minValue="0" maxValue="9"/>
    </cacheField>
    <cacheField name="Tps O D" numFmtId="0">
      <sharedItems containsString="0" containsBlank="1" containsNumber="1" containsInteger="1" minValue="8" maxValue="22"/>
    </cacheField>
    <cacheField name="Tps O NAT" numFmtId="0">
      <sharedItems containsString="0" containsBlank="1" containsNumber="1" minValue="7.5" maxValue="7.5"/>
    </cacheField>
    <cacheField name="Tps O INT" numFmtId="0">
      <sharedItems containsString="0" containsBlank="1" containsNumber="1" minValue="0" maxValue="10.5"/>
    </cacheField>
    <cacheField name="Tps ANP R" numFmtId="0">
      <sharedItems containsString="0" containsBlank="1" containsNumber="1" minValue="0" maxValue="10"/>
    </cacheField>
    <cacheField name="Tps ANP A" numFmtId="0">
      <sharedItems containsString="0" containsBlank="1" containsNumber="1" minValue="0" maxValue="0.5"/>
    </cacheField>
    <cacheField name="Tps ANP D" numFmtId="0">
      <sharedItems containsString="0" containsBlank="1" containsNumber="1" minValue="0" maxValue="1.5"/>
    </cacheField>
    <cacheField name="Tps ANP  BIZERBA" numFmtId="0">
      <sharedItems containsString="0" containsBlank="1" containsNumber="1" minValue="0" maxValue="1.5"/>
    </cacheField>
    <cacheField name="Tps ANP PALETTE NAT" numFmtId="0">
      <sharedItems containsString="0" containsBlank="1" containsNumber="1" containsInteger="1" minValue="0" maxValue="0"/>
    </cacheField>
    <cacheField name="Tps ANP OCS" numFmtId="0">
      <sharedItems containsString="0" containsBlank="1" containsNumber="1" containsInteger="1" minValue="0" maxValue="0"/>
    </cacheField>
    <cacheField name="Tps ANP PALETTE INT" numFmtId="0">
      <sharedItems containsString="0" containsBlank="1" containsNumber="1" containsInteger="1" minValue="0" maxValue="0"/>
    </cacheField>
    <cacheField name="R" numFmtId="0">
      <sharedItems containsString="0" containsBlank="1" containsNumber="1" containsInteger="1" minValue="0" maxValue="1"/>
    </cacheField>
    <cacheField name="A" numFmtId="0">
      <sharedItems containsString="0" containsBlank="1" containsNumber="1" containsInteger="1" minValue="0" maxValue="1"/>
    </cacheField>
    <cacheField name="D" numFmtId="0">
      <sharedItems containsString="0" containsBlank="1" containsNumber="1" containsInteger="1" minValue="0" maxValue="1"/>
    </cacheField>
    <cacheField name="Biz" numFmtId="0">
      <sharedItems containsString="0" containsBlank="1" containsNumber="1" containsInteger="1" minValue="0" maxValue="0"/>
    </cacheField>
    <cacheField name="AKL NAT" numFmtId="0">
      <sharedItems containsNonDate="0" containsString="0" containsBlank="1"/>
    </cacheField>
    <cacheField name="OCS" numFmtId="0">
      <sharedItems containsNonDate="0" containsString="0" containsBlank="1"/>
    </cacheField>
    <cacheField name="AKL INTER" numFmtId="0">
      <sharedItems containsNonDate="0" containsString="0" containsBlank="1"/>
    </cacheField>
    <cacheField name="  dispo journalière route Actemium" numFmtId="0">
      <sharedItems containsString="0" containsBlank="1" containsNumber="1" minValue="0.90476190476190477" maxValue="1"/>
    </cacheField>
    <cacheField name="  dispo journalière aerien Actemium" numFmtId="0">
      <sharedItems containsString="0" containsBlank="1" containsNumber="1" minValue="0.98" maxValue="1"/>
    </cacheField>
    <cacheField name="  dispo journalière douane Actemium" numFmtId="0">
      <sharedItems containsString="0" containsBlank="1" containsNumber="1" minValue="0.98299999999999998" maxValue="1"/>
    </cacheField>
    <cacheField name="  DISPO journalière BIZERBA Actemium" numFmtId="0">
      <sharedItems containsBlank="1" containsMixedTypes="1" containsNumber="1" containsInteger="1" minValue="1" maxValue="1"/>
    </cacheField>
    <cacheField name="  DISPO journalière PALETTE NAT Actemium" numFmtId="0">
      <sharedItems containsBlank="1" containsMixedTypes="1" containsNumber="1" containsInteger="1" minValue="1" maxValue="1"/>
    </cacheField>
    <cacheField name="  DISPO journalière OCS Actemium" numFmtId="0">
      <sharedItems containsString="0" containsBlank="1" containsNumber="1" containsInteger="1" minValue="1" maxValue="1"/>
    </cacheField>
    <cacheField name="  DISPO journalière PALETTE INT Actemium" numFmtId="0">
      <sharedItems containsString="0" containsBlank="1" containsNumber="1" containsInteger="1" minValue="1" maxValue="1"/>
    </cacheField>
    <cacheField name="Objectif journalier Trieur" numFmtId="0">
      <sharedItems containsString="0" containsBlank="1" containsNumber="1" minValue="0.98" maxValue="0.98"/>
    </cacheField>
    <cacheField name="Objectif Journalier Hors  Normes " numFmtId="0">
      <sharedItems containsString="0" containsBlank="1" containsNumber="1" minValue="0.9" maxValue="0.9"/>
    </cacheField>
    <cacheField name="  dispo hebdo route Actemium" numFmtId="0">
      <sharedItems containsString="0" containsBlank="1" containsNumber="1" minValue="0.98639455782312935" maxValue="1"/>
    </cacheField>
    <cacheField name="  dispo hebdo aerien Actemium" numFmtId="0">
      <sharedItems containsString="0" containsBlank="1" containsNumber="1" minValue="0.99714285714285722" maxValue="1"/>
    </cacheField>
    <cacheField name="  dispo hebdo douane Actemium" numFmtId="0">
      <sharedItems containsString="0" containsBlank="1" containsNumber="1" minValue="0.99757142857142866" maxValue="1"/>
    </cacheField>
    <cacheField name="DISPO hebdo BIZERBA Actemium" numFmtId="0">
      <sharedItems containsString="0" containsBlank="1" containsNumber="1" containsInteger="1" minValue="1" maxValue="1"/>
    </cacheField>
    <cacheField name="DISPO hebdo PALETTE NAT Actemium" numFmtId="0">
      <sharedItems containsString="0" containsBlank="1" containsNumber="1" containsInteger="1" minValue="1" maxValue="1"/>
    </cacheField>
    <cacheField name="  DISPO hebdo OCS Actemium" numFmtId="0">
      <sharedItems containsString="0" containsBlank="1" containsNumber="1" containsInteger="1" minValue="1" maxValue="1"/>
    </cacheField>
    <cacheField name="  DISPO hebdo PALETTE INT Actemium" numFmtId="0">
      <sharedItems containsString="0" containsBlank="1" containsNumber="1" containsInteger="1" minValue="1" maxValue="1"/>
    </cacheField>
    <cacheField name="Objectif hebdo Trieur" numFmtId="0">
      <sharedItems containsString="0" containsBlank="1" containsNumber="1" minValue="0.998" maxValue="0.998"/>
    </cacheField>
    <cacheField name="Objectif hebdo hors Normes" numFmtId="0">
      <sharedItems containsString="0" containsBlank="1" containsNumber="1" minValue="0.95" maxValue="0.95"/>
    </cacheField>
    <cacheField name="  dispo journalière route Globale" numFmtId="0">
      <sharedItems containsString="0" containsBlank="1" containsNumber="1" minValue="0" maxValue="1"/>
    </cacheField>
    <cacheField name="  dispo journalière aerien Globale" numFmtId="0">
      <sharedItems containsString="0" containsBlank="1" containsNumber="1" minValue="0" maxValue="1"/>
    </cacheField>
    <cacheField name="  dispo journalière douane Globale" numFmtId="0">
      <sharedItems containsString="0" containsBlank="1" containsNumber="1" minValue="0" maxValue="1"/>
    </cacheField>
    <cacheField name="  DISPO journalière BIZERBA Globale" numFmtId="0">
      <sharedItems containsString="0" containsBlank="1" containsNumber="1" minValue="0" maxValue="1"/>
    </cacheField>
    <cacheField name="  DISPO journalière PALETTE NAT Globale" numFmtId="0">
      <sharedItems containsString="0" containsBlank="1" containsNumber="1" containsInteger="1" minValue="0" maxValue="1"/>
    </cacheField>
    <cacheField name="  DISPO journalière OCS Globale" numFmtId="0">
      <sharedItems containsString="0" containsBlank="1" containsNumber="1" containsInteger="1" minValue="0" maxValue="1"/>
    </cacheField>
    <cacheField name="  DISPO journalière PALETTE INT Globale" numFmtId="0">
      <sharedItems containsString="0" containsBlank="1" containsNumber="1" containsInteger="1" minValue="0" maxValue="1"/>
    </cacheField>
    <cacheField name="  dispo hebdo route Globale" numFmtId="0">
      <sharedItems containsString="0" containsBlank="1" containsNumber="1" minValue="0" maxValue="1"/>
    </cacheField>
    <cacheField name="  dispo hebdo aerien Globale" numFmtId="0">
      <sharedItems containsString="0" containsBlank="1" containsNumber="1" minValue="0" maxValue="1"/>
    </cacheField>
    <cacheField name="  dispo hebdo douane Globale" numFmtId="0">
      <sharedItems containsString="0" containsBlank="1" containsNumber="1" minValue="0" maxValue="1"/>
    </cacheField>
    <cacheField name="  DISPO hebdo BIZERBA Globale" numFmtId="0">
      <sharedItems containsString="0" containsBlank="1" containsNumber="1" minValue="0" maxValue="1"/>
    </cacheField>
    <cacheField name="  DISPO hebdo PALETTE NAT Globale" numFmtId="0">
      <sharedItems containsString="0" containsBlank="1" containsNumber="1" minValue="0" maxValue="1"/>
    </cacheField>
    <cacheField name="  DISPO hebdo OCS Globale" numFmtId="0">
      <sharedItems containsString="0" containsBlank="1" containsNumber="1" minValue="0" maxValue="1"/>
    </cacheField>
    <cacheField name="  DISPO hebdo PALETTE INT Globale" numFmtId="0">
      <sharedItems containsString="0" containsBlank="1" containsNumber="1" minValue="0" maxValue="1"/>
    </cacheField>
    <cacheField name="Taux de lecture Hebdo RE1" numFmtId="0">
      <sharedItems containsBlank="1" containsMixedTypes="1" containsNumber="1" minValue="0.93825292440202523" maxValue="0.96719771156536449"/>
    </cacheField>
    <cacheField name="Taux de lecture Hebdo RE2" numFmtId="0">
      <sharedItems containsBlank="1" containsMixedTypes="1" containsNumber="1" minValue="0.95253710679150971" maxValue="0.96827362646496551"/>
    </cacheField>
    <cacheField name="Taux de lecture Hebdo AE1" numFmtId="0">
      <sharedItems containsBlank="1" containsMixedTypes="1" containsNumber="1" minValue="0.96599063406990615" maxValue="0.97925519357884794"/>
    </cacheField>
    <cacheField name="Taux de lecture Hebdo DE1" numFmtId="0">
      <sharedItems containsBlank="1" containsMixedTypes="1" containsNumber="1" minValue="0.86936178177054091" maxValue="0.97658945674542386"/>
    </cacheField>
    <cacheField name="Taux de lecture Hebdo DE2" numFmtId="0">
      <sharedItems containsBlank="1" containsMixedTypes="1" containsNumber="1" minValue="0.77256089532587224" maxValue="0.975070159027128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6">
  <r>
    <x v="0"/>
    <x v="0"/>
    <n v="84453"/>
    <n v="11308"/>
    <n v="413"/>
    <n v="0"/>
    <n v="0.96347718429430496"/>
    <n v="14289"/>
    <n v="389"/>
    <n v="0"/>
    <n v="0.97277626145986418"/>
    <n v="5251"/>
    <n v="202"/>
    <n v="0"/>
    <n v="0.96153113692629977"/>
    <n v="7382"/>
    <n v="340"/>
    <n v="2"/>
    <n v="0.95394202113248439"/>
    <n v="46223"/>
    <n v="1714"/>
    <n v="8"/>
    <n v="0.9629188931917011"/>
    <n v="84453"/>
    <n v="3058"/>
    <n v="10"/>
    <n v="1"/>
    <n v="0"/>
    <n v="0"/>
    <n v="1"/>
    <n v="0"/>
    <n v="0"/>
    <n v="1"/>
    <n v="0"/>
    <n v="0"/>
    <m/>
    <m/>
    <m/>
    <m/>
    <m/>
    <m/>
    <m/>
    <m/>
    <m/>
    <m/>
    <m/>
    <m/>
    <n v="11308"/>
    <n v="19540"/>
    <n v="5360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0"/>
    <n v="0"/>
    <n v="0"/>
    <n v="0"/>
    <n v="0.99863945578231295"/>
    <n v="1"/>
    <n v="1"/>
    <n v="0"/>
    <n v="0"/>
    <n v="0"/>
    <n v="0"/>
    <n v="0.951117428729369"/>
    <n v="0.96380482093313313"/>
    <n v="0.96599063406990615"/>
    <n v="0.96983366618717093"/>
    <n v="0.96433344789399322"/>
  </r>
  <r>
    <x v="1"/>
    <x v="1"/>
    <n v="84737"/>
    <n v="11105"/>
    <n v="386"/>
    <n v="5"/>
    <n v="0.96524088248536699"/>
    <n v="14669"/>
    <n v="411"/>
    <n v="0"/>
    <n v="0.97198173017928968"/>
    <n v="4511"/>
    <n v="194"/>
    <n v="0"/>
    <n v="0.95699401463090228"/>
    <n v="8983"/>
    <n v="479"/>
    <n v="7"/>
    <n v="0.94667705666258484"/>
    <n v="45469"/>
    <n v="1606"/>
    <n v="12"/>
    <n v="0.96467923200422268"/>
    <n v="84737"/>
    <n v="3076"/>
    <n v="24"/>
    <n v="1"/>
    <n v="0"/>
    <n v="0"/>
    <n v="1"/>
    <n v="0"/>
    <n v="0"/>
    <n v="1"/>
    <n v="0"/>
    <n v="0"/>
    <m/>
    <m/>
    <m/>
    <m/>
    <m/>
    <m/>
    <m/>
    <m/>
    <m/>
    <m/>
    <m/>
    <m/>
    <n v="11105"/>
    <n v="19180"/>
    <n v="54452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2"/>
    <n v="83360"/>
    <n v="11791"/>
    <n v="409"/>
    <n v="0"/>
    <n v="0.96531252650326516"/>
    <n v="13485"/>
    <n v="406"/>
    <n v="2"/>
    <n v="0.96989247311827953"/>
    <n v="5109"/>
    <n v="192"/>
    <n v="1"/>
    <n v="0.96241926012918377"/>
    <n v="7100"/>
    <n v="373"/>
    <n v="0"/>
    <n v="0.94746478873239437"/>
    <n v="45875"/>
    <n v="1572"/>
    <n v="22"/>
    <n v="0.96573297002724801"/>
    <n v="83360"/>
    <n v="2952"/>
    <n v="25"/>
    <n v="1"/>
    <n v="0"/>
    <n v="0"/>
    <n v="1"/>
    <n v="0"/>
    <n v="0"/>
    <n v="1"/>
    <n v="0"/>
    <n v="0"/>
    <m/>
    <m/>
    <m/>
    <m/>
    <m/>
    <m/>
    <m/>
    <m/>
    <m/>
    <m/>
    <m/>
    <m/>
    <n v="11791"/>
    <n v="18594"/>
    <n v="52975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3"/>
    <n v="84380"/>
    <n v="11224"/>
    <n v="399"/>
    <n v="0"/>
    <n v="0.96445117605131858"/>
    <n v="14027"/>
    <n v="323"/>
    <n v="3"/>
    <n v="0.97697298068011695"/>
    <n v="4092"/>
    <n v="104"/>
    <n v="0"/>
    <n v="0.97458455522971654"/>
    <n v="7383"/>
    <n v="337"/>
    <n v="0"/>
    <n v="0.95435459840173376"/>
    <n v="47654"/>
    <n v="1702"/>
    <n v="2"/>
    <n v="0.9642842153859067"/>
    <n v="84380"/>
    <n v="2865"/>
    <n v="5"/>
    <n v="0.99047619047619051"/>
    <n v="1"/>
    <n v="0.2"/>
    <n v="1"/>
    <n v="0"/>
    <n v="0"/>
    <n v="1"/>
    <n v="0"/>
    <n v="0"/>
    <m/>
    <m/>
    <m/>
    <m/>
    <m/>
    <m/>
    <m/>
    <m/>
    <m/>
    <m/>
    <m/>
    <m/>
    <n v="11224"/>
    <n v="18119"/>
    <n v="55037"/>
    <s v="Problème bizerba"/>
    <n v="21"/>
    <n v="9"/>
    <n v="22"/>
    <n v="7.5"/>
    <n v="10.5"/>
    <n v="2"/>
    <m/>
    <m/>
    <m/>
    <m/>
    <m/>
    <m/>
    <n v="0"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.99047619047619051"/>
    <n v="1"/>
    <n v="1"/>
    <n v="0"/>
    <n v="0"/>
    <n v="0"/>
    <n v="0"/>
    <m/>
    <m/>
    <m/>
    <m/>
    <m/>
    <m/>
    <m/>
    <m/>
    <m/>
    <m/>
    <m/>
    <m/>
  </r>
  <r>
    <x v="1"/>
    <x v="4"/>
    <n v="81957"/>
    <n v="10733"/>
    <n v="303"/>
    <n v="0"/>
    <n v="0.97176930960588837"/>
    <n v="12590"/>
    <n v="422"/>
    <n v="0"/>
    <n v="0.96648133439237494"/>
    <n v="4599"/>
    <n v="139"/>
    <n v="0"/>
    <n v="0.9697760382691889"/>
    <n v="7141"/>
    <n v="328"/>
    <n v="0"/>
    <n v="0.95406805769500069"/>
    <n v="46894"/>
    <n v="1798"/>
    <n v="10"/>
    <n v="0.96165820787307543"/>
    <n v="81957"/>
    <n v="2990"/>
    <n v="10"/>
    <n v="1"/>
    <n v="0"/>
    <n v="0"/>
    <n v="1"/>
    <n v="0"/>
    <n v="0"/>
    <n v="1"/>
    <n v="0"/>
    <n v="0"/>
    <m/>
    <m/>
    <m/>
    <m/>
    <m/>
    <m/>
    <m/>
    <m/>
    <m/>
    <m/>
    <m/>
    <m/>
    <n v="10733"/>
    <n v="17189"/>
    <n v="5403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5"/>
    <n v="8775"/>
    <m/>
    <m/>
    <m/>
    <m/>
    <n v="2543"/>
    <n v="209"/>
    <n v="0"/>
    <n v="0.9178136059771923"/>
    <n v="2625"/>
    <n v="103"/>
    <n v="0"/>
    <n v="0.96076190476190482"/>
    <m/>
    <m/>
    <m/>
    <m/>
    <n v="3607"/>
    <n v="140"/>
    <n v="0"/>
    <n v="0.96118658164679793"/>
    <n v="8775"/>
    <n v="452"/>
    <n v="0"/>
    <n v="1"/>
    <n v="0"/>
    <n v="0"/>
    <n v="1"/>
    <n v="0"/>
    <n v="0"/>
    <n v="1"/>
    <n v="0"/>
    <n v="0"/>
    <m/>
    <m/>
    <m/>
    <m/>
    <m/>
    <m/>
    <m/>
    <m/>
    <m/>
    <m/>
    <m/>
    <m/>
    <n v="0"/>
    <n v="5168"/>
    <n v="360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6"/>
    <n v="0"/>
    <m/>
    <m/>
    <m/>
    <m/>
    <m/>
    <m/>
    <m/>
    <m/>
    <m/>
    <m/>
    <m/>
    <m/>
    <m/>
    <m/>
    <m/>
    <m/>
    <m/>
    <m/>
    <m/>
    <m/>
    <n v="0"/>
    <n v="0"/>
    <n v="0"/>
    <n v="1"/>
    <n v="0"/>
    <n v="0"/>
    <n v="1"/>
    <n v="0"/>
    <n v="0"/>
    <n v="1"/>
    <n v="0"/>
    <n v="0"/>
    <m/>
    <m/>
    <m/>
    <m/>
    <m/>
    <m/>
    <m/>
    <m/>
    <m/>
    <m/>
    <m/>
    <m/>
    <n v="0"/>
    <n v="0"/>
    <n v="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2"/>
    <x v="7"/>
    <n v="5937"/>
    <m/>
    <m/>
    <m/>
    <m/>
    <n v="3093"/>
    <n v="121"/>
    <n v="1"/>
    <n v="0.96087940510830905"/>
    <n v="2844"/>
    <n v="106"/>
    <n v="1"/>
    <n v="0.96272855133614632"/>
    <m/>
    <m/>
    <m/>
    <m/>
    <m/>
    <m/>
    <m/>
    <m/>
    <n v="5937"/>
    <n v="227"/>
    <n v="2"/>
    <n v="1"/>
    <n v="0"/>
    <n v="0"/>
    <n v="1"/>
    <n v="0"/>
    <n v="0"/>
    <n v="1"/>
    <n v="0"/>
    <n v="0"/>
    <m/>
    <m/>
    <m/>
    <m/>
    <m/>
    <m/>
    <m/>
    <m/>
    <m/>
    <m/>
    <m/>
    <m/>
    <n v="0"/>
    <n v="5937"/>
    <n v="0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0.99911564625850335"/>
    <n v="1"/>
    <n v="1"/>
    <n v="1"/>
    <n v="1"/>
    <n v="1"/>
    <n v="1"/>
    <n v="0.998"/>
    <n v="0.95"/>
    <n v="1"/>
    <n v="1"/>
    <n v="1"/>
    <n v="0"/>
    <n v="0"/>
    <n v="0"/>
    <n v="0"/>
    <n v="0.99911564625850335"/>
    <n v="1"/>
    <n v="1"/>
    <n v="0"/>
    <n v="0"/>
    <n v="0"/>
    <n v="0"/>
    <n v="0.95268436241035459"/>
    <n v="0.96351784341631597"/>
    <n v="0.97179276132849868"/>
    <n v="0.9683987549714681"/>
    <n v="0.9666585346019354"/>
  </r>
  <r>
    <x v="1"/>
    <x v="8"/>
    <n v="98994"/>
    <n v="12627"/>
    <n v="376"/>
    <n v="8"/>
    <n v="0.97022253900372213"/>
    <n v="18717"/>
    <n v="557"/>
    <n v="2"/>
    <n v="0.97024095741838967"/>
    <n v="5427"/>
    <n v="185"/>
    <n v="1"/>
    <n v="0.9659111848166575"/>
    <n v="9281"/>
    <n v="460"/>
    <n v="0"/>
    <n v="0.9504363753905829"/>
    <n v="52942"/>
    <n v="2357"/>
    <n v="11"/>
    <n v="0.95547958142873335"/>
    <n v="98994"/>
    <n v="3935"/>
    <n v="22"/>
    <n v="1"/>
    <n v="0"/>
    <n v="0"/>
    <n v="1"/>
    <n v="0"/>
    <n v="0"/>
    <n v="1"/>
    <n v="0"/>
    <n v="0"/>
    <m/>
    <m/>
    <m/>
    <m/>
    <m/>
    <m/>
    <m/>
    <m/>
    <m/>
    <m/>
    <m/>
    <m/>
    <n v="12627"/>
    <n v="24144"/>
    <n v="62223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9"/>
    <n v="85392"/>
    <n v="11044"/>
    <n v="296"/>
    <n v="4"/>
    <n v="0.97319811662441147"/>
    <n v="12783"/>
    <n v="438"/>
    <n v="0"/>
    <n v="0.96573574278338414"/>
    <n v="4540"/>
    <n v="91"/>
    <n v="0"/>
    <n v="0.97995594713656387"/>
    <n v="6720"/>
    <n v="320"/>
    <n v="0"/>
    <n v="0.95238095238095233"/>
    <n v="50305"/>
    <n v="2007"/>
    <n v="7"/>
    <n v="0.96010336944637709"/>
    <n v="85392"/>
    <n v="3152"/>
    <n v="11"/>
    <n v="1"/>
    <n v="0"/>
    <n v="0"/>
    <n v="1"/>
    <n v="0"/>
    <n v="0"/>
    <n v="1"/>
    <n v="0"/>
    <n v="0"/>
    <m/>
    <m/>
    <m/>
    <m/>
    <m/>
    <m/>
    <m/>
    <m/>
    <m/>
    <m/>
    <m/>
    <m/>
    <n v="11044"/>
    <n v="17323"/>
    <n v="57025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10"/>
    <n v="81900"/>
    <n v="10507"/>
    <n v="301"/>
    <n v="0"/>
    <n v="0.97135243171219188"/>
    <n v="13763"/>
    <n v="380"/>
    <n v="0"/>
    <n v="0.97238974060887884"/>
    <n v="4273"/>
    <n v="117"/>
    <n v="0"/>
    <n v="0.97261876901474376"/>
    <n v="7877"/>
    <n v="388"/>
    <n v="0"/>
    <n v="0.95074266852862765"/>
    <n v="45480"/>
    <n v="1902"/>
    <n v="7"/>
    <n v="0.95817941952506591"/>
    <n v="81900"/>
    <n v="3088"/>
    <n v="7"/>
    <n v="1"/>
    <n v="0"/>
    <n v="0"/>
    <n v="1"/>
    <n v="0"/>
    <n v="0"/>
    <n v="1"/>
    <n v="0"/>
    <n v="0"/>
    <m/>
    <m/>
    <m/>
    <m/>
    <m/>
    <m/>
    <m/>
    <m/>
    <m/>
    <m/>
    <m/>
    <m/>
    <n v="10507"/>
    <n v="18036"/>
    <n v="5335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11"/>
    <n v="80939"/>
    <n v="10775"/>
    <n v="295"/>
    <n v="5"/>
    <n v="0.97262180974477963"/>
    <n v="14970"/>
    <n v="401"/>
    <n v="0"/>
    <n v="0.97321309285237145"/>
    <n v="4084"/>
    <n v="139"/>
    <n v="0"/>
    <n v="0.96596474045053871"/>
    <n v="7862"/>
    <n v="342"/>
    <n v="0"/>
    <n v="0.95649961841770537"/>
    <n v="43248"/>
    <n v="1493"/>
    <n v="12"/>
    <n v="0.96547817240103584"/>
    <n v="80939"/>
    <n v="2670"/>
    <n v="17"/>
    <n v="0.99380952380952381"/>
    <n v="1"/>
    <n v="0.13"/>
    <n v="1"/>
    <n v="0"/>
    <n v="0"/>
    <n v="1"/>
    <n v="0"/>
    <n v="0"/>
    <m/>
    <m/>
    <m/>
    <m/>
    <m/>
    <m/>
    <m/>
    <m/>
    <m/>
    <m/>
    <m/>
    <m/>
    <n v="10775"/>
    <n v="19054"/>
    <n v="51110"/>
    <s v="Chaine déploiement flèches télescopique S259R cassée 13h50 à 17h"/>
    <n v="21"/>
    <n v="9"/>
    <n v="22"/>
    <n v="7.5"/>
    <n v="10.5"/>
    <n v="3.16"/>
    <m/>
    <m/>
    <m/>
    <m/>
    <m/>
    <m/>
    <n v="1"/>
    <m/>
    <m/>
    <m/>
    <m/>
    <m/>
    <m/>
    <n v="0.99380952380952381"/>
    <n v="1"/>
    <n v="1"/>
    <n v="1"/>
    <n v="1"/>
    <n v="1"/>
    <n v="1"/>
    <n v="0.98"/>
    <n v="0.9"/>
    <m/>
    <m/>
    <m/>
    <m/>
    <m/>
    <m/>
    <m/>
    <n v="0.998"/>
    <n v="0.95"/>
    <n v="0.99380952380952381"/>
    <n v="1"/>
    <n v="1"/>
    <n v="0"/>
    <n v="0"/>
    <n v="0"/>
    <n v="0"/>
    <m/>
    <m/>
    <m/>
    <m/>
    <m/>
    <m/>
    <m/>
    <m/>
    <m/>
    <m/>
    <m/>
    <m/>
  </r>
  <r>
    <x v="1"/>
    <x v="12"/>
    <n v="50614"/>
    <m/>
    <m/>
    <m/>
    <m/>
    <n v="5559"/>
    <n v="263"/>
    <n v="0"/>
    <n v="0.95268933261377942"/>
    <n v="2563"/>
    <n v="110"/>
    <n v="0"/>
    <n v="0.9570815450643777"/>
    <n v="2929"/>
    <n v="134"/>
    <n v="1"/>
    <n v="0.95425059747354046"/>
    <n v="39563"/>
    <n v="1248"/>
    <n v="19"/>
    <n v="0.96845537497156431"/>
    <n v="50614"/>
    <n v="1755"/>
    <n v="20"/>
    <n v="1"/>
    <n v="0"/>
    <n v="0"/>
    <n v="1"/>
    <n v="0"/>
    <n v="0"/>
    <n v="1"/>
    <n v="0"/>
    <n v="0"/>
    <m/>
    <m/>
    <m/>
    <m/>
    <m/>
    <m/>
    <m/>
    <m/>
    <m/>
    <m/>
    <m/>
    <m/>
    <n v="0"/>
    <n v="8122"/>
    <n v="4249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13"/>
    <n v="32952"/>
    <m/>
    <m/>
    <m/>
    <m/>
    <n v="511"/>
    <n v="33"/>
    <n v="0"/>
    <n v="0.93542074363992167"/>
    <n v="863"/>
    <n v="72"/>
    <n v="0"/>
    <n v="0.91657010428736962"/>
    <n v="330"/>
    <n v="12"/>
    <n v="0"/>
    <n v="0.96363636363636362"/>
    <n v="31248"/>
    <n v="580"/>
    <n v="6"/>
    <n v="0.98143881208397332"/>
    <n v="32952"/>
    <n v="697"/>
    <n v="6"/>
    <n v="1"/>
    <n v="0"/>
    <n v="0"/>
    <n v="1"/>
    <n v="0"/>
    <n v="0"/>
    <n v="1"/>
    <n v="0"/>
    <n v="0"/>
    <m/>
    <m/>
    <m/>
    <m/>
    <m/>
    <m/>
    <m/>
    <m/>
    <m/>
    <m/>
    <m/>
    <m/>
    <n v="0"/>
    <n v="1374"/>
    <n v="3157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3"/>
    <x v="14"/>
    <n v="85955"/>
    <n v="11509"/>
    <n v="321"/>
    <n v="0"/>
    <n v="0.97210878442957682"/>
    <n v="15008"/>
    <n v="496"/>
    <n v="0"/>
    <n v="0.96695095948827292"/>
    <n v="5871"/>
    <n v="189"/>
    <n v="2"/>
    <n v="0.96780786918753192"/>
    <n v="7853"/>
    <n v="430"/>
    <n v="0"/>
    <n v="0.94524385585126702"/>
    <n v="45714"/>
    <n v="1713"/>
    <n v="7"/>
    <n v="0.96252789079931744"/>
    <n v="85955"/>
    <n v="3149"/>
    <n v="9"/>
    <n v="1"/>
    <n v="0"/>
    <n v="0"/>
    <n v="1"/>
    <n v="0"/>
    <n v="0"/>
    <n v="0.99864864864864877"/>
    <n v="1"/>
    <n v="2.5000000000000001E-2"/>
    <m/>
    <m/>
    <m/>
    <m/>
    <m/>
    <m/>
    <m/>
    <m/>
    <m/>
    <m/>
    <m/>
    <m/>
    <n v="11509"/>
    <n v="20879"/>
    <n v="53567"/>
    <s v="Flasheur OCS ne fonctionne plus.22h à 22h30"/>
    <n v="14.5"/>
    <n v="0"/>
    <n v="12"/>
    <n v="7.5"/>
    <n v="10.5"/>
    <m/>
    <m/>
    <n v="0.5"/>
    <m/>
    <m/>
    <m/>
    <m/>
    <m/>
    <m/>
    <n v="0"/>
    <m/>
    <m/>
    <m/>
    <m/>
    <n v="1"/>
    <n v="1"/>
    <n v="1"/>
    <n v="1"/>
    <n v="1"/>
    <n v="1"/>
    <n v="1"/>
    <n v="0.98"/>
    <n v="0.9"/>
    <n v="0.99995918367346925"/>
    <n v="1"/>
    <n v="1"/>
    <n v="1"/>
    <n v="1"/>
    <n v="1"/>
    <n v="1"/>
    <n v="0.998"/>
    <n v="0.95"/>
    <n v="1"/>
    <n v="1"/>
    <n v="0.99864864864864877"/>
    <n v="0"/>
    <n v="0"/>
    <n v="0"/>
    <n v="0"/>
    <n v="0.99995918367346925"/>
    <n v="1"/>
    <n v="0.99980694980694984"/>
    <n v="0"/>
    <n v="0"/>
    <n v="0"/>
    <n v="0"/>
    <n v="0.94918926996936415"/>
    <n v="0.96250724259345333"/>
    <n v="0.97151735804648431"/>
    <n v="0.96340482573726538"/>
    <n v="0.96548065628433932"/>
  </r>
  <r>
    <x v="1"/>
    <x v="15"/>
    <n v="91529"/>
    <n v="10664"/>
    <n v="287"/>
    <n v="0"/>
    <n v="0.97308702175543882"/>
    <n v="15194"/>
    <n v="477"/>
    <n v="6"/>
    <n v="0.96860602869553769"/>
    <n v="4996"/>
    <n v="170"/>
    <n v="0"/>
    <n v="0.9659727782225781"/>
    <n v="7950"/>
    <n v="349"/>
    <n v="0"/>
    <n v="0.9561006289308176"/>
    <n v="52725"/>
    <n v="2730"/>
    <n v="4"/>
    <n v="0.94822190611664292"/>
    <n v="91529"/>
    <n v="4013"/>
    <n v="10"/>
    <n v="1"/>
    <n v="0"/>
    <n v="0"/>
    <n v="1"/>
    <n v="0"/>
    <n v="0"/>
    <n v="1"/>
    <n v="0"/>
    <n v="0"/>
    <m/>
    <m/>
    <m/>
    <m/>
    <m/>
    <m/>
    <m/>
    <m/>
    <m/>
    <m/>
    <m/>
    <m/>
    <n v="10664"/>
    <n v="20190"/>
    <n v="60675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16"/>
    <n v="81224"/>
    <n v="10216"/>
    <n v="298"/>
    <n v="1"/>
    <n v="0.97083007047768211"/>
    <n v="13542"/>
    <n v="411"/>
    <n v="1"/>
    <n v="0.96964997784669915"/>
    <n v="3694"/>
    <n v="112"/>
    <n v="1"/>
    <n v="0.96968056307525718"/>
    <n v="6557"/>
    <n v="314"/>
    <n v="1"/>
    <n v="0.95211224645417114"/>
    <n v="47215"/>
    <n v="1767"/>
    <n v="1"/>
    <n v="0.96257545271629774"/>
    <n v="81224"/>
    <n v="2902"/>
    <n v="5"/>
    <n v="1"/>
    <n v="0"/>
    <n v="0"/>
    <n v="1"/>
    <n v="0"/>
    <n v="0"/>
    <n v="1"/>
    <n v="0"/>
    <n v="0"/>
    <m/>
    <m/>
    <m/>
    <m/>
    <m/>
    <m/>
    <m/>
    <m/>
    <m/>
    <m/>
    <m/>
    <m/>
    <n v="10216"/>
    <n v="17236"/>
    <n v="53772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17"/>
    <n v="77512"/>
    <n v="10803"/>
    <n v="335"/>
    <n v="0"/>
    <n v="0.96899009534388592"/>
    <n v="10835"/>
    <n v="307"/>
    <n v="8"/>
    <n v="0.97166589755422239"/>
    <n v="4149"/>
    <n v="120"/>
    <n v="0"/>
    <n v="0.97107736804049172"/>
    <n v="6600"/>
    <n v="300"/>
    <n v="0"/>
    <n v="0.95454545454545459"/>
    <n v="45125"/>
    <n v="1748"/>
    <n v="5"/>
    <n v="0.96126315789473682"/>
    <n v="77512"/>
    <n v="2810"/>
    <n v="13"/>
    <n v="0.99971428571428567"/>
    <n v="1"/>
    <n v="6.0000000000000001E-3"/>
    <n v="1"/>
    <n v="0"/>
    <n v="0"/>
    <n v="1"/>
    <n v="0"/>
    <n v="0"/>
    <m/>
    <m/>
    <m/>
    <m/>
    <m/>
    <m/>
    <m/>
    <m/>
    <m/>
    <m/>
    <m/>
    <m/>
    <n v="10803"/>
    <n v="14984"/>
    <n v="51725"/>
    <s v="Telescopique 257R chaine bloquée Reprise de la rention"/>
    <n v="21"/>
    <n v="9"/>
    <n v="22"/>
    <n v="7.5"/>
    <n v="10.5"/>
    <n v="0.16"/>
    <m/>
    <m/>
    <m/>
    <m/>
    <m/>
    <m/>
    <n v="1"/>
    <m/>
    <m/>
    <m/>
    <m/>
    <m/>
    <m/>
    <n v="0.99971428571428567"/>
    <n v="1"/>
    <n v="1"/>
    <n v="1"/>
    <n v="1"/>
    <n v="1"/>
    <n v="1"/>
    <n v="0.98"/>
    <n v="0.9"/>
    <m/>
    <m/>
    <m/>
    <m/>
    <m/>
    <m/>
    <m/>
    <n v="0.998"/>
    <n v="0.95"/>
    <n v="0.99971428571428567"/>
    <n v="1"/>
    <n v="1"/>
    <n v="0"/>
    <n v="0"/>
    <n v="0"/>
    <n v="0"/>
    <m/>
    <m/>
    <m/>
    <m/>
    <m/>
    <m/>
    <m/>
    <m/>
    <m/>
    <m/>
    <m/>
    <m/>
  </r>
  <r>
    <x v="1"/>
    <x v="18"/>
    <n v="79824"/>
    <n v="11192"/>
    <n v="308"/>
    <n v="0"/>
    <n v="0.97248034310221587"/>
    <n v="13591"/>
    <n v="596"/>
    <n v="0"/>
    <n v="0.95614745051872563"/>
    <n v="4616"/>
    <n v="138"/>
    <n v="0"/>
    <n v="0.97010398613518201"/>
    <n v="7959"/>
    <n v="418"/>
    <n v="1"/>
    <n v="0.9474808393014198"/>
    <n v="42466"/>
    <n v="1835"/>
    <n v="3"/>
    <n v="0.95678896058022889"/>
    <n v="79824"/>
    <n v="3295"/>
    <n v="4"/>
    <n v="1"/>
    <n v="0"/>
    <n v="0"/>
    <n v="1"/>
    <n v="0"/>
    <n v="0"/>
    <n v="1"/>
    <n v="0"/>
    <n v="0"/>
    <m/>
    <m/>
    <m/>
    <m/>
    <m/>
    <m/>
    <m/>
    <m/>
    <m/>
    <m/>
    <m/>
    <m/>
    <n v="11192"/>
    <n v="18207"/>
    <n v="5042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19"/>
    <n v="60679"/>
    <m/>
    <m/>
    <m/>
    <m/>
    <n v="5835"/>
    <n v="412"/>
    <n v="0"/>
    <n v="0.92939160239931451"/>
    <n v="2283"/>
    <n v="85"/>
    <n v="0"/>
    <n v="0.96276828734121767"/>
    <n v="2969"/>
    <n v="215"/>
    <n v="4"/>
    <n v="0.92758504546985521"/>
    <n v="49592"/>
    <n v="1330"/>
    <n v="21"/>
    <n v="0.97318115825133089"/>
    <n v="60679"/>
    <n v="2042"/>
    <n v="25"/>
    <n v="1"/>
    <n v="0"/>
    <n v="0"/>
    <n v="1"/>
    <n v="0"/>
    <n v="0"/>
    <n v="1"/>
    <n v="0"/>
    <n v="0"/>
    <m/>
    <m/>
    <m/>
    <m/>
    <m/>
    <m/>
    <m/>
    <m/>
    <m/>
    <m/>
    <m/>
    <m/>
    <n v="0"/>
    <n v="8118"/>
    <n v="5256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20"/>
    <n v="32915"/>
    <m/>
    <m/>
    <m/>
    <m/>
    <n v="595"/>
    <n v="31"/>
    <n v="0"/>
    <n v="0.94789915966386551"/>
    <n v="782"/>
    <n v="97"/>
    <n v="0"/>
    <n v="0.8759590792838875"/>
    <n v="261"/>
    <n v="14"/>
    <n v="0"/>
    <n v="0.94636015325670497"/>
    <n v="31277"/>
    <n v="654"/>
    <n v="10"/>
    <n v="0.97909006618281802"/>
    <n v="32915"/>
    <n v="796"/>
    <n v="10"/>
    <n v="1"/>
    <n v="0"/>
    <n v="0"/>
    <n v="1"/>
    <n v="0"/>
    <n v="0"/>
    <n v="1"/>
    <n v="0"/>
    <n v="0"/>
    <m/>
    <m/>
    <m/>
    <m/>
    <m/>
    <m/>
    <m/>
    <m/>
    <m/>
    <m/>
    <m/>
    <m/>
    <n v="0"/>
    <n v="1377"/>
    <n v="3153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4"/>
    <x v="21"/>
    <n v="85955"/>
    <n v="11509"/>
    <n v="321"/>
    <n v="0"/>
    <n v="0.97210878442957682"/>
    <n v="15008"/>
    <n v="496"/>
    <n v="0"/>
    <n v="0.96695095948827292"/>
    <n v="5871"/>
    <n v="189"/>
    <n v="2"/>
    <n v="0.96780786918753192"/>
    <n v="7853"/>
    <n v="430"/>
    <n v="0"/>
    <n v="0.94524385585126702"/>
    <n v="45714"/>
    <n v="1713"/>
    <n v="7"/>
    <n v="0.96252789079931744"/>
    <m/>
    <m/>
    <m/>
    <m/>
    <m/>
    <m/>
    <m/>
    <m/>
    <m/>
    <m/>
    <m/>
    <m/>
    <m/>
    <m/>
    <m/>
    <m/>
    <m/>
    <m/>
    <m/>
    <m/>
    <m/>
    <m/>
    <m/>
    <m/>
    <m/>
    <m/>
    <m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0.99755714285714281"/>
    <n v="1"/>
    <n v="0.99837662337662336"/>
    <n v="1"/>
    <n v="1"/>
    <n v="1"/>
    <n v="1"/>
    <m/>
    <m/>
    <n v="0"/>
    <n v="0"/>
    <n v="0"/>
    <n v="0"/>
    <n v="0"/>
    <n v="0"/>
    <n v="0"/>
    <n v="0.85470000000000002"/>
    <n v="0.8571428571428571"/>
    <n v="0.85551948051948046"/>
    <n v="0.7142857142857143"/>
    <n v="0.7142857142857143"/>
    <n v="0.7142857142857143"/>
    <n v="0.7142857142857143"/>
    <n v="0.94932842190377786"/>
    <n v="0.95253710679150971"/>
    <n v="0.96785966203575924"/>
    <n v="0.96855397243662988"/>
    <n v="0.9584850691915513"/>
  </r>
  <r>
    <x v="1"/>
    <x v="22"/>
    <n v="73749"/>
    <n v="8261"/>
    <n v="334"/>
    <n v="0"/>
    <n v="0.95956905943590365"/>
    <n v="12999"/>
    <n v="491"/>
    <n v="0"/>
    <n v="0.96222786368182167"/>
    <n v="3925"/>
    <n v="94"/>
    <n v="1"/>
    <n v="0.97605095541401277"/>
    <n v="4713"/>
    <n v="266"/>
    <n v="5"/>
    <n v="0.94356036494801609"/>
    <n v="43851"/>
    <n v="2056"/>
    <n v="30"/>
    <n v="0.95311395407174293"/>
    <n v="73749"/>
    <n v="3241"/>
    <n v="36"/>
    <n v="1"/>
    <n v="0"/>
    <n v="0"/>
    <n v="1"/>
    <n v="0"/>
    <n v="0"/>
    <n v="1"/>
    <n v="0"/>
    <n v="0"/>
    <m/>
    <m/>
    <m/>
    <m/>
    <m/>
    <m/>
    <m/>
    <m/>
    <m/>
    <m/>
    <m/>
    <m/>
    <n v="8261"/>
    <n v="16924"/>
    <n v="4856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"/>
    <n v="0"/>
    <n v="0"/>
    <n v="0"/>
    <m/>
    <m/>
    <m/>
    <m/>
    <m/>
    <m/>
    <m/>
    <m/>
    <m/>
    <m/>
    <m/>
    <m/>
  </r>
  <r>
    <x v="1"/>
    <x v="23"/>
    <n v="81507"/>
    <n v="10896"/>
    <n v="387"/>
    <n v="1"/>
    <n v="0.96448237885462551"/>
    <n v="11038"/>
    <n v="387"/>
    <n v="0"/>
    <n v="0.96493930059793442"/>
    <n v="4014"/>
    <n v="162"/>
    <n v="0"/>
    <n v="0.95964125560538116"/>
    <n v="6687"/>
    <n v="371"/>
    <n v="1"/>
    <n v="0.94451921639001046"/>
    <n v="48872"/>
    <n v="2424"/>
    <n v="31"/>
    <n v="0.9504010476346374"/>
    <n v="81507"/>
    <n v="3731"/>
    <n v="3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896"/>
    <n v="15052"/>
    <n v="55559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"/>
    <n v="84010"/>
    <n v="10947"/>
    <n v="359"/>
    <n v="0"/>
    <n v="0.96720562711245095"/>
    <n v="14710"/>
    <n v="372"/>
    <n v="0"/>
    <n v="0.9747110808973487"/>
    <n v="4069"/>
    <n v="141"/>
    <n v="0"/>
    <n v="0.96534775129024331"/>
    <n v="8243"/>
    <n v="358"/>
    <n v="1"/>
    <n v="0.95656921023899066"/>
    <n v="46041"/>
    <n v="2340"/>
    <n v="11"/>
    <n v="0.94917573467127125"/>
    <n v="84010"/>
    <n v="3570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947"/>
    <n v="18779"/>
    <n v="5428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"/>
    <n v="83982"/>
    <n v="12271"/>
    <n v="368"/>
    <n v="2"/>
    <n v="0.97001059408361179"/>
    <n v="13353"/>
    <n v="303"/>
    <n v="1"/>
    <n v="0.97730847000674004"/>
    <n v="4619"/>
    <n v="427"/>
    <n v="13"/>
    <n v="0.90755574799740202"/>
    <n v="6746"/>
    <n v="308"/>
    <n v="0"/>
    <n v="0.95434331455677435"/>
    <n v="46993"/>
    <n v="2575"/>
    <n v="12"/>
    <n v="0.94520460494116143"/>
    <n v="83982"/>
    <n v="3981"/>
    <n v="28"/>
    <n v="1"/>
    <n v="0"/>
    <n v="0"/>
    <n v="1"/>
    <n v="0"/>
    <n v="0"/>
    <n v="0.98863636363636365"/>
    <n v="1"/>
    <n v="0.25"/>
    <n v="1"/>
    <n v="0"/>
    <n v="0"/>
    <n v="1"/>
    <n v="0"/>
    <n v="0"/>
    <n v="1"/>
    <n v="0"/>
    <n v="0"/>
    <n v="1"/>
    <n v="0"/>
    <n v="0"/>
    <n v="12271"/>
    <n v="17972"/>
    <n v="53739"/>
    <s v="Défaut tête VMS Master"/>
    <n v="21"/>
    <n v="9"/>
    <n v="22"/>
    <n v="7.5"/>
    <n v="10.5"/>
    <m/>
    <m/>
    <n v="0.5"/>
    <m/>
    <m/>
    <m/>
    <m/>
    <m/>
    <m/>
    <n v="1"/>
    <m/>
    <m/>
    <m/>
    <m/>
    <n v="1"/>
    <n v="1"/>
    <n v="0.98863636363636365"/>
    <n v="1"/>
    <n v="1"/>
    <n v="1"/>
    <n v="1"/>
    <n v="0.98"/>
    <n v="0.9"/>
    <m/>
    <m/>
    <m/>
    <m/>
    <m/>
    <m/>
    <m/>
    <n v="0.998"/>
    <n v="0.95"/>
    <n v="1"/>
    <n v="1"/>
    <n v="0.98863636363636365"/>
    <n v="1"/>
    <n v="1"/>
    <n v="1"/>
    <n v="1"/>
    <m/>
    <m/>
    <m/>
    <m/>
    <m/>
    <m/>
    <m/>
    <m/>
    <m/>
    <m/>
    <m/>
    <m/>
  </r>
  <r>
    <x v="1"/>
    <x v="26"/>
    <n v="81389"/>
    <n v="11330"/>
    <n v="327"/>
    <n v="1"/>
    <n v="0.97113857016769634"/>
    <n v="15151"/>
    <n v="497"/>
    <n v="0"/>
    <n v="0.96719688469407961"/>
    <n v="3959"/>
    <n v="87"/>
    <n v="0"/>
    <n v="0.97802475372568831"/>
    <n v="8335"/>
    <n v="433"/>
    <n v="1"/>
    <n v="0.94805038992201562"/>
    <n v="42614"/>
    <n v="2182"/>
    <n v="12"/>
    <n v="0.94879617027268037"/>
    <n v="81389"/>
    <n v="3526"/>
    <n v="14"/>
    <n v="0.9829"/>
    <n v="1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330"/>
    <n v="19110"/>
    <n v="50949"/>
    <s v="Defaut profibus"/>
    <n v="21"/>
    <n v="9"/>
    <n v="22"/>
    <n v="7.5"/>
    <n v="10.5"/>
    <n v="5"/>
    <m/>
    <m/>
    <m/>
    <m/>
    <m/>
    <m/>
    <n v="1"/>
    <m/>
    <m/>
    <m/>
    <m/>
    <m/>
    <m/>
    <n v="0.9829"/>
    <n v="1"/>
    <n v="1"/>
    <n v="1"/>
    <n v="1"/>
    <n v="1"/>
    <n v="1"/>
    <n v="0.98"/>
    <n v="0.9"/>
    <m/>
    <m/>
    <m/>
    <m/>
    <m/>
    <m/>
    <m/>
    <n v="0.998"/>
    <n v="0.95"/>
    <n v="0.9829"/>
    <n v="1"/>
    <n v="1"/>
    <n v="1"/>
    <n v="1"/>
    <n v="1"/>
    <n v="1"/>
    <m/>
    <m/>
    <m/>
    <m/>
    <m/>
    <m/>
    <m/>
    <m/>
    <m/>
    <m/>
    <m/>
    <m/>
  </r>
  <r>
    <x v="1"/>
    <x v="27"/>
    <n v="41436"/>
    <m/>
    <m/>
    <m/>
    <m/>
    <n v="3507"/>
    <n v="151"/>
    <n v="1"/>
    <n v="0.95694325634445399"/>
    <n v="2376"/>
    <n v="97"/>
    <n v="0"/>
    <n v="0.95917508417508412"/>
    <n v="1945"/>
    <n v="90"/>
    <n v="2"/>
    <n v="0.95372750642673521"/>
    <n v="33608"/>
    <n v="1314"/>
    <n v="15"/>
    <n v="0.9609021661509165"/>
    <n v="41436"/>
    <n v="1652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883"/>
    <n v="3555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5"/>
    <x v="28"/>
    <n v="83880"/>
    <n v="11360"/>
    <n v="342"/>
    <n v="0"/>
    <n v="0.96989436619718306"/>
    <n v="12728"/>
    <n v="374"/>
    <n v="4"/>
    <n v="0.97061596480201129"/>
    <n v="5467"/>
    <n v="168"/>
    <n v="0"/>
    <n v="0.96927016645326503"/>
    <n v="7617"/>
    <n v="398"/>
    <n v="0"/>
    <n v="0.94774845739792568"/>
    <n v="46708"/>
    <n v="1838"/>
    <n v="21"/>
    <n v="0.96064913933373297"/>
    <n v="83880"/>
    <n v="3120"/>
    <n v="2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360"/>
    <n v="18195"/>
    <n v="5432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946416527191424"/>
    <n v="0.95955532568370916"/>
    <n v="0.96995629338524259"/>
    <n v="0.96728818674469563"/>
    <n v="0.97100429855412274"/>
  </r>
  <r>
    <x v="1"/>
    <x v="29"/>
    <n v="93584"/>
    <n v="11320"/>
    <n v="377"/>
    <n v="5"/>
    <n v="0.966696113074205"/>
    <n v="15893"/>
    <n v="534"/>
    <n v="2"/>
    <n v="0.96640030201975713"/>
    <n v="4637"/>
    <n v="145"/>
    <n v="0"/>
    <n v="0.96872978218675865"/>
    <n v="8625"/>
    <n v="489"/>
    <n v="0"/>
    <n v="0.94330434782608696"/>
    <n v="53109"/>
    <n v="2344"/>
    <n v="5"/>
    <n v="0.95586435444086693"/>
    <n v="93584"/>
    <n v="3889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320"/>
    <n v="20530"/>
    <n v="6173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0"/>
    <n v="83237"/>
    <n v="10200"/>
    <n v="296"/>
    <n v="0"/>
    <n v="0.97098039215686271"/>
    <n v="15638"/>
    <n v="493"/>
    <n v="1"/>
    <n v="0.96847422944110495"/>
    <n v="4342"/>
    <n v="97"/>
    <n v="0"/>
    <n v="0.97766006448641174"/>
    <n v="6914"/>
    <n v="340"/>
    <n v="0"/>
    <n v="0.95082441423199304"/>
    <n v="46143"/>
    <n v="2295"/>
    <n v="3"/>
    <n v="0.95026331187829138"/>
    <n v="83237"/>
    <n v="3521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200"/>
    <n v="19980"/>
    <n v="53057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1"/>
    <n v="84479"/>
    <n v="11490"/>
    <n v="343"/>
    <n v="0"/>
    <n v="0.97014795474325499"/>
    <n v="13987"/>
    <n v="407"/>
    <n v="0"/>
    <n v="0.9709015514406234"/>
    <n v="4649"/>
    <n v="92"/>
    <n v="0"/>
    <n v="0.9802107980210798"/>
    <n v="6457"/>
    <n v="240"/>
    <n v="0"/>
    <n v="0.96283103608486909"/>
    <n v="47896"/>
    <n v="1950"/>
    <n v="1"/>
    <n v="0.95928678804075496"/>
    <n v="84479"/>
    <n v="3032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490"/>
    <n v="18636"/>
    <n v="5435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2"/>
    <n v="76538"/>
    <n v="10084"/>
    <n v="278"/>
    <n v="0"/>
    <n v="0.97243157477191589"/>
    <n v="12485"/>
    <n v="436"/>
    <n v="0"/>
    <n v="0.9650780937124549"/>
    <n v="3982"/>
    <n v="105"/>
    <n v="0"/>
    <n v="0.97363134103465598"/>
    <n v="7395"/>
    <n v="392"/>
    <n v="2"/>
    <n v="0.94699121027721433"/>
    <n v="42592"/>
    <n v="1729"/>
    <n v="6"/>
    <n v="0.95940552216378661"/>
    <n v="76538"/>
    <n v="2940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84"/>
    <n v="16467"/>
    <n v="4998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3"/>
    <n v="51838"/>
    <m/>
    <m/>
    <m/>
    <m/>
    <n v="4929"/>
    <n v="209"/>
    <n v="0"/>
    <n v="0.95759789003854734"/>
    <n v="1727"/>
    <n v="61"/>
    <n v="0"/>
    <n v="0.9646786334684424"/>
    <n v="2731"/>
    <n v="150"/>
    <n v="4"/>
    <n v="0.94507506407909192"/>
    <n v="42451"/>
    <n v="1757"/>
    <n v="3"/>
    <n v="0.95861110456761911"/>
    <n v="51838"/>
    <n v="2177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656"/>
    <n v="4518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4"/>
    <n v="35948"/>
    <m/>
    <m/>
    <m/>
    <m/>
    <n v="551"/>
    <n v="40"/>
    <n v="0"/>
    <n v="0.92740471869328489"/>
    <n v="786"/>
    <n v="74"/>
    <n v="0"/>
    <n v="0.90585241730279897"/>
    <n v="292"/>
    <n v="14"/>
    <n v="0"/>
    <n v="0.95205479452054798"/>
    <n v="34319"/>
    <n v="755"/>
    <n v="2"/>
    <n v="0.97800052449080688"/>
    <n v="35948"/>
    <n v="883"/>
    <n v="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337"/>
    <n v="3461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6"/>
    <x v="35"/>
    <n v="82283"/>
    <n v="11363"/>
    <n v="342"/>
    <n v="0"/>
    <n v="0.96990231452961362"/>
    <n v="13468"/>
    <n v="326"/>
    <n v="0"/>
    <n v="0.97579447579447576"/>
    <n v="5299"/>
    <n v="165"/>
    <n v="0"/>
    <n v="0.96886204944329124"/>
    <n v="5926"/>
    <n v="246"/>
    <n v="0"/>
    <n v="0.95848801889976376"/>
    <n v="46227"/>
    <n v="1756"/>
    <n v="7"/>
    <n v="0.96201354186947019"/>
    <n v="82283"/>
    <n v="2835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363"/>
    <n v="18767"/>
    <n v="52153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0.99675324675324684"/>
    <n v="0.99285714285714288"/>
    <n v="1"/>
    <n v="1"/>
    <n v="1"/>
    <n v="0.95365885248024862"/>
    <n v="0.96056158391374968"/>
    <n v="0.9683914859467051"/>
    <n v="0.97076478131565302"/>
    <n v="0.96754860400526244"/>
  </r>
  <r>
    <x v="1"/>
    <x v="36"/>
    <n v="86071"/>
    <n v="10903"/>
    <n v="359"/>
    <n v="2"/>
    <n v="0.96707328258277536"/>
    <n v="15478"/>
    <n v="505"/>
    <n v="2"/>
    <n v="0.96737304561312831"/>
    <n v="5008"/>
    <n v="179"/>
    <n v="0"/>
    <n v="0.96425718849840258"/>
    <n v="7842"/>
    <n v="392"/>
    <n v="1"/>
    <n v="0.95001275184901812"/>
    <n v="46840"/>
    <n v="1752"/>
    <n v="1"/>
    <n v="0.9625960717335611"/>
    <n v="86071"/>
    <n v="3187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903"/>
    <n v="20486"/>
    <n v="54682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7"/>
    <n v="84868"/>
    <n v="11562"/>
    <n v="399"/>
    <n v="1"/>
    <n v="0.96549039958484695"/>
    <n v="12711"/>
    <n v="326"/>
    <n v="0"/>
    <n v="0.97435292266540796"/>
    <n v="4743"/>
    <n v="124"/>
    <n v="0"/>
    <n v="0.97385620915032678"/>
    <n v="6890"/>
    <n v="317"/>
    <n v="0"/>
    <n v="0.95399129172714081"/>
    <n v="48962"/>
    <n v="2229"/>
    <n v="3"/>
    <n v="0.95447489890118864"/>
    <n v="84868"/>
    <n v="3395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562"/>
    <n v="17454"/>
    <n v="55852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8"/>
    <n v="77865"/>
    <n v="11059"/>
    <n v="343"/>
    <n v="0"/>
    <n v="0.96898453748078484"/>
    <n v="10947"/>
    <n v="270"/>
    <n v="3"/>
    <n v="0.97533570841326389"/>
    <n v="4314"/>
    <n v="141"/>
    <n v="1"/>
    <n v="0.96731571627260082"/>
    <n v="6301"/>
    <n v="277"/>
    <n v="0"/>
    <n v="0.95603872401206158"/>
    <n v="45244"/>
    <n v="1867"/>
    <n v="1"/>
    <n v="0.95873485987092211"/>
    <n v="77865"/>
    <n v="2898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059"/>
    <n v="15261"/>
    <n v="5154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39"/>
    <n v="79446"/>
    <n v="9940"/>
    <n v="290"/>
    <n v="3"/>
    <n v="0.97082494969818911"/>
    <n v="14608"/>
    <n v="492"/>
    <n v="0"/>
    <n v="0.96631982475355971"/>
    <n v="4600"/>
    <n v="165"/>
    <n v="0"/>
    <n v="0.96413043478260874"/>
    <n v="8475"/>
    <n v="431"/>
    <n v="0"/>
    <n v="0.94914454277286131"/>
    <n v="41823"/>
    <n v="1960"/>
    <n v="0"/>
    <n v="0.95313583434952065"/>
    <n v="79446"/>
    <n v="3338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940"/>
    <n v="19208"/>
    <n v="5029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40"/>
    <n v="55766"/>
    <m/>
    <m/>
    <m/>
    <m/>
    <n v="5708"/>
    <n v="215"/>
    <n v="446"/>
    <n v="0.96233356692361594"/>
    <n v="3082"/>
    <n v="98"/>
    <n v="0"/>
    <n v="0.96820246593121351"/>
    <n v="3016"/>
    <n v="123"/>
    <n v="1"/>
    <n v="0.95921750663129979"/>
    <n v="43960"/>
    <n v="1781"/>
    <n v="22"/>
    <n v="0.95948589626933578"/>
    <n v="55766"/>
    <n v="2217"/>
    <n v="469"/>
    <n v="1"/>
    <n v="0"/>
    <n v="0"/>
    <n v="1"/>
    <n v="0"/>
    <n v="0"/>
    <n v="0.97727272727272729"/>
    <n v="2"/>
    <n v="0.5"/>
    <n v="0.95"/>
    <n v="1"/>
    <n v="1.5"/>
    <n v="1"/>
    <n v="0"/>
    <n v="0"/>
    <n v="1"/>
    <n v="0"/>
    <n v="0"/>
    <n v="1"/>
    <n v="0"/>
    <n v="0"/>
    <n v="0"/>
    <n v="8790"/>
    <n v="46976"/>
    <s v="switch DE1 30 mn Alim DE1 30mn bizerba 1,5 h"/>
    <n v="21"/>
    <n v="9"/>
    <n v="22"/>
    <n v="7.5"/>
    <n v="10.5"/>
    <m/>
    <m/>
    <n v="1"/>
    <n v="1.5"/>
    <m/>
    <m/>
    <m/>
    <m/>
    <m/>
    <n v="0"/>
    <n v="0"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7727272727272729"/>
    <n v="0.95"/>
    <n v="1"/>
    <n v="1"/>
    <n v="1"/>
    <m/>
    <m/>
    <m/>
    <m/>
    <m/>
    <m/>
    <m/>
    <m/>
    <m/>
    <m/>
    <m/>
    <m/>
  </r>
  <r>
    <x v="1"/>
    <x v="41"/>
    <n v="28876"/>
    <m/>
    <m/>
    <m/>
    <m/>
    <n v="382"/>
    <n v="9"/>
    <n v="0"/>
    <n v="0.97643979057591623"/>
    <n v="318"/>
    <n v="16"/>
    <n v="0"/>
    <n v="0.94968553459119498"/>
    <n v="155"/>
    <n v="3"/>
    <n v="0"/>
    <n v="0.98064516129032253"/>
    <n v="28021"/>
    <n v="529"/>
    <n v="0"/>
    <n v="0.98112130188073232"/>
    <n v="28876"/>
    <n v="557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00"/>
    <n v="2817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7"/>
    <x v="42"/>
    <n v="83836"/>
    <n v="11904"/>
    <n v="440"/>
    <n v="0"/>
    <n v="0.96303763440860213"/>
    <n v="13477"/>
    <n v="491"/>
    <n v="0"/>
    <n v="0.96356755954589302"/>
    <n v="5757"/>
    <n v="138"/>
    <n v="0"/>
    <n v="0.97602918186555498"/>
    <n v="6946"/>
    <n v="366"/>
    <n v="0"/>
    <n v="0.94730780305211637"/>
    <n v="45752"/>
    <n v="2017"/>
    <n v="5"/>
    <n v="0.95591449554117858"/>
    <n v="83836"/>
    <n v="3452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904"/>
    <n v="19234"/>
    <n v="52698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0.99757142857142866"/>
    <n v="1"/>
    <n v="1"/>
    <n v="1"/>
    <n v="1"/>
    <n v="0.998"/>
    <n v="0.95"/>
    <n v="1"/>
    <n v="1"/>
    <n v="1"/>
    <n v="1"/>
    <n v="1"/>
    <n v="1"/>
    <n v="1"/>
    <n v="1"/>
    <n v="0.99879699248120291"/>
    <n v="0.99757142857142866"/>
    <n v="1"/>
    <n v="1"/>
    <n v="1"/>
    <n v="1"/>
    <n v="0.95264866576926122"/>
    <n v="0.95755984002865158"/>
    <n v="0.9680830233013511"/>
    <n v="0.95946730623579901"/>
    <n v="0.95789473684210524"/>
  </r>
  <r>
    <x v="1"/>
    <x v="43"/>
    <n v="77356"/>
    <n v="9809"/>
    <n v="285"/>
    <n v="0"/>
    <n v="0.9709450504638597"/>
    <n v="14684"/>
    <n v="532"/>
    <n v="3"/>
    <n v="0.96377008989376189"/>
    <n v="5043"/>
    <n v="176"/>
    <n v="1"/>
    <n v="0.96510013880626611"/>
    <n v="7018"/>
    <n v="344"/>
    <n v="0"/>
    <n v="0.950983186092904"/>
    <n v="40802"/>
    <n v="1818"/>
    <n v="14"/>
    <n v="0.95544336061957746"/>
    <n v="77356"/>
    <n v="3155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809"/>
    <n v="19727"/>
    <n v="47820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44"/>
    <n v="77667"/>
    <n v="9913"/>
    <n v="317"/>
    <n v="0"/>
    <n v="0.96802178956925244"/>
    <n v="13865"/>
    <n v="325"/>
    <n v="0"/>
    <n v="0.97655968265416515"/>
    <n v="3879"/>
    <n v="118"/>
    <n v="0"/>
    <n v="0.96957978860531069"/>
    <n v="7260"/>
    <n v="322"/>
    <n v="0"/>
    <n v="0.9556473829201102"/>
    <n v="42750"/>
    <n v="1872"/>
    <n v="10"/>
    <n v="0.95621052631578951"/>
    <n v="77667"/>
    <n v="2954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913"/>
    <n v="17744"/>
    <n v="50010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45"/>
    <n v="82996"/>
    <n v="10233"/>
    <n v="342"/>
    <n v="2"/>
    <n v="0.96657871591908529"/>
    <n v="16245"/>
    <n v="978"/>
    <n v="679"/>
    <n v="0.93979686057248379"/>
    <n v="6043"/>
    <n v="490"/>
    <n v="0"/>
    <n v="0.91891444646698661"/>
    <n v="6638"/>
    <n v="327"/>
    <n v="0"/>
    <n v="0.95073817414883999"/>
    <n v="43837"/>
    <n v="1798"/>
    <n v="13"/>
    <n v="0.95898441955425784"/>
    <n v="82996"/>
    <n v="3935"/>
    <n v="694"/>
    <n v="1"/>
    <n v="0"/>
    <n v="0"/>
    <n v="0.991578947368421"/>
    <n v="1"/>
    <n v="0.08"/>
    <n v="0.98299999999999998"/>
    <n v="1"/>
    <n v="0.375"/>
    <n v="1"/>
    <n v="0"/>
    <n v="0"/>
    <n v="1"/>
    <n v="0"/>
    <n v="0"/>
    <n v="1"/>
    <n v="0"/>
    <n v="0"/>
    <n v="1"/>
    <n v="0"/>
    <n v="0"/>
    <n v="10233"/>
    <n v="22288"/>
    <n v="50475"/>
    <s v="Défaut tête VMS remplacement + remplacement Switch HS_x000a_Remise en état bandelettes sorties de leurs logements"/>
    <n v="21"/>
    <n v="9"/>
    <n v="22"/>
    <n v="7.5"/>
    <n v="10.5"/>
    <m/>
    <n v="0.5"/>
    <n v="0.75"/>
    <m/>
    <m/>
    <m/>
    <m/>
    <m/>
    <n v="0"/>
    <n v="1"/>
    <m/>
    <m/>
    <m/>
    <m/>
    <n v="1"/>
    <n v="1"/>
    <n v="0.98299999999999998"/>
    <n v="1"/>
    <n v="1"/>
    <n v="1"/>
    <n v="1"/>
    <n v="0.98"/>
    <n v="0.9"/>
    <m/>
    <m/>
    <m/>
    <m/>
    <m/>
    <m/>
    <m/>
    <n v="0.998"/>
    <n v="0.95"/>
    <n v="1"/>
    <n v="0.991578947368421"/>
    <n v="0.98299999999999998"/>
    <n v="1"/>
    <n v="1"/>
    <n v="1"/>
    <n v="1"/>
    <m/>
    <m/>
    <m/>
    <m/>
    <m/>
    <m/>
    <m/>
    <m/>
    <m/>
    <m/>
    <m/>
    <m/>
  </r>
  <r>
    <x v="1"/>
    <x v="46"/>
    <n v="77796"/>
    <n v="9211"/>
    <n v="246"/>
    <n v="3"/>
    <n v="0.97329280208446423"/>
    <n v="15294"/>
    <n v="589"/>
    <n v="6"/>
    <n v="0.96148816529357917"/>
    <n v="4314"/>
    <n v="141"/>
    <n v="1"/>
    <n v="0.96731571627260082"/>
    <n v="7595"/>
    <n v="358"/>
    <n v="1"/>
    <n v="0.95286372613561554"/>
    <n v="41382"/>
    <n v="2504"/>
    <n v="0"/>
    <n v="0.93949059977768112"/>
    <n v="77796"/>
    <n v="3838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211"/>
    <n v="19608"/>
    <n v="4897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47"/>
    <n v="48247"/>
    <m/>
    <m/>
    <m/>
    <m/>
    <n v="5194"/>
    <n v="280"/>
    <n v="0"/>
    <n v="0.9460916442048517"/>
    <n v="2170"/>
    <n v="70"/>
    <n v="0"/>
    <n v="0.967741935483871"/>
    <n v="2211"/>
    <n v="69"/>
    <n v="0"/>
    <n v="0.96879240162822255"/>
    <n v="38672"/>
    <n v="1453"/>
    <n v="13"/>
    <n v="0.9624275961936285"/>
    <n v="48247"/>
    <n v="1872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364"/>
    <n v="4088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48"/>
    <n v="32820"/>
    <m/>
    <m/>
    <m/>
    <m/>
    <n v="461"/>
    <n v="16"/>
    <n v="0"/>
    <n v="0.96529284164858997"/>
    <n v="534"/>
    <n v="35"/>
    <n v="0"/>
    <n v="0.93445692883895126"/>
    <n v="219"/>
    <n v="8"/>
    <n v="0"/>
    <n v="0.9634703196347032"/>
    <n v="31606"/>
    <n v="625"/>
    <n v="0"/>
    <n v="0.98022527368221224"/>
    <n v="32820"/>
    <n v="684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995"/>
    <n v="3182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8"/>
    <x v="49"/>
    <n v="85436"/>
    <n v="11973"/>
    <n v="373"/>
    <n v="3"/>
    <n v="0.96884657145243469"/>
    <n v="13655"/>
    <n v="392"/>
    <n v="4"/>
    <n v="0.97129256682533871"/>
    <n v="5380"/>
    <n v="131"/>
    <n v="5"/>
    <n v="0.97565055762081787"/>
    <n v="7386"/>
    <n v="360"/>
    <n v="7"/>
    <n v="0.95125913891145408"/>
    <n v="47042"/>
    <n v="2659"/>
    <n v="17"/>
    <n v="0.94347604268525997"/>
    <n v="85436"/>
    <n v="3915"/>
    <n v="3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973"/>
    <n v="19035"/>
    <n v="54428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0.99995238095238093"/>
    <n v="1"/>
    <n v="1"/>
    <n v="1"/>
    <n v="1"/>
    <n v="0.95352378803688764"/>
    <n v="0.95889482214229904"/>
    <n v="0.96870460604946218"/>
    <n v="0.96988923058549548"/>
    <n v="0.97039569695200767"/>
  </r>
  <r>
    <x v="1"/>
    <x v="50"/>
    <n v="82445"/>
    <n v="10865"/>
    <n v="303"/>
    <n v="0"/>
    <n v="0.97211228716060749"/>
    <n v="13870"/>
    <n v="433"/>
    <n v="0"/>
    <n v="0.96878154289834173"/>
    <n v="4615"/>
    <n v="124"/>
    <n v="0"/>
    <n v="0.97313109425785482"/>
    <n v="7138"/>
    <n v="301"/>
    <n v="3"/>
    <n v="0.95783132530120485"/>
    <n v="45957"/>
    <n v="1901"/>
    <n v="15"/>
    <n v="0.95863524599081751"/>
    <n v="82445"/>
    <n v="3062"/>
    <n v="18"/>
    <n v="1"/>
    <n v="0"/>
    <n v="0"/>
    <n v="1"/>
    <n v="0"/>
    <n v="0"/>
    <n v="0.9996666666666667"/>
    <n v="1"/>
    <n v="6.0000000000000001E-3"/>
    <n v="1"/>
    <n v="0"/>
    <n v="0"/>
    <n v="1"/>
    <n v="0"/>
    <n v="0"/>
    <n v="1"/>
    <n v="0"/>
    <n v="0"/>
    <n v="1"/>
    <n v="0"/>
    <n v="0"/>
    <n v="10865"/>
    <n v="18485"/>
    <n v="53095"/>
    <s v="X008A D01 bande arrachée et coincée"/>
    <n v="16"/>
    <n v="0"/>
    <n v="8"/>
    <n v="7.5"/>
    <n v="10.5"/>
    <m/>
    <m/>
    <n v="0.5"/>
    <m/>
    <m/>
    <m/>
    <m/>
    <m/>
    <m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996666666666667"/>
    <n v="1"/>
    <n v="1"/>
    <n v="1"/>
    <n v="1"/>
    <m/>
    <m/>
    <m/>
    <m/>
    <m/>
    <m/>
    <m/>
    <m/>
    <m/>
    <m/>
    <m/>
    <m/>
  </r>
  <r>
    <x v="1"/>
    <x v="51"/>
    <n v="80730"/>
    <n v="11284"/>
    <n v="351"/>
    <n v="0"/>
    <n v="0.96889400921658986"/>
    <n v="12310"/>
    <n v="332"/>
    <n v="0"/>
    <n v="0.97303005686433797"/>
    <n v="4063"/>
    <n v="92"/>
    <n v="0"/>
    <n v="0.97735663302978093"/>
    <n v="6562"/>
    <n v="344"/>
    <n v="1"/>
    <n v="0.94757695824443766"/>
    <n v="46511"/>
    <n v="1897"/>
    <n v="7"/>
    <n v="0.95921394938831672"/>
    <n v="80730"/>
    <n v="3016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284"/>
    <n v="16373"/>
    <n v="53073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52"/>
    <n v="73626"/>
    <n v="10597"/>
    <n v="383"/>
    <n v="0"/>
    <n v="0.96385769557421908"/>
    <n v="9323"/>
    <n v="268"/>
    <n v="0"/>
    <n v="0.97125388823340131"/>
    <n v="4253"/>
    <n v="119"/>
    <n v="1"/>
    <n v="0.97201975076416647"/>
    <n v="5640"/>
    <n v="248"/>
    <n v="1"/>
    <n v="0.95602836879432629"/>
    <n v="43813"/>
    <n v="1941"/>
    <n v="1"/>
    <n v="0.95569808047839677"/>
    <n v="73626"/>
    <n v="2959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597"/>
    <n v="13576"/>
    <n v="4945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53"/>
    <n v="77370"/>
    <n v="9666"/>
    <n v="292"/>
    <n v="0"/>
    <n v="0.96979102007034967"/>
    <n v="15142"/>
    <n v="443"/>
    <n v="0"/>
    <n v="0.97074362699775463"/>
    <n v="3449"/>
    <n v="124"/>
    <n v="1"/>
    <n v="0.96404755001449693"/>
    <n v="7156"/>
    <n v="333"/>
    <n v="1"/>
    <n v="0.95346562325321405"/>
    <n v="41957"/>
    <n v="1777"/>
    <n v="4"/>
    <n v="0.95764711490335341"/>
    <n v="77370"/>
    <n v="2969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66"/>
    <n v="18591"/>
    <n v="4911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54"/>
    <n v="52568"/>
    <m/>
    <m/>
    <m/>
    <m/>
    <n v="2124"/>
    <n v="118"/>
    <n v="0"/>
    <n v="0.94444444444444442"/>
    <n v="1647"/>
    <n v="43"/>
    <n v="0"/>
    <n v="0.9738919247115968"/>
    <n v="1319"/>
    <n v="51"/>
    <n v="1"/>
    <n v="0.96133434420015162"/>
    <n v="47478"/>
    <n v="1794"/>
    <n v="22"/>
    <n v="0.96221407809933024"/>
    <n v="52568"/>
    <n v="2006"/>
    <n v="2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3771"/>
    <n v="4879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55"/>
    <n v="38380"/>
    <m/>
    <m/>
    <m/>
    <m/>
    <n v="562"/>
    <n v="31"/>
    <n v="0"/>
    <n v="0.94483985765124556"/>
    <n v="576"/>
    <n v="77"/>
    <n v="0"/>
    <n v="0.86631944444444442"/>
    <n v="258"/>
    <n v="11"/>
    <n v="0"/>
    <n v="0.95736434108527135"/>
    <n v="36984"/>
    <n v="763"/>
    <n v="5"/>
    <n v="0.97936945706251355"/>
    <n v="38380"/>
    <n v="882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138"/>
    <n v="3724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9"/>
    <x v="56"/>
    <n v="86220"/>
    <n v="11116"/>
    <n v="303"/>
    <n v="0"/>
    <n v="0.97274199352284996"/>
    <n v="13539"/>
    <n v="383"/>
    <n v="0"/>
    <n v="0.97171135238939366"/>
    <n v="5164"/>
    <n v="115"/>
    <n v="0"/>
    <n v="0.97773044151820299"/>
    <n v="6939"/>
    <n v="308"/>
    <n v="6"/>
    <n v="0.95561320074938749"/>
    <n v="49462"/>
    <n v="2631"/>
    <n v="13"/>
    <n v="0.94680765031741543"/>
    <n v="86220"/>
    <n v="3740"/>
    <n v="19"/>
    <n v="1"/>
    <n v="0"/>
    <n v="0"/>
    <n v="1"/>
    <n v="0"/>
    <n v="0"/>
    <n v="0.99750000000000005"/>
    <n v="1"/>
    <n v="0.02"/>
    <n v="1"/>
    <n v="0"/>
    <n v="0"/>
    <n v="1"/>
    <n v="0"/>
    <n v="0"/>
    <n v="1"/>
    <n v="0"/>
    <n v="0"/>
    <n v="1"/>
    <n v="0"/>
    <n v="0"/>
    <n v="11116"/>
    <n v="18703"/>
    <n v="56401"/>
    <s v="Tapis retourné suite a un colis passé en dessous"/>
    <n v="14.5"/>
    <n v="0"/>
    <n v="12"/>
    <n v="7.5"/>
    <n v="10.5"/>
    <m/>
    <m/>
    <n v="0.5"/>
    <m/>
    <m/>
    <m/>
    <m/>
    <m/>
    <m/>
    <n v="0"/>
    <m/>
    <m/>
    <m/>
    <m/>
    <n v="1"/>
    <n v="1"/>
    <n v="1"/>
    <n v="1"/>
    <n v="1"/>
    <n v="1"/>
    <n v="1"/>
    <n v="0.98"/>
    <n v="0.9"/>
    <n v="1"/>
    <n v="0.99714285714285722"/>
    <n v="0.9999920634920636"/>
    <n v="1"/>
    <n v="1"/>
    <n v="1"/>
    <n v="1"/>
    <n v="0.998"/>
    <n v="0.95"/>
    <n v="1"/>
    <n v="1"/>
    <n v="0.99750000000000005"/>
    <n v="1"/>
    <n v="1"/>
    <n v="1"/>
    <n v="1"/>
    <n v="0.9962428571428571"/>
    <n v="0.99714285714285722"/>
    <n v="0.99963492063492065"/>
    <n v="1"/>
    <n v="1"/>
    <n v="1"/>
    <n v="1"/>
    <n v="0.95070170733887549"/>
    <n v="0.95855019832975397"/>
    <n v="0.97069019276975843"/>
    <n v="0.96683192604642754"/>
    <n v="0.96464264082374318"/>
  </r>
  <r>
    <x v="1"/>
    <x v="57"/>
    <n v="85012"/>
    <n v="9407"/>
    <n v="292"/>
    <n v="1"/>
    <n v="0.96895928563835443"/>
    <n v="13634"/>
    <n v="490"/>
    <n v="0"/>
    <n v="0.96406043714243805"/>
    <n v="4793"/>
    <n v="163"/>
    <n v="0"/>
    <n v="0.96599207177133317"/>
    <n v="8798"/>
    <n v="401"/>
    <n v="1"/>
    <n v="0.95442145942259604"/>
    <n v="48380"/>
    <n v="2069"/>
    <n v="3"/>
    <n v="0.95723439437784208"/>
    <n v="85012"/>
    <n v="3415"/>
    <n v="5"/>
    <n v="0.97370000000000001"/>
    <n v="1"/>
    <n v="0.75"/>
    <n v="0.98"/>
    <n v="1"/>
    <n v="0.25"/>
    <n v="0.99994444444444441"/>
    <n v="1"/>
    <n v="1E-3"/>
    <n v="1"/>
    <n v="0"/>
    <n v="0"/>
    <n v="1"/>
    <n v="0"/>
    <n v="0"/>
    <n v="1"/>
    <n v="0"/>
    <n v="0"/>
    <n v="1"/>
    <n v="0"/>
    <n v="0"/>
    <n v="9407"/>
    <n v="18427"/>
    <n v="57178"/>
    <s v="Plan de tri sur le route / volet op sur douane / courroie retaqueur Aérien"/>
    <n v="16"/>
    <n v="0"/>
    <n v="8"/>
    <n v="7.5"/>
    <n v="10.5"/>
    <n v="0.75"/>
    <n v="0.5"/>
    <n v="1"/>
    <m/>
    <m/>
    <m/>
    <m/>
    <n v="0"/>
    <n v="1"/>
    <n v="1"/>
    <m/>
    <m/>
    <m/>
    <m/>
    <n v="1"/>
    <n v="0.98"/>
    <n v="0.99994444444444441"/>
    <n v="1"/>
    <n v="1"/>
    <n v="1"/>
    <n v="1"/>
    <n v="0.98"/>
    <n v="0.9"/>
    <m/>
    <m/>
    <m/>
    <m/>
    <m/>
    <m/>
    <m/>
    <n v="0.998"/>
    <n v="0.95"/>
    <n v="0.97370000000000001"/>
    <n v="0.98"/>
    <n v="0.99994444444444441"/>
    <n v="1"/>
    <n v="1"/>
    <n v="1"/>
    <n v="1"/>
    <m/>
    <m/>
    <m/>
    <m/>
    <m/>
    <m/>
    <m/>
    <m/>
    <m/>
    <m/>
    <m/>
    <m/>
  </r>
  <r>
    <x v="1"/>
    <x v="58"/>
    <n v="81418"/>
    <n v="10950"/>
    <n v="358"/>
    <n v="0"/>
    <n v="0.96730593607305937"/>
    <n v="11592"/>
    <n v="380"/>
    <n v="0"/>
    <n v="0.96721877156659763"/>
    <n v="4425"/>
    <n v="179"/>
    <n v="1"/>
    <n v="0.95954802259887007"/>
    <n v="6900"/>
    <n v="355"/>
    <n v="0"/>
    <n v="0.9485507246376812"/>
    <n v="47551"/>
    <n v="2007"/>
    <n v="4"/>
    <n v="0.95779268574793375"/>
    <n v="81418"/>
    <n v="3279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950"/>
    <n v="16017"/>
    <n v="54451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59"/>
    <n v="86138"/>
    <n v="10989"/>
    <n v="319"/>
    <n v="0"/>
    <n v="0.97097097097097096"/>
    <n v="16266"/>
    <n v="494"/>
    <n v="2"/>
    <n v="0.9696299028648715"/>
    <n v="4449"/>
    <n v="182"/>
    <n v="1"/>
    <n v="0.95909193077095978"/>
    <n v="8330"/>
    <n v="403"/>
    <n v="0"/>
    <n v="0.9516206482593037"/>
    <n v="46104"/>
    <n v="1824"/>
    <n v="6"/>
    <n v="0.9604372722540343"/>
    <n v="86138"/>
    <n v="3222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989"/>
    <n v="20715"/>
    <n v="5443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0"/>
    <n v="81429"/>
    <n v="9880"/>
    <n v="264"/>
    <n v="5"/>
    <n v="0.97327935222672068"/>
    <n v="15119"/>
    <n v="474"/>
    <n v="3"/>
    <n v="0.96864872015344927"/>
    <n v="4194"/>
    <n v="145"/>
    <n v="0"/>
    <n v="0.96542680019074867"/>
    <n v="8364"/>
    <n v="435"/>
    <n v="0"/>
    <n v="0.94799139167862267"/>
    <n v="43872"/>
    <n v="1790"/>
    <n v="3"/>
    <n v="0.95919948942377831"/>
    <n v="81429"/>
    <n v="3108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880"/>
    <n v="19313"/>
    <n v="5223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1"/>
    <n v="68758"/>
    <n v="2179"/>
    <n v="62"/>
    <n v="0"/>
    <n v="0.97154658100045888"/>
    <n v="7275"/>
    <n v="345"/>
    <n v="2"/>
    <n v="0.95257731958762881"/>
    <n v="3358"/>
    <n v="148"/>
    <n v="0"/>
    <n v="0.95592614651578323"/>
    <n v="5376"/>
    <n v="301"/>
    <n v="0"/>
    <n v="0.94401041666666663"/>
    <n v="50570"/>
    <n v="2178"/>
    <n v="20"/>
    <n v="0.95693098675103816"/>
    <n v="68758"/>
    <n v="3034"/>
    <n v="2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2179"/>
    <n v="10633"/>
    <n v="5594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2"/>
    <n v="27531"/>
    <m/>
    <m/>
    <m/>
    <m/>
    <n v="29"/>
    <n v="3"/>
    <n v="0"/>
    <n v="0.89655172413793105"/>
    <n v="33"/>
    <n v="2"/>
    <n v="0"/>
    <n v="0.93939393939393945"/>
    <n v="41"/>
    <n v="3"/>
    <n v="0"/>
    <n v="0.92682926829268297"/>
    <n v="27428"/>
    <n v="490"/>
    <n v="3"/>
    <n v="0.98213504448009337"/>
    <n v="27531"/>
    <n v="498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2"/>
    <n v="2746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0"/>
    <x v="63"/>
    <n v="81808"/>
    <n v="11711"/>
    <n v="312"/>
    <n v="0"/>
    <n v="0.97335838100930749"/>
    <n v="12191"/>
    <n v="369"/>
    <n v="1"/>
    <n v="0.96973176933803629"/>
    <n v="5411"/>
    <n v="188"/>
    <n v="2"/>
    <n v="0.96525596008131587"/>
    <n v="6401"/>
    <n v="401"/>
    <n v="2"/>
    <n v="0.9373535385096079"/>
    <n v="46094"/>
    <n v="1697"/>
    <n v="24"/>
    <n v="0.96318392849394718"/>
    <n v="81808"/>
    <n v="2967"/>
    <n v="2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711"/>
    <n v="17602"/>
    <n v="5249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38593994592287"/>
    <n v="0.96411530165370285"/>
    <n v="0.97438761264119811"/>
    <n v="0.86936178177054091"/>
    <n v="0.77256089532587224"/>
  </r>
  <r>
    <x v="1"/>
    <x v="64"/>
    <n v="108303"/>
    <n v="11367"/>
    <n v="361"/>
    <n v="0"/>
    <n v="0.9682414005454385"/>
    <n v="24198"/>
    <n v="8586"/>
    <n v="1380"/>
    <n v="0.64517728737912228"/>
    <n v="14541"/>
    <n v="7943"/>
    <n v="1520"/>
    <n v="0.45375146138504918"/>
    <n v="8333"/>
    <n v="453"/>
    <n v="2"/>
    <n v="0.94563782551302056"/>
    <n v="49864"/>
    <n v="1769"/>
    <n v="6"/>
    <n v="0.96452350393069153"/>
    <n v="108303"/>
    <n v="19112"/>
    <n v="290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367"/>
    <n v="38739"/>
    <n v="58197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5"/>
    <n v="67327"/>
    <n v="6011"/>
    <n v="95"/>
    <n v="0"/>
    <n v="0.98419564132423887"/>
    <n v="18374"/>
    <n v="578"/>
    <n v="3"/>
    <n v="0.96854250571459666"/>
    <n v="8823"/>
    <n v="207"/>
    <n v="2"/>
    <n v="0.97653859231553897"/>
    <n v="4001"/>
    <n v="232"/>
    <n v="5"/>
    <n v="0.94201449637590606"/>
    <n v="30118"/>
    <n v="1315"/>
    <n v="5"/>
    <n v="0.95633840228434819"/>
    <n v="67327"/>
    <n v="2427"/>
    <n v="1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011"/>
    <n v="27197"/>
    <n v="34119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6"/>
    <n v="8523"/>
    <n v="605"/>
    <n v="22"/>
    <n v="0"/>
    <n v="0.96363636363636362"/>
    <n v="5308"/>
    <n v="129"/>
    <n v="0"/>
    <n v="0.97569706103993969"/>
    <n v="1989"/>
    <n v="58"/>
    <n v="0"/>
    <n v="0.97083961789844142"/>
    <n v="2"/>
    <n v="0"/>
    <n v="0"/>
    <n v="1"/>
    <n v="619"/>
    <n v="19"/>
    <n v="0"/>
    <n v="0.96930533117932149"/>
    <n v="8523"/>
    <n v="228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05"/>
    <n v="7297"/>
    <n v="62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7"/>
    <n v="77630"/>
    <n v="9701"/>
    <n v="219"/>
    <n v="0"/>
    <n v="0.9774250077311617"/>
    <n v="13951"/>
    <n v="467"/>
    <n v="0"/>
    <n v="0.96652569708264635"/>
    <n v="4408"/>
    <n v="113"/>
    <n v="0"/>
    <n v="0.97436479128856623"/>
    <n v="7118"/>
    <n v="406"/>
    <n v="3"/>
    <n v="0.9429615060410228"/>
    <n v="42452"/>
    <n v="1820"/>
    <n v="17"/>
    <n v="0.95712805050409877"/>
    <n v="77630"/>
    <n v="3025"/>
    <n v="2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01"/>
    <n v="18359"/>
    <n v="4957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8"/>
    <n v="56308"/>
    <m/>
    <m/>
    <m/>
    <m/>
    <n v="4337"/>
    <n v="245"/>
    <n v="2"/>
    <n v="0.94350933825224814"/>
    <n v="2377"/>
    <n v="95"/>
    <n v="0"/>
    <n v="0.96003365586874212"/>
    <n v="1637"/>
    <n v="57"/>
    <n v="0"/>
    <n v="0.96518020769700674"/>
    <n v="47957"/>
    <n v="1557"/>
    <n v="12"/>
    <n v="0.96753341535125215"/>
    <n v="56308"/>
    <n v="1954"/>
    <n v="1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714"/>
    <n v="4959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69"/>
    <n v="30508"/>
    <m/>
    <m/>
    <m/>
    <m/>
    <n v="1786"/>
    <n v="96"/>
    <n v="0"/>
    <n v="0.94624860022396418"/>
    <n v="426"/>
    <n v="33"/>
    <n v="0"/>
    <n v="0.92253521126760563"/>
    <n v="616"/>
    <n v="29"/>
    <n v="0"/>
    <n v="0.95292207792207795"/>
    <n v="27680"/>
    <n v="607"/>
    <n v="0"/>
    <n v="0.97807080924855494"/>
    <n v="30508"/>
    <n v="765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2212"/>
    <n v="2829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1"/>
    <x v="70"/>
    <n v="45043"/>
    <n v="3099"/>
    <n v="103"/>
    <n v="0"/>
    <n v="0.96676347208777025"/>
    <n v="13144"/>
    <n v="472"/>
    <n v="5"/>
    <n v="0.96409007912355449"/>
    <n v="4765"/>
    <n v="178"/>
    <n v="0"/>
    <n v="0.9626442812172088"/>
    <n v="3649"/>
    <n v="263"/>
    <n v="0"/>
    <n v="0.92792545902987122"/>
    <n v="20386"/>
    <n v="721"/>
    <n v="11"/>
    <n v="0.96463259099381926"/>
    <n v="45043"/>
    <n v="1737"/>
    <n v="16"/>
    <n v="0.375"/>
    <n v="1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3099"/>
    <n v="17909"/>
    <n v="24035"/>
    <s v="Un colis a percuté et cassé un moteur beltray ce qui à provoqué plusieurs incidents sur le trieur"/>
    <n v="14.5"/>
    <n v="0"/>
    <n v="12"/>
    <n v="7.5"/>
    <n v="10.5"/>
    <n v="10"/>
    <m/>
    <m/>
    <m/>
    <m/>
    <m/>
    <m/>
    <n v="0"/>
    <m/>
    <m/>
    <m/>
    <m/>
    <m/>
    <m/>
    <n v="1"/>
    <n v="1"/>
    <n v="1"/>
    <n v="1"/>
    <n v="1"/>
    <n v="1"/>
    <n v="1"/>
    <n v="0.98"/>
    <n v="0.9"/>
    <n v="0.98639455782312935"/>
    <n v="1"/>
    <n v="1"/>
    <n v="1"/>
    <n v="1"/>
    <n v="1"/>
    <n v="1"/>
    <n v="0.998"/>
    <n v="0.95"/>
    <n v="0.375"/>
    <n v="1"/>
    <n v="1"/>
    <n v="1"/>
    <n v="1"/>
    <n v="1"/>
    <n v="1"/>
    <n v="0.89404761904761898"/>
    <n v="1"/>
    <n v="1"/>
    <n v="1"/>
    <n v="1"/>
    <n v="1"/>
    <n v="1"/>
    <n v="0.94962974801555589"/>
    <n v="0.96448666802442362"/>
    <n v="0.96683838504852038"/>
    <n v="0.96234995100440957"/>
    <n v="0.96018193424832432"/>
  </r>
  <r>
    <x v="1"/>
    <x v="71"/>
    <n v="84586"/>
    <n v="10129"/>
    <n v="316"/>
    <n v="0"/>
    <n v="0.96880244841544083"/>
    <n v="15442"/>
    <n v="524"/>
    <n v="1"/>
    <n v="0.96606657168760524"/>
    <n v="5130"/>
    <n v="197"/>
    <n v="1"/>
    <n v="0.96159844054580901"/>
    <n v="11927"/>
    <n v="500"/>
    <n v="101"/>
    <n v="0.95807830971744778"/>
    <n v="41958"/>
    <n v="1574"/>
    <n v="411"/>
    <n v="0.96248629581962919"/>
    <n v="84586"/>
    <n v="3111"/>
    <n v="514"/>
    <n v="0.97857142857142865"/>
    <n v="26"/>
    <n v="0.4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129"/>
    <n v="20572"/>
    <n v="53885"/>
    <s v="Un grand nombre de défaut thermistance sur different moteurs linéaire"/>
    <n v="16"/>
    <n v="0"/>
    <n v="8"/>
    <n v="7.5"/>
    <n v="10.5"/>
    <n v="0.45"/>
    <m/>
    <m/>
    <m/>
    <m/>
    <m/>
    <m/>
    <n v="0"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.97857142857142865"/>
    <n v="1"/>
    <n v="1"/>
    <n v="1"/>
    <n v="1"/>
    <n v="1"/>
    <n v="1"/>
    <m/>
    <m/>
    <m/>
    <m/>
    <m/>
    <m/>
    <m/>
    <m/>
    <m/>
    <m/>
    <m/>
    <m/>
  </r>
  <r>
    <x v="1"/>
    <x v="72"/>
    <n v="73957"/>
    <n v="9517"/>
    <n v="328"/>
    <n v="0"/>
    <n v="0.96553535778081323"/>
    <n v="11305"/>
    <n v="483"/>
    <n v="1"/>
    <n v="0.95727554179566565"/>
    <n v="4452"/>
    <n v="132"/>
    <n v="0"/>
    <n v="0.9703504043126685"/>
    <n v="6366"/>
    <n v="360"/>
    <n v="4"/>
    <n v="0.94344957587181899"/>
    <n v="42317"/>
    <n v="1734"/>
    <n v="35"/>
    <n v="0.95902356027128577"/>
    <n v="73957"/>
    <n v="3037"/>
    <n v="40"/>
    <n v="0.90476190476190477"/>
    <n v="1"/>
    <n v="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17"/>
    <n v="15757"/>
    <n v="48683"/>
    <s v="Chrash trieur, remplacement chariot et retrait beltray 120 + contrôle rail et inhibition de 3 chutes suite cellules IR ASi arrachées"/>
    <n v="21"/>
    <n v="9"/>
    <n v="18"/>
    <n v="7.5"/>
    <n v="10.5"/>
    <n v="2"/>
    <m/>
    <m/>
    <m/>
    <m/>
    <m/>
    <m/>
    <n v="1"/>
    <m/>
    <m/>
    <m/>
    <m/>
    <m/>
    <m/>
    <n v="0.90476190476190477"/>
    <n v="1"/>
    <n v="1"/>
    <n v="1"/>
    <n v="1"/>
    <n v="1"/>
    <n v="1"/>
    <n v="0.98"/>
    <n v="0.9"/>
    <m/>
    <m/>
    <m/>
    <m/>
    <m/>
    <m/>
    <m/>
    <n v="0.998"/>
    <n v="0.95"/>
    <n v="0.90476190476190477"/>
    <n v="1"/>
    <n v="1"/>
    <n v="1"/>
    <n v="1"/>
    <n v="1"/>
    <n v="1"/>
    <m/>
    <m/>
    <m/>
    <m/>
    <m/>
    <m/>
    <m/>
    <m/>
    <m/>
    <m/>
    <m/>
    <m/>
  </r>
  <r>
    <x v="1"/>
    <x v="73"/>
    <n v="69199"/>
    <n v="9668"/>
    <n v="320"/>
    <n v="0"/>
    <n v="0.96690111708729831"/>
    <n v="8774"/>
    <n v="235"/>
    <n v="0"/>
    <n v="0.97321632094825616"/>
    <n v="3384"/>
    <n v="113"/>
    <n v="0"/>
    <n v="0.96660756501182032"/>
    <n v="5216"/>
    <n v="222"/>
    <n v="0"/>
    <n v="0.95743865030674846"/>
    <n v="42157"/>
    <n v="1577"/>
    <n v="0"/>
    <n v="0.96259221481604473"/>
    <n v="69199"/>
    <n v="2467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68"/>
    <n v="12158"/>
    <n v="4737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74"/>
    <n v="72151"/>
    <n v="9322"/>
    <n v="317"/>
    <n v="0"/>
    <n v="0.96599442179789741"/>
    <n v="11750"/>
    <n v="416"/>
    <n v="3"/>
    <n v="0.96459574468085107"/>
    <n v="4756"/>
    <n v="243"/>
    <n v="0"/>
    <n v="0.94890664423885618"/>
    <n v="7531"/>
    <n v="392"/>
    <n v="0"/>
    <n v="0.94794847961758066"/>
    <n v="38792"/>
    <n v="1374"/>
    <n v="0"/>
    <n v="0.96458032584037945"/>
    <n v="72151"/>
    <n v="2742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322"/>
    <n v="16506"/>
    <n v="4632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75"/>
    <n v="47333"/>
    <m/>
    <m/>
    <m/>
    <m/>
    <n v="4449"/>
    <n v="266"/>
    <n v="0"/>
    <n v="0.94021128343447968"/>
    <n v="2170"/>
    <n v="83"/>
    <n v="0"/>
    <n v="0.96175115207373274"/>
    <n v="2665"/>
    <n v="142"/>
    <n v="0"/>
    <n v="0.94671669793621016"/>
    <n v="38049"/>
    <n v="1514"/>
    <n v="15"/>
    <n v="0.96020920392125941"/>
    <n v="47333"/>
    <n v="2005"/>
    <n v="1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619"/>
    <n v="4071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76"/>
    <n v="27797"/>
    <m/>
    <m/>
    <m/>
    <m/>
    <n v="448"/>
    <n v="63"/>
    <n v="0"/>
    <n v="0.859375"/>
    <n v="407"/>
    <n v="52"/>
    <n v="0"/>
    <n v="0.87223587223587229"/>
    <n v="188"/>
    <n v="12"/>
    <n v="0"/>
    <n v="0.93617021276595747"/>
    <n v="26754"/>
    <n v="399"/>
    <n v="5"/>
    <n v="0.98508634222919933"/>
    <n v="27797"/>
    <n v="526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855"/>
    <n v="2694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2"/>
    <x v="77"/>
    <n v="84627"/>
    <n v="11197"/>
    <n v="381"/>
    <n v="0"/>
    <n v="0.96597302848977407"/>
    <n v="15325"/>
    <n v="789"/>
    <n v="8"/>
    <n v="0.94851549755301789"/>
    <n v="5470"/>
    <n v="181"/>
    <n v="2"/>
    <n v="0.96691042047531994"/>
    <n v="7105"/>
    <n v="365"/>
    <n v="0"/>
    <n v="0.94862772695285014"/>
    <n v="45530"/>
    <n v="1817"/>
    <n v="4"/>
    <n v="0.96009224687019545"/>
    <n v="84627"/>
    <n v="3533"/>
    <n v="1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197"/>
    <n v="20795"/>
    <n v="5263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097105589703634"/>
    <n v="0.96012838523374699"/>
    <n v="0.97001440625643132"/>
    <n v="0.96413431422536233"/>
    <n v="0.96466612482354452"/>
  </r>
  <r>
    <x v="1"/>
    <x v="78"/>
    <n v="76155"/>
    <n v="9720"/>
    <n v="291"/>
    <n v="0"/>
    <n v="0.97006172839506177"/>
    <n v="11529"/>
    <n v="445"/>
    <n v="0"/>
    <n v="0.96140168271315807"/>
    <n v="3589"/>
    <n v="149"/>
    <n v="0"/>
    <n v="0.95848425745332966"/>
    <n v="6241"/>
    <n v="276"/>
    <n v="2"/>
    <n v="0.95577631789777284"/>
    <n v="45076"/>
    <n v="2028"/>
    <n v="11"/>
    <n v="0.9550093175969474"/>
    <n v="76155"/>
    <n v="3189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20"/>
    <n v="15118"/>
    <n v="51317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79"/>
    <n v="74407"/>
    <n v="9564"/>
    <n v="274"/>
    <n v="0"/>
    <n v="0.97135089920535345"/>
    <n v="13950"/>
    <n v="338"/>
    <n v="0"/>
    <n v="0.9757706093189964"/>
    <n v="4622"/>
    <n v="142"/>
    <n v="2"/>
    <n v="0.96927736910428386"/>
    <n v="6957"/>
    <n v="339"/>
    <n v="2"/>
    <n v="0.95127210004312202"/>
    <n v="39314"/>
    <n v="1463"/>
    <n v="3"/>
    <n v="0.9627867935086738"/>
    <n v="74407"/>
    <n v="2556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64"/>
    <n v="18572"/>
    <n v="46271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0"/>
    <n v="66052"/>
    <n v="8928"/>
    <n v="237"/>
    <n v="3"/>
    <n v="0.97345430107526887"/>
    <n v="10199"/>
    <n v="251"/>
    <n v="0"/>
    <n v="0.97538974409255808"/>
    <n v="3623"/>
    <n v="137"/>
    <n v="0"/>
    <n v="0.962186033673751"/>
    <n v="6466"/>
    <n v="327"/>
    <n v="0"/>
    <n v="0.94942777605938755"/>
    <n v="36836"/>
    <n v="1399"/>
    <n v="4"/>
    <n v="0.96202084916929087"/>
    <n v="66052"/>
    <n v="2351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928"/>
    <n v="13822"/>
    <n v="4330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1"/>
    <n v="70003"/>
    <n v="9181"/>
    <n v="274"/>
    <n v="3"/>
    <n v="0.97015575645354535"/>
    <n v="13171"/>
    <n v="403"/>
    <n v="1"/>
    <n v="0.96940247513476574"/>
    <n v="4297"/>
    <n v="139"/>
    <n v="0"/>
    <n v="0.96765185012799626"/>
    <n v="7884"/>
    <n v="392"/>
    <n v="0"/>
    <n v="0.95027904616945713"/>
    <n v="35470"/>
    <n v="1365"/>
    <n v="3"/>
    <n v="0.96151677473921626"/>
    <n v="70003"/>
    <n v="2573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181"/>
    <n v="17468"/>
    <n v="4335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2"/>
    <n v="9029"/>
    <m/>
    <m/>
    <m/>
    <m/>
    <n v="4471"/>
    <n v="236"/>
    <n v="1"/>
    <n v="0.94721538805636318"/>
    <n v="1776"/>
    <n v="78"/>
    <n v="2"/>
    <n v="0.95608108108108103"/>
    <m/>
    <m/>
    <m/>
    <m/>
    <n v="2782"/>
    <n v="102"/>
    <n v="0"/>
    <n v="0.96333572969086989"/>
    <n v="9029"/>
    <n v="416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247"/>
    <n v="278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3"/>
    <n v="0"/>
    <m/>
    <m/>
    <m/>
    <m/>
    <m/>
    <m/>
    <m/>
    <m/>
    <m/>
    <m/>
    <m/>
    <m/>
    <m/>
    <m/>
    <m/>
    <m/>
    <m/>
    <m/>
    <m/>
    <m/>
    <n v="0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0"/>
    <n v="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3"/>
    <x v="84"/>
    <n v="76580"/>
    <n v="10378"/>
    <n v="246"/>
    <n v="0"/>
    <n v="0.97629601079206008"/>
    <n v="12340"/>
    <n v="444"/>
    <n v="0"/>
    <n v="0.96401944894651537"/>
    <n v="4635"/>
    <n v="132"/>
    <n v="0"/>
    <n v="0.97152103559870551"/>
    <n v="6741"/>
    <n v="328"/>
    <n v="1"/>
    <n v="0.9513425307817831"/>
    <n v="42486"/>
    <n v="1568"/>
    <n v="2"/>
    <n v="0.96309372499176205"/>
    <n v="76580"/>
    <n v="2718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378"/>
    <n v="16975"/>
    <n v="49227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598201518858627"/>
    <n v="0.95973721023181457"/>
    <n v="0.97095426796615614"/>
    <n v="0.96956571484611231"/>
    <n v="0.97348413741317819"/>
  </r>
  <r>
    <x v="1"/>
    <x v="85"/>
    <n v="67214"/>
    <n v="8707"/>
    <n v="283"/>
    <n v="0"/>
    <n v="0.96749741587228666"/>
    <n v="9285"/>
    <n v="345"/>
    <n v="0"/>
    <n v="0.96284329563812598"/>
    <n v="3422"/>
    <n v="98"/>
    <n v="0"/>
    <n v="0.97136177673874924"/>
    <n v="5744"/>
    <n v="427"/>
    <n v="1"/>
    <n v="0.92566155988857934"/>
    <n v="40056"/>
    <n v="1560"/>
    <n v="3"/>
    <n v="0.96105452366686639"/>
    <n v="67214"/>
    <n v="2713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707"/>
    <n v="12707"/>
    <n v="45800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6"/>
    <n v="73048"/>
    <n v="9868"/>
    <n v="318"/>
    <n v="3"/>
    <n v="0.9677746250506688"/>
    <n v="11788"/>
    <n v="287"/>
    <n v="0"/>
    <n v="0.97565320665083133"/>
    <n v="3870"/>
    <n v="81"/>
    <n v="0"/>
    <n v="0.97906976744186047"/>
    <n v="6824"/>
    <n v="355"/>
    <n v="0"/>
    <n v="0.94797772567409144"/>
    <n v="40698"/>
    <n v="1650"/>
    <n v="8"/>
    <n v="0.95945746719740532"/>
    <n v="73048"/>
    <n v="2691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868"/>
    <n v="15658"/>
    <n v="47522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7"/>
    <n v="70217"/>
    <n v="10036"/>
    <n v="299"/>
    <n v="0"/>
    <n v="0.97020725388601037"/>
    <n v="12275"/>
    <n v="280"/>
    <n v="0"/>
    <n v="0.97718940936863541"/>
    <n v="3595"/>
    <n v="80"/>
    <n v="0"/>
    <n v="0.97774687065368571"/>
    <n v="6272"/>
    <n v="296"/>
    <n v="0"/>
    <n v="0.95280612244897955"/>
    <n v="38039"/>
    <n v="1620"/>
    <n v="2"/>
    <n v="0.95741212965640532"/>
    <n v="70217"/>
    <n v="2575"/>
    <n v="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36"/>
    <n v="15870"/>
    <n v="4431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8"/>
    <n v="63710"/>
    <n v="7696"/>
    <n v="210"/>
    <n v="0"/>
    <n v="0.97271309771309766"/>
    <n v="10229"/>
    <n v="321"/>
    <n v="0"/>
    <n v="0.96861863329748754"/>
    <n v="3620"/>
    <n v="100"/>
    <n v="0"/>
    <n v="0.97237569060773477"/>
    <n v="5890"/>
    <n v="294"/>
    <n v="0"/>
    <n v="0.95008488964346349"/>
    <n v="36275"/>
    <n v="1564"/>
    <n v="0"/>
    <n v="0.95688490696071671"/>
    <n v="63710"/>
    <n v="2489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7696"/>
    <n v="13849"/>
    <n v="4216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89"/>
    <n v="10036"/>
    <m/>
    <m/>
    <m/>
    <m/>
    <n v="5264"/>
    <n v="185"/>
    <n v="4"/>
    <n v="0.96485562310030393"/>
    <n v="2166"/>
    <n v="74"/>
    <n v="0"/>
    <n v="0.96583564173591874"/>
    <m/>
    <m/>
    <m/>
    <m/>
    <n v="2606"/>
    <n v="97"/>
    <n v="0"/>
    <n v="0.96277820414428239"/>
    <n v="10036"/>
    <n v="356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430"/>
    <n v="260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90"/>
    <n v="0"/>
    <m/>
    <m/>
    <m/>
    <m/>
    <m/>
    <m/>
    <m/>
    <m/>
    <m/>
    <m/>
    <m/>
    <m/>
    <m/>
    <m/>
    <m/>
    <m/>
    <m/>
    <m/>
    <m/>
    <m/>
    <n v="0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0"/>
    <n v="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4"/>
    <x v="91"/>
    <n v="67517"/>
    <n v="7833"/>
    <n v="197"/>
    <n v="1"/>
    <n v="0.97484999361674962"/>
    <n v="10728"/>
    <n v="326"/>
    <n v="0"/>
    <n v="0.9696122296793438"/>
    <n v="4359"/>
    <n v="88"/>
    <n v="1"/>
    <n v="0.97981188345950909"/>
    <n v="6745"/>
    <n v="371"/>
    <n v="0"/>
    <n v="0.9449962935507783"/>
    <n v="37852"/>
    <n v="1475"/>
    <n v="0"/>
    <n v="0.96103244214308359"/>
    <n v="67517"/>
    <n v="2457"/>
    <n v="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7833"/>
    <n v="15087"/>
    <n v="44597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367943614174765"/>
    <n v="0.95830906507000913"/>
    <n v="0.97363376293980597"/>
    <n v="0.96418463779149632"/>
    <n v="0.96814946619217079"/>
  </r>
  <r>
    <x v="1"/>
    <x v="92"/>
    <n v="61597"/>
    <n v="6461"/>
    <n v="160"/>
    <n v="1"/>
    <n v="0.97523603157405969"/>
    <n v="10794"/>
    <n v="382"/>
    <n v="4"/>
    <n v="0.9646099685010191"/>
    <n v="3920"/>
    <n v="112"/>
    <n v="0"/>
    <n v="0.97142857142857142"/>
    <n v="5319"/>
    <n v="284"/>
    <n v="1"/>
    <n v="0.9466065049821395"/>
    <n v="35103"/>
    <n v="1341"/>
    <n v="7"/>
    <n v="0.96179813691137506"/>
    <n v="61597"/>
    <n v="2279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461"/>
    <n v="14714"/>
    <n v="40422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93"/>
    <n v="61462"/>
    <n v="6931"/>
    <n v="199"/>
    <n v="0"/>
    <n v="0.97128841437022073"/>
    <n v="10356"/>
    <n v="284"/>
    <n v="0"/>
    <n v="0.9725762842796446"/>
    <n v="3435"/>
    <n v="112"/>
    <n v="0"/>
    <n v="0.9673944687045124"/>
    <n v="5902"/>
    <n v="294"/>
    <n v="4"/>
    <n v="0.9501863774991528"/>
    <n v="34838"/>
    <n v="1518"/>
    <n v="2"/>
    <n v="0.95642689017739246"/>
    <n v="61462"/>
    <n v="2407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931"/>
    <n v="13791"/>
    <n v="40740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94"/>
    <n v="59240"/>
    <n v="6584"/>
    <n v="167"/>
    <n v="0"/>
    <n v="0.97463547995139732"/>
    <n v="10161"/>
    <n v="280"/>
    <n v="7"/>
    <n v="0.97244365712036218"/>
    <n v="4044"/>
    <n v="116"/>
    <n v="0"/>
    <n v="0.97131552917903063"/>
    <n v="5838"/>
    <n v="301"/>
    <n v="4"/>
    <n v="0.94844124700239807"/>
    <n v="32613"/>
    <n v="1662"/>
    <n v="18"/>
    <n v="0.9490387268880508"/>
    <n v="59240"/>
    <n v="2526"/>
    <n v="2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584"/>
    <n v="14205"/>
    <n v="3845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95"/>
    <n v="58769"/>
    <n v="6098"/>
    <n v="171"/>
    <n v="0"/>
    <n v="0.97195801902263035"/>
    <n v="11848"/>
    <n v="471"/>
    <n v="0"/>
    <n v="0.96024645509790685"/>
    <n v="4773"/>
    <n v="185"/>
    <n v="0"/>
    <n v="0.96124031007751942"/>
    <n v="6842"/>
    <n v="476"/>
    <n v="0"/>
    <n v="0.93042969891844485"/>
    <n v="29208"/>
    <n v="1091"/>
    <n v="4"/>
    <n v="0.96264721993974256"/>
    <n v="58769"/>
    <n v="2394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098"/>
    <n v="16621"/>
    <n v="3605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96"/>
    <n v="10561"/>
    <m/>
    <m/>
    <m/>
    <m/>
    <n v="6534"/>
    <n v="421"/>
    <n v="0"/>
    <n v="0.93556779920416289"/>
    <n v="1949"/>
    <n v="103"/>
    <n v="0"/>
    <n v="0.94715238583889172"/>
    <m/>
    <m/>
    <m/>
    <m/>
    <n v="2078"/>
    <n v="71"/>
    <n v="0"/>
    <n v="0.96583253128007696"/>
    <n v="10561"/>
    <n v="595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8483"/>
    <n v="207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97"/>
    <n v="0"/>
    <m/>
    <m/>
    <m/>
    <m/>
    <m/>
    <m/>
    <m/>
    <m/>
    <m/>
    <m/>
    <m/>
    <m/>
    <m/>
    <m/>
    <m/>
    <m/>
    <m/>
    <m/>
    <m/>
    <m/>
    <n v="0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0"/>
    <n v="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5"/>
    <x v="98"/>
    <n v="6044"/>
    <m/>
    <m/>
    <m/>
    <m/>
    <n v="4036"/>
    <n v="168"/>
    <n v="0"/>
    <n v="0.95837462834489595"/>
    <n v="1968"/>
    <n v="66"/>
    <n v="0"/>
    <n v="0.96646341463414631"/>
    <m/>
    <m/>
    <m/>
    <m/>
    <n v="40"/>
    <n v="4"/>
    <n v="0"/>
    <n v="0.9"/>
    <n v="6044"/>
    <n v="238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004"/>
    <n v="40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175590463042425"/>
    <n v="0.95474590798495906"/>
    <n v="0.96619297453180919"/>
    <n v="0.96051006321296228"/>
    <n v="0.96142389765125247"/>
  </r>
  <r>
    <x v="1"/>
    <x v="99"/>
    <n v="71910"/>
    <n v="8327"/>
    <n v="263"/>
    <n v="3"/>
    <n v="0.96841599615707941"/>
    <n v="12196"/>
    <n v="412"/>
    <n v="0"/>
    <n v="0.9662184322728764"/>
    <n v="4516"/>
    <n v="161"/>
    <n v="2"/>
    <n v="0.96434898139946856"/>
    <n v="7719"/>
    <n v="456"/>
    <n v="1"/>
    <n v="0.94092499028371546"/>
    <n v="39152"/>
    <n v="1814"/>
    <n v="4"/>
    <n v="0.95366775643645285"/>
    <n v="71910"/>
    <n v="3106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327"/>
    <n v="16712"/>
    <n v="46871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0"/>
    <n v="70146"/>
    <n v="6800"/>
    <n v="228"/>
    <n v="2"/>
    <n v="0.96647058823529408"/>
    <n v="13827"/>
    <n v="642"/>
    <n v="4"/>
    <n v="0.95356910392709915"/>
    <n v="4843"/>
    <n v="275"/>
    <n v="0"/>
    <n v="0.94321701424736737"/>
    <n v="7583"/>
    <n v="470"/>
    <n v="0"/>
    <n v="0.93801925359356453"/>
    <n v="37093"/>
    <n v="1664"/>
    <n v="0"/>
    <n v="0.95513978378669828"/>
    <n v="70146"/>
    <n v="3279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800"/>
    <n v="18670"/>
    <n v="44676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1"/>
    <n v="59730"/>
    <n v="7519"/>
    <n v="302"/>
    <n v="4"/>
    <n v="0.95983508445271981"/>
    <n v="9880"/>
    <n v="280"/>
    <n v="0"/>
    <n v="0.97165991902834004"/>
    <n v="3247"/>
    <n v="96"/>
    <n v="0"/>
    <n v="0.97043424699722824"/>
    <n v="5142"/>
    <n v="282"/>
    <n v="5"/>
    <n v="0.94515752625437577"/>
    <n v="33942"/>
    <n v="1402"/>
    <n v="3"/>
    <n v="0.95869424312061757"/>
    <n v="59730"/>
    <n v="2362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7519"/>
    <n v="13127"/>
    <n v="3908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2"/>
    <n v="59858"/>
    <n v="6135"/>
    <n v="180"/>
    <n v="0"/>
    <n v="0.97066014669926648"/>
    <n v="11095"/>
    <n v="457"/>
    <n v="0"/>
    <n v="0.95881027489860293"/>
    <n v="4012"/>
    <n v="127"/>
    <n v="1"/>
    <n v="0.96834496510468593"/>
    <n v="6357"/>
    <n v="353"/>
    <n v="0"/>
    <n v="0.94447066226207332"/>
    <n v="32259"/>
    <n v="1572"/>
    <n v="0"/>
    <n v="0.95126941318701763"/>
    <n v="59858"/>
    <n v="2689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135"/>
    <n v="15107"/>
    <n v="3861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3"/>
    <n v="8097"/>
    <m/>
    <m/>
    <m/>
    <m/>
    <n v="4018"/>
    <n v="215"/>
    <n v="0"/>
    <n v="0.94649079143852666"/>
    <n v="1893"/>
    <n v="65"/>
    <n v="0"/>
    <n v="0.96566296883254099"/>
    <m/>
    <m/>
    <m/>
    <m/>
    <n v="2186"/>
    <n v="91"/>
    <n v="0"/>
    <n v="0.95837145471180241"/>
    <n v="8097"/>
    <n v="371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911"/>
    <n v="218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4"/>
    <n v="0"/>
    <m/>
    <m/>
    <m/>
    <m/>
    <n v="0"/>
    <n v="0"/>
    <n v="0"/>
    <m/>
    <n v="0"/>
    <n v="0"/>
    <n v="0"/>
    <m/>
    <m/>
    <m/>
    <m/>
    <m/>
    <n v="0"/>
    <n v="0"/>
    <n v="0"/>
    <m/>
    <n v="0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0"/>
    <n v="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6"/>
    <x v="105"/>
    <n v="70681"/>
    <n v="8641"/>
    <n v="214"/>
    <n v="0"/>
    <n v="0.97523434787640317"/>
    <n v="14135"/>
    <n v="916"/>
    <n v="4"/>
    <n v="0.93519632118853913"/>
    <n v="5080"/>
    <n v="1109"/>
    <n v="0"/>
    <n v="0.7816929133858268"/>
    <n v="6874"/>
    <n v="473"/>
    <n v="1"/>
    <n v="0.93118999127145763"/>
    <n v="35951"/>
    <n v="1631"/>
    <n v="0"/>
    <n v="0.95463269450084842"/>
    <n v="70681"/>
    <n v="4343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641"/>
    <n v="19215"/>
    <n v="4282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0.99025714285714284"/>
    <n v="1"/>
    <n v="1"/>
    <n v="1"/>
    <n v="1"/>
    <n v="0.93825292440202523"/>
    <n v="0.95951426896012515"/>
    <n v="0.9704085267282242"/>
    <n v="0.95272319662402738"/>
    <n v="0.91893990372172474"/>
  </r>
  <r>
    <x v="1"/>
    <x v="106"/>
    <n v="10164"/>
    <n v="1293"/>
    <n v="37"/>
    <n v="0"/>
    <n v="0.97138437741686001"/>
    <n v="1829"/>
    <n v="41"/>
    <n v="0"/>
    <n v="0.97758337889557134"/>
    <n v="440"/>
    <n v="4"/>
    <n v="0"/>
    <n v="0.99090909090909096"/>
    <n v="2845"/>
    <n v="189"/>
    <n v="0"/>
    <n v="0.93356766256590507"/>
    <n v="3757"/>
    <n v="156"/>
    <n v="0"/>
    <n v="0.95847750865051906"/>
    <n v="10164"/>
    <n v="427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293"/>
    <n v="2269"/>
    <n v="6602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7"/>
    <n v="67859"/>
    <n v="8217"/>
    <n v="260"/>
    <n v="0"/>
    <n v="0.96835828161129367"/>
    <n v="13287"/>
    <n v="566"/>
    <n v="0"/>
    <n v="0.95740197185218634"/>
    <n v="3712"/>
    <n v="116"/>
    <n v="1"/>
    <n v="0.96875"/>
    <n v="6512"/>
    <n v="411"/>
    <n v="0"/>
    <n v="0.93688574938574942"/>
    <n v="36131"/>
    <n v="1507"/>
    <n v="3"/>
    <n v="0.95829066452630707"/>
    <n v="67859"/>
    <n v="2860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217"/>
    <n v="16999"/>
    <n v="42643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8"/>
    <n v="69667"/>
    <n v="10108"/>
    <n v="308"/>
    <n v="0"/>
    <n v="0.96952908587257614"/>
    <n v="11368"/>
    <n v="381"/>
    <n v="4"/>
    <n v="0.96648486980999293"/>
    <n v="3636"/>
    <n v="95"/>
    <n v="0"/>
    <n v="0.97387238723872382"/>
    <n v="7789"/>
    <n v="346"/>
    <n v="0"/>
    <n v="0.95557837976633719"/>
    <n v="36766"/>
    <n v="1775"/>
    <n v="0"/>
    <n v="0.95172169939618123"/>
    <n v="69667"/>
    <n v="2905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108"/>
    <n v="15004"/>
    <n v="4455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09"/>
    <n v="66792"/>
    <n v="8238"/>
    <n v="261"/>
    <n v="0"/>
    <n v="0.96831755280407861"/>
    <n v="12341"/>
    <n v="335"/>
    <n v="3"/>
    <n v="0.97285471193582362"/>
    <n v="3315"/>
    <n v="81"/>
    <n v="0"/>
    <n v="0.97556561085972848"/>
    <n v="6461"/>
    <n v="370"/>
    <n v="0"/>
    <n v="0.94273332301501311"/>
    <n v="36437"/>
    <n v="1509"/>
    <n v="3"/>
    <n v="0.95858605263880126"/>
    <n v="66792"/>
    <n v="2556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238"/>
    <n v="15656"/>
    <n v="4289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10"/>
    <n v="45997"/>
    <m/>
    <m/>
    <m/>
    <m/>
    <n v="7567"/>
    <n v="617"/>
    <n v="2"/>
    <n v="0.91846174177349016"/>
    <n v="2767"/>
    <n v="131"/>
    <n v="160"/>
    <n v="0.95265630646910016"/>
    <n v="3761"/>
    <n v="330"/>
    <n v="1"/>
    <n v="0.91225737835681997"/>
    <n v="31902"/>
    <n v="1228"/>
    <n v="3"/>
    <n v="0.96150711554134538"/>
    <n v="45997"/>
    <n v="2306"/>
    <n v="166"/>
    <n v="1"/>
    <n v="0"/>
    <n v="0"/>
    <n v="1"/>
    <n v="0"/>
    <n v="0"/>
    <n v="0.93179999999999996"/>
    <n v="1"/>
    <n v="1.5"/>
    <n v="1"/>
    <n v="0"/>
    <n v="0"/>
    <n v="1"/>
    <n v="0"/>
    <n v="0"/>
    <n v="1"/>
    <n v="0"/>
    <n v="0"/>
    <n v="1"/>
    <n v="0"/>
    <n v="0"/>
    <n v="0"/>
    <n v="10334"/>
    <n v="35663"/>
    <s v="Problème de connexion automate trieur D suite a micro coupure "/>
    <n v="21"/>
    <n v="9"/>
    <n v="22"/>
    <n v="7.5"/>
    <n v="10.5"/>
    <m/>
    <m/>
    <n v="1.5"/>
    <m/>
    <m/>
    <m/>
    <m/>
    <m/>
    <m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3179999999999996"/>
    <n v="1"/>
    <n v="1"/>
    <n v="1"/>
    <n v="1"/>
    <m/>
    <m/>
    <m/>
    <m/>
    <m/>
    <m/>
    <m/>
    <m/>
    <m/>
    <m/>
    <m/>
    <m/>
  </r>
  <r>
    <x v="1"/>
    <x v="111"/>
    <n v="24326"/>
    <m/>
    <m/>
    <m/>
    <m/>
    <n v="137"/>
    <n v="12"/>
    <n v="0"/>
    <n v="0.91240875912408759"/>
    <n v="369"/>
    <n v="30"/>
    <n v="0"/>
    <n v="0.91869918699186992"/>
    <n v="124"/>
    <n v="3"/>
    <n v="0"/>
    <n v="0.97580645161290325"/>
    <n v="23696"/>
    <n v="479"/>
    <n v="0"/>
    <n v="0.97978561782579343"/>
    <n v="24326"/>
    <n v="524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06"/>
    <n v="2382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7"/>
    <x v="112"/>
    <n v="73478"/>
    <n v="9567"/>
    <n v="254"/>
    <n v="0"/>
    <n v="0.97345040242500258"/>
    <n v="12898"/>
    <n v="566"/>
    <n v="0"/>
    <n v="0.95611722747712824"/>
    <n v="4508"/>
    <n v="108"/>
    <n v="0"/>
    <n v="0.97604259094942325"/>
    <n v="6042"/>
    <n v="291"/>
    <n v="0"/>
    <n v="0.95183714001986097"/>
    <n v="40463"/>
    <n v="1539"/>
    <n v="1"/>
    <n v="0.96196525220571882"/>
    <n v="73478"/>
    <n v="2758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67"/>
    <n v="17406"/>
    <n v="4650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0.99830000000000008"/>
    <n v="1"/>
    <n v="1"/>
    <n v="1"/>
    <n v="1"/>
    <n v="1"/>
    <n v="1"/>
    <n v="0.94472833455000527"/>
    <n v="0.96096068213383468"/>
    <n v="0.97024742313549783"/>
    <n v="0.95127530595905296"/>
    <n v="0.95235349833216654"/>
  </r>
  <r>
    <x v="1"/>
    <x v="113"/>
    <n v="69192"/>
    <n v="8643"/>
    <n v="258"/>
    <n v="2"/>
    <n v="0.97014925373134331"/>
    <n v="12756"/>
    <n v="599"/>
    <n v="0"/>
    <n v="0.95304170586390713"/>
    <n v="4009"/>
    <n v="136"/>
    <n v="0"/>
    <n v="0.96607632826141188"/>
    <n v="6801"/>
    <n v="398"/>
    <n v="1"/>
    <n v="0.94147919423614179"/>
    <n v="36983"/>
    <n v="1445"/>
    <n v="0"/>
    <n v="0.96092799394316308"/>
    <n v="69192"/>
    <n v="2836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643"/>
    <n v="16765"/>
    <n v="4378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14"/>
    <n v="71653"/>
    <n v="8489"/>
    <n v="258"/>
    <n v="0"/>
    <n v="0.96960772764754388"/>
    <n v="14994"/>
    <n v="814"/>
    <n v="2"/>
    <n v="0.9457116179805255"/>
    <n v="4635"/>
    <n v="230"/>
    <n v="0"/>
    <n v="0.95037756202804746"/>
    <n v="7549"/>
    <n v="451"/>
    <n v="0"/>
    <n v="0.94025698768048749"/>
    <n v="35986"/>
    <n v="1628"/>
    <n v="2"/>
    <n v="0.95476018451620071"/>
    <n v="71653"/>
    <n v="3381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489"/>
    <n v="19629"/>
    <n v="43535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15"/>
    <n v="65963"/>
    <n v="9101"/>
    <n v="268"/>
    <n v="3"/>
    <n v="0.97055268651796511"/>
    <n v="11414"/>
    <n v="537"/>
    <n v="1"/>
    <n v="0.95295251445593132"/>
    <n v="3526"/>
    <n v="131"/>
    <n v="0"/>
    <n v="0.96284741917186611"/>
    <n v="6057"/>
    <n v="306"/>
    <n v="4"/>
    <n v="0.94947994056463592"/>
    <n v="35865"/>
    <n v="1549"/>
    <n v="10"/>
    <n v="0.95681026069984665"/>
    <n v="65963"/>
    <n v="2791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101"/>
    <n v="14940"/>
    <n v="4192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16"/>
    <n v="75145"/>
    <n v="9507"/>
    <n v="310"/>
    <n v="3"/>
    <n v="0.96739244767013777"/>
    <n v="14605"/>
    <n v="632"/>
    <n v="3"/>
    <n v="0.95672714823690519"/>
    <n v="3979"/>
    <n v="190"/>
    <n v="2"/>
    <n v="0.95224930887157577"/>
    <n v="7229"/>
    <n v="409"/>
    <n v="0"/>
    <n v="0.94342232673952142"/>
    <n v="39825"/>
    <n v="2168"/>
    <n v="5"/>
    <n v="0.94556183301946017"/>
    <n v="75145"/>
    <n v="3709"/>
    <n v="13"/>
    <n v="0.98809999999999998"/>
    <n v="1"/>
    <n v="0.2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07"/>
    <n v="18584"/>
    <n v="47054"/>
    <s v="Cellule occupation plateau déréglée"/>
    <n v="21"/>
    <n v="9"/>
    <n v="22"/>
    <n v="7.5"/>
    <n v="10.5"/>
    <n v="0.25"/>
    <m/>
    <m/>
    <m/>
    <m/>
    <m/>
    <m/>
    <n v="0"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.98809999999999998"/>
    <n v="1"/>
    <n v="1"/>
    <n v="1"/>
    <n v="1"/>
    <n v="1"/>
    <n v="1"/>
    <m/>
    <m/>
    <m/>
    <m/>
    <m/>
    <m/>
    <m/>
    <m/>
    <m/>
    <m/>
    <m/>
    <m/>
  </r>
  <r>
    <x v="1"/>
    <x v="117"/>
    <n v="54822"/>
    <m/>
    <m/>
    <m/>
    <m/>
    <n v="6863"/>
    <n v="382"/>
    <n v="3"/>
    <n v="0.94433921025790468"/>
    <n v="2121"/>
    <n v="108"/>
    <n v="3"/>
    <n v="0.9490806223479491"/>
    <n v="2575"/>
    <n v="124"/>
    <n v="1"/>
    <n v="0.9518446601941748"/>
    <n v="43263"/>
    <n v="1252"/>
    <n v="6"/>
    <n v="0.97106072163280399"/>
    <n v="54822"/>
    <n v="1866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8984"/>
    <n v="4583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18"/>
    <n v="34863"/>
    <m/>
    <m/>
    <m/>
    <m/>
    <n v="5157"/>
    <n v="304"/>
    <n v="3"/>
    <n v="0.94105099864262165"/>
    <n v="1505"/>
    <n v="254"/>
    <n v="0"/>
    <n v="0.83122923588039865"/>
    <n v="2103"/>
    <n v="141"/>
    <n v="0"/>
    <n v="0.93295292439372324"/>
    <n v="26098"/>
    <n v="510"/>
    <n v="0"/>
    <n v="0.98045827266457197"/>
    <n v="34863"/>
    <n v="1209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662"/>
    <n v="2820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8"/>
    <x v="119"/>
    <n v="83185"/>
    <n v="10378"/>
    <n v="407"/>
    <n v="0"/>
    <n v="0.96078242435922145"/>
    <n v="14273"/>
    <n v="537"/>
    <n v="3"/>
    <n v="0.96237651509843758"/>
    <n v="5618"/>
    <n v="189"/>
    <n v="1"/>
    <n v="0.96635813456746178"/>
    <n v="7600"/>
    <n v="328"/>
    <n v="6"/>
    <n v="0.95684210526315794"/>
    <n v="45316"/>
    <n v="2174"/>
    <n v="22"/>
    <n v="0.95202577456086146"/>
    <n v="83185"/>
    <n v="3635"/>
    <n v="3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378"/>
    <n v="19891"/>
    <n v="52916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798018766956216"/>
    <n v="0.9580520305001673"/>
    <n v="0.96787789508143052"/>
    <n v="0.96049655247594912"/>
    <n v="0.96584353454340788"/>
  </r>
  <r>
    <x v="1"/>
    <x v="120"/>
    <n v="83233"/>
    <n v="9561"/>
    <n v="339"/>
    <n v="0"/>
    <n v="0.96454345779730155"/>
    <n v="15986"/>
    <n v="735"/>
    <n v="1"/>
    <n v="0.95402226948580005"/>
    <n v="5095"/>
    <n v="178"/>
    <n v="0"/>
    <n v="0.96506378802747794"/>
    <n v="8981"/>
    <n v="528"/>
    <n v="2"/>
    <n v="0.94120921946331149"/>
    <n v="43610"/>
    <n v="2347"/>
    <n v="7"/>
    <n v="0.94618206833295115"/>
    <n v="83233"/>
    <n v="4127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61"/>
    <n v="21081"/>
    <n v="52591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1"/>
    <n v="78697"/>
    <n v="9709"/>
    <n v="305"/>
    <n v="0"/>
    <n v="0.96858584818209903"/>
    <n v="12982"/>
    <n v="523"/>
    <n v="0"/>
    <n v="0.95971344939146508"/>
    <n v="6068"/>
    <n v="184"/>
    <n v="0"/>
    <n v="0.96967699406723795"/>
    <n v="7286"/>
    <n v="408"/>
    <n v="1"/>
    <n v="0.94400219599231405"/>
    <n v="42652"/>
    <n v="2173"/>
    <n v="0"/>
    <n v="0.9490527993997937"/>
    <n v="78697"/>
    <n v="3593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09"/>
    <n v="19050"/>
    <n v="49938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2"/>
    <n v="70053"/>
    <n v="9563"/>
    <n v="238"/>
    <n v="3"/>
    <n v="0.97511241242287983"/>
    <n v="10814"/>
    <n v="329"/>
    <n v="3"/>
    <n v="0.96957647493989274"/>
    <n v="3747"/>
    <n v="109"/>
    <n v="1"/>
    <n v="0.97091006138243929"/>
    <n v="6083"/>
    <n v="247"/>
    <n v="0"/>
    <n v="0.9593950353444024"/>
    <n v="39846"/>
    <n v="1816"/>
    <n v="5"/>
    <n v="0.95442453445766195"/>
    <n v="70053"/>
    <n v="2739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63"/>
    <n v="14561"/>
    <n v="4592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3"/>
    <n v="70730"/>
    <n v="9665"/>
    <n v="281"/>
    <n v="0"/>
    <n v="0.97092602172788411"/>
    <n v="12056"/>
    <n v="519"/>
    <n v="0"/>
    <n v="0.95695089581950898"/>
    <n v="4669"/>
    <n v="181"/>
    <n v="1"/>
    <n v="0.96123366887984574"/>
    <n v="7439"/>
    <n v="447"/>
    <n v="1"/>
    <n v="0.93991127839763411"/>
    <n v="36901"/>
    <n v="1526"/>
    <n v="2"/>
    <n v="0.95864610715156773"/>
    <n v="70730"/>
    <n v="2954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65"/>
    <n v="16725"/>
    <n v="4434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4"/>
    <n v="59928"/>
    <m/>
    <m/>
    <m/>
    <m/>
    <n v="5140"/>
    <n v="210"/>
    <n v="0"/>
    <n v="0.95914396887159536"/>
    <n v="2535"/>
    <n v="83"/>
    <n v="0"/>
    <n v="0.96725838264299802"/>
    <n v="2371"/>
    <n v="121"/>
    <n v="0"/>
    <n v="0.94896668072543233"/>
    <n v="49882"/>
    <n v="1705"/>
    <n v="0"/>
    <n v="0.96581933362736061"/>
    <n v="59928"/>
    <n v="2119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675"/>
    <n v="5225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5"/>
    <n v="38023"/>
    <m/>
    <m/>
    <m/>
    <m/>
    <n v="2135"/>
    <n v="46"/>
    <n v="0"/>
    <n v="0.97845433255269321"/>
    <n v="696"/>
    <n v="47"/>
    <n v="0"/>
    <n v="0.93247126436781613"/>
    <n v="417"/>
    <n v="11"/>
    <n v="0"/>
    <n v="0.97362110311750605"/>
    <n v="34775"/>
    <n v="549"/>
    <n v="10"/>
    <n v="0.98421279654924509"/>
    <n v="38023"/>
    <n v="653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2831"/>
    <n v="3519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9"/>
    <x v="126"/>
    <n v="79551"/>
    <n v="10930"/>
    <n v="345"/>
    <n v="12"/>
    <n v="0.96843549862763034"/>
    <n v="15143"/>
    <n v="570"/>
    <n v="0"/>
    <n v="0.96235884567126728"/>
    <n v="4849"/>
    <n v="248"/>
    <n v="0"/>
    <n v="0.94885543411012585"/>
    <n v="6698"/>
    <n v="344"/>
    <n v="1"/>
    <n v="0.94864138548820542"/>
    <n v="41931"/>
    <n v="1622"/>
    <n v="5"/>
    <n v="0.96131740239917962"/>
    <n v="79551"/>
    <n v="3129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930"/>
    <n v="19992"/>
    <n v="48629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0.99959183673469387"/>
    <n v="1"/>
    <n v="1"/>
    <n v="1"/>
    <n v="1"/>
    <n v="1"/>
    <n v="1"/>
    <n v="0.998"/>
    <n v="0.95"/>
    <n v="1"/>
    <n v="1"/>
    <n v="1"/>
    <n v="1"/>
    <n v="1"/>
    <n v="1"/>
    <n v="1"/>
    <n v="0.99959183673469387"/>
    <n v="1"/>
    <n v="1"/>
    <n v="1"/>
    <n v="1"/>
    <n v="1"/>
    <n v="1"/>
    <n v="0.94773619471342585"/>
    <n v="0.96062329065539975"/>
    <n v="0.96801087630205729"/>
    <n v="0.95640575640575642"/>
    <n v="0.95587226583339679"/>
  </r>
  <r>
    <x v="1"/>
    <x v="127"/>
    <n v="77198"/>
    <n v="9990"/>
    <n v="282"/>
    <n v="0"/>
    <n v="0.97177177177177176"/>
    <n v="14020"/>
    <n v="443"/>
    <n v="0"/>
    <n v="0.96840228245363769"/>
    <n v="4948"/>
    <n v="220"/>
    <n v="0"/>
    <n v="0.95553759094583668"/>
    <n v="6512"/>
    <n v="331"/>
    <n v="0"/>
    <n v="0.94917076167076164"/>
    <n v="41728"/>
    <n v="1652"/>
    <n v="1"/>
    <n v="0.96041027607361962"/>
    <n v="77198"/>
    <n v="2928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990"/>
    <n v="18968"/>
    <n v="48240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8"/>
    <n v="76228"/>
    <n v="9687"/>
    <n v="334"/>
    <n v="0"/>
    <n v="0.96552080107360383"/>
    <n v="15942"/>
    <n v="777"/>
    <n v="0"/>
    <n v="0.951260820474219"/>
    <n v="3937"/>
    <n v="102"/>
    <n v="2"/>
    <n v="0.97409194818389633"/>
    <n v="7753"/>
    <n v="424"/>
    <n v="1"/>
    <n v="0.94531149232555145"/>
    <n v="38909"/>
    <n v="1638"/>
    <n v="3"/>
    <n v="0.95790177079852989"/>
    <n v="76228"/>
    <n v="3275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87"/>
    <n v="19879"/>
    <n v="46662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29"/>
    <n v="79075"/>
    <n v="9704"/>
    <n v="310"/>
    <n v="1"/>
    <n v="0.96805441055234953"/>
    <n v="16422"/>
    <n v="643"/>
    <n v="6"/>
    <n v="0.96084520764827674"/>
    <n v="5261"/>
    <n v="275"/>
    <n v="0"/>
    <n v="0.94772856871317235"/>
    <n v="7573"/>
    <n v="376"/>
    <n v="2"/>
    <n v="0.95034992737356394"/>
    <n v="40115"/>
    <n v="1736"/>
    <n v="5"/>
    <n v="0.9567244173002617"/>
    <n v="79075"/>
    <n v="3340"/>
    <n v="14"/>
    <n v="0.99714285714285722"/>
    <n v="1"/>
    <n v="0.0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04"/>
    <n v="21683"/>
    <n v="47688"/>
    <s v="Tapis balance I001R_D02 coincé"/>
    <n v="21"/>
    <n v="9"/>
    <n v="22"/>
    <n v="7.5"/>
    <n v="10.5"/>
    <n v="0.3"/>
    <m/>
    <m/>
    <m/>
    <m/>
    <m/>
    <m/>
    <n v="1"/>
    <m/>
    <m/>
    <m/>
    <m/>
    <m/>
    <m/>
    <n v="0.99714285714285722"/>
    <n v="1"/>
    <n v="1"/>
    <n v="1"/>
    <n v="1"/>
    <n v="1"/>
    <n v="1"/>
    <n v="0.98"/>
    <n v="0.9"/>
    <m/>
    <m/>
    <m/>
    <m/>
    <m/>
    <m/>
    <m/>
    <n v="0.998"/>
    <n v="0.95"/>
    <n v="0.99714285714285722"/>
    <n v="1"/>
    <n v="1"/>
    <n v="1"/>
    <n v="1"/>
    <n v="1"/>
    <n v="1"/>
    <m/>
    <m/>
    <m/>
    <m/>
    <m/>
    <m/>
    <m/>
    <m/>
    <m/>
    <m/>
    <m/>
    <m/>
  </r>
  <r>
    <x v="1"/>
    <x v="130"/>
    <n v="71759"/>
    <n v="9706"/>
    <n v="329"/>
    <n v="3"/>
    <n v="0.96610344117041003"/>
    <n v="13261"/>
    <n v="730"/>
    <n v="0"/>
    <n v="0.94495136113415279"/>
    <n v="4396"/>
    <n v="129"/>
    <n v="0"/>
    <n v="0.97065514103730666"/>
    <n v="6715"/>
    <n v="354"/>
    <n v="6"/>
    <n v="0.94728220402084884"/>
    <n v="37681"/>
    <n v="1717"/>
    <n v="7"/>
    <n v="0.9544332687561371"/>
    <n v="71759"/>
    <n v="3259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06"/>
    <n v="17657"/>
    <n v="4439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1"/>
    <n v="59920"/>
    <m/>
    <m/>
    <m/>
    <m/>
    <n v="6735"/>
    <n v="428"/>
    <n v="0"/>
    <n v="0.93645137342242024"/>
    <n v="2117"/>
    <n v="110"/>
    <n v="0"/>
    <n v="0.94803967879074158"/>
    <n v="2046"/>
    <n v="129"/>
    <n v="1"/>
    <n v="0.93695014662756593"/>
    <n v="49022"/>
    <n v="1847"/>
    <n v="4"/>
    <n v="0.96232303863571456"/>
    <n v="59920"/>
    <n v="2514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8852"/>
    <n v="5106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2"/>
    <n v="29339"/>
    <m/>
    <m/>
    <m/>
    <m/>
    <n v="3947"/>
    <n v="135"/>
    <n v="0"/>
    <n v="0.96579680770205223"/>
    <n v="734"/>
    <n v="74"/>
    <n v="0"/>
    <n v="0.89918256130790186"/>
    <n v="913"/>
    <n v="39"/>
    <n v="0"/>
    <n v="0.95728368017524645"/>
    <n v="23745"/>
    <n v="543"/>
    <n v="0"/>
    <n v="0.97713202779532538"/>
    <n v="29339"/>
    <n v="791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4681"/>
    <n v="2465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0"/>
    <x v="133"/>
    <n v="77836"/>
    <n v="11092"/>
    <n v="354"/>
    <n v="0"/>
    <n v="0.96808510638297873"/>
    <n v="14046"/>
    <n v="519"/>
    <n v="0"/>
    <n v="0.96304997864160613"/>
    <n v="5425"/>
    <n v="175"/>
    <n v="0"/>
    <n v="0.967741935483871"/>
    <n v="6560"/>
    <n v="342"/>
    <n v="1"/>
    <n v="0.94786585365853659"/>
    <n v="40713"/>
    <n v="1884"/>
    <n v="6"/>
    <n v="0.9537248544690885"/>
    <n v="77836"/>
    <n v="3274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092"/>
    <n v="19471"/>
    <n v="47273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473808270016802"/>
    <n v="0.95825558834680091"/>
    <n v="0.96960034855626409"/>
    <n v="0.96357365970343367"/>
    <n v="0.95250640321990487"/>
  </r>
  <r>
    <x v="1"/>
    <x v="134"/>
    <n v="80363"/>
    <n v="10552"/>
    <n v="310"/>
    <n v="0"/>
    <n v="0.97062168309325247"/>
    <n v="14987"/>
    <n v="515"/>
    <n v="0"/>
    <n v="0.96563688530059388"/>
    <n v="4778"/>
    <n v="132"/>
    <n v="0"/>
    <n v="0.97237337798241941"/>
    <n v="6445"/>
    <n v="308"/>
    <n v="0"/>
    <n v="0.95221101629169902"/>
    <n v="43601"/>
    <n v="2166"/>
    <n v="6"/>
    <n v="0.9503222403155891"/>
    <n v="80363"/>
    <n v="3431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552"/>
    <n v="19765"/>
    <n v="50046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5"/>
    <n v="75560"/>
    <n v="9751"/>
    <n v="281"/>
    <n v="2"/>
    <n v="0.97118244282637678"/>
    <n v="13675"/>
    <n v="614"/>
    <n v="0"/>
    <n v="0.95510054844606951"/>
    <n v="4622"/>
    <n v="196"/>
    <n v="0"/>
    <n v="0.95759411510168757"/>
    <n v="7397"/>
    <n v="320"/>
    <n v="2"/>
    <n v="0.95673921860213595"/>
    <n v="40115"/>
    <n v="1719"/>
    <n v="2"/>
    <n v="0.95714819892808178"/>
    <n v="75560"/>
    <n v="3130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51"/>
    <n v="18297"/>
    <n v="47512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6"/>
    <n v="78383"/>
    <n v="8893"/>
    <n v="284"/>
    <n v="0"/>
    <n v="0.96806477004385472"/>
    <n v="17904"/>
    <n v="555"/>
    <n v="2"/>
    <n v="0.96900134048257369"/>
    <n v="4734"/>
    <n v="94"/>
    <n v="0"/>
    <n v="0.98014364174059987"/>
    <n v="7988"/>
    <n v="328"/>
    <n v="0"/>
    <n v="0.95893840761141713"/>
    <n v="38864"/>
    <n v="1950"/>
    <n v="6"/>
    <n v="0.94982503087690406"/>
    <n v="78383"/>
    <n v="3211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893"/>
    <n v="22638"/>
    <n v="4685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7"/>
    <n v="77123"/>
    <n v="10206"/>
    <n v="306"/>
    <n v="3"/>
    <n v="0.9700176366843033"/>
    <n v="16658"/>
    <n v="560"/>
    <n v="1"/>
    <n v="0.96638251890983307"/>
    <n v="5205"/>
    <n v="567"/>
    <n v="145"/>
    <n v="0.89106628242074926"/>
    <n v="8493"/>
    <n v="353"/>
    <n v="0"/>
    <n v="0.95843635935476279"/>
    <n v="36561"/>
    <n v="1584"/>
    <n v="3"/>
    <n v="0.95667514564700096"/>
    <n v="77123"/>
    <n v="3370"/>
    <n v="15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206"/>
    <n v="21863"/>
    <n v="4505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8"/>
    <n v="51051"/>
    <m/>
    <m/>
    <m/>
    <m/>
    <n v="5658"/>
    <n v="304"/>
    <n v="0"/>
    <n v="0.94627076705549662"/>
    <n v="1947"/>
    <n v="83"/>
    <n v="0"/>
    <n v="0.95737031330251665"/>
    <n v="2264"/>
    <n v="135"/>
    <n v="1"/>
    <n v="0.94037102473498235"/>
    <n v="41182"/>
    <n v="1493"/>
    <n v="7"/>
    <n v="0.96374629692584135"/>
    <n v="51051"/>
    <n v="2015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605"/>
    <n v="4344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39"/>
    <n v="32548"/>
    <m/>
    <m/>
    <m/>
    <m/>
    <n v="3191"/>
    <n v="70"/>
    <n v="0"/>
    <n v="0.97806330303979938"/>
    <n v="619"/>
    <n v="51"/>
    <n v="0"/>
    <n v="0.91760904684975764"/>
    <n v="732"/>
    <n v="19"/>
    <n v="0"/>
    <n v="0.97404371584699456"/>
    <n v="28006"/>
    <n v="435"/>
    <n v="0"/>
    <n v="0.98446761408269656"/>
    <n v="32548"/>
    <n v="575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3810"/>
    <n v="2873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1"/>
    <x v="140"/>
    <n v="81520"/>
    <n v="11267"/>
    <n v="282"/>
    <n v="0"/>
    <n v="0.97497115469956508"/>
    <n v="15298"/>
    <n v="399"/>
    <n v="3"/>
    <n v="0.97391815923650149"/>
    <n v="5387"/>
    <n v="173"/>
    <n v="2"/>
    <n v="0.96788565064043064"/>
    <n v="8026"/>
    <n v="339"/>
    <n v="5"/>
    <n v="0.95776227261400448"/>
    <n v="41542"/>
    <n v="2140"/>
    <n v="28"/>
    <n v="0.94848586972220883"/>
    <n v="81520"/>
    <n v="3333"/>
    <n v="3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267"/>
    <n v="20685"/>
    <n v="49568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0.99974285714285716"/>
    <n v="1"/>
    <n v="1"/>
    <n v="1"/>
    <n v="1"/>
    <n v="0.95501522672229811"/>
    <n v="0.95775117484583983"/>
    <n v="0.96921840004594273"/>
    <n v="0.9630536971174174"/>
    <n v="0.96621840862385988"/>
  </r>
  <r>
    <x v="1"/>
    <x v="141"/>
    <n v="82797"/>
    <n v="10968"/>
    <n v="328"/>
    <n v="0"/>
    <n v="0.97009482129832236"/>
    <n v="15815"/>
    <n v="758"/>
    <n v="0"/>
    <n v="0.9520708188428707"/>
    <n v="5029"/>
    <n v="178"/>
    <n v="1"/>
    <n v="0.96460528932193279"/>
    <n v="8275"/>
    <n v="394"/>
    <n v="1"/>
    <n v="0.95238670694864047"/>
    <n v="42710"/>
    <n v="2099"/>
    <n v="0"/>
    <n v="0.95085460079606654"/>
    <n v="82797"/>
    <n v="3757"/>
    <n v="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968"/>
    <n v="20844"/>
    <n v="50985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42"/>
    <n v="79194"/>
    <n v="10005"/>
    <n v="355"/>
    <n v="4"/>
    <n v="0.96451774112943534"/>
    <n v="15212"/>
    <n v="561"/>
    <n v="3"/>
    <n v="0.96312122008940315"/>
    <n v="4894"/>
    <n v="150"/>
    <n v="0"/>
    <n v="0.96935022476501842"/>
    <n v="7983"/>
    <n v="355"/>
    <n v="1"/>
    <n v="0.95553050231742453"/>
    <n v="41100"/>
    <n v="1753"/>
    <n v="8"/>
    <n v="0.95734793187347933"/>
    <n v="79194"/>
    <n v="3174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05"/>
    <n v="20106"/>
    <n v="49083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43"/>
    <n v="79194"/>
    <n v="10005"/>
    <n v="355"/>
    <n v="4"/>
    <n v="0.96451774112943534"/>
    <n v="15212"/>
    <n v="561"/>
    <n v="3"/>
    <n v="0.96312122008940315"/>
    <n v="4894"/>
    <n v="150"/>
    <n v="0"/>
    <n v="0.96935022476501842"/>
    <n v="7983"/>
    <n v="355"/>
    <n v="1"/>
    <n v="0.95553050231742453"/>
    <n v="41100"/>
    <n v="1753"/>
    <n v="8"/>
    <n v="0.95734793187347933"/>
    <n v="79194"/>
    <n v="3174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05"/>
    <n v="20106"/>
    <n v="4908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44"/>
    <n v="76030"/>
    <n v="9994"/>
    <n v="288"/>
    <n v="0"/>
    <n v="0.97118270962577546"/>
    <n v="13636"/>
    <n v="505"/>
    <n v="0"/>
    <n v="0.96296567908477559"/>
    <n v="5019"/>
    <n v="181"/>
    <n v="0"/>
    <n v="0.96393703925084673"/>
    <n v="7259"/>
    <n v="340"/>
    <n v="1"/>
    <n v="0.95316159250585475"/>
    <n v="40122"/>
    <n v="2001"/>
    <n v="1"/>
    <n v="0.95012711230746227"/>
    <n v="76030"/>
    <n v="3315"/>
    <n v="2"/>
    <n v="1"/>
    <n v="0"/>
    <n v="0"/>
    <n v="1"/>
    <n v="0"/>
    <n v="0"/>
    <n v="0.99819999999999998"/>
    <n v="1"/>
    <n v="0.04"/>
    <n v="1"/>
    <n v="0"/>
    <n v="0"/>
    <n v="1"/>
    <n v="0"/>
    <n v="0"/>
    <n v="1"/>
    <n v="0"/>
    <n v="0"/>
    <n v="1"/>
    <n v="0"/>
    <n v="0"/>
    <n v="9994"/>
    <n v="18655"/>
    <n v="47381"/>
    <s v="Bande retourneée I515 D"/>
    <n v="21"/>
    <n v="9"/>
    <n v="22"/>
    <n v="7.5"/>
    <n v="10.5"/>
    <m/>
    <m/>
    <n v="0.5"/>
    <m/>
    <m/>
    <m/>
    <m/>
    <m/>
    <m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9819999999999998"/>
    <n v="1"/>
    <n v="1"/>
    <n v="1"/>
    <n v="1"/>
    <m/>
    <m/>
    <m/>
    <m/>
    <m/>
    <m/>
    <m/>
    <m/>
    <m/>
    <m/>
    <m/>
    <m/>
  </r>
  <r>
    <x v="1"/>
    <x v="145"/>
    <n v="51509"/>
    <m/>
    <m/>
    <m/>
    <m/>
    <n v="3289"/>
    <n v="154"/>
    <n v="0"/>
    <n v="0.95317725752508364"/>
    <n v="1885"/>
    <n v="56"/>
    <n v="0"/>
    <n v="0.97029177718832893"/>
    <n v="1640"/>
    <n v="79"/>
    <n v="3"/>
    <n v="0.95182926829268288"/>
    <n v="44695"/>
    <n v="1677"/>
    <n v="4"/>
    <n v="0.96247902449938472"/>
    <n v="51509"/>
    <n v="1966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174"/>
    <n v="4633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46"/>
    <n v="36780"/>
    <m/>
    <m/>
    <m/>
    <m/>
    <n v="1952"/>
    <n v="33"/>
    <n v="0"/>
    <n v="0.98309426229508201"/>
    <n v="629"/>
    <n v="49"/>
    <n v="0"/>
    <n v="0.92209856915739263"/>
    <n v="537"/>
    <n v="14"/>
    <n v="0"/>
    <n v="0.97392923649906893"/>
    <n v="33662"/>
    <n v="615"/>
    <n v="7"/>
    <n v="0.9817301408115976"/>
    <n v="36780"/>
    <n v="711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2581"/>
    <n v="3419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2"/>
    <x v="147"/>
    <n v="79156"/>
    <n v="11231"/>
    <n v="322"/>
    <n v="0"/>
    <n v="0.9713293562461045"/>
    <n v="14975"/>
    <n v="425"/>
    <n v="4"/>
    <n v="0.97161936560934892"/>
    <n v="4620"/>
    <n v="140"/>
    <n v="0"/>
    <n v="0.96969696969696972"/>
    <n v="7018"/>
    <n v="282"/>
    <n v="0"/>
    <n v="0.9598176118552294"/>
    <n v="41312"/>
    <n v="1769"/>
    <n v="0"/>
    <n v="0.95717951200619678"/>
    <n v="79156"/>
    <n v="2938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231"/>
    <n v="19595"/>
    <n v="48330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613702439641002"/>
    <n v="0.95882228266628988"/>
    <n v="0.97290466456049063"/>
    <n v="0.96855322385565901"/>
    <n v="0.96234861366554469"/>
  </r>
  <r>
    <x v="1"/>
    <x v="148"/>
    <n v="84079"/>
    <n v="11320"/>
    <n v="316"/>
    <n v="2"/>
    <n v="0.97208480565371025"/>
    <n v="15729"/>
    <n v="444"/>
    <n v="0"/>
    <n v="0.9717718863246233"/>
    <n v="4776"/>
    <n v="169"/>
    <n v="0"/>
    <n v="0.96461474036850925"/>
    <n v="8014"/>
    <n v="349"/>
    <n v="0"/>
    <n v="0.95645121038183178"/>
    <n v="44240"/>
    <n v="1835"/>
    <n v="4"/>
    <n v="0.95852169981916813"/>
    <n v="84079"/>
    <n v="3113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320"/>
    <n v="20505"/>
    <n v="5225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49"/>
    <n v="79207"/>
    <n v="10754"/>
    <n v="271"/>
    <n v="0"/>
    <n v="0.97480007439092431"/>
    <n v="13395"/>
    <n v="391"/>
    <n v="0"/>
    <n v="0.97081000373273607"/>
    <n v="5539"/>
    <n v="181"/>
    <n v="0"/>
    <n v="0.96732262141180714"/>
    <n v="7018"/>
    <n v="307"/>
    <n v="0"/>
    <n v="0.95625534340267881"/>
    <n v="42501"/>
    <n v="1730"/>
    <n v="0"/>
    <n v="0.95929507540999037"/>
    <n v="79207"/>
    <n v="288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754"/>
    <n v="18934"/>
    <n v="49519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0"/>
    <n v="72489"/>
    <n v="9940"/>
    <n v="261"/>
    <n v="0"/>
    <n v="0.97374245472837018"/>
    <n v="12480"/>
    <n v="377"/>
    <n v="0"/>
    <n v="0.96979166666666672"/>
    <n v="4399"/>
    <n v="135"/>
    <n v="0"/>
    <n v="0.96931120709252105"/>
    <n v="5642"/>
    <n v="246"/>
    <n v="2"/>
    <n v="0.95639844026940801"/>
    <n v="40028"/>
    <n v="1885"/>
    <n v="9"/>
    <n v="0.95290796442490255"/>
    <n v="72489"/>
    <n v="2904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940"/>
    <n v="16879"/>
    <n v="4567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1"/>
    <n v="82675"/>
    <n v="10565"/>
    <n v="288"/>
    <n v="1"/>
    <n v="0.97274017983909133"/>
    <n v="15964"/>
    <n v="524"/>
    <n v="1"/>
    <n v="0.96717614632924076"/>
    <n v="5703"/>
    <n v="209"/>
    <n v="0"/>
    <n v="0.96335262142731892"/>
    <n v="8684"/>
    <n v="389"/>
    <n v="0"/>
    <n v="0.95520497466605248"/>
    <n v="41759"/>
    <n v="2226"/>
    <n v="0"/>
    <n v="0.94669412581718915"/>
    <n v="82675"/>
    <n v="3636"/>
    <n v="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565"/>
    <n v="21667"/>
    <n v="5044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2"/>
    <n v="56793"/>
    <m/>
    <m/>
    <m/>
    <m/>
    <n v="3953"/>
    <n v="278"/>
    <n v="0"/>
    <n v="0.92967366557045283"/>
    <n v="2915"/>
    <n v="145"/>
    <n v="0"/>
    <n v="0.95025728987993141"/>
    <n v="1947"/>
    <n v="109"/>
    <n v="0"/>
    <n v="0.94401643554185932"/>
    <n v="47978"/>
    <n v="1702"/>
    <n v="26"/>
    <n v="0.96452540747842763"/>
    <n v="56793"/>
    <n v="2234"/>
    <n v="2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868"/>
    <n v="4992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3"/>
    <n v="31072"/>
    <m/>
    <m/>
    <m/>
    <m/>
    <n v="3703"/>
    <n v="83"/>
    <n v="0"/>
    <n v="0.9775857412908453"/>
    <n v="865"/>
    <n v="106"/>
    <n v="0"/>
    <n v="0.87745664739884388"/>
    <n v="1232"/>
    <n v="53"/>
    <n v="0"/>
    <n v="0.95698051948051943"/>
    <n v="25272"/>
    <n v="510"/>
    <n v="5"/>
    <n v="0.97981956315289653"/>
    <n v="31072"/>
    <n v="752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4568"/>
    <n v="2650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3"/>
    <x v="154"/>
    <n v="79550"/>
    <n v="11648"/>
    <n v="301"/>
    <n v="0"/>
    <n v="0.97415865384615385"/>
    <n v="14211"/>
    <n v="357"/>
    <n v="0"/>
    <n v="0.97487861515727259"/>
    <n v="4889"/>
    <n v="99"/>
    <n v="0"/>
    <n v="0.97975046021681322"/>
    <n v="7193"/>
    <n v="228"/>
    <n v="0"/>
    <n v="0.96830251633532605"/>
    <n v="41609"/>
    <n v="1656"/>
    <n v="16"/>
    <n v="0.9602009180706097"/>
    <n v="79550"/>
    <n v="2641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648"/>
    <n v="19100"/>
    <n v="48802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590156504119228"/>
    <n v="0.95924956701800723"/>
    <n v="0.97157158687096401"/>
    <n v="0.96594460039192842"/>
    <n v="0.9670266763347708"/>
  </r>
  <r>
    <x v="1"/>
    <x v="155"/>
    <n v="83438"/>
    <n v="10247"/>
    <n v="290"/>
    <n v="5"/>
    <n v="0.97169903386356982"/>
    <n v="14673"/>
    <n v="546"/>
    <n v="2"/>
    <n v="0.96278879574729093"/>
    <n v="5159"/>
    <n v="128"/>
    <n v="0"/>
    <n v="0.97518899011436322"/>
    <n v="7741"/>
    <n v="331"/>
    <n v="0"/>
    <n v="0.95724066658054519"/>
    <n v="45618"/>
    <n v="2498"/>
    <n v="0"/>
    <n v="0.94524091367442675"/>
    <n v="83438"/>
    <n v="3793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247"/>
    <n v="19832"/>
    <n v="53359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6"/>
    <n v="79551"/>
    <n v="10930"/>
    <n v="345"/>
    <n v="12"/>
    <n v="0.96843549862763034"/>
    <n v="15143"/>
    <n v="570"/>
    <n v="0"/>
    <n v="0.96235884567126728"/>
    <n v="4849"/>
    <n v="248"/>
    <n v="0"/>
    <n v="0.94885543411012585"/>
    <n v="6698"/>
    <n v="344"/>
    <n v="1"/>
    <n v="0.94864138548820542"/>
    <n v="41931"/>
    <n v="1622"/>
    <n v="5"/>
    <n v="0.96131740239917962"/>
    <n v="79551"/>
    <n v="3129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m/>
    <m/>
    <m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7"/>
    <n v="70319"/>
    <n v="9811"/>
    <n v="247"/>
    <n v="0"/>
    <n v="0.97482417694424628"/>
    <n v="10604"/>
    <n v="274"/>
    <n v="0"/>
    <n v="0.97416069407770656"/>
    <n v="4044"/>
    <n v="96"/>
    <n v="0"/>
    <n v="0.97626112759643913"/>
    <n v="5820"/>
    <n v="248"/>
    <n v="0"/>
    <n v="0.95738831615120279"/>
    <n v="40040"/>
    <n v="1813"/>
    <n v="0"/>
    <n v="0.95472027972027973"/>
    <n v="70319"/>
    <n v="2678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811"/>
    <n v="14648"/>
    <n v="4586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8"/>
    <n v="73757"/>
    <n v="9706"/>
    <n v="305"/>
    <n v="0"/>
    <n v="0.96857613847104884"/>
    <n v="14922"/>
    <n v="487"/>
    <n v="0"/>
    <n v="0.96736362417906452"/>
    <n v="4403"/>
    <n v="155"/>
    <n v="0"/>
    <n v="0.96479672950261186"/>
    <n v="7080"/>
    <n v="364"/>
    <n v="0"/>
    <n v="0.94858757062146892"/>
    <n v="37646"/>
    <n v="1774"/>
    <n v="3"/>
    <n v="0.95287679965999039"/>
    <n v="73757"/>
    <n v="3085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06"/>
    <n v="19325"/>
    <n v="4472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59"/>
    <n v="56971"/>
    <m/>
    <m/>
    <m/>
    <m/>
    <n v="2610"/>
    <n v="193"/>
    <n v="1"/>
    <n v="0.92605363984674327"/>
    <n v="2144"/>
    <n v="56"/>
    <n v="1"/>
    <n v="0.97388059701492535"/>
    <n v="1495"/>
    <n v="47"/>
    <n v="0"/>
    <n v="0.96856187290969897"/>
    <n v="50722"/>
    <n v="1778"/>
    <n v="9"/>
    <n v="0.96494617720121445"/>
    <n v="56971"/>
    <n v="2074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4754"/>
    <n v="5221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60"/>
    <n v="37263"/>
    <m/>
    <m/>
    <m/>
    <m/>
    <n v="3361"/>
    <n v="145"/>
    <n v="0"/>
    <n v="0.95685807795299016"/>
    <n v="715"/>
    <n v="82"/>
    <n v="0"/>
    <n v="0.88531468531468527"/>
    <n v="1480"/>
    <n v="92"/>
    <n v="0"/>
    <n v="0.93783783783783781"/>
    <n v="31707"/>
    <n v="647"/>
    <n v="0"/>
    <n v="0.97959441132872871"/>
    <n v="37263"/>
    <n v="966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4076"/>
    <n v="3318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4"/>
    <x v="161"/>
    <n v="81566"/>
    <n v="11706"/>
    <n v="322"/>
    <n v="0"/>
    <n v="0.9724927387664446"/>
    <n v="14019"/>
    <n v="458"/>
    <n v="2"/>
    <n v="0.9673300520721877"/>
    <n v="5239"/>
    <n v="156"/>
    <n v="0"/>
    <n v="0.97022332506203479"/>
    <n v="8065"/>
    <n v="325"/>
    <n v="2"/>
    <n v="0.95970241785492871"/>
    <n v="42537"/>
    <n v="2076"/>
    <n v="4"/>
    <n v="0.95119542986106209"/>
    <n v="81566"/>
    <n v="3337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706"/>
    <n v="19258"/>
    <n v="50602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0.99918367346938786"/>
    <n v="1"/>
    <n v="1"/>
    <n v="1"/>
    <n v="1"/>
    <n v="1"/>
    <n v="1"/>
    <n v="0.998"/>
    <n v="0.95"/>
    <n v="1"/>
    <n v="1"/>
    <n v="1"/>
    <n v="1"/>
    <n v="1"/>
    <n v="1"/>
    <n v="1"/>
    <n v="0.99918367346938786"/>
    <n v="1"/>
    <n v="1"/>
    <n v="0.99993197278911572"/>
    <n v="1"/>
    <n v="1"/>
    <n v="1"/>
    <n v="0.94958933185677374"/>
    <n v="0.95648586363074595"/>
    <n v="0.97128769727332132"/>
    <n v="0.9661270559404308"/>
    <n v="0.96895616478522206"/>
  </r>
  <r>
    <x v="1"/>
    <x v="162"/>
    <n v="86813"/>
    <n v="10842"/>
    <n v="285"/>
    <n v="1"/>
    <n v="0.97371333702268958"/>
    <n v="17877"/>
    <n v="558"/>
    <n v="3"/>
    <n v="0.96878670917939247"/>
    <n v="3870"/>
    <n v="101"/>
    <n v="1"/>
    <n v="0.97390180878552968"/>
    <n v="8605"/>
    <n v="464"/>
    <n v="0"/>
    <n v="0.9460778617083091"/>
    <n v="45619"/>
    <n v="2337"/>
    <n v="1"/>
    <n v="0.94877134527280305"/>
    <n v="86813"/>
    <n v="3745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842"/>
    <n v="21747"/>
    <n v="5422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63"/>
    <n v="79733"/>
    <n v="9499"/>
    <n v="271"/>
    <n v="0"/>
    <n v="0.97147068112432888"/>
    <n v="15226"/>
    <n v="422"/>
    <n v="2"/>
    <n v="0.97228425062393276"/>
    <n v="5825"/>
    <n v="159"/>
    <n v="1"/>
    <n v="0.97270386266094422"/>
    <n v="7958"/>
    <n v="388"/>
    <n v="0"/>
    <n v="0.95124403116360889"/>
    <n v="41225"/>
    <n v="1815"/>
    <n v="4"/>
    <n v="0.95597331716191636"/>
    <n v="79733"/>
    <n v="3055"/>
    <n v="7"/>
    <n v="1"/>
    <n v="0"/>
    <n v="0"/>
    <n v="1"/>
    <n v="0"/>
    <n v="0"/>
    <n v="1"/>
    <n v="0"/>
    <n v="0"/>
    <n v="0.99952380952380948"/>
    <n v="1"/>
    <n v="0.01"/>
    <n v="1"/>
    <n v="0"/>
    <n v="0"/>
    <n v="1"/>
    <n v="0"/>
    <n v="0"/>
    <n v="1"/>
    <n v="0"/>
    <n v="0"/>
    <n v="9499"/>
    <n v="21051"/>
    <n v="49183"/>
    <s v="Bizzerba: defaut liaison etherner "/>
    <n v="21"/>
    <n v="9"/>
    <n v="18"/>
    <n v="7.5"/>
    <n v="10.5"/>
    <m/>
    <m/>
    <m/>
    <n v="0.3"/>
    <m/>
    <m/>
    <m/>
    <m/>
    <m/>
    <m/>
    <n v="0"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.99952380952380948"/>
    <n v="1"/>
    <n v="1"/>
    <n v="1"/>
    <m/>
    <m/>
    <m/>
    <m/>
    <m/>
    <m/>
    <m/>
    <m/>
    <m/>
    <m/>
    <m/>
    <m/>
  </r>
  <r>
    <x v="1"/>
    <x v="164"/>
    <n v="80377"/>
    <n v="9542"/>
    <n v="271"/>
    <n v="0"/>
    <n v="0.97159924544120735"/>
    <n v="16529"/>
    <n v="499"/>
    <n v="4"/>
    <n v="0.96981063585213867"/>
    <n v="5062"/>
    <n v="148"/>
    <n v="1"/>
    <n v="0.97076254444883447"/>
    <n v="7603"/>
    <n v="369"/>
    <n v="0"/>
    <n v="0.95146652637116924"/>
    <n v="41641"/>
    <n v="2098"/>
    <n v="0"/>
    <n v="0.94961696404985474"/>
    <n v="80377"/>
    <n v="3385"/>
    <n v="5"/>
    <n v="0.99428571428571422"/>
    <n v="1"/>
    <n v="0.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42"/>
    <n v="21591"/>
    <n v="49244"/>
    <s v="Barre de tension chaîne déploiement télescopique S050R HS"/>
    <n v="21"/>
    <n v="9"/>
    <n v="22"/>
    <n v="7.5"/>
    <n v="10.5"/>
    <n v="3"/>
    <m/>
    <m/>
    <m/>
    <m/>
    <m/>
    <m/>
    <n v="1"/>
    <m/>
    <m/>
    <m/>
    <m/>
    <m/>
    <m/>
    <n v="0.99428571428571422"/>
    <n v="1"/>
    <n v="1"/>
    <n v="1"/>
    <n v="1"/>
    <n v="1"/>
    <n v="1"/>
    <n v="0.98"/>
    <n v="0.9"/>
    <m/>
    <m/>
    <m/>
    <m/>
    <m/>
    <m/>
    <m/>
    <n v="0.998"/>
    <n v="0.95"/>
    <n v="0.99428571428571422"/>
    <n v="1"/>
    <n v="1"/>
    <n v="1"/>
    <n v="1"/>
    <n v="1"/>
    <n v="1"/>
    <m/>
    <m/>
    <m/>
    <m/>
    <m/>
    <m/>
    <m/>
    <m/>
    <m/>
    <m/>
    <m/>
    <m/>
  </r>
  <r>
    <x v="1"/>
    <x v="165"/>
    <n v="71303"/>
    <n v="8912"/>
    <n v="301"/>
    <n v="0"/>
    <n v="0.96622531418312385"/>
    <n v="13964"/>
    <n v="606"/>
    <n v="4"/>
    <n v="0.95660269263821252"/>
    <n v="4058"/>
    <n v="118"/>
    <n v="0"/>
    <n v="0.97092163627402661"/>
    <n v="7923"/>
    <n v="468"/>
    <n v="5"/>
    <n v="0.9409314653540326"/>
    <n v="36446"/>
    <n v="1679"/>
    <n v="9"/>
    <n v="0.95393184437249634"/>
    <n v="71303"/>
    <n v="3172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912"/>
    <n v="18022"/>
    <n v="4436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66"/>
    <n v="50072"/>
    <m/>
    <m/>
    <m/>
    <m/>
    <n v="4558"/>
    <n v="250"/>
    <n v="0"/>
    <n v="0.94515138218516892"/>
    <n v="2700"/>
    <n v="131"/>
    <n v="1"/>
    <n v="0.95148148148148148"/>
    <n v="2260"/>
    <n v="99"/>
    <n v="3"/>
    <n v="0.95619469026548676"/>
    <n v="40554"/>
    <n v="1432"/>
    <n v="19"/>
    <n v="0.96468905656655324"/>
    <n v="50072"/>
    <n v="1912"/>
    <n v="2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258"/>
    <n v="4281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67"/>
    <n v="31247"/>
    <m/>
    <m/>
    <m/>
    <m/>
    <n v="2703"/>
    <n v="82"/>
    <n v="0"/>
    <n v="0.9696633370329264"/>
    <n v="530"/>
    <n v="34"/>
    <n v="0"/>
    <n v="0.9358490566037736"/>
    <n v="930"/>
    <n v="72"/>
    <n v="0"/>
    <n v="0.92258064516129035"/>
    <n v="27084"/>
    <n v="534"/>
    <n v="0"/>
    <n v="0.9802835622507754"/>
    <n v="31247"/>
    <n v="722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3233"/>
    <n v="2801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5"/>
    <x v="168"/>
    <n v="78173"/>
    <n v="11163"/>
    <n v="374"/>
    <n v="3"/>
    <n v="0.96649646152467972"/>
    <n v="13530"/>
    <n v="399"/>
    <n v="1"/>
    <n v="0.97050997782705095"/>
    <n v="4606"/>
    <n v="182"/>
    <n v="0"/>
    <n v="0.96048632218844987"/>
    <n v="7379"/>
    <n v="490"/>
    <n v="0"/>
    <n v="0.93359533812169671"/>
    <n v="41495"/>
    <n v="1845"/>
    <n v="5"/>
    <n v="0.95553681166405591"/>
    <n v="78173"/>
    <n v="3290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163"/>
    <n v="18136"/>
    <n v="48874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4026413152671939"/>
    <n v="0.9606585470778648"/>
    <n v="0.97130391670798211"/>
    <n v="0.96291604457916724"/>
    <n v="0.96036742289266341"/>
  </r>
  <r>
    <x v="1"/>
    <x v="169"/>
    <n v="82068"/>
    <n v="10152"/>
    <n v="290"/>
    <n v="0"/>
    <n v="0.9714342001576044"/>
    <n v="14447"/>
    <n v="479"/>
    <n v="1"/>
    <n v="0.9668443275420503"/>
    <n v="4012"/>
    <n v="163"/>
    <n v="0"/>
    <n v="0.95937188434695908"/>
    <n v="9410"/>
    <n v="563"/>
    <n v="2"/>
    <n v="0.9401700318809777"/>
    <n v="44047"/>
    <n v="2242"/>
    <n v="3"/>
    <n v="0.9490998251867323"/>
    <n v="82068"/>
    <n v="3737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152"/>
    <n v="18459"/>
    <n v="53457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0"/>
    <n v="77546"/>
    <n v="9972"/>
    <n v="251"/>
    <n v="2"/>
    <n v="0.97482952266345768"/>
    <n v="12425"/>
    <n v="349"/>
    <n v="6"/>
    <n v="0.97191146881287727"/>
    <n v="4731"/>
    <n v="173"/>
    <n v="3"/>
    <n v="0.96343267808074406"/>
    <n v="7788"/>
    <n v="394"/>
    <n v="0"/>
    <n v="0.94940934771443242"/>
    <n v="42630"/>
    <n v="1912"/>
    <n v="8"/>
    <n v="0.95514895613417783"/>
    <n v="77546"/>
    <n v="3079"/>
    <n v="1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972"/>
    <n v="17156"/>
    <n v="50418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1"/>
    <n v="75817"/>
    <n v="10149"/>
    <n v="273"/>
    <n v="5"/>
    <n v="0.97310079810818795"/>
    <n v="12063"/>
    <n v="514"/>
    <n v="3"/>
    <n v="0.95739036723866366"/>
    <n v="4293"/>
    <n v="136"/>
    <n v="1"/>
    <n v="0.96832052177964123"/>
    <n v="7411"/>
    <n v="393"/>
    <n v="0"/>
    <n v="0.94697071920118747"/>
    <n v="41901"/>
    <n v="1686"/>
    <n v="2"/>
    <n v="0.95976229684255743"/>
    <n v="75817"/>
    <n v="3002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149"/>
    <n v="16356"/>
    <n v="4931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2"/>
    <n v="64835"/>
    <n v="8989"/>
    <n v="259"/>
    <n v="1"/>
    <n v="0.97118700634108357"/>
    <n v="9615"/>
    <n v="421"/>
    <n v="2"/>
    <n v="0.95621424856994275"/>
    <n v="4286"/>
    <n v="131"/>
    <n v="0"/>
    <n v="0.96943537097526833"/>
    <n v="6253"/>
    <n v="501"/>
    <n v="14"/>
    <n v="0.91987845833999682"/>
    <n v="35692"/>
    <n v="1562"/>
    <n v="27"/>
    <n v="0.95623669169561809"/>
    <n v="64835"/>
    <n v="2874"/>
    <n v="4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989"/>
    <n v="13901"/>
    <n v="4194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3"/>
    <n v="53103"/>
    <m/>
    <m/>
    <m/>
    <m/>
    <n v="3955"/>
    <n v="289"/>
    <n v="0"/>
    <n v="0.92692793931731987"/>
    <n v="2729"/>
    <n v="159"/>
    <n v="2"/>
    <n v="0.94173689996335652"/>
    <n v="2275"/>
    <n v="89"/>
    <n v="0"/>
    <n v="0.96087912087912086"/>
    <n v="44144"/>
    <n v="1243"/>
    <n v="7"/>
    <n v="0.97184215295396881"/>
    <n v="53103"/>
    <n v="1780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684"/>
    <n v="4641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4"/>
    <n v="34856"/>
    <m/>
    <m/>
    <m/>
    <m/>
    <n v="274"/>
    <n v="8"/>
    <n v="0"/>
    <n v="0.97080291970802923"/>
    <n v="600"/>
    <n v="57"/>
    <n v="0"/>
    <n v="0.90500000000000003"/>
    <n v="297"/>
    <n v="8"/>
    <n v="0"/>
    <n v="0.97306397306397308"/>
    <n v="33685"/>
    <n v="667"/>
    <n v="6"/>
    <n v="0.98019890158824408"/>
    <n v="34856"/>
    <n v="740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874"/>
    <n v="3398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6"/>
    <x v="175"/>
    <n v="43002"/>
    <n v="2016"/>
    <n v="38"/>
    <n v="0"/>
    <n v="0.98115079365079361"/>
    <n v="10736"/>
    <n v="279"/>
    <n v="2"/>
    <n v="0.97401266766020866"/>
    <n v="4529"/>
    <n v="174"/>
    <n v="0"/>
    <n v="0.96158092294104658"/>
    <n v="2521"/>
    <n v="103"/>
    <n v="1"/>
    <n v="0.95914319714399043"/>
    <n v="23200"/>
    <n v="854"/>
    <n v="0"/>
    <n v="0.96318965517241384"/>
    <n v="43002"/>
    <n v="1448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2016"/>
    <n v="15265"/>
    <n v="25721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0.99971428571428578"/>
    <n v="0.98571428571428577"/>
    <n v="1"/>
    <n v="1"/>
    <n v="1"/>
    <n v="0.9558331292350396"/>
    <n v="0.96261877207186175"/>
    <n v="0.96994544037412311"/>
    <n v="0.96546749777382013"/>
    <n v="0.96160468319559234"/>
  </r>
  <r>
    <x v="1"/>
    <x v="176"/>
    <n v="7588"/>
    <n v="401"/>
    <n v="8"/>
    <n v="0"/>
    <n v="0.98004987531172072"/>
    <n v="4190"/>
    <n v="205"/>
    <n v="0"/>
    <n v="0.95107398568019097"/>
    <n v="2104"/>
    <n v="95"/>
    <n v="0"/>
    <n v="0.95484790874524716"/>
    <n v="11"/>
    <n v="0"/>
    <n v="0"/>
    <n v="1"/>
    <n v="882"/>
    <n v="12"/>
    <n v="0"/>
    <n v="0.98639455782312924"/>
    <n v="7588"/>
    <n v="32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401"/>
    <n v="6294"/>
    <n v="893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7"/>
    <n v="73313"/>
    <n v="10456"/>
    <n v="340"/>
    <n v="0"/>
    <n v="0.96748278500382556"/>
    <n v="12857"/>
    <n v="399"/>
    <n v="5"/>
    <n v="0.96896632184802056"/>
    <n v="4889"/>
    <n v="110"/>
    <n v="2"/>
    <n v="0.97750051135201477"/>
    <n v="6785"/>
    <n v="293"/>
    <n v="0"/>
    <n v="0.95681650700073695"/>
    <n v="38326"/>
    <n v="1450"/>
    <n v="5"/>
    <n v="0.9621666753639827"/>
    <n v="73313"/>
    <n v="2592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456"/>
    <n v="17746"/>
    <n v="45111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78"/>
    <n v="71861"/>
    <n v="9699"/>
    <n v="260"/>
    <n v="2"/>
    <n v="0.97319311269203013"/>
    <n v="14142"/>
    <n v="382"/>
    <n v="6"/>
    <n v="0.97298826191486354"/>
    <n v="4484"/>
    <n v="147"/>
    <n v="8"/>
    <n v="0.96721677074041035"/>
    <n v="7106"/>
    <n v="325"/>
    <n v="0"/>
    <n v="0.95426400225161834"/>
    <n v="36430"/>
    <n v="1463"/>
    <n v="1"/>
    <n v="0.95984079055723304"/>
    <n v="71861"/>
    <n v="2577"/>
    <n v="17"/>
    <n v="1"/>
    <n v="0"/>
    <n v="0"/>
    <n v="1"/>
    <n v="0"/>
    <n v="0"/>
    <n v="1"/>
    <n v="0"/>
    <n v="0"/>
    <n v="0.9"/>
    <n v="1"/>
    <n v="0.03"/>
    <n v="1"/>
    <n v="0"/>
    <n v="0"/>
    <n v="1"/>
    <n v="0"/>
    <n v="0"/>
    <n v="1"/>
    <n v="0"/>
    <n v="0"/>
    <n v="9699"/>
    <n v="18626"/>
    <n v="43536"/>
    <s v="Bizzerba: defaut liaison ethernet"/>
    <n v="21"/>
    <n v="9"/>
    <n v="22"/>
    <n v="7.5"/>
    <n v="10.5"/>
    <m/>
    <m/>
    <m/>
    <n v="0.75"/>
    <m/>
    <m/>
    <m/>
    <m/>
    <m/>
    <m/>
    <n v="0"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0.9"/>
    <n v="1"/>
    <n v="1"/>
    <n v="1"/>
    <m/>
    <m/>
    <m/>
    <m/>
    <m/>
    <m/>
    <m/>
    <m/>
    <m/>
    <m/>
    <m/>
    <m/>
  </r>
  <r>
    <x v="1"/>
    <x v="179"/>
    <n v="66301"/>
    <n v="9503"/>
    <n v="318"/>
    <n v="24"/>
    <n v="0.96653688308955066"/>
    <n v="10237"/>
    <n v="422"/>
    <n v="9"/>
    <n v="0.9587769854449546"/>
    <n v="4089"/>
    <n v="127"/>
    <n v="76"/>
    <n v="0.96894106138420155"/>
    <n v="5857"/>
    <n v="283"/>
    <n v="2"/>
    <n v="0.95168174833532526"/>
    <n v="36615"/>
    <n v="1677"/>
    <n v="7"/>
    <n v="0.95419909873002873"/>
    <n v="66301"/>
    <n v="2827"/>
    <n v="118"/>
    <n v="1"/>
    <n v="0"/>
    <n v="0"/>
    <n v="1"/>
    <n v="0"/>
    <n v="0"/>
    <n v="0.998"/>
    <n v="1"/>
    <n v="0.1"/>
    <n v="1"/>
    <n v="0"/>
    <n v="0"/>
    <n v="1"/>
    <n v="0"/>
    <n v="0"/>
    <n v="1"/>
    <n v="0"/>
    <n v="0"/>
    <n v="1"/>
    <n v="0"/>
    <n v="0"/>
    <n v="9503"/>
    <n v="14326"/>
    <n v="42472"/>
    <s v="Défaut tunnel DE2 pas d'impact sur la production"/>
    <n v="21"/>
    <n v="9"/>
    <n v="22"/>
    <n v="7.5"/>
    <n v="10.5"/>
    <m/>
    <m/>
    <n v="0.1"/>
    <m/>
    <m/>
    <m/>
    <m/>
    <m/>
    <m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98"/>
    <n v="1"/>
    <n v="1"/>
    <n v="1"/>
    <n v="1"/>
    <m/>
    <m/>
    <m/>
    <m/>
    <m/>
    <m/>
    <m/>
    <m/>
    <m/>
    <m/>
    <m/>
    <m/>
  </r>
  <r>
    <x v="1"/>
    <x v="180"/>
    <n v="41016"/>
    <m/>
    <m/>
    <m/>
    <m/>
    <n v="3506"/>
    <n v="239"/>
    <n v="1"/>
    <n v="0.93183114660581856"/>
    <n v="2597"/>
    <n v="216"/>
    <n v="1"/>
    <n v="0.91682710820177127"/>
    <n v="2135"/>
    <n v="73"/>
    <n v="0"/>
    <n v="0.96580796252927403"/>
    <n v="32778"/>
    <n v="1176"/>
    <n v="8"/>
    <n v="0.96412227713710419"/>
    <n v="41016"/>
    <n v="1704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103"/>
    <n v="3491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81"/>
    <n v="34205"/>
    <m/>
    <m/>
    <m/>
    <m/>
    <n v="482"/>
    <n v="13"/>
    <n v="0"/>
    <n v="0.97302904564315351"/>
    <n v="540"/>
    <n v="23"/>
    <n v="0"/>
    <n v="0.95740740740740737"/>
    <n v="83"/>
    <n v="5"/>
    <n v="0"/>
    <n v="0.93975903614457834"/>
    <n v="33100"/>
    <n v="894"/>
    <n v="12"/>
    <n v="0.97299093655589119"/>
    <n v="34205"/>
    <n v="935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022"/>
    <n v="3318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7"/>
    <x v="182"/>
    <n v="75779"/>
    <n v="11740"/>
    <n v="262"/>
    <n v="0"/>
    <n v="0.97768313458262346"/>
    <n v="14101"/>
    <n v="441"/>
    <n v="0"/>
    <n v="0.968725622296291"/>
    <n v="4814"/>
    <n v="139"/>
    <n v="0"/>
    <n v="0.97112588284171164"/>
    <n v="7413"/>
    <n v="306"/>
    <n v="0"/>
    <n v="0.95872116552003239"/>
    <n v="37711"/>
    <n v="1180"/>
    <n v="0"/>
    <n v="0.96870939513669752"/>
    <n v="75779"/>
    <n v="2328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740"/>
    <n v="18915"/>
    <n v="45124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0.99948051948051941"/>
    <n v="1"/>
    <n v="1"/>
    <n v="1"/>
    <n v="1"/>
    <n v="0.998"/>
    <n v="0.95"/>
    <n v="1"/>
    <n v="1"/>
    <n v="1"/>
    <n v="1"/>
    <n v="1"/>
    <n v="1"/>
    <n v="1"/>
    <n v="1"/>
    <n v="0.9999285714285715"/>
    <n v="0.99876623376623386"/>
    <n v="1"/>
    <n v="1"/>
    <n v="1"/>
    <n v="1"/>
    <n v="0.95400222345747643"/>
    <n v="0.96387053933320688"/>
    <n v="0.97739221871713988"/>
    <n v="0.96748749519045785"/>
    <n v="0.9678589294647324"/>
  </r>
  <r>
    <x v="1"/>
    <x v="183"/>
    <n v="79402"/>
    <n v="11339"/>
    <n v="252"/>
    <n v="1"/>
    <n v="0.97777581797336621"/>
    <n v="14708"/>
    <n v="440"/>
    <n v="2"/>
    <n v="0.97008430785966826"/>
    <n v="4839"/>
    <n v="201"/>
    <n v="152"/>
    <n v="0.95846249225046498"/>
    <n v="8120"/>
    <n v="329"/>
    <n v="0"/>
    <n v="0.95948275862068966"/>
    <n v="40396"/>
    <n v="1874"/>
    <n v="0"/>
    <n v="0.95360926824438064"/>
    <n v="79402"/>
    <n v="3096"/>
    <n v="155"/>
    <n v="1"/>
    <n v="0"/>
    <n v="0"/>
    <n v="0.99950000000000006"/>
    <n v="1"/>
    <n v="0.12"/>
    <n v="0.995"/>
    <n v="1"/>
    <n v="0.11"/>
    <n v="1"/>
    <n v="0"/>
    <n v="0"/>
    <n v="1"/>
    <n v="0"/>
    <n v="0"/>
    <n v="1"/>
    <n v="0"/>
    <n v="0"/>
    <n v="1"/>
    <n v="0"/>
    <n v="0"/>
    <n v="11339"/>
    <n v="19547"/>
    <n v="48516"/>
    <s v="Defaut profibus sur DE2 + Cellule XOOA_D06"/>
    <n v="16"/>
    <n v="0"/>
    <n v="8"/>
    <n v="7.5"/>
    <n v="10.5"/>
    <m/>
    <n v="0.5"/>
    <n v="0.4"/>
    <m/>
    <m/>
    <m/>
    <m/>
    <m/>
    <n v="0"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0.99950000000000006"/>
    <n v="0.995"/>
    <n v="1"/>
    <n v="1"/>
    <n v="1"/>
    <n v="1"/>
    <m/>
    <m/>
    <m/>
    <m/>
    <m/>
    <m/>
    <m/>
    <m/>
    <m/>
    <m/>
    <m/>
    <m/>
  </r>
  <r>
    <x v="1"/>
    <x v="184"/>
    <n v="73189"/>
    <n v="10676"/>
    <n v="257"/>
    <n v="0"/>
    <n v="0.97592731360059948"/>
    <n v="12922"/>
    <n v="356"/>
    <n v="0"/>
    <n v="0.97245008512614151"/>
    <n v="4859"/>
    <n v="127"/>
    <n v="2"/>
    <n v="0.97386293476023877"/>
    <n v="7502"/>
    <n v="398"/>
    <n v="5"/>
    <n v="0.94694748067182088"/>
    <n v="37230"/>
    <n v="1481"/>
    <n v="2"/>
    <n v="0.96022025248455545"/>
    <n v="73189"/>
    <n v="2619"/>
    <n v="9"/>
    <n v="1"/>
    <n v="0"/>
    <n v="0"/>
    <n v="1"/>
    <n v="0"/>
    <n v="0"/>
    <n v="0.99636363636363645"/>
    <n v="1"/>
    <n v="0.08"/>
    <n v="1"/>
    <n v="0"/>
    <n v="0"/>
    <n v="1"/>
    <n v="0"/>
    <n v="0"/>
    <n v="1"/>
    <n v="0"/>
    <n v="0"/>
    <n v="1"/>
    <n v="0"/>
    <n v="0"/>
    <n v="10676"/>
    <n v="17781"/>
    <n v="44732"/>
    <s v="Telescopique 800D Changement du codeur sur moteur tapis"/>
    <n v="21"/>
    <n v="9"/>
    <n v="18"/>
    <n v="7.5"/>
    <n v="10.5"/>
    <m/>
    <m/>
    <n v="1"/>
    <m/>
    <m/>
    <m/>
    <m/>
    <m/>
    <m/>
    <n v="1"/>
    <m/>
    <m/>
    <m/>
    <m/>
    <n v="1"/>
    <n v="1"/>
    <n v="0.99636363636363645"/>
    <n v="1"/>
    <n v="1"/>
    <n v="1"/>
    <n v="1"/>
    <n v="0.98"/>
    <n v="0.9"/>
    <m/>
    <m/>
    <m/>
    <m/>
    <m/>
    <m/>
    <m/>
    <n v="0.998"/>
    <n v="0.95"/>
    <n v="1"/>
    <n v="1"/>
    <n v="0.99636363636363645"/>
    <n v="1"/>
    <n v="1"/>
    <n v="1"/>
    <n v="1"/>
    <m/>
    <m/>
    <m/>
    <m/>
    <m/>
    <m/>
    <m/>
    <m/>
    <m/>
    <m/>
    <m/>
    <m/>
  </r>
  <r>
    <x v="1"/>
    <x v="185"/>
    <n v="38025"/>
    <n v="1969"/>
    <n v="35"/>
    <n v="0"/>
    <n v="0.98222447943118329"/>
    <n v="7973"/>
    <n v="341"/>
    <n v="4"/>
    <n v="0.95723065345541203"/>
    <n v="3579"/>
    <n v="106"/>
    <n v="2"/>
    <n v="0.97038278848840454"/>
    <n v="2289"/>
    <n v="95"/>
    <n v="0"/>
    <n v="0.9584971603320227"/>
    <n v="22215"/>
    <n v="850"/>
    <n v="5"/>
    <n v="0.96173756470853022"/>
    <n v="38025"/>
    <n v="1427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969"/>
    <n v="11552"/>
    <n v="2450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86"/>
    <n v="9287"/>
    <n v="414"/>
    <n v="11"/>
    <n v="0"/>
    <n v="0.97342995169082125"/>
    <n v="5312"/>
    <n v="156"/>
    <n v="0"/>
    <n v="0.9706325301204819"/>
    <n v="2478"/>
    <n v="80"/>
    <n v="0"/>
    <n v="0.96771589991928975"/>
    <m/>
    <m/>
    <m/>
    <m/>
    <n v="1083"/>
    <n v="43"/>
    <n v="0"/>
    <n v="0.96029547553093264"/>
    <n v="9287"/>
    <n v="29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414"/>
    <n v="7790"/>
    <n v="108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87"/>
    <n v="60755"/>
    <m/>
    <m/>
    <m/>
    <m/>
    <n v="6965"/>
    <n v="282"/>
    <n v="0"/>
    <n v="0.95951184493898056"/>
    <n v="2886"/>
    <n v="98"/>
    <n v="0"/>
    <n v="0.96604296604296602"/>
    <n v="3200"/>
    <n v="189"/>
    <n v="1"/>
    <n v="0.94093749999999998"/>
    <n v="47704"/>
    <n v="1749"/>
    <n v="18"/>
    <n v="0.96333640784839847"/>
    <n v="60755"/>
    <n v="2318"/>
    <n v="1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9851"/>
    <n v="5090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88"/>
    <n v="46765"/>
    <m/>
    <m/>
    <m/>
    <m/>
    <n v="395"/>
    <n v="12"/>
    <n v="0"/>
    <n v="0.96962025316455691"/>
    <n v="533"/>
    <n v="20"/>
    <n v="0"/>
    <n v="0.96247654784240155"/>
    <n v="260"/>
    <n v="7"/>
    <n v="0"/>
    <n v="0.97307692307692306"/>
    <n v="45577"/>
    <n v="1202"/>
    <n v="0"/>
    <n v="0.97362704873071948"/>
    <n v="46765"/>
    <n v="1241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928"/>
    <n v="4583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8"/>
    <x v="189"/>
    <n v="84004"/>
    <n v="11578"/>
    <n v="264"/>
    <n v="0"/>
    <n v="0.977198134392814"/>
    <n v="16020"/>
    <n v="413"/>
    <n v="11"/>
    <n v="0.9742197253433208"/>
    <n v="5163"/>
    <n v="112"/>
    <n v="395"/>
    <n v="0.97830718574472209"/>
    <n v="7885"/>
    <n v="321"/>
    <n v="1"/>
    <n v="0.959289790741915"/>
    <n v="43358"/>
    <n v="1573"/>
    <n v="15"/>
    <n v="0.96372065132155538"/>
    <n v="84004"/>
    <n v="2683"/>
    <n v="422"/>
    <n v="1"/>
    <n v="0"/>
    <n v="0"/>
    <n v="1"/>
    <n v="0"/>
    <n v="0"/>
    <n v="0.95111111111111113"/>
    <n v="3"/>
    <n v="0.88"/>
    <n v="1"/>
    <n v="0"/>
    <n v="0"/>
    <n v="1"/>
    <n v="0"/>
    <n v="0"/>
    <n v="1"/>
    <n v="0"/>
    <n v="0"/>
    <n v="1"/>
    <n v="0"/>
    <n v="0"/>
    <n v="11578"/>
    <n v="21183"/>
    <n v="51243"/>
    <s v="Défaut Profibus sur tunnel DE2, passerelles Asi 92 et 93, 3 fois dans la journée durant 53 min au total"/>
    <n v="14.5"/>
    <n v="0"/>
    <n v="12"/>
    <n v="7.5"/>
    <n v="10.5"/>
    <m/>
    <m/>
    <n v="0.88"/>
    <m/>
    <m/>
    <m/>
    <m/>
    <m/>
    <m/>
    <n v="0"/>
    <m/>
    <m/>
    <m/>
    <m/>
    <n v="1"/>
    <n v="1"/>
    <n v="1"/>
    <n v="1"/>
    <n v="1"/>
    <n v="1"/>
    <n v="1"/>
    <n v="0.98"/>
    <n v="0.9"/>
    <n v="0.998"/>
    <n v="1"/>
    <n v="1"/>
    <n v="1"/>
    <n v="1"/>
    <n v="1"/>
    <n v="1"/>
    <n v="0.998"/>
    <n v="0.95"/>
    <n v="1"/>
    <n v="1"/>
    <n v="0.95111111111111113"/>
    <n v="1"/>
    <n v="1"/>
    <n v="1"/>
    <n v="1"/>
    <n v="0.998"/>
    <n v="1"/>
    <n v="0.99301587301587291"/>
    <n v="1"/>
    <n v="1"/>
    <n v="1"/>
    <n v="1"/>
    <n v="0.95593561850847941"/>
    <n v="0.96238292464818564"/>
    <n v="0.97162467092892069"/>
    <n v="0.96960055736182071"/>
    <n v="0.96734933112674115"/>
  </r>
  <r>
    <x v="1"/>
    <x v="190"/>
    <n v="83761"/>
    <n v="11114"/>
    <n v="359"/>
    <n v="4"/>
    <n v="0.9676983984164117"/>
    <n v="18299"/>
    <n v="663"/>
    <n v="1"/>
    <n v="0.96376851194054325"/>
    <n v="5507"/>
    <n v="217"/>
    <n v="2"/>
    <n v="0.96059560559288182"/>
    <n v="8365"/>
    <n v="403"/>
    <n v="2"/>
    <n v="0.95182307232516439"/>
    <n v="40476"/>
    <n v="1586"/>
    <n v="31"/>
    <n v="0.96081628619428794"/>
    <n v="83761"/>
    <n v="3228"/>
    <n v="40"/>
    <n v="0.98599999999999999"/>
    <n v="1"/>
    <n v="0.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114"/>
    <n v="23806"/>
    <n v="48841"/>
    <s v="Problème saturation fictive du trieur dû probablement à un déragle de la nouvelle cellule de présence colis dans les filets. 10min"/>
    <n v="16"/>
    <n v="0"/>
    <n v="8"/>
    <n v="7.5"/>
    <n v="10.5"/>
    <n v="0.5"/>
    <m/>
    <m/>
    <m/>
    <m/>
    <m/>
    <m/>
    <n v="1"/>
    <m/>
    <m/>
    <m/>
    <m/>
    <m/>
    <m/>
    <n v="0.98599999999999999"/>
    <n v="1"/>
    <n v="1"/>
    <n v="1"/>
    <n v="1"/>
    <n v="1"/>
    <n v="1"/>
    <n v="0.98"/>
    <n v="0.9"/>
    <m/>
    <m/>
    <m/>
    <m/>
    <m/>
    <m/>
    <m/>
    <n v="0.998"/>
    <n v="0.95"/>
    <n v="0.98599999999999999"/>
    <n v="1"/>
    <n v="1"/>
    <n v="1"/>
    <n v="1"/>
    <n v="1"/>
    <n v="1"/>
    <m/>
    <m/>
    <m/>
    <m/>
    <m/>
    <m/>
    <m/>
    <m/>
    <m/>
    <m/>
    <m/>
    <m/>
  </r>
  <r>
    <x v="1"/>
    <x v="191"/>
    <n v="80608"/>
    <n v="10848"/>
    <n v="332"/>
    <n v="2"/>
    <n v="0.9693952802359882"/>
    <n v="17117"/>
    <n v="472"/>
    <n v="0"/>
    <n v="0.97242507448735171"/>
    <n v="5585"/>
    <n v="160"/>
    <n v="0"/>
    <n v="0.9713518352730528"/>
    <n v="7569"/>
    <n v="309"/>
    <n v="0"/>
    <n v="0.95917558462148234"/>
    <n v="39489"/>
    <n v="1669"/>
    <n v="7"/>
    <n v="0.95773506546126774"/>
    <n v="80608"/>
    <n v="2942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848"/>
    <n v="22702"/>
    <n v="47058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92"/>
    <n v="72294"/>
    <n v="10035"/>
    <n v="280"/>
    <n v="0"/>
    <n v="0.97209765819631289"/>
    <n v="13202"/>
    <n v="418"/>
    <n v="2"/>
    <n v="0.96833813058627483"/>
    <n v="5052"/>
    <n v="185"/>
    <n v="0"/>
    <n v="0.96338083927157558"/>
    <n v="7419"/>
    <n v="338"/>
    <n v="0"/>
    <n v="0.95444129936649147"/>
    <n v="36586"/>
    <n v="1506"/>
    <n v="5"/>
    <n v="0.95883671349696609"/>
    <n v="72294"/>
    <n v="2727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35"/>
    <n v="18254"/>
    <n v="4400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93"/>
    <n v="73406"/>
    <n v="9605"/>
    <n v="274"/>
    <n v="5"/>
    <n v="0.97147319104633001"/>
    <n v="15901"/>
    <n v="459"/>
    <n v="3"/>
    <n v="0.97113389095025471"/>
    <n v="4718"/>
    <n v="140"/>
    <n v="0"/>
    <n v="0.97032640949554894"/>
    <n v="7579"/>
    <n v="346"/>
    <n v="1"/>
    <n v="0.95434753925319959"/>
    <n v="35603"/>
    <n v="1401"/>
    <n v="0"/>
    <n v="0.96064938347892037"/>
    <n v="73406"/>
    <n v="2620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05"/>
    <n v="20619"/>
    <n v="4318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94"/>
    <n v="45318"/>
    <m/>
    <m/>
    <m/>
    <m/>
    <n v="5093"/>
    <n v="181"/>
    <n v="0"/>
    <n v="0.96446102493618691"/>
    <n v="2375"/>
    <n v="75"/>
    <n v="0"/>
    <n v="0.96842105263157896"/>
    <n v="2642"/>
    <n v="116"/>
    <n v="0"/>
    <n v="0.95609386828160481"/>
    <n v="35208"/>
    <n v="1284"/>
    <n v="0"/>
    <n v="0.96353101567825494"/>
    <n v="45318"/>
    <n v="1656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468"/>
    <n v="3785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95"/>
    <n v="25566"/>
    <m/>
    <m/>
    <m/>
    <m/>
    <n v="488"/>
    <n v="12"/>
    <n v="0"/>
    <n v="0.97540983606557374"/>
    <n v="604"/>
    <n v="58"/>
    <n v="0"/>
    <n v="0.90397350993377479"/>
    <n v="230"/>
    <n v="4"/>
    <n v="0"/>
    <n v="0.9826086956521739"/>
    <n v="24244"/>
    <n v="572"/>
    <n v="0"/>
    <n v="0.97640653357531759"/>
    <n v="25566"/>
    <n v="646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092"/>
    <n v="2447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29"/>
    <x v="196"/>
    <n v="76883"/>
    <n v="11019"/>
    <n v="257"/>
    <n v="0"/>
    <n v="0.97667664942372268"/>
    <n v="14335"/>
    <n v="437"/>
    <n v="1"/>
    <n v="0.96951517265434251"/>
    <n v="4900"/>
    <n v="164"/>
    <n v="0"/>
    <n v="0.966530612244898"/>
    <n v="7354"/>
    <n v="323"/>
    <n v="1"/>
    <n v="0.9560783247212401"/>
    <n v="39275"/>
    <n v="1434"/>
    <n v="2"/>
    <n v="0.96348822406110757"/>
    <n v="76883"/>
    <n v="2615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019"/>
    <n v="19235"/>
    <n v="46629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958191494462286"/>
    <n v="0.96442293021901049"/>
    <n v="0.97629928992294912"/>
    <n v="0.97195296186394109"/>
    <n v="0.96625667057139142"/>
  </r>
  <r>
    <x v="1"/>
    <x v="197"/>
    <n v="81353"/>
    <n v="9728"/>
    <n v="288"/>
    <n v="0"/>
    <n v="0.97039473684210531"/>
    <n v="20117"/>
    <n v="520"/>
    <n v="1"/>
    <n v="0.97415121538996874"/>
    <n v="5650"/>
    <n v="188"/>
    <n v="2"/>
    <n v="0.96672566371681412"/>
    <n v="8416"/>
    <n v="384"/>
    <n v="2"/>
    <n v="0.95437262357414454"/>
    <n v="37442"/>
    <n v="1335"/>
    <n v="12"/>
    <n v="0.96434485337321729"/>
    <n v="81353"/>
    <n v="2715"/>
    <n v="1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28"/>
    <n v="25767"/>
    <n v="45858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98"/>
    <n v="73240"/>
    <n v="10569"/>
    <n v="261"/>
    <n v="3"/>
    <n v="0.9753051376667613"/>
    <n v="14367"/>
    <n v="482"/>
    <n v="0"/>
    <n v="0.96645089441080256"/>
    <n v="5456"/>
    <n v="171"/>
    <n v="0"/>
    <n v="0.96865835777126097"/>
    <n v="7305"/>
    <n v="254"/>
    <n v="0"/>
    <n v="0.96522929500342236"/>
    <n v="35543"/>
    <n v="1368"/>
    <n v="3"/>
    <n v="0.96151140871620289"/>
    <n v="73240"/>
    <n v="2536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569"/>
    <n v="19823"/>
    <n v="42848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199"/>
    <n v="74684"/>
    <n v="10851"/>
    <n v="230"/>
    <n v="0"/>
    <n v="0.97880379688507968"/>
    <n v="16008"/>
    <n v="357"/>
    <n v="0"/>
    <n v="0.97769865067466266"/>
    <n v="4936"/>
    <n v="163"/>
    <n v="1"/>
    <n v="0.96697730956239869"/>
    <n v="7445"/>
    <n v="244"/>
    <n v="0"/>
    <n v="0.96722632639355277"/>
    <n v="35444"/>
    <n v="1438"/>
    <n v="10"/>
    <n v="0.95942895835684461"/>
    <n v="74684"/>
    <n v="2432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851"/>
    <n v="20944"/>
    <n v="4288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0"/>
    <n v="74992"/>
    <n v="9484"/>
    <n v="219"/>
    <n v="0"/>
    <n v="0.9769084774356811"/>
    <n v="18351"/>
    <n v="475"/>
    <n v="1"/>
    <n v="0.97411585199716633"/>
    <n v="4870"/>
    <n v="165"/>
    <n v="0"/>
    <n v="0.96611909650924022"/>
    <n v="8595"/>
    <n v="371"/>
    <n v="0"/>
    <n v="0.95683536940081437"/>
    <n v="33692"/>
    <n v="1104"/>
    <n v="4"/>
    <n v="0.96723257746646085"/>
    <n v="74992"/>
    <n v="2334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484"/>
    <n v="23221"/>
    <n v="4228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1"/>
    <n v="12239"/>
    <m/>
    <m/>
    <m/>
    <m/>
    <n v="3061"/>
    <n v="173"/>
    <n v="1"/>
    <n v="0.94348252205161709"/>
    <n v="2829"/>
    <n v="164"/>
    <n v="0"/>
    <n v="0.94202898550724634"/>
    <n v="2304"/>
    <n v="96"/>
    <n v="0"/>
    <n v="0.95833333333333337"/>
    <n v="4045"/>
    <n v="210"/>
    <n v="0"/>
    <n v="0.94808405438813348"/>
    <n v="12239"/>
    <n v="643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890"/>
    <n v="634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2"/>
    <n v="39288"/>
    <n v="1301"/>
    <m/>
    <m/>
    <m/>
    <n v="4751"/>
    <n v="108"/>
    <n v="3"/>
    <n v="0.97726794359082303"/>
    <n v="2091"/>
    <n v="22"/>
    <n v="0"/>
    <n v="0.98947871831659495"/>
    <n v="295"/>
    <n v="14"/>
    <n v="0"/>
    <n v="0.9525423728813559"/>
    <n v="30850"/>
    <n v="806"/>
    <n v="5"/>
    <n v="0.97387358184764994"/>
    <n v="39288"/>
    <n v="950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301"/>
    <n v="6842"/>
    <n v="31145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0"/>
    <x v="203"/>
    <n v="88168"/>
    <n v="12687"/>
    <n v="282"/>
    <n v="11"/>
    <n v="0.97777252305509577"/>
    <n v="17471"/>
    <n v="508"/>
    <n v="4"/>
    <n v="0.9709232442333009"/>
    <n v="6015"/>
    <n v="200"/>
    <n v="0"/>
    <n v="0.96674979218620116"/>
    <n v="8682"/>
    <n v="394"/>
    <n v="0"/>
    <n v="0.95461875143976038"/>
    <n v="43313"/>
    <n v="1479"/>
    <n v="11"/>
    <n v="0.96585320804377439"/>
    <n v="88168"/>
    <n v="2863"/>
    <n v="2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2687"/>
    <n v="23486"/>
    <n v="5199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617507351277986"/>
    <n v="0.96614635681136873"/>
    <n v="0.97757901839004901"/>
    <n v="0.96996458856716594"/>
    <n v="0.96490316227158335"/>
  </r>
  <r>
    <x v="1"/>
    <x v="204"/>
    <n v="90606"/>
    <n v="11734"/>
    <n v="258"/>
    <n v="0"/>
    <n v="0.97801261291972053"/>
    <n v="20727"/>
    <n v="529"/>
    <n v="1"/>
    <n v="0.97447773435615381"/>
    <n v="5695"/>
    <n v="253"/>
    <n v="0"/>
    <n v="0.9555750658472344"/>
    <n v="8202"/>
    <n v="288"/>
    <n v="2"/>
    <n v="0.96488661302121437"/>
    <n v="44248"/>
    <n v="1630"/>
    <n v="10"/>
    <n v="0.96316217682155125"/>
    <n v="90606"/>
    <n v="2958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734"/>
    <n v="26422"/>
    <n v="52450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5"/>
    <n v="83655"/>
    <n v="10789"/>
    <n v="230"/>
    <n v="0"/>
    <n v="0.9786819909166744"/>
    <n v="19357"/>
    <n v="530"/>
    <n v="0"/>
    <n v="0.97261972413080544"/>
    <n v="5385"/>
    <n v="139"/>
    <n v="0"/>
    <n v="0.9741875580315692"/>
    <n v="10618"/>
    <n v="436"/>
    <n v="0"/>
    <n v="0.95893765304200418"/>
    <n v="37506"/>
    <n v="1289"/>
    <n v="5"/>
    <n v="0.96563216552018338"/>
    <n v="83655"/>
    <n v="2624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789"/>
    <n v="24742"/>
    <n v="48124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6"/>
    <n v="79789"/>
    <n v="10466"/>
    <n v="230"/>
    <n v="0"/>
    <n v="0.97802407796674951"/>
    <n v="18987"/>
    <n v="542"/>
    <n v="0"/>
    <n v="0.97145415284141778"/>
    <n v="5106"/>
    <n v="179"/>
    <n v="1"/>
    <n v="0.96494320407363887"/>
    <n v="9243"/>
    <n v="419"/>
    <n v="0"/>
    <n v="0.95466839770637235"/>
    <n v="35987"/>
    <n v="1276"/>
    <n v="7"/>
    <n v="0.96454275154917057"/>
    <n v="79789"/>
    <n v="2646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466"/>
    <n v="24093"/>
    <n v="4523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7"/>
    <n v="77778"/>
    <n v="11210"/>
    <n v="289"/>
    <n v="2"/>
    <n v="0.97421944692239071"/>
    <n v="20536"/>
    <n v="572"/>
    <n v="3"/>
    <n v="0.97214647448383329"/>
    <n v="5864"/>
    <n v="189"/>
    <n v="0"/>
    <n v="0.96776944065484316"/>
    <n v="8715"/>
    <n v="388"/>
    <n v="3"/>
    <n v="0.95547905909351694"/>
    <n v="31453"/>
    <n v="1137"/>
    <n v="11"/>
    <n v="0.96385082504053665"/>
    <n v="77778"/>
    <n v="2575"/>
    <n v="1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210"/>
    <n v="26400"/>
    <n v="4016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8"/>
    <n v="21681"/>
    <m/>
    <m/>
    <m/>
    <m/>
    <n v="9658"/>
    <n v="464"/>
    <n v="0"/>
    <n v="0.95195692689997924"/>
    <n v="3376"/>
    <n v="132"/>
    <n v="0"/>
    <n v="0.9609004739336493"/>
    <n v="3486"/>
    <n v="163"/>
    <n v="0"/>
    <n v="0.95324153757888697"/>
    <n v="5161"/>
    <n v="228"/>
    <n v="4"/>
    <n v="0.95582251501646964"/>
    <n v="21681"/>
    <n v="987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3034"/>
    <n v="864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09"/>
    <n v="51201"/>
    <n v="917"/>
    <n v="7"/>
    <n v="0"/>
    <n v="0.99236641221374045"/>
    <n v="9893"/>
    <n v="358"/>
    <n v="3"/>
    <n v="0.96381279692712019"/>
    <n v="5115"/>
    <n v="191"/>
    <n v="2"/>
    <n v="0.96265884652981426"/>
    <n v="4106"/>
    <n v="237"/>
    <n v="0"/>
    <n v="0.94227959084266921"/>
    <n v="31170"/>
    <n v="708"/>
    <n v="0"/>
    <n v="0.97728585178055827"/>
    <n v="51201"/>
    <n v="1501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17"/>
    <n v="15008"/>
    <n v="3527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1"/>
    <x v="210"/>
    <n v="91729"/>
    <n v="11956"/>
    <n v="276"/>
    <n v="1"/>
    <n v="0.97691535630645698"/>
    <n v="18917"/>
    <n v="399"/>
    <n v="0"/>
    <n v="0.9789078606544378"/>
    <n v="6085"/>
    <n v="236"/>
    <n v="0"/>
    <n v="0.96121610517666389"/>
    <n v="9188"/>
    <n v="320"/>
    <n v="1"/>
    <n v="0.96517196343056155"/>
    <n v="45583"/>
    <n v="1449"/>
    <n v="13"/>
    <n v="0.96821183335892769"/>
    <n v="91729"/>
    <n v="2680"/>
    <n v="15"/>
    <n v="0.98809999999999998"/>
    <n v="1"/>
    <n v="0.2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956"/>
    <n v="25002"/>
    <n v="54771"/>
    <s v="Declenchement controleur B9 (radiateur)"/>
    <n v="14.5"/>
    <n v="0"/>
    <n v="12"/>
    <n v="7.5"/>
    <n v="10.5"/>
    <n v="0.25"/>
    <m/>
    <m/>
    <m/>
    <m/>
    <m/>
    <m/>
    <n v="1"/>
    <m/>
    <m/>
    <m/>
    <m/>
    <m/>
    <m/>
    <n v="0.98809999999999998"/>
    <n v="1"/>
    <n v="1"/>
    <n v="1"/>
    <n v="1"/>
    <n v="1"/>
    <n v="1"/>
    <n v="0.98"/>
    <n v="0.9"/>
    <n v="0.99830000000000008"/>
    <n v="1"/>
    <n v="1"/>
    <n v="1"/>
    <n v="1"/>
    <n v="1"/>
    <n v="1"/>
    <n v="0.998"/>
    <n v="0.95"/>
    <n v="0.98809999999999998"/>
    <n v="1"/>
    <n v="1"/>
    <n v="1"/>
    <n v="1"/>
    <n v="1"/>
    <n v="1"/>
    <n v="0.99830000000000008"/>
    <n v="1"/>
    <n v="1"/>
    <n v="1"/>
    <n v="1"/>
    <n v="1"/>
    <n v="1"/>
    <n v="0.95768393258234319"/>
    <n v="0.96111903202188742"/>
    <n v="0.97621924694281981"/>
    <n v="0.97456988627802055"/>
    <n v="0.967925728093603"/>
  </r>
  <r>
    <x v="1"/>
    <x v="211"/>
    <n v="88540"/>
    <n v="11189"/>
    <n v="237"/>
    <n v="4"/>
    <n v="0.97881848243810887"/>
    <n v="19724"/>
    <n v="588"/>
    <n v="0"/>
    <n v="0.97018860271750151"/>
    <n v="6994"/>
    <n v="219"/>
    <n v="0"/>
    <n v="0.96868744638261362"/>
    <n v="10292"/>
    <n v="502"/>
    <n v="1"/>
    <n v="0.95122425184609405"/>
    <n v="40341"/>
    <n v="1603"/>
    <n v="5"/>
    <n v="0.96026375151830645"/>
    <n v="88540"/>
    <n v="3149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189"/>
    <n v="26718"/>
    <n v="50633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12"/>
    <n v="78154"/>
    <n v="9687"/>
    <n v="217"/>
    <n v="0"/>
    <n v="0.97759884381129347"/>
    <n v="16890"/>
    <n v="444"/>
    <n v="3"/>
    <n v="0.97371225577264653"/>
    <n v="6027"/>
    <n v="166"/>
    <n v="0"/>
    <n v="0.97245727559316408"/>
    <n v="9309"/>
    <n v="336"/>
    <n v="2"/>
    <n v="0.96390589751853051"/>
    <n v="36241"/>
    <n v="1407"/>
    <n v="12"/>
    <n v="0.96117656797549733"/>
    <n v="78154"/>
    <n v="2570"/>
    <n v="1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87"/>
    <n v="22917"/>
    <n v="45550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13"/>
    <n v="83026"/>
    <n v="10014"/>
    <n v="229"/>
    <n v="21"/>
    <n v="0.9771320151787497"/>
    <n v="18662"/>
    <n v="412"/>
    <n v="3"/>
    <n v="0.97792305219161935"/>
    <n v="7057"/>
    <n v="168"/>
    <n v="1"/>
    <n v="0.9761938500779368"/>
    <n v="9399"/>
    <n v="332"/>
    <n v="5"/>
    <n v="0.96467709330779872"/>
    <n v="37894"/>
    <n v="1723"/>
    <n v="4"/>
    <n v="0.95453106032617296"/>
    <n v="83026"/>
    <n v="2864"/>
    <n v="3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14"/>
    <n v="25719"/>
    <n v="4729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14"/>
    <n v="81099"/>
    <n v="9522"/>
    <n v="257"/>
    <n v="0"/>
    <n v="0.97300987187565635"/>
    <n v="19489"/>
    <n v="483"/>
    <n v="0"/>
    <n v="0.97521678895787367"/>
    <n v="5759"/>
    <n v="219"/>
    <n v="2"/>
    <n v="0.96197256468136827"/>
    <n v="13029"/>
    <n v="653"/>
    <n v="8"/>
    <n v="0.94988103461508944"/>
    <n v="33300"/>
    <n v="1283"/>
    <n v="9"/>
    <n v="0.96147147147147149"/>
    <n v="81099"/>
    <n v="2895"/>
    <n v="1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22"/>
    <n v="25248"/>
    <n v="4632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15"/>
    <n v="11674"/>
    <m/>
    <m/>
    <m/>
    <m/>
    <n v="4995"/>
    <n v="161"/>
    <n v="1"/>
    <n v="0.96776776776776774"/>
    <n v="2909"/>
    <n v="106"/>
    <n v="0"/>
    <n v="0.96356136129254044"/>
    <m/>
    <m/>
    <m/>
    <m/>
    <n v="3770"/>
    <n v="153"/>
    <n v="0"/>
    <n v="0.95941644562334216"/>
    <n v="11674"/>
    <n v="420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904"/>
    <n v="377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16"/>
    <n v="71861"/>
    <n v="9699"/>
    <n v="260"/>
    <n v="2"/>
    <n v="0.97319311269203013"/>
    <n v="14142"/>
    <n v="382"/>
    <n v="6"/>
    <n v="0.97298826191486354"/>
    <n v="4484"/>
    <n v="147"/>
    <n v="8"/>
    <n v="0.96721677074041035"/>
    <n v="7106"/>
    <n v="325"/>
    <n v="0"/>
    <n v="0.95426400225161834"/>
    <n v="36430"/>
    <n v="1463"/>
    <n v="1"/>
    <n v="0.95984079055723304"/>
    <n v="71861"/>
    <n v="2577"/>
    <n v="1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99"/>
    <n v="18626"/>
    <n v="4353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2"/>
    <x v="217"/>
    <n v="90389"/>
    <n v="11502"/>
    <n v="208"/>
    <n v="4"/>
    <n v="0.98191618848895845"/>
    <n v="14771"/>
    <n v="380"/>
    <n v="0"/>
    <n v="0.97427391510391981"/>
    <n v="5915"/>
    <n v="221"/>
    <n v="0"/>
    <n v="0.96263736263736266"/>
    <n v="10847"/>
    <n v="412"/>
    <n v="1"/>
    <n v="0.96201714759841428"/>
    <n v="47354"/>
    <n v="1957"/>
    <n v="12"/>
    <n v="0.95867297377201499"/>
    <n v="90389"/>
    <n v="3178"/>
    <n v="1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502"/>
    <n v="20686"/>
    <n v="58201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0.99698412698412697"/>
    <n v="1"/>
    <n v="1"/>
    <n v="1"/>
    <n v="1"/>
    <n v="0.95567752434012743"/>
    <n v="0.96214222141963446"/>
    <n v="0.97804882495578771"/>
    <n v="0.96677021107128636"/>
    <n v="0.96595907825174543"/>
  </r>
  <r>
    <x v="1"/>
    <x v="218"/>
    <n v="87316"/>
    <n v="10256"/>
    <n v="222"/>
    <n v="3"/>
    <n v="0.97835413416536665"/>
    <n v="18094"/>
    <n v="670"/>
    <n v="7"/>
    <n v="0.96297115065767658"/>
    <n v="9095"/>
    <n v="304"/>
    <n v="2"/>
    <n v="0.96657504123144589"/>
    <n v="11640"/>
    <n v="606"/>
    <n v="0"/>
    <n v="0.94793814432989687"/>
    <n v="38231"/>
    <n v="1553"/>
    <n v="4"/>
    <n v="0.959378514817818"/>
    <n v="87316"/>
    <n v="3355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256"/>
    <n v="27189"/>
    <n v="49871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19"/>
    <n v="91697"/>
    <n v="10306"/>
    <n v="275"/>
    <n v="0"/>
    <n v="0.97331651465165925"/>
    <n v="22335"/>
    <n v="578"/>
    <n v="3"/>
    <n v="0.97412133422878888"/>
    <n v="7672"/>
    <n v="274"/>
    <n v="1"/>
    <n v="0.9642857142857143"/>
    <n v="12082"/>
    <n v="499"/>
    <n v="13"/>
    <n v="0.9586988909121007"/>
    <n v="39302"/>
    <n v="1615"/>
    <n v="13"/>
    <n v="0.95890794361610099"/>
    <n v="91697"/>
    <n v="3241"/>
    <n v="3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306"/>
    <n v="30007"/>
    <n v="51384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20"/>
    <n v="91474"/>
    <n v="10778"/>
    <n v="252"/>
    <n v="0"/>
    <n v="0.97661903878270551"/>
    <n v="23533"/>
    <n v="1034"/>
    <n v="2"/>
    <n v="0.95606170059065998"/>
    <n v="7162"/>
    <n v="199"/>
    <n v="2"/>
    <n v="0.97221446523317512"/>
    <n v="12322"/>
    <n v="516"/>
    <n v="1"/>
    <n v="0.95812368122058111"/>
    <n v="37679"/>
    <n v="1394"/>
    <n v="2"/>
    <n v="0.96300326441784545"/>
    <n v="91474"/>
    <n v="3395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778"/>
    <n v="30695"/>
    <n v="5000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21"/>
    <n v="85778"/>
    <n v="9969"/>
    <n v="215"/>
    <n v="0"/>
    <n v="0.9784331427425017"/>
    <n v="22674"/>
    <n v="695"/>
    <n v="8"/>
    <n v="0.96934815206844849"/>
    <n v="6132"/>
    <n v="183"/>
    <n v="1"/>
    <n v="0.97015655577299409"/>
    <n v="14105"/>
    <n v="621"/>
    <n v="2"/>
    <n v="0.95597305919886566"/>
    <n v="32898"/>
    <n v="1278"/>
    <n v="11"/>
    <n v="0.96115265365675728"/>
    <n v="85778"/>
    <n v="2992"/>
    <n v="2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969"/>
    <n v="28806"/>
    <n v="4700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22"/>
    <n v="23417"/>
    <m/>
    <m/>
    <m/>
    <m/>
    <n v="8255"/>
    <n v="440"/>
    <n v="0"/>
    <n v="0.94669897032101757"/>
    <n v="4641"/>
    <n v="216"/>
    <n v="0"/>
    <n v="0.95345830639948292"/>
    <n v="5254"/>
    <n v="338"/>
    <n v="2"/>
    <n v="0.93566806242862577"/>
    <n v="5267"/>
    <n v="182"/>
    <n v="0"/>
    <n v="0.96544522498576035"/>
    <n v="23417"/>
    <n v="1176"/>
    <n v="2"/>
    <n v="1"/>
    <n v="0"/>
    <n v="0"/>
    <n v="1"/>
    <n v="0"/>
    <n v="0"/>
    <n v="0.97888888888888892"/>
    <n v="1"/>
    <n v="0.38"/>
    <n v="1"/>
    <n v="0"/>
    <n v="0"/>
    <n v="1"/>
    <n v="0"/>
    <n v="0"/>
    <n v="1"/>
    <n v="0"/>
    <n v="0"/>
    <n v="1"/>
    <n v="0"/>
    <n v="0"/>
    <n v="0"/>
    <n v="12896"/>
    <n v="10521"/>
    <s v="Declenchement controleur B4 "/>
    <n v="21"/>
    <n v="9"/>
    <n v="22"/>
    <n v="7.5"/>
    <n v="10.5"/>
    <m/>
    <m/>
    <n v="0.38"/>
    <m/>
    <m/>
    <m/>
    <m/>
    <m/>
    <m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7888888888888892"/>
    <n v="1"/>
    <n v="1"/>
    <n v="1"/>
    <n v="1"/>
    <m/>
    <m/>
    <m/>
    <m/>
    <m/>
    <m/>
    <m/>
    <m/>
    <m/>
    <m/>
    <m/>
    <m/>
  </r>
  <r>
    <x v="1"/>
    <x v="223"/>
    <n v="64981"/>
    <n v="2038"/>
    <n v="32"/>
    <n v="0"/>
    <n v="0.98429833169774283"/>
    <n v="15888"/>
    <n v="375"/>
    <n v="0"/>
    <n v="0.97639728096676737"/>
    <n v="8941"/>
    <n v="290"/>
    <n v="0"/>
    <n v="0.96756514931215742"/>
    <n v="6264"/>
    <n v="222"/>
    <n v="0"/>
    <n v="0.96455938697318011"/>
    <n v="31850"/>
    <n v="826"/>
    <n v="1"/>
    <n v="0.97406593406593411"/>
    <n v="64981"/>
    <n v="1745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2038"/>
    <n v="24829"/>
    <n v="3811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3"/>
    <x v="224"/>
    <n v="103614"/>
    <n v="12694"/>
    <n v="317"/>
    <n v="0"/>
    <n v="0.9750275720812982"/>
    <n v="19670"/>
    <n v="616"/>
    <n v="3"/>
    <n v="0.96868327402135235"/>
    <n v="7412"/>
    <n v="252"/>
    <n v="0"/>
    <n v="0.96600107933081492"/>
    <n v="13293"/>
    <n v="350"/>
    <n v="1"/>
    <n v="0.97367035281727221"/>
    <n v="50545"/>
    <n v="1663"/>
    <n v="0"/>
    <n v="0.96709862498763477"/>
    <n v="103614"/>
    <n v="3198"/>
    <n v="4"/>
    <n v="1"/>
    <n v="0"/>
    <n v="0"/>
    <n v="1"/>
    <n v="0"/>
    <n v="0"/>
    <n v="0.99444444444444435"/>
    <n v="1"/>
    <n v="0.1"/>
    <n v="1"/>
    <n v="0"/>
    <n v="0"/>
    <n v="1"/>
    <n v="0"/>
    <n v="0"/>
    <n v="1"/>
    <n v="0"/>
    <n v="0"/>
    <n v="1"/>
    <n v="0"/>
    <n v="0"/>
    <n v="12694"/>
    <n v="27082"/>
    <n v="63838"/>
    <s v="Défaut CP caméra DE2 + Profibus ASI 93 et 94 + Movimot"/>
    <n v="14.5"/>
    <n v="0"/>
    <n v="12"/>
    <n v="7.5"/>
    <n v="10.5"/>
    <m/>
    <m/>
    <n v="0.1"/>
    <m/>
    <m/>
    <m/>
    <m/>
    <m/>
    <m/>
    <n v="0"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0.99444444444444435"/>
    <n v="1"/>
    <n v="1"/>
    <n v="1"/>
    <n v="1"/>
    <n v="1"/>
    <n v="1"/>
    <n v="0.99907777777777773"/>
    <n v="1"/>
    <n v="1"/>
    <n v="1"/>
    <n v="1"/>
    <n v="0.96400736464692605"/>
    <n v="0.96309299193833864"/>
    <n v="0.97550141081369635"/>
    <n v="0.96910078115475862"/>
    <n v="0.96198148193629196"/>
  </r>
  <r>
    <x v="1"/>
    <x v="225"/>
    <n v="110631"/>
    <n v="11651"/>
    <n v="277"/>
    <n v="0"/>
    <n v="0.97622521671959483"/>
    <n v="21976"/>
    <n v="682"/>
    <n v="0"/>
    <n v="0.96896614488532951"/>
    <n v="9260"/>
    <n v="481"/>
    <n v="3"/>
    <n v="0.94805615550755939"/>
    <n v="15732"/>
    <n v="594"/>
    <n v="8"/>
    <n v="0.96224256292906174"/>
    <n v="52012"/>
    <n v="1703"/>
    <n v="22"/>
    <n v="0.96725755594862728"/>
    <n v="110631"/>
    <n v="3737"/>
    <n v="3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651"/>
    <n v="31236"/>
    <n v="6774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26"/>
    <n v="108837"/>
    <n v="10705"/>
    <n v="274"/>
    <n v="0"/>
    <n v="0.97440448388603451"/>
    <n v="27494"/>
    <n v="783"/>
    <n v="5"/>
    <n v="0.97152105914017606"/>
    <n v="8478"/>
    <n v="331"/>
    <n v="3"/>
    <n v="0.96095777305968388"/>
    <n v="15078"/>
    <n v="569"/>
    <n v="0"/>
    <n v="0.96226289958880484"/>
    <n v="47082"/>
    <n v="2203"/>
    <n v="5"/>
    <n v="0.95320929442249691"/>
    <n v="108837"/>
    <n v="4160"/>
    <n v="13"/>
    <n v="1"/>
    <n v="0"/>
    <n v="0"/>
    <n v="1"/>
    <n v="0"/>
    <n v="0"/>
    <n v="0.99909999999999999"/>
    <n v="1"/>
    <n v="0.02"/>
    <n v="1"/>
    <n v="0"/>
    <n v="0"/>
    <n v="1"/>
    <n v="0"/>
    <n v="0"/>
    <n v="1"/>
    <n v="0"/>
    <n v="0"/>
    <n v="1"/>
    <n v="0"/>
    <n v="0"/>
    <n v="10705"/>
    <n v="35972"/>
    <n v="62160"/>
    <s v="Défaut CP caméra DE2 + Profibus ASI 93 et 94 + Movimot"/>
    <n v="21"/>
    <n v="9"/>
    <n v="18"/>
    <n v="7.5"/>
    <n v="10.5"/>
    <m/>
    <m/>
    <n v="0.02"/>
    <m/>
    <m/>
    <m/>
    <m/>
    <m/>
    <m/>
    <n v="0"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0.99909999999999999"/>
    <n v="1"/>
    <n v="1"/>
    <n v="1"/>
    <n v="1"/>
    <m/>
    <m/>
    <m/>
    <m/>
    <m/>
    <m/>
    <m/>
    <m/>
    <m/>
    <m/>
    <m/>
    <m/>
  </r>
  <r>
    <x v="1"/>
    <x v="227"/>
    <n v="86937"/>
    <n v="10546"/>
    <n v="240"/>
    <n v="0"/>
    <n v="0.97724255641949553"/>
    <n v="17936"/>
    <n v="487"/>
    <n v="0"/>
    <n v="0.97284790365744866"/>
    <n v="7285"/>
    <n v="239"/>
    <n v="0"/>
    <n v="0.96719286204529853"/>
    <n v="13054"/>
    <n v="463"/>
    <n v="0"/>
    <n v="0.96453194423165312"/>
    <n v="38116"/>
    <n v="1461"/>
    <n v="11"/>
    <n v="0.96166964004617483"/>
    <n v="86937"/>
    <n v="2890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546"/>
    <n v="25221"/>
    <n v="5117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28"/>
    <n v="65832"/>
    <n v="6856"/>
    <n v="177"/>
    <n v="0"/>
    <n v="0.97418319719953328"/>
    <n v="14412"/>
    <n v="512"/>
    <n v="0"/>
    <n v="0.96447404940327508"/>
    <n v="5501"/>
    <n v="148"/>
    <n v="0"/>
    <n v="0.97309580076349755"/>
    <n v="10958"/>
    <n v="344"/>
    <n v="6"/>
    <n v="0.96860741011133422"/>
    <n v="28105"/>
    <n v="1310"/>
    <n v="11"/>
    <n v="0.95338907667674788"/>
    <n v="65832"/>
    <n v="2491"/>
    <n v="1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856"/>
    <n v="19913"/>
    <n v="3906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29"/>
    <n v="51979"/>
    <m/>
    <m/>
    <m/>
    <m/>
    <n v="5149"/>
    <n v="215"/>
    <n v="1"/>
    <n v="0.95824431928529807"/>
    <n v="2781"/>
    <n v="97"/>
    <n v="0"/>
    <n v="0.96512046026609133"/>
    <n v="4106"/>
    <n v="279"/>
    <n v="0"/>
    <n v="0.93205065757428152"/>
    <n v="39943"/>
    <n v="1189"/>
    <n v="0"/>
    <n v="0.97023258142853563"/>
    <n v="51979"/>
    <n v="1780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930"/>
    <n v="4404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30"/>
    <n v="18226"/>
    <m/>
    <m/>
    <m/>
    <m/>
    <m/>
    <m/>
    <m/>
    <m/>
    <m/>
    <m/>
    <m/>
    <m/>
    <n v="16"/>
    <n v="1"/>
    <n v="0"/>
    <n v="0.9375"/>
    <n v="18210"/>
    <n v="584"/>
    <n v="11"/>
    <n v="0.96792970895112573"/>
    <n v="18226"/>
    <n v="585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0"/>
    <n v="1822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4"/>
    <x v="231"/>
    <n v="56980"/>
    <n v="6743"/>
    <n v="137"/>
    <n v="0"/>
    <n v="0.97968263384250331"/>
    <n v="14740"/>
    <n v="493"/>
    <n v="0"/>
    <n v="0.96655359565807331"/>
    <n v="5550"/>
    <n v="233"/>
    <n v="0"/>
    <n v="0.958018018018018"/>
    <n v="8351"/>
    <n v="252"/>
    <n v="5"/>
    <n v="0.96982397317686508"/>
    <n v="21596"/>
    <n v="781"/>
    <n v="0"/>
    <n v="0.96383589553621041"/>
    <n v="56980"/>
    <n v="1896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743"/>
    <n v="20290"/>
    <n v="29947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0.99987142857142863"/>
    <n v="1"/>
    <n v="1"/>
    <n v="1"/>
    <n v="1"/>
    <n v="1"/>
    <n v="1"/>
    <n v="0.96719771156536449"/>
    <n v="0.96298743400537223"/>
    <n v="0.97925519357884794"/>
    <n v="0.9663562855904464"/>
    <n v="0.96895978517997572"/>
  </r>
  <r>
    <x v="1"/>
    <x v="232"/>
    <n v="54949"/>
    <n v="6862"/>
    <n v="135"/>
    <n v="0"/>
    <n v="0.98032643544156217"/>
    <n v="11653"/>
    <n v="372"/>
    <n v="2"/>
    <n v="0.96807689007122633"/>
    <n v="6578"/>
    <n v="213"/>
    <n v="0"/>
    <n v="0.96761933718455462"/>
    <n v="7706"/>
    <n v="199"/>
    <n v="0"/>
    <n v="0.9741759667791331"/>
    <n v="22150"/>
    <n v="889"/>
    <n v="2"/>
    <n v="0.9598645598194131"/>
    <n v="54949"/>
    <n v="1808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862"/>
    <n v="18231"/>
    <n v="29856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33"/>
    <n v="61001"/>
    <n v="6790"/>
    <n v="126"/>
    <n v="3"/>
    <n v="0.98144329896907212"/>
    <n v="11973"/>
    <n v="427"/>
    <n v="0"/>
    <n v="0.9643364236198112"/>
    <n v="6259"/>
    <n v="190"/>
    <n v="1"/>
    <n v="0.9696437130532034"/>
    <n v="9550"/>
    <n v="294"/>
    <n v="3"/>
    <n v="0.96921465968586384"/>
    <n v="26429"/>
    <n v="925"/>
    <n v="21"/>
    <n v="0.96500056755836394"/>
    <n v="61001"/>
    <n v="1962"/>
    <n v="28"/>
    <n v="0.99909999999999999"/>
    <n v="1"/>
    <n v="1.7999999999999999E-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790"/>
    <n v="18232"/>
    <n v="35979"/>
    <s v="Cellule saturation hs 255"/>
    <n v="21"/>
    <n v="9"/>
    <n v="18"/>
    <n v="7.5"/>
    <n v="10.5"/>
    <n v="0.25"/>
    <m/>
    <m/>
    <m/>
    <m/>
    <m/>
    <m/>
    <n v="0"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.99909999999999999"/>
    <n v="1"/>
    <n v="1"/>
    <n v="1"/>
    <n v="1"/>
    <n v="1"/>
    <n v="1"/>
    <m/>
    <m/>
    <m/>
    <m/>
    <m/>
    <m/>
    <m/>
    <m/>
    <m/>
    <m/>
    <m/>
    <m/>
  </r>
  <r>
    <x v="1"/>
    <x v="234"/>
    <n v="51174"/>
    <n v="6637"/>
    <n v="128"/>
    <n v="0"/>
    <n v="0.98071417809251171"/>
    <n v="8980"/>
    <n v="232"/>
    <n v="3"/>
    <n v="0.97416481069042316"/>
    <n v="4613"/>
    <n v="90"/>
    <n v="0"/>
    <n v="0.98048991979189248"/>
    <n v="7222"/>
    <n v="203"/>
    <n v="0"/>
    <n v="0.97189144281362505"/>
    <n v="23722"/>
    <n v="900"/>
    <n v="9"/>
    <n v="0.96206053452491358"/>
    <n v="51174"/>
    <n v="1553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637"/>
    <n v="13593"/>
    <n v="3094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35"/>
    <n v="65832"/>
    <n v="6856"/>
    <n v="177"/>
    <n v="0"/>
    <n v="0.97418319719953328"/>
    <n v="14412"/>
    <n v="512"/>
    <n v="0"/>
    <n v="0.96447404940327508"/>
    <n v="5501"/>
    <n v="148"/>
    <n v="0"/>
    <n v="0.97309580076349755"/>
    <n v="10958"/>
    <n v="344"/>
    <n v="6"/>
    <n v="0.96860741011133422"/>
    <n v="28105"/>
    <n v="1310"/>
    <n v="11"/>
    <n v="0.95338907667674788"/>
    <n v="65832"/>
    <n v="2491"/>
    <n v="1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856"/>
    <n v="19913"/>
    <n v="3906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36"/>
    <n v="51979"/>
    <m/>
    <m/>
    <m/>
    <m/>
    <n v="5149"/>
    <n v="215"/>
    <n v="1"/>
    <n v="0.95824431928529807"/>
    <n v="2781"/>
    <n v="97"/>
    <n v="0"/>
    <n v="0.96512046026609133"/>
    <n v="4106"/>
    <n v="279"/>
    <n v="0"/>
    <n v="0.93205065757428152"/>
    <n v="39943"/>
    <n v="1189"/>
    <n v="0"/>
    <n v="0.97023258142853563"/>
    <n v="51979"/>
    <n v="1780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930"/>
    <n v="4404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37"/>
    <n v="7560"/>
    <m/>
    <m/>
    <m/>
    <m/>
    <m/>
    <m/>
    <m/>
    <m/>
    <m/>
    <m/>
    <m/>
    <m/>
    <n v="2"/>
    <n v="0"/>
    <n v="0"/>
    <n v="1"/>
    <n v="7558"/>
    <n v="255"/>
    <n v="0"/>
    <n v="0.96626091558613392"/>
    <n v="7560"/>
    <n v="255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0"/>
    <n v="756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5"/>
    <x v="238"/>
    <n v="55712"/>
    <n v="7491"/>
    <n v="151"/>
    <n v="0"/>
    <n v="0.97984247763983445"/>
    <n v="12063"/>
    <n v="298"/>
    <n v="0"/>
    <n v="0.9752963607726105"/>
    <n v="4207"/>
    <n v="152"/>
    <n v="0"/>
    <n v="0.96386974090801047"/>
    <n v="6452"/>
    <n v="297"/>
    <n v="4"/>
    <n v="0.9539677619342839"/>
    <n v="25499"/>
    <n v="896"/>
    <n v="1"/>
    <n v="0.96486136711243575"/>
    <n v="55712"/>
    <n v="1794"/>
    <n v="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7491"/>
    <n v="16270"/>
    <n v="31951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0.99875714285714279"/>
    <n v="1"/>
    <n v="1"/>
    <n v="1"/>
    <n v="1"/>
    <n v="1"/>
    <n v="0.95877080031695716"/>
    <n v="0.96361832796020486"/>
    <n v="0.97763822943789247"/>
    <n v="0.9690181399366542"/>
    <n v="0.96201240758052176"/>
  </r>
  <r>
    <x v="1"/>
    <x v="239"/>
    <n v="71125"/>
    <n v="9880"/>
    <n v="182"/>
    <n v="0"/>
    <n v="0.98157894736842111"/>
    <n v="15029"/>
    <n v="592"/>
    <n v="0"/>
    <n v="0.96060948832257631"/>
    <n v="4997"/>
    <n v="211"/>
    <n v="0"/>
    <n v="0.95777466479887929"/>
    <n v="9950"/>
    <n v="391"/>
    <n v="0"/>
    <n v="0.9607035175879397"/>
    <n v="31269"/>
    <n v="1112"/>
    <n v="1"/>
    <n v="0.96443762192586913"/>
    <n v="71125"/>
    <n v="2488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880"/>
    <n v="20026"/>
    <n v="41219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0"/>
    <n v="65622"/>
    <n v="9362"/>
    <n v="232"/>
    <n v="0"/>
    <n v="0.97521897030549032"/>
    <n v="14153"/>
    <n v="357"/>
    <n v="0"/>
    <n v="0.97477566593655052"/>
    <n v="4141"/>
    <n v="163"/>
    <n v="0"/>
    <n v="0.96063752716735085"/>
    <n v="7197"/>
    <n v="244"/>
    <n v="1"/>
    <n v="0.96609698485480067"/>
    <n v="30769"/>
    <n v="1157"/>
    <n v="17"/>
    <n v="0.9623972179791348"/>
    <n v="65622"/>
    <n v="2153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362"/>
    <n v="18294"/>
    <n v="37966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1"/>
    <n v="64511"/>
    <n v="9623"/>
    <n v="217"/>
    <n v="0"/>
    <n v="0.97744985971110876"/>
    <n v="11404"/>
    <n v="346"/>
    <n v="0"/>
    <n v="0.96965976850227986"/>
    <n v="3565"/>
    <n v="112"/>
    <n v="0"/>
    <n v="0.96858345021037873"/>
    <n v="7164"/>
    <n v="343"/>
    <n v="0"/>
    <n v="0.95212171970965942"/>
    <n v="32755"/>
    <n v="1100"/>
    <n v="1"/>
    <n v="0.96641734086399023"/>
    <n v="64511"/>
    <n v="2118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23"/>
    <n v="14969"/>
    <n v="3991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2"/>
    <n v="64895"/>
    <n v="9347"/>
    <n v="240"/>
    <n v="0"/>
    <n v="0.97432331229271429"/>
    <n v="12209"/>
    <n v="348"/>
    <n v="0"/>
    <n v="0.97149643705463185"/>
    <n v="4276"/>
    <n v="113"/>
    <n v="3"/>
    <n v="0.97357343311506084"/>
    <n v="7343"/>
    <n v="291"/>
    <n v="3"/>
    <n v="0.96037042080893364"/>
    <n v="31720"/>
    <n v="1153"/>
    <n v="10"/>
    <n v="0.96365069356872635"/>
    <n v="64895"/>
    <n v="2145"/>
    <n v="16"/>
    <n v="1"/>
    <n v="0"/>
    <n v="0"/>
    <n v="0.99129999999999996"/>
    <n v="1"/>
    <n v="8.3000000000000004E-2"/>
    <n v="1"/>
    <n v="0"/>
    <n v="0"/>
    <n v="1"/>
    <n v="0"/>
    <n v="0"/>
    <n v="1"/>
    <n v="0"/>
    <n v="0"/>
    <n v="1"/>
    <n v="0"/>
    <n v="0"/>
    <n v="1"/>
    <n v="0"/>
    <n v="0"/>
    <n v="9347"/>
    <n v="16485"/>
    <n v="39063"/>
    <s v="Remise des bandelettes sur finger I002A"/>
    <n v="21"/>
    <n v="9"/>
    <n v="22"/>
    <n v="7.5"/>
    <n v="10.5"/>
    <m/>
    <n v="0.17"/>
    <m/>
    <m/>
    <m/>
    <m/>
    <m/>
    <m/>
    <n v="0"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0.99129999999999996"/>
    <n v="1"/>
    <n v="1"/>
    <n v="1"/>
    <n v="1"/>
    <n v="1"/>
    <m/>
    <m/>
    <m/>
    <m/>
    <m/>
    <m/>
    <m/>
    <m/>
    <m/>
    <m/>
    <m/>
    <m/>
  </r>
  <r>
    <x v="1"/>
    <x v="243"/>
    <n v="55309"/>
    <m/>
    <m/>
    <m/>
    <m/>
    <n v="4602"/>
    <n v="211"/>
    <n v="2"/>
    <n v="0.95415036940460674"/>
    <n v="2348"/>
    <n v="143"/>
    <n v="1"/>
    <n v="0.93909710391822832"/>
    <n v="2276"/>
    <n v="99"/>
    <n v="0"/>
    <n v="0.95650263620386644"/>
    <n v="46083"/>
    <n v="1809"/>
    <n v="5"/>
    <n v="0.96074474318078251"/>
    <n v="55309"/>
    <n v="2262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950"/>
    <n v="4835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4"/>
    <n v="28759"/>
    <m/>
    <m/>
    <m/>
    <m/>
    <n v="503"/>
    <n v="19"/>
    <n v="0"/>
    <n v="0.96222664015904569"/>
    <n v="592"/>
    <n v="82"/>
    <n v="0"/>
    <n v="0.86148648648648651"/>
    <n v="155"/>
    <n v="5"/>
    <n v="0"/>
    <n v="0.967741935483871"/>
    <n v="27509"/>
    <n v="780"/>
    <n v="4"/>
    <n v="0.97164564324402924"/>
    <n v="28759"/>
    <n v="886"/>
    <n v="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095"/>
    <n v="2766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6"/>
    <x v="245"/>
    <n v="79330"/>
    <n v="11030"/>
    <n v="274"/>
    <n v="0"/>
    <n v="0.97515865820489578"/>
    <n v="17426"/>
    <n v="416"/>
    <n v="1"/>
    <n v="0.9761276253873522"/>
    <n v="6279"/>
    <n v="162"/>
    <n v="0"/>
    <n v="0.9741997133301481"/>
    <n v="7150"/>
    <n v="222"/>
    <n v="0"/>
    <n v="0.968951048951049"/>
    <n v="37445"/>
    <n v="1448"/>
    <n v="0"/>
    <n v="0.96132995059420479"/>
    <n v="79330"/>
    <n v="2522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030"/>
    <n v="23705"/>
    <n v="4459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0.99999659863945578"/>
    <n v="1"/>
    <n v="1"/>
    <n v="1"/>
    <n v="1"/>
    <n v="1"/>
    <n v="1"/>
    <n v="0.998"/>
    <n v="0.95"/>
    <n v="1"/>
    <n v="1"/>
    <n v="1"/>
    <n v="1"/>
    <n v="1"/>
    <n v="1"/>
    <n v="1"/>
    <n v="0.99999659863945578"/>
    <n v="1"/>
    <n v="1"/>
    <n v="1"/>
    <n v="1"/>
    <n v="1"/>
    <n v="1"/>
    <n v="0.96144788486698651"/>
    <n v="0.96381288967960121"/>
    <n v="0.97419132828630417"/>
    <n v="0.97107715154854013"/>
    <n v="0.96596281121966598"/>
  </r>
  <r>
    <x v="1"/>
    <x v="246"/>
    <n v="79473"/>
    <n v="10481"/>
    <n v="254"/>
    <n v="0"/>
    <n v="0.9757656712145788"/>
    <n v="15568"/>
    <n v="563"/>
    <n v="2"/>
    <n v="0.96383607399794446"/>
    <n v="5702"/>
    <n v="215"/>
    <n v="0"/>
    <n v="0.9622939319537005"/>
    <n v="10168"/>
    <n v="464"/>
    <n v="0"/>
    <n v="0.95436664044059794"/>
    <n v="37554"/>
    <n v="1363"/>
    <n v="2"/>
    <n v="0.96370559727325988"/>
    <n v="79473"/>
    <n v="2859"/>
    <n v="4"/>
    <n v="0.99997619047619057"/>
    <n v="1"/>
    <n v="5.0000000000000001E-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481"/>
    <n v="21270"/>
    <n v="47722"/>
    <s v="glacis S202 defaut infrarouge  B51 et B52: recablage OK"/>
    <n v="16"/>
    <n v="0"/>
    <n v="8"/>
    <n v="7.5"/>
    <n v="10.5"/>
    <n v="0.5"/>
    <m/>
    <m/>
    <m/>
    <m/>
    <m/>
    <m/>
    <n v="1"/>
    <m/>
    <m/>
    <m/>
    <m/>
    <m/>
    <m/>
    <n v="0.99997619047619057"/>
    <n v="1"/>
    <n v="1"/>
    <n v="1"/>
    <n v="1"/>
    <n v="1"/>
    <n v="1"/>
    <n v="0.98"/>
    <n v="0.9"/>
    <m/>
    <m/>
    <m/>
    <m/>
    <m/>
    <m/>
    <m/>
    <n v="0.998"/>
    <n v="0.95"/>
    <n v="0.99997619047619057"/>
    <n v="1"/>
    <n v="1"/>
    <n v="1"/>
    <n v="1"/>
    <n v="1"/>
    <n v="1"/>
    <m/>
    <m/>
    <m/>
    <m/>
    <m/>
    <m/>
    <m/>
    <m/>
    <m/>
    <m/>
    <m/>
    <m/>
  </r>
  <r>
    <x v="1"/>
    <x v="247"/>
    <n v="75697"/>
    <n v="10505"/>
    <n v="283"/>
    <n v="0"/>
    <n v="0.97306044740599718"/>
    <n v="16304"/>
    <n v="388"/>
    <n v="1"/>
    <n v="0.97620215897939155"/>
    <n v="4639"/>
    <n v="138"/>
    <n v="0"/>
    <n v="0.97025220952791547"/>
    <n v="8349"/>
    <n v="266"/>
    <n v="3"/>
    <n v="0.96813989699365188"/>
    <n v="35900"/>
    <n v="1352"/>
    <n v="17"/>
    <n v="0.96233983286908076"/>
    <n v="75697"/>
    <n v="2427"/>
    <n v="2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505"/>
    <n v="20943"/>
    <n v="44249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8"/>
    <n v="74046"/>
    <n v="10213"/>
    <n v="256"/>
    <n v="1"/>
    <n v="0.97493390776461375"/>
    <n v="13932"/>
    <n v="401"/>
    <n v="2"/>
    <n v="0.97121734137238014"/>
    <n v="4281"/>
    <n v="141"/>
    <n v="0"/>
    <n v="0.96706377014716183"/>
    <n v="8242"/>
    <n v="318"/>
    <n v="2"/>
    <n v="0.9614171317641349"/>
    <n v="37378"/>
    <n v="1693"/>
    <n v="6"/>
    <n v="0.95470597677778368"/>
    <n v="74046"/>
    <n v="2809"/>
    <n v="1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213"/>
    <n v="18213"/>
    <n v="4562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49"/>
    <n v="73665"/>
    <n v="10079"/>
    <n v="283"/>
    <n v="0"/>
    <n v="0.97192181764063901"/>
    <n v="14666"/>
    <n v="391"/>
    <n v="0"/>
    <n v="0.9733396972589663"/>
    <n v="4598"/>
    <n v="156"/>
    <n v="0"/>
    <n v="0.96607220530665505"/>
    <n v="9139"/>
    <n v="385"/>
    <n v="0"/>
    <n v="0.95787285260969468"/>
    <n v="35183"/>
    <n v="1184"/>
    <n v="0"/>
    <n v="0.96634738367961803"/>
    <n v="73665"/>
    <n v="2399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079"/>
    <n v="19264"/>
    <n v="4432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0"/>
    <n v="48817"/>
    <m/>
    <m/>
    <m/>
    <m/>
    <n v="5099"/>
    <n v="237"/>
    <n v="0"/>
    <n v="0.95352029809766625"/>
    <n v="2466"/>
    <n v="78"/>
    <n v="0"/>
    <n v="0.96836982968369834"/>
    <n v="2657"/>
    <n v="108"/>
    <n v="0"/>
    <n v="0.95935265336846065"/>
    <n v="38595"/>
    <n v="1211"/>
    <n v="7"/>
    <n v="0.9686228786112191"/>
    <n v="48817"/>
    <n v="1634"/>
    <n v="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565"/>
    <n v="4125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1"/>
    <n v="36173"/>
    <m/>
    <m/>
    <m/>
    <m/>
    <n v="747"/>
    <n v="46"/>
    <n v="0"/>
    <n v="0.93842034805890229"/>
    <n v="855"/>
    <n v="101"/>
    <n v="0"/>
    <n v="0.88187134502923981"/>
    <n v="280"/>
    <n v="12"/>
    <n v="0"/>
    <n v="0.95714285714285718"/>
    <n v="34291"/>
    <n v="951"/>
    <n v="0"/>
    <n v="0.97226677553877106"/>
    <n v="36173"/>
    <n v="111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602"/>
    <n v="3457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7"/>
    <x v="252"/>
    <n v="78277"/>
    <n v="10649"/>
    <n v="209"/>
    <n v="0"/>
    <n v="0.9803737440135224"/>
    <n v="16712"/>
    <n v="354"/>
    <n v="3"/>
    <n v="0.97881761608425089"/>
    <n v="4761"/>
    <n v="139"/>
    <n v="2"/>
    <n v="0.97080445284604078"/>
    <n v="9642"/>
    <n v="332"/>
    <n v="0"/>
    <n v="0.96556730968678695"/>
    <n v="36513"/>
    <n v="1717"/>
    <n v="7"/>
    <n v="0.95297565250732619"/>
    <n v="78277"/>
    <n v="2751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649"/>
    <n v="21473"/>
    <n v="4615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864390987633408"/>
    <n v="0.95974972659688373"/>
    <n v="0.97779844470388033"/>
    <n v="0.97089933373084802"/>
    <n v="0.96858029480217223"/>
  </r>
  <r>
    <x v="1"/>
    <x v="253"/>
    <n v="81088"/>
    <n v="11730"/>
    <n v="245"/>
    <n v="0"/>
    <n v="0.97911338448422847"/>
    <n v="14927"/>
    <n v="453"/>
    <n v="0"/>
    <n v="0.96965230789843904"/>
    <n v="5721"/>
    <n v="175"/>
    <n v="1"/>
    <n v="0.96941094214298196"/>
    <n v="9355"/>
    <n v="374"/>
    <n v="0"/>
    <n v="0.96002137894174233"/>
    <n v="39355"/>
    <n v="1601"/>
    <n v="2"/>
    <n v="0.95931901918434759"/>
    <n v="81088"/>
    <n v="2848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730"/>
    <n v="20648"/>
    <n v="48710"/>
    <m/>
    <n v="21"/>
    <n v="9"/>
    <n v="22"/>
    <n v="7.5"/>
    <n v="10.5"/>
    <n v="0"/>
    <n v="0"/>
    <n v="0"/>
    <n v="0"/>
    <n v="0"/>
    <n v="0"/>
    <n v="0"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4"/>
    <n v="76541"/>
    <n v="9586"/>
    <n v="190"/>
    <n v="0"/>
    <n v="0.98017942833298566"/>
    <n v="17283"/>
    <n v="396"/>
    <n v="1"/>
    <n v="0.97708731123068915"/>
    <n v="5295"/>
    <n v="158"/>
    <n v="0"/>
    <n v="0.97016052880075543"/>
    <n v="9859"/>
    <n v="376"/>
    <n v="7"/>
    <n v="0.96186225783548029"/>
    <n v="34518"/>
    <n v="1427"/>
    <n v="2"/>
    <n v="0.95865925024624832"/>
    <n v="76541"/>
    <n v="2547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586"/>
    <n v="22578"/>
    <n v="44377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5"/>
    <n v="67311"/>
    <n v="10115"/>
    <n v="266"/>
    <n v="0"/>
    <n v="0.97370242214532876"/>
    <n v="10303"/>
    <n v="291"/>
    <n v="0"/>
    <n v="0.97175579928176259"/>
    <n v="4094"/>
    <n v="91"/>
    <n v="0"/>
    <n v="0.97777234978016614"/>
    <n v="6721"/>
    <n v="273"/>
    <n v="0"/>
    <n v="0.95938104448742745"/>
    <n v="36078"/>
    <n v="1727"/>
    <n v="1"/>
    <n v="0.9521314928765453"/>
    <n v="67311"/>
    <n v="2648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115"/>
    <n v="14397"/>
    <n v="4279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6"/>
    <n v="66780"/>
    <n v="8457"/>
    <n v="212"/>
    <n v="5"/>
    <n v="0.97493200898663834"/>
    <n v="12777"/>
    <n v="409"/>
    <n v="0"/>
    <n v="0.96798935587383583"/>
    <n v="4929"/>
    <n v="128"/>
    <n v="0"/>
    <n v="0.97403124365997162"/>
    <n v="8188"/>
    <n v="423"/>
    <n v="5"/>
    <n v="0.94833903273082565"/>
    <n v="32429"/>
    <n v="1282"/>
    <n v="6"/>
    <n v="0.96046748280859728"/>
    <n v="66780"/>
    <n v="2454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457"/>
    <n v="17706"/>
    <n v="4061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7"/>
    <n v="59528"/>
    <m/>
    <m/>
    <m/>
    <m/>
    <n v="4397"/>
    <n v="296"/>
    <n v="0"/>
    <n v="0.93268137366386172"/>
    <n v="2703"/>
    <n v="99"/>
    <n v="0"/>
    <n v="0.96337402885682577"/>
    <n v="3179"/>
    <n v="163"/>
    <n v="0"/>
    <n v="0.94872601446995908"/>
    <n v="49249"/>
    <n v="1858"/>
    <n v="10"/>
    <n v="0.96227334565168832"/>
    <n v="59528"/>
    <n v="2416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7100"/>
    <n v="5242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58"/>
    <n v="40598"/>
    <m/>
    <m/>
    <m/>
    <m/>
    <n v="608"/>
    <n v="29"/>
    <n v="0"/>
    <n v="0.95230263157894735"/>
    <n v="753"/>
    <n v="39"/>
    <n v="0"/>
    <n v="0.94820717131474108"/>
    <n v="196"/>
    <n v="11"/>
    <n v="0"/>
    <n v="0.94387755102040816"/>
    <n v="39041"/>
    <n v="738"/>
    <n v="6"/>
    <n v="0.98109679567634023"/>
    <n v="40598"/>
    <n v="817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361"/>
    <n v="3923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8"/>
    <x v="259"/>
    <n v="78049"/>
    <n v="11115"/>
    <n v="274"/>
    <n v="0"/>
    <n v="0.97534862798020694"/>
    <n v="17316"/>
    <n v="354"/>
    <n v="2"/>
    <n v="0.97955647955647951"/>
    <n v="4913"/>
    <n v="173"/>
    <n v="0"/>
    <n v="0.96478729900264604"/>
    <n v="8468"/>
    <n v="269"/>
    <n v="6"/>
    <n v="0.96823334907888525"/>
    <n v="36237"/>
    <n v="1523"/>
    <n v="2"/>
    <n v="0.95797113447581206"/>
    <n v="78049"/>
    <n v="2593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115"/>
    <n v="22229"/>
    <n v="44705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0.99883116883116885"/>
    <n v="1"/>
    <n v="1"/>
    <n v="1"/>
    <n v="1"/>
    <n v="0.998"/>
    <n v="0.95"/>
    <n v="1"/>
    <n v="1"/>
    <n v="1"/>
    <n v="1"/>
    <n v="1"/>
    <n v="1"/>
    <n v="1"/>
    <n v="0.99972108843537411"/>
    <n v="1"/>
    <n v="0.99883116883116885"/>
    <n v="1"/>
    <n v="1"/>
    <n v="1"/>
    <n v="1"/>
    <n v="0.95855198600622893"/>
    <n v="0.96335182327400226"/>
    <n v="0.97716714235120106"/>
    <n v="0.9685155291534836"/>
    <n v="0.96663452266152361"/>
  </r>
  <r>
    <x v="1"/>
    <x v="260"/>
    <n v="72277"/>
    <n v="9293"/>
    <n v="208"/>
    <n v="0"/>
    <n v="0.9776175616055095"/>
    <n v="13243"/>
    <n v="573"/>
    <n v="3"/>
    <n v="0.9567318583402552"/>
    <n v="6376"/>
    <n v="244"/>
    <n v="2"/>
    <n v="0.96173149309912176"/>
    <n v="9661"/>
    <n v="432"/>
    <n v="0"/>
    <n v="0.95528413207742469"/>
    <n v="33704"/>
    <n v="1308"/>
    <n v="4"/>
    <n v="0.96119154996439593"/>
    <n v="72277"/>
    <n v="2765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293"/>
    <n v="19619"/>
    <n v="43365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61"/>
    <n v="71313"/>
    <n v="9354"/>
    <n v="215"/>
    <n v="1"/>
    <n v="0.9770151806713705"/>
    <n v="14294"/>
    <n v="418"/>
    <n v="0"/>
    <n v="0.97075696096264164"/>
    <n v="5239"/>
    <n v="183"/>
    <n v="0"/>
    <n v="0.96506966978430997"/>
    <n v="8407"/>
    <n v="329"/>
    <n v="3"/>
    <n v="0.96086594504579514"/>
    <n v="34019"/>
    <n v="1309"/>
    <n v="8"/>
    <n v="0.9615215026896734"/>
    <n v="71313"/>
    <n v="2454"/>
    <n v="12"/>
    <n v="1"/>
    <n v="0"/>
    <n v="0"/>
    <n v="1"/>
    <n v="0"/>
    <n v="0"/>
    <n v="0.99181818181818182"/>
    <n v="2"/>
    <n v="0.18"/>
    <n v="1"/>
    <n v="0"/>
    <n v="0"/>
    <n v="1"/>
    <n v="0"/>
    <n v="0"/>
    <n v="1"/>
    <n v="0"/>
    <n v="0"/>
    <n v="1"/>
    <n v="0"/>
    <n v="0"/>
    <n v="9354"/>
    <n v="19533"/>
    <n v="42426"/>
    <s v="Scanner HS sur les catégorisation palette remise des parametres = 1h et bandelette enlevés sur cross 401D D01 =5mn"/>
    <n v="21"/>
    <n v="9"/>
    <n v="18"/>
    <n v="7.5"/>
    <n v="10.5"/>
    <m/>
    <m/>
    <n v="1.08"/>
    <m/>
    <m/>
    <m/>
    <m/>
    <m/>
    <m/>
    <n v="1"/>
    <m/>
    <m/>
    <m/>
    <m/>
    <n v="1"/>
    <n v="1"/>
    <n v="0.99181818181818182"/>
    <n v="1"/>
    <n v="1"/>
    <n v="1"/>
    <n v="1"/>
    <n v="0.98"/>
    <n v="0.9"/>
    <m/>
    <m/>
    <m/>
    <m/>
    <m/>
    <m/>
    <m/>
    <n v="0.998"/>
    <n v="0.95"/>
    <n v="1"/>
    <n v="1"/>
    <n v="0.99181818181818182"/>
    <n v="1"/>
    <n v="1"/>
    <n v="1"/>
    <n v="1"/>
    <m/>
    <m/>
    <m/>
    <m/>
    <m/>
    <m/>
    <m/>
    <m/>
    <m/>
    <m/>
    <m/>
    <m/>
  </r>
  <r>
    <x v="1"/>
    <x v="262"/>
    <n v="72869"/>
    <n v="9606"/>
    <n v="221"/>
    <n v="0"/>
    <n v="0.97699354570060382"/>
    <n v="14411"/>
    <n v="460"/>
    <n v="0"/>
    <n v="0.96807993893553534"/>
    <n v="6545"/>
    <n v="154"/>
    <n v="0"/>
    <n v="0.97647058823529409"/>
    <n v="9964"/>
    <n v="415"/>
    <n v="5"/>
    <n v="0.95835006021678038"/>
    <n v="32343"/>
    <n v="1270"/>
    <n v="21"/>
    <n v="0.96073338898679772"/>
    <n v="72869"/>
    <n v="2520"/>
    <n v="26"/>
    <n v="0.99804761904761907"/>
    <n v="1"/>
    <n v="4.1000000000000002E-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06"/>
    <n v="20956"/>
    <n v="42307"/>
    <s v="colis dans les filets a tordu la cellule de detection"/>
    <n v="21"/>
    <n v="9"/>
    <n v="22"/>
    <n v="7.5"/>
    <n v="10.5"/>
    <n v="0.13"/>
    <m/>
    <m/>
    <m/>
    <m/>
    <m/>
    <m/>
    <n v="0"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.99804761904761907"/>
    <n v="1"/>
    <n v="1"/>
    <n v="1"/>
    <n v="1"/>
    <n v="1"/>
    <n v="1"/>
    <m/>
    <m/>
    <m/>
    <m/>
    <m/>
    <m/>
    <m/>
    <m/>
    <m/>
    <m/>
    <m/>
    <m/>
  </r>
  <r>
    <x v="1"/>
    <x v="263"/>
    <n v="67930"/>
    <n v="8633"/>
    <n v="178"/>
    <n v="0"/>
    <n v="0.97938144329896903"/>
    <n v="13211"/>
    <n v="425"/>
    <n v="3"/>
    <n v="0.96782983877072137"/>
    <n v="5077"/>
    <n v="173"/>
    <n v="3"/>
    <n v="0.96592475871577699"/>
    <n v="7843"/>
    <n v="359"/>
    <n v="4"/>
    <n v="0.95422669896723189"/>
    <n v="33166"/>
    <n v="1913"/>
    <n v="10"/>
    <n v="0.94232044865223419"/>
    <n v="67930"/>
    <n v="3048"/>
    <n v="2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633"/>
    <n v="18288"/>
    <n v="4100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64"/>
    <n v="57645"/>
    <n v="0"/>
    <n v="0"/>
    <n v="0"/>
    <m/>
    <n v="4352"/>
    <n v="179"/>
    <n v="1"/>
    <n v="0.95886948529411764"/>
    <n v="2207"/>
    <n v="72"/>
    <n v="3"/>
    <n v="0.96737652922519257"/>
    <n v="2339"/>
    <n v="128"/>
    <n v="1"/>
    <n v="0.94527575887131254"/>
    <n v="48747"/>
    <n v="1367"/>
    <n v="4"/>
    <n v="0.97195724865119904"/>
    <n v="57645"/>
    <n v="1746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559"/>
    <n v="51086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65"/>
    <n v="28414"/>
    <n v="0"/>
    <n v="0"/>
    <n v="0"/>
    <m/>
    <n v="575"/>
    <n v="13"/>
    <n v="0"/>
    <n v="0.97739130434782606"/>
    <n v="375"/>
    <n v="13"/>
    <n v="0"/>
    <n v="0.96533333333333338"/>
    <n v="107"/>
    <n v="4"/>
    <n v="0"/>
    <n v="0.96261682242990654"/>
    <n v="27357"/>
    <n v="482"/>
    <n v="0"/>
    <n v="0.98238110903973386"/>
    <n v="28414"/>
    <n v="512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950"/>
    <n v="2746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39"/>
    <x v="266"/>
    <n v="77352"/>
    <n v="10657"/>
    <n v="303"/>
    <n v="0"/>
    <n v="0.97156798348503326"/>
    <n v="15054"/>
    <n v="443"/>
    <n v="0"/>
    <n v="0.97057260528763123"/>
    <n v="4920"/>
    <n v="125"/>
    <n v="0"/>
    <n v="0.97459349593495936"/>
    <n v="7628"/>
    <n v="361"/>
    <n v="0"/>
    <n v="0.95267435762978503"/>
    <n v="39093"/>
    <n v="1282"/>
    <n v="15"/>
    <n v="0.96720640523878953"/>
    <n v="77352"/>
    <n v="2514"/>
    <n v="1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657"/>
    <n v="19974"/>
    <n v="46721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0.99993197278911572"/>
    <n v="1"/>
    <n v="1"/>
    <n v="1"/>
    <n v="1"/>
    <n v="1"/>
    <n v="1"/>
    <n v="0.998"/>
    <n v="0.95"/>
    <n v="1"/>
    <n v="1"/>
    <n v="1"/>
    <n v="1"/>
    <n v="1"/>
    <n v="1"/>
    <n v="1"/>
    <n v="0.99993197278911572"/>
    <n v="1"/>
    <n v="1"/>
    <n v="1"/>
    <n v="1"/>
    <n v="1"/>
    <n v="1"/>
    <n v="0.95868100358422936"/>
    <n v="0.96663837566103028"/>
    <n v="0.97408011226448188"/>
    <n v="0.97658945674542386"/>
    <n v="0.97507015902712812"/>
  </r>
  <r>
    <x v="1"/>
    <x v="267"/>
    <n v="67949"/>
    <n v="9797"/>
    <n v="266"/>
    <n v="1"/>
    <n v="0.97284883127488009"/>
    <n v="12640"/>
    <n v="241"/>
    <n v="2"/>
    <n v="0.98093354430379742"/>
    <n v="3498"/>
    <n v="93"/>
    <n v="0"/>
    <n v="0.97341337907375647"/>
    <n v="6467"/>
    <n v="240"/>
    <n v="12"/>
    <n v="0.96288851090149996"/>
    <n v="35547"/>
    <n v="1282"/>
    <n v="28"/>
    <n v="0.96393507187667027"/>
    <n v="67949"/>
    <n v="2122"/>
    <n v="4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97"/>
    <n v="16138"/>
    <n v="42014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68"/>
    <n v="62815"/>
    <n v="9652"/>
    <n v="250"/>
    <n v="0"/>
    <n v="0.97409863240779115"/>
    <n v="10231"/>
    <n v="218"/>
    <n v="0"/>
    <n v="0.97869220995015149"/>
    <n v="3304"/>
    <n v="70"/>
    <n v="0"/>
    <n v="0.97881355932203384"/>
    <n v="6350"/>
    <n v="214"/>
    <n v="5"/>
    <n v="0.96629921259842522"/>
    <n v="33278"/>
    <n v="1168"/>
    <n v="8"/>
    <n v="0.96490173688322611"/>
    <n v="62815"/>
    <n v="1920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652"/>
    <n v="13535"/>
    <n v="39628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69"/>
    <n v="65321"/>
    <n v="9794"/>
    <n v="266"/>
    <n v="0"/>
    <n v="0.97284051460077603"/>
    <n v="11960"/>
    <n v="264"/>
    <n v="0"/>
    <n v="0.97792642140468222"/>
    <n v="3743"/>
    <n v="94"/>
    <n v="1"/>
    <n v="0.97488645471546886"/>
    <n v="6539"/>
    <n v="285"/>
    <n v="8"/>
    <n v="0.95641535402966815"/>
    <n v="33285"/>
    <n v="1161"/>
    <n v="3"/>
    <n v="0.96511942316358723"/>
    <n v="65321"/>
    <n v="2070"/>
    <n v="1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94"/>
    <n v="15703"/>
    <n v="39824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0"/>
    <n v="59049"/>
    <n v="8557"/>
    <n v="171"/>
    <n v="0"/>
    <n v="0.98001636087413813"/>
    <n v="10593"/>
    <n v="265"/>
    <n v="0"/>
    <n v="0.97498347965637688"/>
    <n v="3816"/>
    <n v="84"/>
    <n v="0"/>
    <n v="0.9779874213836478"/>
    <n v="6218"/>
    <n v="269"/>
    <n v="9"/>
    <n v="0.95673850112576386"/>
    <n v="29865"/>
    <n v="1102"/>
    <n v="11"/>
    <n v="0.96310061945421066"/>
    <n v="59049"/>
    <n v="1891"/>
    <n v="20"/>
    <n v="0.99952380952380948"/>
    <n v="1"/>
    <n v="0.0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557"/>
    <n v="14409"/>
    <n v="36083"/>
    <s v="Tapis 116R"/>
    <n v="21"/>
    <n v="9"/>
    <n v="22"/>
    <n v="7.5"/>
    <n v="10.5"/>
    <n v="0.5"/>
    <m/>
    <m/>
    <m/>
    <m/>
    <m/>
    <m/>
    <n v="1"/>
    <m/>
    <m/>
    <m/>
    <m/>
    <m/>
    <m/>
    <n v="0.99952380952380948"/>
    <n v="1"/>
    <n v="1"/>
    <n v="1"/>
    <n v="1"/>
    <n v="1"/>
    <n v="1"/>
    <n v="0.98"/>
    <n v="0.9"/>
    <m/>
    <m/>
    <m/>
    <m/>
    <m/>
    <m/>
    <m/>
    <n v="0.998"/>
    <n v="0.95"/>
    <n v="0.99952380952380948"/>
    <n v="1"/>
    <n v="1"/>
    <n v="1"/>
    <n v="1"/>
    <n v="1"/>
    <n v="1"/>
    <m/>
    <m/>
    <m/>
    <m/>
    <m/>
    <m/>
    <m/>
    <m/>
    <m/>
    <m/>
    <m/>
    <m/>
  </r>
  <r>
    <x v="1"/>
    <x v="271"/>
    <n v="53513"/>
    <m/>
    <m/>
    <m/>
    <m/>
    <n v="3576"/>
    <n v="69"/>
    <n v="0"/>
    <n v="0.98070469798657722"/>
    <n v="1724"/>
    <n v="54"/>
    <n v="0"/>
    <n v="0.96867749419953597"/>
    <n v="1566"/>
    <n v="68"/>
    <n v="0"/>
    <n v="0.95657726692209455"/>
    <n v="46647"/>
    <n v="1699"/>
    <n v="37"/>
    <n v="0.96357750766394412"/>
    <n v="53513"/>
    <n v="1890"/>
    <n v="3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300"/>
    <n v="4821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2"/>
    <n v="18485"/>
    <m/>
    <m/>
    <m/>
    <m/>
    <n v="10"/>
    <n v="0"/>
    <n v="0"/>
    <n v="1"/>
    <n v="88"/>
    <n v="2"/>
    <n v="0"/>
    <n v="0.97727272727272729"/>
    <n v="40"/>
    <n v="2"/>
    <n v="0"/>
    <n v="0.95"/>
    <n v="18347"/>
    <n v="348"/>
    <n v="6"/>
    <n v="0.98103232136044038"/>
    <n v="18485"/>
    <n v="352"/>
    <n v="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98"/>
    <n v="1838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40"/>
    <x v="273"/>
    <n v="76432"/>
    <n v="11459"/>
    <n v="267"/>
    <n v="0"/>
    <n v="0.97669953748145566"/>
    <n v="16107"/>
    <n v="437"/>
    <n v="2"/>
    <n v="0.97286893897063387"/>
    <n v="5199"/>
    <n v="151"/>
    <n v="0"/>
    <n v="0.97095595306789773"/>
    <n v="8182"/>
    <n v="286"/>
    <n v="5"/>
    <n v="0.96504522121730629"/>
    <n v="35485"/>
    <n v="1204"/>
    <n v="38"/>
    <n v="0.96607017049457522"/>
    <n v="76432"/>
    <n v="2345"/>
    <n v="4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1459"/>
    <n v="21306"/>
    <n v="43667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579204829308906"/>
    <n v="0.96827362646496551"/>
    <n v="0.97556641492669927"/>
    <n v="0.97440004835882243"/>
    <n v="0.97431836664811877"/>
  </r>
  <r>
    <x v="1"/>
    <x v="274"/>
    <n v="72375"/>
    <n v="10423"/>
    <n v="248"/>
    <n v="0"/>
    <n v="0.97620646646838727"/>
    <n v="14365"/>
    <n v="327"/>
    <n v="0"/>
    <n v="0.97723633832231116"/>
    <n v="3995"/>
    <n v="87"/>
    <n v="0"/>
    <n v="0.97822277847309136"/>
    <n v="7953"/>
    <n v="331"/>
    <n v="11"/>
    <n v="0.95838048535143971"/>
    <n v="35639"/>
    <n v="1199"/>
    <n v="5"/>
    <n v="0.96635708072617077"/>
    <n v="72375"/>
    <n v="2192"/>
    <n v="1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423"/>
    <n v="18360"/>
    <n v="43592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5"/>
    <n v="66507"/>
    <n v="8828"/>
    <n v="212"/>
    <n v="2"/>
    <n v="0.97598550067965562"/>
    <n v="11745"/>
    <n v="276"/>
    <n v="2"/>
    <n v="0.97650063856960412"/>
    <n v="3931"/>
    <n v="76"/>
    <n v="1"/>
    <n v="0.98066649707453579"/>
    <n v="6711"/>
    <n v="304"/>
    <n v="0"/>
    <n v="0.95470123677544327"/>
    <n v="35292"/>
    <n v="1226"/>
    <n v="4"/>
    <n v="0.96526124900827381"/>
    <n v="66507"/>
    <n v="2094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828"/>
    <n v="15676"/>
    <n v="42003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6"/>
    <n v="62233"/>
    <n v="8295"/>
    <n v="230"/>
    <n v="3"/>
    <n v="0.97227245328511147"/>
    <n v="10438"/>
    <n v="220"/>
    <n v="0"/>
    <n v="0.97892316535734814"/>
    <n v="3908"/>
    <n v="91"/>
    <n v="0"/>
    <n v="0.97671443193449337"/>
    <n v="7023"/>
    <n v="352"/>
    <n v="1"/>
    <n v="0.94987896910152358"/>
    <n v="32569"/>
    <n v="1100"/>
    <n v="22"/>
    <n v="0.96622555190518589"/>
    <n v="62233"/>
    <n v="1993"/>
    <n v="2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295"/>
    <n v="14346"/>
    <n v="3959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7"/>
    <n v="63438"/>
    <n v="8266"/>
    <n v="198"/>
    <n v="0"/>
    <n v="0.97604645535930312"/>
    <n v="10444"/>
    <n v="298"/>
    <n v="2"/>
    <n v="0.97146687093067785"/>
    <n v="3985"/>
    <n v="106"/>
    <n v="0"/>
    <n v="0.97340025094102889"/>
    <n v="6444"/>
    <n v="324"/>
    <n v="2"/>
    <n v="0.94972067039106145"/>
    <n v="34299"/>
    <n v="1193"/>
    <n v="5"/>
    <n v="0.96521764482929528"/>
    <n v="63438"/>
    <n v="2119"/>
    <n v="9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266"/>
    <n v="14429"/>
    <n v="40743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8"/>
    <n v="56388"/>
    <m/>
    <m/>
    <m/>
    <m/>
    <n v="3063"/>
    <n v="136"/>
    <n v="0"/>
    <n v="0.95559908586353248"/>
    <n v="2257"/>
    <n v="87"/>
    <n v="0"/>
    <n v="0.96145325653522373"/>
    <n v="2079"/>
    <n v="100"/>
    <n v="2"/>
    <n v="0.95189995189995191"/>
    <n v="48989"/>
    <n v="1364"/>
    <n v="26"/>
    <n v="0.97215701484006611"/>
    <n v="56388"/>
    <n v="1687"/>
    <n v="2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5320"/>
    <n v="5106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79"/>
    <n v="20905"/>
    <m/>
    <m/>
    <m/>
    <m/>
    <n v="771"/>
    <n v="44"/>
    <n v="0"/>
    <n v="0.94293125810635536"/>
    <n v="782"/>
    <n v="102"/>
    <n v="0"/>
    <n v="0.86956521739130432"/>
    <n v="269"/>
    <n v="9"/>
    <n v="0"/>
    <n v="0.96654275092936803"/>
    <n v="19083"/>
    <n v="633"/>
    <n v="8"/>
    <n v="0.96682911491903789"/>
    <n v="20905"/>
    <n v="788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553"/>
    <n v="19352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41"/>
    <x v="280"/>
    <n v="74929"/>
    <n v="10221"/>
    <n v="224"/>
    <n v="0"/>
    <n v="0.97808433617062907"/>
    <n v="16649"/>
    <n v="492"/>
    <n v="2"/>
    <n v="0.9704486755961319"/>
    <n v="5171"/>
    <n v="133"/>
    <n v="4"/>
    <n v="0.97427963643395865"/>
    <n v="8266"/>
    <n v="296"/>
    <n v="6"/>
    <n v="0.96419066053714009"/>
    <n v="34622"/>
    <n v="1081"/>
    <n v="19"/>
    <n v="0.96877707815839642"/>
    <n v="74929"/>
    <n v="2226"/>
    <n v="3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0221"/>
    <n v="21820"/>
    <n v="42888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546976812805817"/>
    <n v="0.96690198668404048"/>
    <n v="0.97478115881617344"/>
    <n v="0.96781415051341857"/>
    <n v="0.96625242275681222"/>
  </r>
  <r>
    <x v="1"/>
    <x v="281"/>
    <n v="63839"/>
    <n v="7496"/>
    <n v="162"/>
    <n v="0"/>
    <n v="0.97838847385272143"/>
    <n v="13675"/>
    <n v="513"/>
    <n v="4"/>
    <n v="0.96248628884826326"/>
    <n v="4218"/>
    <n v="163"/>
    <n v="2"/>
    <n v="0.96135609293504032"/>
    <n v="5713"/>
    <n v="289"/>
    <n v="2"/>
    <n v="0.94941361806406444"/>
    <n v="32737"/>
    <n v="1115"/>
    <n v="6"/>
    <n v="0.96594067874270706"/>
    <n v="63839"/>
    <n v="2242"/>
    <n v="14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7496"/>
    <n v="17893"/>
    <n v="38450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82"/>
    <n v="66040"/>
    <n v="8313"/>
    <n v="221"/>
    <n v="0"/>
    <n v="0.97341513292433535"/>
    <n v="13622"/>
    <n v="355"/>
    <n v="6"/>
    <n v="0.97393921597415944"/>
    <n v="4889"/>
    <n v="187"/>
    <n v="0"/>
    <n v="0.96175086929842502"/>
    <n v="8451"/>
    <n v="369"/>
    <n v="5"/>
    <n v="0.95633652822151227"/>
    <n v="30765"/>
    <n v="1049"/>
    <n v="17"/>
    <n v="0.96590281163660008"/>
    <n v="66040"/>
    <n v="2181"/>
    <n v="2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313"/>
    <n v="18511"/>
    <n v="39216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83"/>
    <n v="65166"/>
    <n v="8932"/>
    <n v="237"/>
    <n v="3"/>
    <n v="0.9734661889834304"/>
    <n v="12757"/>
    <n v="377"/>
    <n v="2"/>
    <n v="0.9704475973975073"/>
    <n v="4747"/>
    <n v="126"/>
    <n v="2"/>
    <n v="0.9734569201601011"/>
    <n v="7913"/>
    <n v="296"/>
    <n v="2"/>
    <n v="0.96259320106154433"/>
    <n v="30817"/>
    <n v="1060"/>
    <n v="11"/>
    <n v="0.96560340072038164"/>
    <n v="65166"/>
    <n v="2096"/>
    <n v="2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932"/>
    <n v="17504"/>
    <n v="38730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84"/>
    <n v="66090"/>
    <n v="8220"/>
    <n v="245"/>
    <n v="0"/>
    <n v="0.97019464720194648"/>
    <n v="12765"/>
    <n v="468"/>
    <n v="0"/>
    <n v="0.96333725029377204"/>
    <n v="4458"/>
    <n v="120"/>
    <n v="1"/>
    <n v="0.97308209959623149"/>
    <n v="8023"/>
    <n v="484"/>
    <n v="8"/>
    <n v="0.93967343886326815"/>
    <n v="32624"/>
    <n v="1063"/>
    <n v="38"/>
    <n v="0.96741662579695931"/>
    <n v="66090"/>
    <n v="2380"/>
    <n v="4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220"/>
    <n v="17223"/>
    <n v="4064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85"/>
    <n v="51885"/>
    <m/>
    <m/>
    <m/>
    <m/>
    <n v="4359"/>
    <n v="152"/>
    <n v="0"/>
    <n v="0.96512961688460652"/>
    <n v="2048"/>
    <n v="57"/>
    <n v="0"/>
    <n v="0.97216796875"/>
    <n v="2034"/>
    <n v="68"/>
    <n v="1"/>
    <n v="0.96656833824975419"/>
    <n v="43444"/>
    <n v="1416"/>
    <n v="45"/>
    <n v="0.96740631617714756"/>
    <n v="51885"/>
    <n v="1693"/>
    <n v="4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6407"/>
    <n v="4547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86"/>
    <n v="17113"/>
    <m/>
    <m/>
    <m/>
    <m/>
    <n v="1104"/>
    <n v="30"/>
    <n v="0"/>
    <n v="0.97282608695652173"/>
    <n v="841"/>
    <n v="108"/>
    <n v="0"/>
    <n v="0.8715814506539834"/>
    <n v="218"/>
    <n v="6"/>
    <n v="0"/>
    <n v="0.97247706422018354"/>
    <n v="14950"/>
    <n v="499"/>
    <n v="3"/>
    <n v="0.96662207357859531"/>
    <n v="17113"/>
    <n v="643"/>
    <n v="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945"/>
    <n v="15168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42"/>
    <x v="287"/>
    <n v="67554"/>
    <n v="9424"/>
    <n v="361"/>
    <n v="2"/>
    <n v="0.96169354838709675"/>
    <n v="14338"/>
    <n v="392"/>
    <n v="8"/>
    <n v="0.97266006416515549"/>
    <n v="5026"/>
    <n v="165"/>
    <n v="0"/>
    <n v="0.96717071229606044"/>
    <n v="7355"/>
    <n v="385"/>
    <n v="5"/>
    <n v="0.94765465669612503"/>
    <n v="31411"/>
    <n v="1177"/>
    <n v="11"/>
    <n v="0.96252905033268599"/>
    <n v="67554"/>
    <n v="2480"/>
    <n v="26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424"/>
    <n v="19364"/>
    <n v="38766"/>
    <m/>
    <n v="14.5"/>
    <n v="0"/>
    <n v="1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1"/>
    <n v="1"/>
    <n v="1"/>
    <n v="1"/>
    <n v="1"/>
    <n v="1"/>
    <n v="1"/>
    <n v="1"/>
    <n v="1"/>
    <n v="1"/>
    <n v="1"/>
    <n v="1"/>
    <n v="1"/>
    <n v="1"/>
    <n v="0.95056215193863614"/>
    <n v="0.96216600448151846"/>
    <n v="0.96876665858977462"/>
    <n v="0.97059738203613133"/>
    <n v="0.96459588451607858"/>
  </r>
  <r>
    <x v="1"/>
    <x v="288"/>
    <n v="68584"/>
    <n v="8758"/>
    <n v="309"/>
    <n v="0"/>
    <n v="0.96471797213975796"/>
    <n v="15112"/>
    <n v="498"/>
    <n v="4"/>
    <n v="0.96704605611434624"/>
    <n v="4589"/>
    <n v="157"/>
    <n v="4"/>
    <n v="0.96578775332316413"/>
    <n v="8941"/>
    <n v="434"/>
    <n v="6"/>
    <n v="0.95145956828095291"/>
    <n v="31184"/>
    <n v="1211"/>
    <n v="14"/>
    <n v="0.96116598255515651"/>
    <n v="68584"/>
    <n v="2609"/>
    <n v="2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758"/>
    <n v="19701"/>
    <n v="40125"/>
    <m/>
    <n v="16"/>
    <n v="0"/>
    <n v="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89"/>
    <n v="66760"/>
    <n v="8202"/>
    <n v="228"/>
    <n v="0"/>
    <n v="0.97220190197512801"/>
    <n v="14737"/>
    <n v="392"/>
    <n v="0"/>
    <n v="0.97340028499694642"/>
    <n v="4599"/>
    <n v="143"/>
    <n v="0"/>
    <n v="0.96890628397477707"/>
    <n v="7846"/>
    <n v="385"/>
    <n v="1"/>
    <n v="0.95093041040020387"/>
    <n v="31376"/>
    <n v="1173"/>
    <n v="7"/>
    <n v="0.96261473737888836"/>
    <n v="66760"/>
    <n v="2321"/>
    <n v="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202"/>
    <n v="19336"/>
    <n v="39222"/>
    <m/>
    <n v="21"/>
    <n v="9"/>
    <n v="18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0"/>
    <n v="57686"/>
    <n v="7902"/>
    <n v="211"/>
    <n v="0"/>
    <n v="0.97329789926600863"/>
    <n v="11339"/>
    <n v="285"/>
    <n v="0"/>
    <n v="0.9748655084222595"/>
    <n v="3806"/>
    <n v="102"/>
    <n v="1"/>
    <n v="0.97320021019442982"/>
    <n v="6701"/>
    <n v="295"/>
    <n v="0"/>
    <n v="0.95597671989255339"/>
    <n v="27938"/>
    <n v="1099"/>
    <n v="22"/>
    <n v="0.96066289641348701"/>
    <n v="57686"/>
    <n v="1992"/>
    <n v="2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7902"/>
    <n v="15145"/>
    <n v="3463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1"/>
    <n v="60188"/>
    <n v="6982"/>
    <n v="180"/>
    <n v="0"/>
    <n v="0.97421942136923523"/>
    <n v="10614"/>
    <n v="355"/>
    <n v="2"/>
    <n v="0.96655360844168081"/>
    <n v="4553"/>
    <n v="148"/>
    <n v="0"/>
    <n v="0.96749396002635624"/>
    <n v="5556"/>
    <n v="321"/>
    <n v="0"/>
    <n v="0.9422246220302376"/>
    <n v="32483"/>
    <n v="1227"/>
    <n v="8"/>
    <n v="0.96222639534525756"/>
    <n v="60188"/>
    <n v="2231"/>
    <n v="1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6982"/>
    <n v="15167"/>
    <n v="38039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2"/>
    <n v="50185"/>
    <n v="2"/>
    <n v="0"/>
    <n v="0"/>
    <n v="1"/>
    <n v="3498"/>
    <n v="128"/>
    <n v="0"/>
    <n v="0.9634076615208691"/>
    <n v="2148"/>
    <n v="82"/>
    <n v="0"/>
    <n v="0.96182495344506513"/>
    <n v="1451"/>
    <n v="56"/>
    <n v="0"/>
    <n v="0.96140592694693316"/>
    <n v="43086"/>
    <n v="1651"/>
    <n v="25"/>
    <n v="0.96168128858561941"/>
    <n v="50185"/>
    <n v="1917"/>
    <n v="25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2"/>
    <n v="5646"/>
    <n v="44537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3"/>
    <n v="17459"/>
    <m/>
    <m/>
    <m/>
    <m/>
    <n v="726"/>
    <n v="16"/>
    <n v="0"/>
    <n v="0.97796143250688705"/>
    <n v="622"/>
    <n v="37"/>
    <n v="0"/>
    <n v="0.94051446945337625"/>
    <n v="263"/>
    <n v="6"/>
    <n v="1"/>
    <n v="0.97718631178707227"/>
    <n v="15848"/>
    <n v="387"/>
    <n v="0"/>
    <n v="0.97558051489146891"/>
    <n v="17459"/>
    <n v="446"/>
    <n v="1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0"/>
    <n v="1348"/>
    <n v="16111"/>
    <m/>
    <n v="21"/>
    <n v="9"/>
    <n v="22"/>
    <n v="7.5"/>
    <n v="10.5"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43"/>
    <x v="294"/>
    <n v="71171"/>
    <n v="9789"/>
    <n v="249"/>
    <n v="1"/>
    <n v="0.97456328532025738"/>
    <n v="15116"/>
    <n v="368"/>
    <n v="0"/>
    <n v="0.97565493516803392"/>
    <n v="4669"/>
    <n v="179"/>
    <n v="0"/>
    <n v="0.96166202612979224"/>
    <n v="9102"/>
    <n v="390"/>
    <n v="2"/>
    <n v="0.95715227422544491"/>
    <n v="32495"/>
    <n v="1432"/>
    <n v="15"/>
    <n v="0.95593168179719956"/>
    <n v="71171"/>
    <n v="2618"/>
    <n v="18"/>
    <n v="0.98952380952380958"/>
    <n v="1"/>
    <n v="0.22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789"/>
    <n v="19785"/>
    <n v="41597"/>
    <s v="Effonderment vitesse du a un colis trieur R"/>
    <n v="14.5"/>
    <n v="0"/>
    <n v="12"/>
    <n v="7.5"/>
    <n v="10.5"/>
    <n v="0.22"/>
    <m/>
    <m/>
    <m/>
    <m/>
    <m/>
    <m/>
    <n v="0"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.98952380952380958"/>
    <n v="1"/>
    <n v="1"/>
    <n v="1"/>
    <n v="1"/>
    <n v="1"/>
    <n v="1"/>
    <n v="0.71278911564625858"/>
    <n v="0.7142857142857143"/>
    <n v="0.7142857142857143"/>
    <n v="0.7142857142857143"/>
    <n v="0.7142857142857143"/>
    <n v="0.7142857142857143"/>
    <n v="0.7142857142857143"/>
    <n v="0.95887931474022337"/>
    <n v="0.95953837920845064"/>
    <n v="0.97325263134471174"/>
    <n v="0.97129709519700891"/>
    <n v="0.9641741120549272"/>
  </r>
  <r>
    <x v="1"/>
    <x v="295"/>
    <n v="71587"/>
    <n v="9004"/>
    <n v="221"/>
    <n v="0"/>
    <n v="0.97545535317636611"/>
    <n v="16889"/>
    <n v="499"/>
    <n v="6"/>
    <n v="0.97045414174906741"/>
    <n v="4851"/>
    <n v="179"/>
    <n v="2"/>
    <n v="0.96310039167182027"/>
    <n v="8865"/>
    <n v="390"/>
    <n v="9"/>
    <n v="0.95600676818950936"/>
    <n v="31978"/>
    <n v="1466"/>
    <n v="33"/>
    <n v="0.95415598223778852"/>
    <n v="71587"/>
    <n v="2755"/>
    <n v="5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004"/>
    <n v="21740"/>
    <n v="40843"/>
    <m/>
    <n v="21"/>
    <n v="9"/>
    <n v="22"/>
    <n v="7.5"/>
    <n v="10.5"/>
    <n v="0"/>
    <n v="0"/>
    <n v="0"/>
    <n v="0"/>
    <n v="0"/>
    <n v="0"/>
    <n v="0"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6"/>
    <n v="63803"/>
    <n v="8774"/>
    <n v="255"/>
    <n v="3"/>
    <n v="0.97093685890129933"/>
    <n v="11924"/>
    <n v="376"/>
    <n v="0"/>
    <n v="0.96846695739684674"/>
    <n v="4625"/>
    <n v="203"/>
    <n v="0"/>
    <n v="0.95610810810810809"/>
    <n v="6766"/>
    <n v="260"/>
    <n v="8"/>
    <n v="0.96157256872598285"/>
    <n v="31714"/>
    <n v="1330"/>
    <n v="7"/>
    <n v="0.95806268524941662"/>
    <n v="63803"/>
    <n v="2424"/>
    <n v="18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9004"/>
    <n v="21740"/>
    <n v="40843"/>
    <m/>
    <n v="21"/>
    <n v="9"/>
    <n v="22"/>
    <n v="7.5"/>
    <n v="10.5"/>
    <n v="0"/>
    <n v="0"/>
    <n v="0"/>
    <n v="0"/>
    <n v="0"/>
    <n v="0"/>
    <n v="0"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7"/>
    <n v="62657"/>
    <n v="8944"/>
    <n v="243"/>
    <n v="0"/>
    <n v="0.97283094812164583"/>
    <n v="11494"/>
    <n v="388"/>
    <n v="0"/>
    <n v="0.96624325735166172"/>
    <n v="4301"/>
    <n v="122"/>
    <n v="0"/>
    <n v="0.97163450360381309"/>
    <n v="7394"/>
    <n v="295"/>
    <n v="1"/>
    <n v="0.96010278604273736"/>
    <n v="30524"/>
    <n v="1259"/>
    <n v="12"/>
    <n v="0.95875376752719177"/>
    <n v="62657"/>
    <n v="2307"/>
    <n v="13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428"/>
    <n v="17044"/>
    <n v="36193"/>
    <m/>
    <n v="15"/>
    <n v="0"/>
    <n v="12"/>
    <n v="7.5"/>
    <n v="0"/>
    <n v="0"/>
    <n v="0"/>
    <n v="0"/>
    <n v="0"/>
    <n v="0"/>
    <n v="0"/>
    <n v="0"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8"/>
    <n v="61665"/>
    <n v="8428"/>
    <n v="234"/>
    <n v="0"/>
    <n v="0.97223540579022305"/>
    <n v="13391"/>
    <n v="349"/>
    <n v="0"/>
    <n v="0.97393771936375173"/>
    <n v="3653"/>
    <n v="94"/>
    <n v="0"/>
    <n v="0.9742677251574049"/>
    <n v="6836"/>
    <n v="272"/>
    <n v="10"/>
    <n v="0.96021064950263313"/>
    <n v="29357"/>
    <n v="1082"/>
    <n v="17"/>
    <n v="0.96314337296045238"/>
    <n v="61665"/>
    <n v="2031"/>
    <n v="27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1"/>
    <n v="0"/>
    <n v="0"/>
    <n v="8428"/>
    <n v="17044"/>
    <n v="36193"/>
    <m/>
    <n v="15"/>
    <n v="0"/>
    <n v="12"/>
    <n v="7.5"/>
    <n v="0"/>
    <n v="0"/>
    <n v="0"/>
    <n v="0"/>
    <n v="0"/>
    <n v="0"/>
    <n v="0"/>
    <n v="0"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1"/>
    <n v="1"/>
    <n v="1"/>
    <n v="1"/>
    <n v="1"/>
    <n v="1"/>
    <n v="1"/>
    <m/>
    <m/>
    <m/>
    <m/>
    <m/>
    <m/>
    <m/>
    <m/>
    <m/>
    <m/>
    <m/>
    <m/>
  </r>
  <r>
    <x v="1"/>
    <x v="29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4"/>
    <x v="3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0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0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0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0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0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5"/>
    <x v="3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0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6"/>
    <x v="3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7"/>
    <x v="32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2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8"/>
    <x v="32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9"/>
    <x v="33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3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3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50"/>
    <x v="34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4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51"/>
    <x v="3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5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5"/>
    <n v="0"/>
    <n v="12"/>
    <n v="7.5"/>
    <n v="0"/>
    <n v="0"/>
    <n v="0"/>
    <n v="0"/>
    <n v="0"/>
    <n v="0"/>
    <n v="0"/>
    <n v="0"/>
    <m/>
    <m/>
    <m/>
    <m/>
    <m/>
    <m/>
    <m/>
    <n v="1"/>
    <n v="1"/>
    <n v="1"/>
    <s v="100,00%"/>
    <s v="100,00%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5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5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5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5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52"/>
    <x v="35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5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5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0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2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3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4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5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6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7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8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9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0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2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3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4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5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6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n v="1"/>
    <n v="1"/>
    <n v="1"/>
    <n v="1"/>
    <n v="1"/>
    <n v="1"/>
    <n v="1"/>
    <n v="0.998"/>
    <n v="0.95"/>
    <n v="0"/>
    <n v="0"/>
    <n v="0"/>
    <n v="0"/>
    <n v="0"/>
    <n v="0"/>
    <n v="0"/>
    <n v="0"/>
    <n v="0"/>
    <n v="0"/>
    <n v="0"/>
    <n v="0"/>
    <n v="0"/>
    <n v="0"/>
    <e v="#DIV/0!"/>
    <e v="#DIV/0!"/>
    <e v="#DIV/0!"/>
    <e v="#DIV/0!"/>
    <e v="#DIV/0!"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0.98"/>
    <n v="0.9"/>
    <m/>
    <m/>
    <m/>
    <m/>
    <m/>
    <m/>
    <m/>
    <n v="0.998"/>
    <n v="0.95"/>
    <n v="0"/>
    <n v="0"/>
    <n v="0"/>
    <n v="0"/>
    <n v="0"/>
    <n v="0"/>
    <n v="0"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7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8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9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0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2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3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4" cacheId="124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4" indent="0" compact="0" compactData="0" gridDropZones="1" chartFormat="1">
  <location ref="AQ77:AV107" firstHeaderRow="1" firstDataRow="2" firstDataCol="1"/>
  <pivotFields count="107">
    <pivotField compact="0" outline="0" subtotalTop="0" showAll="0" includeNewItemsInFilter="1"/>
    <pivotField axis="axisRow" compact="0" outline="0" subtotalTop="0" showAll="0" includeNewItemsInFilter="1">
      <items count="460">
        <item m="1" x="423"/>
        <item m="1" x="366"/>
        <item m="1" x="408"/>
        <item m="1" x="449"/>
        <item m="1" x="391"/>
        <item m="1" x="433"/>
        <item m="1" x="375"/>
        <item m="1" x="418"/>
        <item m="1" x="361"/>
        <item m="1" x="402"/>
        <item m="1" x="444"/>
        <item m="1" x="386"/>
        <item m="1" x="429"/>
        <item m="1" x="371"/>
        <item m="1" x="414"/>
        <item m="1" x="455"/>
        <item m="1" x="398"/>
        <item m="1" x="440"/>
        <item m="1" x="382"/>
        <item m="1" x="425"/>
        <item m="1" x="368"/>
        <item m="1" x="410"/>
        <item m="1" x="451"/>
        <item m="1" x="394"/>
        <item m="1" x="436"/>
        <item m="1" x="378"/>
        <item m="1" x="421"/>
        <item m="1" x="364"/>
        <item m="1" x="406"/>
        <item m="1" x="413"/>
        <item m="1" x="454"/>
        <item m="1" x="397"/>
        <item m="1" x="439"/>
        <item m="1" x="381"/>
        <item m="1" x="424"/>
        <item m="1" x="367"/>
        <item m="1" x="409"/>
        <item m="1" x="450"/>
        <item m="1" x="392"/>
        <item m="1" x="434"/>
        <item m="1" x="376"/>
        <item m="1" x="419"/>
        <item m="1" x="362"/>
        <item m="1" x="404"/>
        <item m="1" x="446"/>
        <item m="1" x="388"/>
        <item m="1" x="431"/>
        <item m="1" x="373"/>
        <item m="1" x="416"/>
        <item m="1" x="457"/>
        <item m="1" x="400"/>
        <item m="1" x="442"/>
        <item m="1" x="384"/>
        <item m="1" x="427"/>
        <item m="1" x="370"/>
        <item m="1" x="412"/>
        <item m="1" x="453"/>
        <item m="1" x="396"/>
        <item m="1" x="438"/>
        <item m="1" x="380"/>
        <item m="1" x="403"/>
        <item m="1" x="445"/>
        <item m="1" x="387"/>
        <item m="1" x="430"/>
        <item m="1" x="372"/>
        <item m="1" x="415"/>
        <item m="1" x="456"/>
        <item m="1" x="399"/>
        <item m="1" x="441"/>
        <item m="1" x="383"/>
        <item m="1" x="426"/>
        <item m="1" x="369"/>
        <item m="1" x="411"/>
        <item m="1" x="452"/>
        <item m="1" x="395"/>
        <item m="1" x="437"/>
        <item m="1" x="379"/>
        <item m="1" x="422"/>
        <item m="1" x="365"/>
        <item m="1" x="407"/>
        <item m="1" x="448"/>
        <item m="1" x="390"/>
        <item m="1" x="432"/>
        <item m="1" x="374"/>
        <item m="1" x="417"/>
        <item m="1" x="458"/>
        <item m="1" x="401"/>
        <item m="1" x="443"/>
        <item m="1" x="385"/>
        <item m="1" x="428"/>
        <item m="1" x="393"/>
        <item m="1" x="435"/>
        <item m="1" x="377"/>
        <item m="1" x="420"/>
        <item m="1" x="363"/>
        <item m="1" x="405"/>
        <item m="1" x="447"/>
        <item m="1" x="38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1"/>
  </rowFields>
  <rowItems count="29"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Tunnel Aérien" fld="6" baseField="1" baseItem="338"/>
    <dataField name="Tunnel Douane 1" fld="10" baseField="1" baseItem="338"/>
    <dataField name="Tunnel Douane 2" fld="14" baseField="1" baseItem="338"/>
    <dataField name="Tunnel Route 1" fld="18" baseField="1" baseItem="338"/>
    <dataField name="Tunnel Route 2" fld="22" baseField="1" baseItem="338"/>
  </dataField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</chartFormats>
  <pivotTableStyleInfo showRowHeaders="1" showColHeaders="1" showRowStripes="0" showColStripes="0" showLastColumn="1"/>
  <filters count="1">
    <filter fld="1" type="dateBetween" evalOrder="-1" id="29">
      <autoFilter ref="A1">
        <filterColumn colId="0">
          <customFilters and="1">
            <customFilter operator="greaterThanOrEqual" val="42767"/>
            <customFilter operator="lessThanOrEqual" val="42794"/>
          </customFilters>
        </filterColumn>
      </autoFilter>
    </filter>
  </filters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CD_5" cacheId="124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4" indent="0" compact="0" compactData="0" gridDropZones="1" chartFormat="1">
  <location ref="AX77:BB107" firstHeaderRow="1" firstDataRow="2" firstDataCol="1"/>
  <pivotFields count="107">
    <pivotField compact="0" outline="0" subtotalTop="0" showAll="0" includeNewItemsInFilter="1"/>
    <pivotField axis="axisRow" compact="0" outline="0" subtotalTop="0" showAll="0" includeNewItemsInFilter="1">
      <items count="460">
        <item m="1" x="423"/>
        <item m="1" x="366"/>
        <item m="1" x="408"/>
        <item m="1" x="449"/>
        <item m="1" x="391"/>
        <item m="1" x="433"/>
        <item m="1" x="375"/>
        <item m="1" x="418"/>
        <item m="1" x="361"/>
        <item m="1" x="402"/>
        <item m="1" x="444"/>
        <item m="1" x="386"/>
        <item m="1" x="429"/>
        <item m="1" x="371"/>
        <item m="1" x="414"/>
        <item m="1" x="455"/>
        <item m="1" x="398"/>
        <item m="1" x="440"/>
        <item m="1" x="382"/>
        <item m="1" x="425"/>
        <item m="1" x="368"/>
        <item m="1" x="410"/>
        <item m="1" x="451"/>
        <item m="1" x="394"/>
        <item m="1" x="436"/>
        <item m="1" x="378"/>
        <item m="1" x="421"/>
        <item m="1" x="364"/>
        <item m="1" x="406"/>
        <item m="1" x="413"/>
        <item m="1" x="454"/>
        <item m="1" x="397"/>
        <item m="1" x="439"/>
        <item m="1" x="381"/>
        <item m="1" x="424"/>
        <item m="1" x="367"/>
        <item m="1" x="409"/>
        <item m="1" x="450"/>
        <item m="1" x="392"/>
        <item m="1" x="434"/>
        <item m="1" x="376"/>
        <item m="1" x="419"/>
        <item m="1" x="362"/>
        <item m="1" x="404"/>
        <item m="1" x="446"/>
        <item m="1" x="388"/>
        <item m="1" x="431"/>
        <item m="1" x="373"/>
        <item m="1" x="416"/>
        <item m="1" x="457"/>
        <item m="1" x="400"/>
        <item m="1" x="442"/>
        <item m="1" x="384"/>
        <item m="1" x="427"/>
        <item m="1" x="370"/>
        <item m="1" x="412"/>
        <item m="1" x="453"/>
        <item m="1" x="396"/>
        <item m="1" x="438"/>
        <item m="1" x="380"/>
        <item m="1" x="403"/>
        <item m="1" x="445"/>
        <item m="1" x="387"/>
        <item m="1" x="430"/>
        <item m="1" x="372"/>
        <item m="1" x="415"/>
        <item m="1" x="456"/>
        <item m="1" x="399"/>
        <item m="1" x="441"/>
        <item m="1" x="383"/>
        <item m="1" x="426"/>
        <item m="1" x="369"/>
        <item m="1" x="411"/>
        <item m="1" x="452"/>
        <item m="1" x="395"/>
        <item m="1" x="437"/>
        <item m="1" x="379"/>
        <item m="1" x="422"/>
        <item m="1" x="365"/>
        <item m="1" x="407"/>
        <item m="1" x="448"/>
        <item m="1" x="390"/>
        <item m="1" x="432"/>
        <item m="1" x="374"/>
        <item m="1" x="417"/>
        <item m="1" x="458"/>
        <item m="1" x="401"/>
        <item m="1" x="443"/>
        <item m="1" x="385"/>
        <item m="1" x="428"/>
        <item m="1" x="393"/>
        <item m="1" x="435"/>
        <item m="1" x="377"/>
        <item m="1" x="420"/>
        <item m="1" x="363"/>
        <item m="1" x="405"/>
        <item m="1" x="447"/>
        <item m="1" x="38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1"/>
  </rowFields>
  <rowItems count="29"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rieur Aérien" fld="47" baseField="1" baseItem="335"/>
    <dataField name="Trieur Douane" fld="48" baseField="1" baseItem="335"/>
    <dataField name="Trieur Route" fld="49" baseField="1" baseItem="335"/>
    <dataField name="Total" fld="2" baseField="1" baseItem="335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showRowHeaders="1" showColHeaders="1" showRowStripes="0" showColStripes="0" showLastColumn="1"/>
  <filters count="1">
    <filter fld="1" type="dateBetween" evalOrder="-1" id="29">
      <autoFilter ref="A1">
        <filterColumn colId="0">
          <customFilters and="1">
            <customFilter operator="greaterThanOrEqual" val="42767"/>
            <customFilter operator="lessThanOrEqual" val="42794"/>
          </customFilters>
        </filterColumn>
      </autoFilter>
    </filter>
  </filters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CD_2" cacheId="124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4" indent="0" compact="0" compactData="0" gridDropZones="1" chartFormat="1">
  <location ref="V77:AC107" firstHeaderRow="1" firstDataRow="2" firstDataCol="1"/>
  <pivotFields count="107">
    <pivotField compact="0" outline="0" subtotalTop="0" showAll="0" includeNewItemsInFilter="1"/>
    <pivotField axis="axisRow" compact="0" outline="0" subtotalTop="0" showAll="0" includeNewItemsInFilter="1">
      <items count="460">
        <item m="1" x="423"/>
        <item m="1" x="366"/>
        <item m="1" x="408"/>
        <item m="1" x="449"/>
        <item m="1" x="391"/>
        <item m="1" x="433"/>
        <item m="1" x="375"/>
        <item m="1" x="418"/>
        <item m="1" x="361"/>
        <item m="1" x="402"/>
        <item m="1" x="444"/>
        <item m="1" x="386"/>
        <item m="1" x="429"/>
        <item m="1" x="371"/>
        <item m="1" x="414"/>
        <item m="1" x="455"/>
        <item m="1" x="398"/>
        <item m="1" x="440"/>
        <item m="1" x="382"/>
        <item m="1" x="425"/>
        <item m="1" x="368"/>
        <item m="1" x="410"/>
        <item m="1" x="451"/>
        <item m="1" x="394"/>
        <item m="1" x="436"/>
        <item m="1" x="378"/>
        <item m="1" x="421"/>
        <item m="1" x="364"/>
        <item m="1" x="406"/>
        <item m="1" x="413"/>
        <item m="1" x="454"/>
        <item m="1" x="397"/>
        <item m="1" x="439"/>
        <item m="1" x="381"/>
        <item m="1" x="424"/>
        <item m="1" x="367"/>
        <item m="1" x="409"/>
        <item m="1" x="450"/>
        <item m="1" x="392"/>
        <item m="1" x="434"/>
        <item m="1" x="376"/>
        <item m="1" x="419"/>
        <item m="1" x="362"/>
        <item m="1" x="404"/>
        <item m="1" x="446"/>
        <item m="1" x="388"/>
        <item m="1" x="431"/>
        <item m="1" x="373"/>
        <item m="1" x="416"/>
        <item m="1" x="457"/>
        <item m="1" x="400"/>
        <item m="1" x="442"/>
        <item m="1" x="384"/>
        <item m="1" x="427"/>
        <item m="1" x="370"/>
        <item m="1" x="412"/>
        <item m="1" x="453"/>
        <item m="1" x="396"/>
        <item m="1" x="438"/>
        <item m="1" x="380"/>
        <item m="1" x="403"/>
        <item m="1" x="445"/>
        <item m="1" x="387"/>
        <item m="1" x="430"/>
        <item m="1" x="372"/>
        <item m="1" x="415"/>
        <item m="1" x="456"/>
        <item m="1" x="399"/>
        <item m="1" x="441"/>
        <item m="1" x="383"/>
        <item m="1" x="426"/>
        <item m="1" x="369"/>
        <item m="1" x="411"/>
        <item m="1" x="452"/>
        <item m="1" x="395"/>
        <item m="1" x="437"/>
        <item m="1" x="379"/>
        <item m="1" x="422"/>
        <item m="1" x="365"/>
        <item m="1" x="407"/>
        <item m="1" x="448"/>
        <item m="1" x="390"/>
        <item m="1" x="432"/>
        <item m="1" x="374"/>
        <item m="1" x="417"/>
        <item m="1" x="458"/>
        <item m="1" x="401"/>
        <item m="1" x="443"/>
        <item m="1" x="385"/>
        <item m="1" x="428"/>
        <item m="1" x="393"/>
        <item m="1" x="435"/>
        <item m="1" x="377"/>
        <item m="1" x="420"/>
        <item m="1" x="363"/>
        <item m="1" x="405"/>
        <item m="1" x="447"/>
        <item m="1" x="38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1"/>
  </rowFields>
  <rowItems count="29"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Trieur Route" fld="70" baseField="1" baseItem="0"/>
    <dataField name="Trieur Aerien" fld="71" baseField="1" baseItem="0"/>
    <dataField name="Trieur Douane" fld="72" baseField="1" baseItem="0"/>
    <dataField name="BIZERBA" fld="73" baseField="1" baseItem="0"/>
    <dataField name="PALETTE NAT" fld="74" baseField="1" baseItem="0"/>
    <dataField name=" OCS" fld="75" baseField="1" baseItem="0"/>
    <dataField name="PALETTE INT" fld="76" baseField="1" baseItem="0"/>
  </dataField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6"/>
          </reference>
        </references>
      </pivotArea>
    </chartFormat>
  </chartFormats>
  <pivotTableStyleInfo showRowHeaders="1" showColHeaders="1" showRowStripes="0" showColStripes="0" showLastColumn="1"/>
  <filters count="1">
    <filter fld="1" type="dateBetween" evalOrder="-1" id="30">
      <autoFilter ref="A1">
        <filterColumn colId="0">
          <customFilters and="1">
            <customFilter operator="greaterThanOrEqual" val="42767"/>
            <customFilter operator="lessThanOrEqual" val="42794"/>
          </customFilters>
        </filterColumn>
      </autoFilter>
    </filter>
  </filters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CD_3" cacheId="124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4" indent="0" compact="0" compactData="0" gridDropZones="1" chartFormat="1">
  <location ref="AF77:AO132" firstHeaderRow="1" firstDataRow="2" firstDataCol="1"/>
  <pivotFields count="107">
    <pivotField axis="axisRow" compact="0" outline="0" subtotalTop="0" showAll="0" includeNewItemsInFilter="1">
      <items count="54"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0"/>
  </rowFields>
  <rowItems count="5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dataFields count="9">
    <dataField name="Trieur Route" fld="79" baseField="0" baseItem="0"/>
    <dataField name="Trieur Aérien" fld="80" baseField="0" baseItem="0"/>
    <dataField name="Trieur Douane" fld="81" baseField="0" baseItem="0"/>
    <dataField name="BIZERBA" fld="82" baseField="0" baseItem="0"/>
    <dataField name="PALETTE NAT" fld="83" baseField="0" baseItem="0"/>
    <dataField name=" OCS" fld="84" baseField="0" baseItem="0"/>
    <dataField name="PALETTE INT" fld="85" baseField="0" baseItem="0"/>
    <dataField name="Objectif  Trieur" fld="86" baseField="0" baseItem="0"/>
    <dataField name="Objectif hors Normes" fld="87" baseField="0" baseItem="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8"/>
          </reference>
        </references>
      </pivotArea>
    </chartFormat>
  </chart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CD_1" cacheId="124" applyNumberFormats="0" applyBorderFormats="0" applyFontFormats="0" applyPatternFormats="0" applyAlignmentFormats="0" applyWidthHeightFormats="1" dataCaption="Données" updatedVersion="6" minRefreshableVersion="3" showMemberPropertyTips="0" useAutoFormatting="1" itemPrintTitles="1" createdVersion="4" indent="0" compact="0" compactData="0" gridDropZones="1" chartFormat="1">
  <location ref="M77:T107" firstHeaderRow="1" firstDataRow="2" firstDataCol="1"/>
  <pivotFields count="107">
    <pivotField compact="0" outline="0" subtotalTop="0" showAll="0" includeNewItemsInFilter="1"/>
    <pivotField axis="axisRow" compact="0" outline="0" subtotalTop="0" showAll="0" includeNewItemsInFilter="1">
      <items count="460">
        <item m="1" x="423"/>
        <item m="1" x="366"/>
        <item m="1" x="408"/>
        <item m="1" x="449"/>
        <item m="1" x="391"/>
        <item m="1" x="433"/>
        <item m="1" x="375"/>
        <item m="1" x="418"/>
        <item m="1" x="361"/>
        <item m="1" x="402"/>
        <item m="1" x="444"/>
        <item m="1" x="386"/>
        <item m="1" x="429"/>
        <item m="1" x="371"/>
        <item m="1" x="414"/>
        <item m="1" x="455"/>
        <item m="1" x="398"/>
        <item m="1" x="440"/>
        <item m="1" x="382"/>
        <item m="1" x="425"/>
        <item m="1" x="368"/>
        <item m="1" x="410"/>
        <item m="1" x="451"/>
        <item m="1" x="394"/>
        <item m="1" x="436"/>
        <item m="1" x="378"/>
        <item m="1" x="421"/>
        <item m="1" x="364"/>
        <item m="1" x="406"/>
        <item m="1" x="413"/>
        <item m="1" x="454"/>
        <item m="1" x="397"/>
        <item m="1" x="439"/>
        <item m="1" x="381"/>
        <item m="1" x="424"/>
        <item m="1" x="367"/>
        <item m="1" x="409"/>
        <item m="1" x="450"/>
        <item m="1" x="392"/>
        <item m="1" x="434"/>
        <item m="1" x="376"/>
        <item m="1" x="419"/>
        <item m="1" x="362"/>
        <item m="1" x="404"/>
        <item m="1" x="446"/>
        <item m="1" x="388"/>
        <item m="1" x="431"/>
        <item m="1" x="373"/>
        <item m="1" x="416"/>
        <item m="1" x="457"/>
        <item m="1" x="400"/>
        <item m="1" x="442"/>
        <item m="1" x="384"/>
        <item m="1" x="427"/>
        <item m="1" x="370"/>
        <item m="1" x="412"/>
        <item m="1" x="453"/>
        <item m="1" x="396"/>
        <item m="1" x="438"/>
        <item m="1" x="380"/>
        <item m="1" x="403"/>
        <item m="1" x="445"/>
        <item m="1" x="387"/>
        <item m="1" x="430"/>
        <item m="1" x="372"/>
        <item m="1" x="415"/>
        <item m="1" x="456"/>
        <item m="1" x="399"/>
        <item m="1" x="441"/>
        <item m="1" x="383"/>
        <item m="1" x="426"/>
        <item m="1" x="369"/>
        <item m="1" x="411"/>
        <item m="1" x="452"/>
        <item m="1" x="395"/>
        <item m="1" x="437"/>
        <item m="1" x="379"/>
        <item m="1" x="422"/>
        <item m="1" x="365"/>
        <item m="1" x="407"/>
        <item m="1" x="448"/>
        <item m="1" x="390"/>
        <item m="1" x="432"/>
        <item m="1" x="374"/>
        <item m="1" x="417"/>
        <item m="1" x="458"/>
        <item m="1" x="401"/>
        <item m="1" x="443"/>
        <item m="1" x="385"/>
        <item m="1" x="428"/>
        <item m="1" x="393"/>
        <item m="1" x="435"/>
        <item m="1" x="377"/>
        <item m="1" x="420"/>
        <item m="1" x="363"/>
        <item m="1" x="405"/>
        <item m="1" x="447"/>
        <item m="1" x="38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1"/>
  </rowFields>
  <rowItems count="29"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Trieur Route" fld="88" baseField="1" baseItem="335"/>
    <dataField name="Trieur Aerien" fld="89" baseField="1" baseItem="335"/>
    <dataField name="Trieur Douane" fld="90" subtotal="count" baseField="1" baseItem="335"/>
    <dataField name="BIZERBA " fld="91" baseField="1" baseItem="335"/>
    <dataField name="PALETTE NAT" fld="92" subtotal="count" baseField="1" baseItem="335"/>
    <dataField name=" OCS" fld="93" baseField="1" baseItem="335"/>
    <dataField name="PALETTE INT" fld="94" baseField="1" baseItem="335"/>
  </dataFields>
  <formats count="11">
    <format dxfId="34">
      <pivotArea type="origin" dataOnly="0" labelOnly="1" outline="0" fieldPosition="0"/>
    </format>
    <format dxfId="33">
      <pivotArea field="1" type="button" dataOnly="0" labelOnly="1" outline="0" axis="axisRow" fieldPosition="0"/>
    </format>
    <format dxfId="32">
      <pivotArea dataOnly="0" labelOnly="1" outline="0" fieldPosition="0">
        <references count="1">
          <reference field="1" count="50">
            <x v="98"/>
            <x v="99"/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</reference>
        </references>
      </pivotArea>
    </format>
    <format dxfId="31">
      <pivotArea dataOnly="0" labelOnly="1" outline="0" fieldPosition="0">
        <references count="1">
          <reference field="1" count="50">
            <x v="148"/>
            <x v="149"/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</reference>
        </references>
      </pivotArea>
    </format>
    <format dxfId="30">
      <pivotArea dataOnly="0" labelOnly="1" outline="0" fieldPosition="0">
        <references count="1">
          <reference field="1" count="50">
            <x v="198"/>
            <x v="199"/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</reference>
        </references>
      </pivotArea>
    </format>
    <format dxfId="29">
      <pivotArea dataOnly="0" labelOnly="1" outline="0" fieldPosition="0">
        <references count="1">
          <reference field="1" count="50">
            <x v="248"/>
            <x v="249"/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</reference>
        </references>
      </pivotArea>
    </format>
    <format dxfId="28">
      <pivotArea dataOnly="0" labelOnly="1" outline="0" fieldPosition="0">
        <references count="1">
          <reference field="1" count="50">
            <x v="298"/>
            <x v="299"/>
            <x v="300"/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316"/>
            <x v="317"/>
            <x v="318"/>
            <x v="319"/>
            <x v="320"/>
            <x v="321"/>
            <x v="322"/>
            <x v="323"/>
            <x v="324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</reference>
        </references>
      </pivotArea>
    </format>
    <format dxfId="27">
      <pivotArea dataOnly="0" labelOnly="1" outline="0" fieldPosition="0">
        <references count="1">
          <reference field="1" count="50">
            <x v="348"/>
            <x v="349"/>
            <x v="350"/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</reference>
        </references>
      </pivotArea>
    </format>
    <format dxfId="26">
      <pivotArea dataOnly="0" labelOnly="1" outline="0" fieldPosition="0">
        <references count="1">
          <reference field="1" count="50">
            <x v="398"/>
            <x v="399"/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</reference>
        </references>
      </pivotArea>
    </format>
    <format dxfId="25">
      <pivotArea dataOnly="0" labelOnly="1" outline="0" fieldPosition="0">
        <references count="1">
          <reference field="1" count="11">
            <x v="448"/>
            <x v="449"/>
            <x v="450"/>
            <x v="451"/>
            <x v="452"/>
            <x v="453"/>
            <x v="454"/>
            <x v="455"/>
            <x v="456"/>
            <x v="457"/>
            <x v="458"/>
          </reference>
        </references>
      </pivotArea>
    </format>
    <format dxfId="24">
      <pivotArea dataOnly="0" labelOnly="1" grandRow="1" outline="0" fieldPosition="0"/>
    </format>
  </format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6"/>
          </reference>
        </references>
      </pivotArea>
    </chartFormat>
  </chartFormats>
  <pivotTableStyleInfo showRowHeaders="1" showColHeaders="1" showRowStripes="0" showColStripes="0" showLastColumn="1"/>
  <filters count="1">
    <filter fld="1" type="dateBetween" evalOrder="-1" id="42">
      <autoFilter ref="A1">
        <filterColumn colId="0">
          <customFilters and="1">
            <customFilter operator="greaterThanOrEqual" val="42767"/>
            <customFilter operator="lessThanOrEqual" val="42794"/>
          </customFilters>
        </filterColumn>
      </autoFilter>
    </filter>
  </filters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B172"/>
  <sheetViews>
    <sheetView tabSelected="1" view="pageBreakPreview" zoomScale="75" zoomScaleNormal="100" zoomScaleSheetLayoutView="75" workbookViewId="0">
      <selection activeCell="N12" sqref="N12"/>
    </sheetView>
  </sheetViews>
  <sheetFormatPr baseColWidth="10" defaultRowHeight="12.75" x14ac:dyDescent="0.2"/>
  <cols>
    <col min="1" max="1" width="17.28515625" customWidth="1"/>
    <col min="2" max="2" width="24.42578125" customWidth="1"/>
    <col min="3" max="3" width="11.85546875" customWidth="1"/>
    <col min="4" max="4" width="10.5703125" customWidth="1"/>
    <col min="5" max="5" width="12.140625" customWidth="1"/>
    <col min="6" max="7" width="14.7109375" customWidth="1"/>
    <col min="8" max="8" width="17.140625" customWidth="1"/>
    <col min="9" max="9" width="11.140625" bestFit="1" customWidth="1"/>
    <col min="13" max="13" width="12.7109375" customWidth="1"/>
    <col min="14" max="14" width="13.85546875" customWidth="1"/>
    <col min="15" max="15" width="12.28515625" customWidth="1"/>
    <col min="16" max="16" width="13.7109375" customWidth="1"/>
    <col min="17" max="17" width="9.7109375" customWidth="1"/>
    <col min="18" max="18" width="13.85546875" customWidth="1"/>
    <col min="19" max="19" width="5.85546875" customWidth="1"/>
    <col min="20" max="20" width="12.85546875" customWidth="1"/>
    <col min="21" max="21" width="12.42578125" customWidth="1"/>
    <col min="22" max="22" width="12.7109375" customWidth="1"/>
    <col min="23" max="23" width="13.85546875" customWidth="1"/>
    <col min="24" max="24" width="12.28515625" customWidth="1"/>
    <col min="25" max="25" width="13.7109375" customWidth="1"/>
    <col min="26" max="26" width="9.28515625" customWidth="1"/>
    <col min="27" max="27" width="13.85546875" customWidth="1"/>
    <col min="28" max="28" width="5.85546875" customWidth="1"/>
    <col min="29" max="29" width="12.85546875" customWidth="1"/>
    <col min="30" max="30" width="13.42578125" customWidth="1"/>
    <col min="32" max="32" width="12.7109375" customWidth="1"/>
    <col min="33" max="35" width="13.85546875" customWidth="1"/>
    <col min="36" max="36" width="9.28515625" customWidth="1"/>
    <col min="37" max="37" width="13.85546875" customWidth="1"/>
    <col min="38" max="38" width="5.85546875" customWidth="1"/>
    <col min="39" max="39" width="12.85546875" customWidth="1"/>
    <col min="40" max="40" width="13.85546875" customWidth="1"/>
    <col min="41" max="41" width="19.5703125" customWidth="1"/>
    <col min="43" max="43" width="12.7109375" customWidth="1"/>
    <col min="44" max="44" width="13.85546875" customWidth="1"/>
    <col min="45" max="45" width="16" customWidth="1"/>
    <col min="46" max="46" width="16.28515625" customWidth="1"/>
    <col min="47" max="47" width="14.28515625" customWidth="1"/>
    <col min="48" max="48" width="14.5703125" customWidth="1"/>
    <col min="50" max="50" width="12.7109375" customWidth="1"/>
    <col min="51" max="51" width="12.28515625" customWidth="1"/>
    <col min="52" max="52" width="13.7109375" customWidth="1"/>
    <col min="53" max="53" width="12" customWidth="1"/>
    <col min="54" max="54" width="9.28515625" customWidth="1"/>
  </cols>
  <sheetData>
    <row r="1" spans="1:14" ht="15.75" x14ac:dyDescent="0.25">
      <c r="A1" s="1"/>
      <c r="B1" s="1"/>
      <c r="C1" s="2"/>
      <c r="D1" s="2"/>
      <c r="E1" s="2"/>
      <c r="F1" s="2"/>
      <c r="G1" s="2"/>
      <c r="H1" s="2"/>
      <c r="I1" s="2"/>
      <c r="M1" s="235"/>
    </row>
    <row r="2" spans="1:14" ht="15" x14ac:dyDescent="0.2">
      <c r="A2" s="3"/>
      <c r="B2" s="3"/>
      <c r="C2" s="2"/>
      <c r="E2" s="2"/>
      <c r="F2" s="2"/>
      <c r="G2" s="2"/>
      <c r="H2" s="2"/>
      <c r="I2" s="2"/>
      <c r="M2" s="235"/>
    </row>
    <row r="3" spans="1:14" ht="15" x14ac:dyDescent="0.2">
      <c r="A3" s="3"/>
      <c r="B3" s="3"/>
      <c r="C3" s="2"/>
      <c r="D3" s="2"/>
      <c r="E3" s="2"/>
      <c r="F3" s="2"/>
      <c r="G3" s="2"/>
      <c r="H3" s="2"/>
      <c r="I3" s="2"/>
      <c r="M3" s="235"/>
      <c r="N3" s="235"/>
    </row>
    <row r="4" spans="1:14" ht="15" x14ac:dyDescent="0.2">
      <c r="A4" s="3"/>
      <c r="B4" s="3"/>
      <c r="C4" s="2"/>
      <c r="D4" s="2"/>
      <c r="E4" s="2"/>
      <c r="F4" s="2"/>
      <c r="G4" s="2"/>
      <c r="H4" s="2"/>
      <c r="I4" s="2"/>
      <c r="M4" s="235"/>
      <c r="N4" s="235"/>
    </row>
    <row r="5" spans="1:14" ht="15" x14ac:dyDescent="0.2">
      <c r="A5" s="3"/>
      <c r="B5" s="3"/>
      <c r="C5" s="2"/>
      <c r="D5" s="2"/>
      <c r="E5" s="2"/>
      <c r="F5" s="4"/>
      <c r="G5" s="2"/>
      <c r="H5" s="2"/>
      <c r="I5" s="2"/>
      <c r="M5" s="235"/>
    </row>
    <row r="6" spans="1:14" ht="15" x14ac:dyDescent="0.2">
      <c r="A6" s="3"/>
      <c r="B6" s="3"/>
      <c r="C6" s="2"/>
      <c r="D6" s="2"/>
      <c r="E6" s="2"/>
      <c r="F6" s="2"/>
      <c r="G6" s="2"/>
      <c r="H6" s="2"/>
      <c r="I6" s="2"/>
      <c r="M6" s="235"/>
    </row>
    <row r="7" spans="1:14" ht="15" x14ac:dyDescent="0.2">
      <c r="A7" s="5" t="s">
        <v>0</v>
      </c>
      <c r="B7" s="3"/>
      <c r="C7" s="2"/>
      <c r="D7" s="2"/>
      <c r="E7" s="2"/>
      <c r="F7" s="2"/>
      <c r="G7" s="2"/>
      <c r="H7" s="2"/>
      <c r="I7" s="2"/>
      <c r="M7" s="235" t="s">
        <v>906</v>
      </c>
      <c r="N7" s="235">
        <v>42767</v>
      </c>
    </row>
    <row r="8" spans="1:14" ht="30" customHeight="1" x14ac:dyDescent="0.2">
      <c r="A8" s="3"/>
      <c r="B8" s="3"/>
      <c r="C8" s="2"/>
      <c r="D8" s="2"/>
      <c r="E8" s="2"/>
      <c r="F8" s="2"/>
      <c r="G8" s="2"/>
      <c r="H8" s="2"/>
      <c r="M8" s="235" t="s">
        <v>905</v>
      </c>
      <c r="N8" s="235">
        <v>42794</v>
      </c>
    </row>
    <row r="9" spans="1:14" ht="19.5" x14ac:dyDescent="0.4">
      <c r="A9" s="6"/>
      <c r="B9" s="6"/>
      <c r="C9" s="2"/>
      <c r="D9" s="2"/>
      <c r="E9" s="2"/>
      <c r="F9" s="2"/>
      <c r="G9" s="2"/>
      <c r="H9" s="2"/>
      <c r="I9" s="2"/>
      <c r="M9" s="235"/>
    </row>
    <row r="10" spans="1:14" x14ac:dyDescent="0.2">
      <c r="A10" s="2"/>
      <c r="B10" s="2"/>
      <c r="C10" s="2"/>
      <c r="D10" s="2"/>
      <c r="E10" s="2"/>
      <c r="F10" s="2"/>
      <c r="G10" s="2"/>
      <c r="H10" s="2"/>
      <c r="I10" s="2"/>
      <c r="M10" s="235"/>
    </row>
    <row r="11" spans="1:14" ht="15" x14ac:dyDescent="0.2">
      <c r="A11" s="3"/>
      <c r="B11" s="3"/>
      <c r="C11" s="2"/>
      <c r="D11" s="2"/>
      <c r="E11" s="2"/>
      <c r="F11" s="2"/>
      <c r="G11" s="2"/>
      <c r="H11" s="2"/>
      <c r="I11" s="2"/>
      <c r="M11" s="235"/>
    </row>
    <row r="12" spans="1:14" ht="15" x14ac:dyDescent="0.2">
      <c r="A12" s="3"/>
      <c r="B12" s="3"/>
      <c r="C12" s="2"/>
      <c r="D12" s="2"/>
      <c r="E12" s="2"/>
      <c r="F12" s="2"/>
      <c r="G12" s="2"/>
      <c r="H12" s="2"/>
      <c r="I12" s="2"/>
      <c r="M12" s="235"/>
    </row>
    <row r="13" spans="1:14" x14ac:dyDescent="0.2">
      <c r="A13" s="2"/>
      <c r="B13" s="2"/>
      <c r="C13" s="2"/>
      <c r="D13" s="2"/>
      <c r="E13" s="2"/>
      <c r="F13" s="2"/>
      <c r="G13" s="2"/>
      <c r="H13" s="2"/>
      <c r="I13" s="2"/>
      <c r="M13" s="235"/>
    </row>
    <row r="14" spans="1:14" ht="17.25" customHeight="1" x14ac:dyDescent="0.2">
      <c r="A14" s="253"/>
      <c r="B14" s="253"/>
      <c r="C14" s="253"/>
      <c r="D14" s="253"/>
      <c r="E14" s="253"/>
      <c r="F14" s="253"/>
      <c r="G14" s="253"/>
      <c r="H14" s="253"/>
      <c r="I14" s="253"/>
      <c r="M14" s="235"/>
    </row>
    <row r="15" spans="1:14" ht="17.25" customHeight="1" x14ac:dyDescent="0.3">
      <c r="A15" s="254" t="s">
        <v>1</v>
      </c>
      <c r="B15" s="254"/>
      <c r="C15" s="254"/>
      <c r="D15" s="254"/>
      <c r="E15" s="254"/>
      <c r="F15" s="2"/>
      <c r="G15" s="2"/>
      <c r="H15" s="2"/>
      <c r="I15" s="2"/>
      <c r="M15" s="235"/>
    </row>
    <row r="16" spans="1:14" x14ac:dyDescent="0.2">
      <c r="M16" s="235"/>
    </row>
    <row r="17" spans="1:13" ht="9" customHeight="1" thickBot="1" x14ac:dyDescent="0.35">
      <c r="A17" s="9"/>
      <c r="B17" s="2"/>
      <c r="C17" s="2"/>
      <c r="D17" s="2"/>
      <c r="E17" s="2"/>
      <c r="F17" s="2"/>
      <c r="G17" s="2"/>
      <c r="H17" s="2"/>
      <c r="I17" s="2"/>
      <c r="M17" s="235"/>
    </row>
    <row r="18" spans="1:13" ht="44.25" customHeight="1" thickBot="1" x14ac:dyDescent="0.25">
      <c r="A18" s="10" t="s">
        <v>2</v>
      </c>
      <c r="B18" s="255" t="s">
        <v>3</v>
      </c>
      <c r="C18" s="255"/>
      <c r="D18" s="255"/>
      <c r="E18" s="11" t="s">
        <v>4</v>
      </c>
      <c r="F18" s="12" t="s">
        <v>5</v>
      </c>
      <c r="G18" s="256" t="s">
        <v>6</v>
      </c>
      <c r="H18" s="257"/>
      <c r="I18" s="258"/>
      <c r="J18" s="13" t="s">
        <v>7</v>
      </c>
      <c r="M18" s="235"/>
    </row>
    <row r="19" spans="1:13" x14ac:dyDescent="0.2">
      <c r="A19" s="14"/>
      <c r="B19" s="259"/>
      <c r="C19" s="260"/>
      <c r="D19" s="260"/>
      <c r="E19" s="15"/>
      <c r="F19" s="15"/>
      <c r="G19" s="259"/>
      <c r="H19" s="260"/>
      <c r="I19" s="260"/>
      <c r="J19" s="16"/>
      <c r="M19" s="235"/>
    </row>
    <row r="20" spans="1:13" x14ac:dyDescent="0.2">
      <c r="A20" s="17"/>
      <c r="B20" s="249"/>
      <c r="C20" s="250"/>
      <c r="D20" s="250"/>
      <c r="E20" s="18"/>
      <c r="F20" s="18"/>
      <c r="G20" s="249"/>
      <c r="H20" s="250"/>
      <c r="I20" s="250"/>
      <c r="J20" s="19"/>
      <c r="M20" s="235"/>
    </row>
    <row r="21" spans="1:13" x14ac:dyDescent="0.2">
      <c r="A21" s="17"/>
      <c r="B21" s="249"/>
      <c r="C21" s="250"/>
      <c r="D21" s="250"/>
      <c r="E21" s="18"/>
      <c r="F21" s="18"/>
      <c r="G21" s="249"/>
      <c r="H21" s="250"/>
      <c r="I21" s="250"/>
      <c r="J21" s="19"/>
      <c r="M21" s="235"/>
    </row>
    <row r="22" spans="1:13" x14ac:dyDescent="0.2">
      <c r="A22" s="17"/>
      <c r="B22" s="249"/>
      <c r="C22" s="250"/>
      <c r="D22" s="250"/>
      <c r="E22" s="18"/>
      <c r="F22" s="18"/>
      <c r="G22" s="249"/>
      <c r="H22" s="250"/>
      <c r="I22" s="250"/>
      <c r="J22" s="19"/>
      <c r="M22" s="235"/>
    </row>
    <row r="23" spans="1:13" x14ac:dyDescent="0.2">
      <c r="A23" s="17"/>
      <c r="B23" s="249"/>
      <c r="C23" s="250"/>
      <c r="D23" s="250"/>
      <c r="E23" s="18"/>
      <c r="F23" s="18"/>
      <c r="G23" s="249"/>
      <c r="H23" s="250"/>
      <c r="I23" s="250"/>
      <c r="J23" s="19"/>
      <c r="M23" s="235"/>
    </row>
    <row r="24" spans="1:13" x14ac:dyDescent="0.2">
      <c r="A24" s="17"/>
      <c r="B24" s="249"/>
      <c r="C24" s="250"/>
      <c r="D24" s="250"/>
      <c r="E24" s="18"/>
      <c r="F24" s="18"/>
      <c r="G24" s="249"/>
      <c r="H24" s="250"/>
      <c r="I24" s="250"/>
      <c r="J24" s="19"/>
      <c r="M24" s="235"/>
    </row>
    <row r="25" spans="1:13" x14ac:dyDescent="0.2">
      <c r="A25" s="17"/>
      <c r="B25" s="249"/>
      <c r="C25" s="250"/>
      <c r="D25" s="250"/>
      <c r="E25" s="18"/>
      <c r="F25" s="18"/>
      <c r="G25" s="249"/>
      <c r="H25" s="250"/>
      <c r="I25" s="250"/>
      <c r="J25" s="19"/>
      <c r="M25" s="235"/>
    </row>
    <row r="26" spans="1:13" x14ac:dyDescent="0.2">
      <c r="A26" s="17"/>
      <c r="B26" s="249"/>
      <c r="C26" s="250"/>
      <c r="D26" s="250"/>
      <c r="E26" s="18"/>
      <c r="F26" s="18"/>
      <c r="G26" s="249"/>
      <c r="H26" s="250"/>
      <c r="I26" s="250"/>
      <c r="J26" s="19"/>
      <c r="M26" s="235"/>
    </row>
    <row r="27" spans="1:13" x14ac:dyDescent="0.2">
      <c r="A27" s="17"/>
      <c r="B27" s="249"/>
      <c r="C27" s="250"/>
      <c r="D27" s="250"/>
      <c r="E27" s="18"/>
      <c r="F27" s="18"/>
      <c r="G27" s="249"/>
      <c r="H27" s="250"/>
      <c r="I27" s="250"/>
      <c r="J27" s="19"/>
      <c r="M27" s="235"/>
    </row>
    <row r="28" spans="1:13" x14ac:dyDescent="0.2">
      <c r="A28" s="17"/>
      <c r="B28" s="249"/>
      <c r="C28" s="250"/>
      <c r="D28" s="250"/>
      <c r="E28" s="18"/>
      <c r="F28" s="18"/>
      <c r="G28" s="249"/>
      <c r="H28" s="250"/>
      <c r="I28" s="250"/>
      <c r="J28" s="19"/>
      <c r="M28" s="235"/>
    </row>
    <row r="29" spans="1:13" x14ac:dyDescent="0.2">
      <c r="A29" s="17"/>
      <c r="B29" s="249"/>
      <c r="C29" s="250"/>
      <c r="D29" s="250"/>
      <c r="E29" s="18"/>
      <c r="F29" s="18"/>
      <c r="G29" s="249"/>
      <c r="H29" s="250"/>
      <c r="I29" s="250"/>
      <c r="J29" s="19"/>
      <c r="M29" s="235"/>
    </row>
    <row r="30" spans="1:13" x14ac:dyDescent="0.2">
      <c r="A30" s="17"/>
      <c r="B30" s="249"/>
      <c r="C30" s="250"/>
      <c r="D30" s="250"/>
      <c r="E30" s="18"/>
      <c r="F30" s="18"/>
      <c r="G30" s="249"/>
      <c r="H30" s="250"/>
      <c r="I30" s="250"/>
      <c r="J30" s="19"/>
      <c r="M30" s="235"/>
    </row>
    <row r="31" spans="1:13" ht="13.5" thickBot="1" x14ac:dyDescent="0.25">
      <c r="A31" s="240"/>
      <c r="B31" s="261"/>
      <c r="C31" s="262"/>
      <c r="D31" s="262"/>
      <c r="E31" s="241"/>
      <c r="F31" s="241"/>
      <c r="G31" s="261"/>
      <c r="H31" s="262"/>
      <c r="I31" s="262"/>
      <c r="J31" s="242"/>
      <c r="M31" s="235"/>
    </row>
    <row r="32" spans="1:13" ht="15.75" customHeight="1" x14ac:dyDescent="0.2">
      <c r="A32" s="263"/>
      <c r="B32" s="263"/>
      <c r="C32" s="263"/>
      <c r="D32" s="263"/>
      <c r="E32" s="263"/>
      <c r="F32" s="263"/>
      <c r="G32" s="263"/>
      <c r="H32" s="263"/>
      <c r="I32" s="263"/>
      <c r="M32" s="235"/>
    </row>
    <row r="33" spans="1:13" ht="20.25" x14ac:dyDescent="0.3">
      <c r="A33" s="9"/>
      <c r="B33" s="9"/>
      <c r="C33" s="2"/>
      <c r="D33" s="2"/>
      <c r="E33" s="2"/>
      <c r="F33" s="2"/>
      <c r="G33" s="2"/>
      <c r="H33" s="2"/>
      <c r="I33" s="2"/>
      <c r="M33" s="235"/>
    </row>
    <row r="34" spans="1:13" ht="20.25" x14ac:dyDescent="0.3">
      <c r="A34" s="254" t="s">
        <v>8</v>
      </c>
      <c r="B34" s="254"/>
      <c r="C34" s="254"/>
      <c r="D34" s="254"/>
      <c r="E34" s="254"/>
      <c r="F34" s="254"/>
      <c r="G34" s="2"/>
      <c r="H34" s="2"/>
      <c r="I34" s="2"/>
      <c r="M34" s="235"/>
    </row>
    <row r="35" spans="1:13" ht="15.75" x14ac:dyDescent="0.25">
      <c r="A35" s="1"/>
      <c r="B35" s="1"/>
      <c r="C35" s="2"/>
      <c r="D35" s="2"/>
      <c r="E35" s="2"/>
      <c r="F35" s="2"/>
      <c r="G35" s="2"/>
      <c r="H35" s="2"/>
      <c r="I35" s="2"/>
      <c r="M35" s="235"/>
    </row>
    <row r="36" spans="1:13" ht="16.5" thickBot="1" x14ac:dyDescent="0.3">
      <c r="A36" s="1"/>
      <c r="B36" s="1"/>
      <c r="C36" s="2"/>
      <c r="D36" s="2"/>
      <c r="E36" s="2"/>
      <c r="F36" s="2"/>
      <c r="G36" s="2"/>
      <c r="H36" s="2"/>
      <c r="I36" s="2"/>
      <c r="M36" s="235"/>
    </row>
    <row r="37" spans="1:13" ht="50.25" customHeight="1" thickBot="1" x14ac:dyDescent="0.25">
      <c r="A37" s="20" t="s">
        <v>9</v>
      </c>
      <c r="B37" s="264" t="s">
        <v>10</v>
      </c>
      <c r="C37" s="265"/>
      <c r="D37" s="264" t="s">
        <v>11</v>
      </c>
      <c r="E37" s="265"/>
      <c r="F37" s="264" t="s">
        <v>12</v>
      </c>
      <c r="G37" s="266"/>
      <c r="H37" s="264" t="s">
        <v>13</v>
      </c>
      <c r="I37" s="265"/>
      <c r="M37" s="235"/>
    </row>
    <row r="38" spans="1:13" ht="15.75" thickBot="1" x14ac:dyDescent="0.3">
      <c r="A38" s="21" t="s">
        <v>14</v>
      </c>
      <c r="B38" s="267">
        <v>10456</v>
      </c>
      <c r="C38" s="268"/>
      <c r="D38" s="267">
        <v>340</v>
      </c>
      <c r="E38" s="268"/>
      <c r="F38" s="267">
        <v>0</v>
      </c>
      <c r="G38" s="269"/>
      <c r="H38" s="270">
        <v>0.96748278500382556</v>
      </c>
      <c r="I38" s="271"/>
      <c r="M38" s="235"/>
    </row>
    <row r="39" spans="1:13" ht="15.75" thickBot="1" x14ac:dyDescent="0.3">
      <c r="A39" s="21" t="s">
        <v>15</v>
      </c>
      <c r="B39" s="267">
        <v>12857</v>
      </c>
      <c r="C39" s="268"/>
      <c r="D39" s="267">
        <v>399</v>
      </c>
      <c r="E39" s="268"/>
      <c r="F39" s="267">
        <v>5</v>
      </c>
      <c r="G39" s="269"/>
      <c r="H39" s="270">
        <v>0.96896632184802056</v>
      </c>
      <c r="I39" s="271"/>
      <c r="M39" s="235"/>
    </row>
    <row r="40" spans="1:13" ht="15.75" thickBot="1" x14ac:dyDescent="0.3">
      <c r="A40" s="21" t="s">
        <v>16</v>
      </c>
      <c r="B40" s="267">
        <v>4889</v>
      </c>
      <c r="C40" s="268"/>
      <c r="D40" s="267">
        <v>110</v>
      </c>
      <c r="E40" s="268"/>
      <c r="F40" s="267">
        <v>2</v>
      </c>
      <c r="G40" s="269"/>
      <c r="H40" s="270">
        <v>0.97750051135201477</v>
      </c>
      <c r="I40" s="271"/>
      <c r="M40" s="235"/>
    </row>
    <row r="41" spans="1:13" ht="15.75" thickBot="1" x14ac:dyDescent="0.3">
      <c r="A41" s="21" t="s">
        <v>17</v>
      </c>
      <c r="B41" s="267">
        <v>6785</v>
      </c>
      <c r="C41" s="268"/>
      <c r="D41" s="267">
        <v>293</v>
      </c>
      <c r="E41" s="268"/>
      <c r="F41" s="267">
        <v>0</v>
      </c>
      <c r="G41" s="269"/>
      <c r="H41" s="270">
        <v>0.95681650700073695</v>
      </c>
      <c r="I41" s="271"/>
      <c r="M41" s="235"/>
    </row>
    <row r="42" spans="1:13" ht="15.75" thickBot="1" x14ac:dyDescent="0.3">
      <c r="A42" s="21" t="s">
        <v>18</v>
      </c>
      <c r="B42" s="267">
        <v>38326</v>
      </c>
      <c r="C42" s="268"/>
      <c r="D42" s="267">
        <v>1450</v>
      </c>
      <c r="E42" s="268"/>
      <c r="F42" s="267">
        <v>5</v>
      </c>
      <c r="G42" s="268"/>
      <c r="H42" s="270">
        <v>0.9621666753639827</v>
      </c>
      <c r="I42" s="271"/>
      <c r="M42" s="235"/>
    </row>
    <row r="43" spans="1:13" ht="15.75" thickBot="1" x14ac:dyDescent="0.3">
      <c r="A43" s="22" t="s">
        <v>19</v>
      </c>
      <c r="B43" s="272">
        <v>73313</v>
      </c>
      <c r="C43" s="272"/>
      <c r="D43" s="272">
        <v>2592</v>
      </c>
      <c r="E43" s="272"/>
      <c r="F43" s="272">
        <v>12</v>
      </c>
      <c r="G43" s="272"/>
      <c r="H43" s="270"/>
      <c r="I43" s="271"/>
      <c r="M43" s="235"/>
    </row>
    <row r="44" spans="1:13" ht="15" x14ac:dyDescent="0.25">
      <c r="A44" s="23"/>
      <c r="B44" s="23"/>
      <c r="C44" s="23"/>
      <c r="D44" s="23"/>
      <c r="E44" s="23"/>
      <c r="F44" s="23"/>
      <c r="G44" s="23"/>
      <c r="H44" s="24"/>
      <c r="I44" s="2"/>
      <c r="M44" s="235"/>
    </row>
    <row r="45" spans="1:13" ht="15" x14ac:dyDescent="0.25">
      <c r="A45" s="25" t="s">
        <v>20</v>
      </c>
      <c r="B45" s="23"/>
      <c r="C45" s="23"/>
      <c r="D45" s="23"/>
      <c r="E45" s="23"/>
      <c r="F45" s="23"/>
      <c r="G45" s="23"/>
      <c r="H45" s="24"/>
      <c r="I45" s="2"/>
      <c r="M45" s="235"/>
    </row>
    <row r="46" spans="1:13" ht="15" x14ac:dyDescent="0.25">
      <c r="A46" s="25"/>
      <c r="B46" s="23"/>
      <c r="C46" s="23"/>
      <c r="D46" s="23"/>
      <c r="E46" s="23"/>
      <c r="F46" s="23"/>
      <c r="G46" s="23"/>
      <c r="H46" s="24"/>
      <c r="I46" s="2"/>
      <c r="M46" s="235"/>
    </row>
    <row r="47" spans="1:13" ht="39" customHeight="1" x14ac:dyDescent="0.2">
      <c r="A47" s="273"/>
      <c r="B47" s="274"/>
      <c r="C47" s="274"/>
      <c r="D47" s="274"/>
      <c r="E47" s="274"/>
      <c r="F47" s="274"/>
      <c r="G47" s="274"/>
      <c r="H47" s="274"/>
      <c r="I47" s="274"/>
      <c r="J47" s="275"/>
      <c r="M47" s="235"/>
    </row>
    <row r="48" spans="1:13" ht="39" customHeight="1" x14ac:dyDescent="0.2">
      <c r="A48" s="276"/>
      <c r="B48" s="277"/>
      <c r="C48" s="277"/>
      <c r="D48" s="277"/>
      <c r="E48" s="277"/>
      <c r="F48" s="277"/>
      <c r="G48" s="277"/>
      <c r="H48" s="277"/>
      <c r="I48" s="277"/>
      <c r="J48" s="278"/>
      <c r="M48" s="235"/>
    </row>
    <row r="49" spans="1:13" ht="26.25" customHeight="1" x14ac:dyDescent="0.2">
      <c r="A49" s="279"/>
      <c r="B49" s="280"/>
      <c r="C49" s="280"/>
      <c r="D49" s="280"/>
      <c r="E49" s="280"/>
      <c r="F49" s="280"/>
      <c r="G49" s="280"/>
      <c r="H49" s="280"/>
      <c r="I49" s="280"/>
      <c r="J49" s="281"/>
      <c r="M49" s="235"/>
    </row>
    <row r="50" spans="1:13" ht="15.75" x14ac:dyDescent="0.25">
      <c r="A50" s="1"/>
      <c r="B50" s="1"/>
      <c r="C50" s="2"/>
      <c r="D50" s="2"/>
      <c r="E50" s="2"/>
      <c r="F50" s="2"/>
      <c r="G50" s="2"/>
      <c r="H50" s="2"/>
      <c r="I50" s="2"/>
      <c r="M50" s="235"/>
    </row>
    <row r="51" spans="1:13" ht="20.25" x14ac:dyDescent="0.3">
      <c r="A51" s="254" t="s">
        <v>21</v>
      </c>
      <c r="B51" s="254"/>
      <c r="C51" s="254"/>
      <c r="D51" s="254"/>
      <c r="E51" s="254"/>
      <c r="F51" s="2"/>
      <c r="G51" s="2"/>
      <c r="H51" s="2"/>
      <c r="I51" s="2"/>
      <c r="M51" s="235"/>
    </row>
    <row r="52" spans="1:13" ht="16.5" thickBot="1" x14ac:dyDescent="0.3">
      <c r="A52" s="1"/>
      <c r="B52" s="1"/>
      <c r="C52" s="2"/>
      <c r="D52" s="2"/>
      <c r="E52" s="2"/>
      <c r="F52" s="26"/>
      <c r="G52" s="2"/>
      <c r="H52" s="2"/>
      <c r="I52" s="2"/>
      <c r="M52" s="235"/>
    </row>
    <row r="53" spans="1:13" ht="12.75" customHeight="1" x14ac:dyDescent="0.2">
      <c r="A53" s="282" t="s">
        <v>22</v>
      </c>
      <c r="B53" s="284" t="s">
        <v>23</v>
      </c>
      <c r="C53" s="286" t="s">
        <v>881</v>
      </c>
      <c r="D53" s="288" t="s">
        <v>24</v>
      </c>
      <c r="E53" s="289"/>
      <c r="F53" s="288" t="s">
        <v>25</v>
      </c>
      <c r="G53" s="289"/>
      <c r="H53" s="292" t="s">
        <v>26</v>
      </c>
      <c r="M53" s="235"/>
    </row>
    <row r="54" spans="1:13" ht="13.5" customHeight="1" thickBot="1" x14ac:dyDescent="0.25">
      <c r="A54" s="283"/>
      <c r="B54" s="285"/>
      <c r="C54" s="287"/>
      <c r="D54" s="290"/>
      <c r="E54" s="291"/>
      <c r="F54" s="290"/>
      <c r="G54" s="291"/>
      <c r="H54" s="293"/>
      <c r="M54" s="235"/>
    </row>
    <row r="55" spans="1:13" ht="29.25" customHeight="1" thickBot="1" x14ac:dyDescent="0.25">
      <c r="A55" s="27" t="s">
        <v>27</v>
      </c>
      <c r="B55" s="28">
        <v>0</v>
      </c>
      <c r="C55" s="29">
        <v>0</v>
      </c>
      <c r="D55" s="294">
        <v>1</v>
      </c>
      <c r="E55" s="295"/>
      <c r="F55" s="294">
        <v>1</v>
      </c>
      <c r="G55" s="295"/>
      <c r="H55" s="30" t="s">
        <v>28</v>
      </c>
      <c r="M55" s="235"/>
    </row>
    <row r="56" spans="1:13" ht="21.75" customHeight="1" thickBot="1" x14ac:dyDescent="0.25">
      <c r="A56" s="27" t="s">
        <v>29</v>
      </c>
      <c r="B56" s="31">
        <v>0</v>
      </c>
      <c r="C56" s="29">
        <v>0</v>
      </c>
      <c r="D56" s="294">
        <v>1</v>
      </c>
      <c r="E56" s="295"/>
      <c r="F56" s="294">
        <v>1</v>
      </c>
      <c r="G56" s="295"/>
      <c r="H56" s="32" t="s">
        <v>30</v>
      </c>
      <c r="M56" s="235"/>
    </row>
    <row r="57" spans="1:13" ht="22.5" customHeight="1" thickBot="1" x14ac:dyDescent="0.25">
      <c r="A57" s="27" t="s">
        <v>31</v>
      </c>
      <c r="B57" s="31">
        <v>0</v>
      </c>
      <c r="C57" s="29">
        <v>0</v>
      </c>
      <c r="D57" s="294">
        <v>1</v>
      </c>
      <c r="E57" s="295"/>
      <c r="F57" s="294">
        <v>1</v>
      </c>
      <c r="G57" s="295"/>
      <c r="H57" s="32" t="s">
        <v>32</v>
      </c>
      <c r="K57" s="33" t="s">
        <v>33</v>
      </c>
      <c r="M57" s="235"/>
    </row>
    <row r="58" spans="1:13" ht="21.75" customHeight="1" thickBot="1" x14ac:dyDescent="0.25">
      <c r="A58" s="34" t="s">
        <v>34</v>
      </c>
      <c r="B58" s="31">
        <v>0</v>
      </c>
      <c r="C58" s="29">
        <v>0</v>
      </c>
      <c r="D58" s="294">
        <v>1</v>
      </c>
      <c r="E58" s="295"/>
      <c r="F58" s="294">
        <v>1</v>
      </c>
      <c r="G58" s="295"/>
      <c r="H58" s="32" t="s">
        <v>35</v>
      </c>
      <c r="M58" s="235"/>
    </row>
    <row r="59" spans="1:13" ht="26.25" thickBot="1" x14ac:dyDescent="0.25">
      <c r="A59" s="34" t="s">
        <v>36</v>
      </c>
      <c r="B59" s="31">
        <v>0</v>
      </c>
      <c r="C59" s="29">
        <v>0</v>
      </c>
      <c r="D59" s="294">
        <v>1</v>
      </c>
      <c r="E59" s="295"/>
      <c r="F59" s="294">
        <v>1</v>
      </c>
      <c r="G59" s="295"/>
      <c r="H59" s="32" t="s">
        <v>35</v>
      </c>
      <c r="M59" s="235"/>
    </row>
    <row r="60" spans="1:13" ht="26.25" customHeight="1" thickBot="1" x14ac:dyDescent="0.25">
      <c r="A60" s="34" t="s">
        <v>37</v>
      </c>
      <c r="B60" s="31">
        <v>0</v>
      </c>
      <c r="C60" s="29">
        <v>0</v>
      </c>
      <c r="D60" s="294">
        <v>1</v>
      </c>
      <c r="E60" s="295"/>
      <c r="F60" s="294">
        <v>1</v>
      </c>
      <c r="G60" s="295"/>
      <c r="H60" s="35" t="s">
        <v>38</v>
      </c>
      <c r="M60" s="235"/>
    </row>
    <row r="61" spans="1:13" ht="26.25" thickBot="1" x14ac:dyDescent="0.25">
      <c r="A61" s="34" t="s">
        <v>39</v>
      </c>
      <c r="B61" s="31">
        <v>0</v>
      </c>
      <c r="C61" s="29">
        <v>0</v>
      </c>
      <c r="D61" s="294">
        <v>1</v>
      </c>
      <c r="E61" s="295"/>
      <c r="F61" s="294">
        <v>1</v>
      </c>
      <c r="G61" s="295"/>
      <c r="H61" s="35" t="s">
        <v>38</v>
      </c>
      <c r="M61" s="235"/>
    </row>
    <row r="62" spans="1:13" x14ac:dyDescent="0.2">
      <c r="A62" s="2"/>
      <c r="B62" s="2"/>
      <c r="C62" s="2"/>
      <c r="F62" s="2"/>
      <c r="G62" s="2"/>
      <c r="H62" s="2"/>
      <c r="I62" s="2"/>
      <c r="M62" s="235"/>
    </row>
    <row r="63" spans="1:13" ht="15" x14ac:dyDescent="0.25">
      <c r="A63" s="25" t="s">
        <v>20</v>
      </c>
      <c r="B63" s="2"/>
      <c r="C63" s="2"/>
      <c r="D63" s="2"/>
      <c r="E63" s="2"/>
      <c r="F63" s="2"/>
      <c r="G63" s="2"/>
      <c r="H63" s="2"/>
      <c r="I63" s="2"/>
      <c r="M63" s="235"/>
    </row>
    <row r="64" spans="1:13" ht="12.75" customHeight="1" x14ac:dyDescent="0.2">
      <c r="M64" s="235"/>
    </row>
    <row r="65" spans="1:54" ht="12.75" customHeight="1" x14ac:dyDescent="0.2">
      <c r="A65" s="296"/>
      <c r="B65" s="297"/>
      <c r="C65" s="297"/>
      <c r="D65" s="297"/>
      <c r="E65" s="297"/>
      <c r="F65" s="297"/>
      <c r="G65" s="297"/>
      <c r="H65" s="297"/>
      <c r="I65" s="297"/>
      <c r="J65" s="298"/>
      <c r="M65" s="235"/>
    </row>
    <row r="66" spans="1:54" ht="12.75" customHeight="1" x14ac:dyDescent="0.2">
      <c r="A66" s="299"/>
      <c r="B66" s="300"/>
      <c r="C66" s="300"/>
      <c r="D66" s="300"/>
      <c r="E66" s="300"/>
      <c r="F66" s="300"/>
      <c r="G66" s="300"/>
      <c r="H66" s="300"/>
      <c r="I66" s="300"/>
      <c r="J66" s="301"/>
      <c r="M66" s="235"/>
    </row>
    <row r="67" spans="1:54" ht="12.75" customHeight="1" x14ac:dyDescent="0.2">
      <c r="A67" s="299"/>
      <c r="B67" s="300"/>
      <c r="C67" s="300"/>
      <c r="D67" s="300"/>
      <c r="E67" s="300"/>
      <c r="F67" s="300"/>
      <c r="G67" s="300"/>
      <c r="H67" s="300"/>
      <c r="I67" s="300"/>
      <c r="J67" s="301"/>
      <c r="M67" s="235"/>
    </row>
    <row r="68" spans="1:54" ht="12.75" customHeight="1" x14ac:dyDescent="0.2">
      <c r="A68" s="302"/>
      <c r="B68" s="303"/>
      <c r="C68" s="303"/>
      <c r="D68" s="303"/>
      <c r="E68" s="303"/>
      <c r="F68" s="303"/>
      <c r="G68" s="303"/>
      <c r="H68" s="303"/>
      <c r="I68" s="303"/>
      <c r="J68" s="304"/>
      <c r="M68" s="235"/>
    </row>
    <row r="69" spans="1:54" ht="15" x14ac:dyDescent="0.2">
      <c r="A69" s="7"/>
      <c r="B69" s="7"/>
      <c r="C69" s="7"/>
      <c r="D69" s="7"/>
      <c r="E69" s="7"/>
      <c r="F69" s="7"/>
      <c r="G69" s="7"/>
      <c r="H69" s="7"/>
      <c r="I69" s="7"/>
      <c r="M69" s="235"/>
    </row>
    <row r="70" spans="1:54" ht="17.25" customHeight="1" x14ac:dyDescent="0.3">
      <c r="A70" s="8"/>
      <c r="B70" s="8"/>
      <c r="C70" s="8"/>
      <c r="D70" s="8"/>
      <c r="E70" s="8"/>
      <c r="M70" s="235"/>
    </row>
    <row r="71" spans="1:54" ht="51" customHeight="1" x14ac:dyDescent="0.3">
      <c r="A71" s="254" t="s">
        <v>40</v>
      </c>
      <c r="B71" s="254"/>
      <c r="C71" s="254"/>
      <c r="D71" s="254"/>
      <c r="E71" s="254"/>
      <c r="M71" s="235"/>
    </row>
    <row r="72" spans="1:54" ht="12.75" customHeight="1" x14ac:dyDescent="0.2">
      <c r="M72" s="235"/>
      <c r="N72" s="251" t="s">
        <v>911</v>
      </c>
      <c r="O72" s="252"/>
      <c r="P72" s="252"/>
      <c r="Q72" s="252"/>
      <c r="R72" s="252"/>
      <c r="S72" s="252"/>
      <c r="T72" s="252"/>
      <c r="U72" s="252"/>
      <c r="W72" s="251" t="s">
        <v>912</v>
      </c>
      <c r="X72" s="252"/>
      <c r="Y72" s="252"/>
      <c r="Z72" s="252"/>
      <c r="AA72" s="252"/>
      <c r="AB72" s="252"/>
      <c r="AC72" s="252"/>
      <c r="AD72" s="252"/>
      <c r="AG72" s="247" t="s">
        <v>902</v>
      </c>
      <c r="AH72" s="248"/>
      <c r="AI72" s="248"/>
      <c r="AJ72" s="248"/>
      <c r="AK72" s="248"/>
      <c r="AL72" s="248"/>
      <c r="AM72" s="248"/>
      <c r="AN72" s="248"/>
      <c r="AQ72" s="306" t="s">
        <v>913</v>
      </c>
      <c r="AR72" s="306"/>
      <c r="AS72" s="306"/>
      <c r="AT72" s="306"/>
      <c r="AU72" s="306"/>
      <c r="AV72" s="306"/>
    </row>
    <row r="73" spans="1:54" ht="19.5" customHeight="1" x14ac:dyDescent="0.2">
      <c r="B73" s="36" t="s">
        <v>41</v>
      </c>
      <c r="M73" s="235"/>
      <c r="N73" s="252"/>
      <c r="O73" s="252"/>
      <c r="P73" s="252"/>
      <c r="Q73" s="252"/>
      <c r="R73" s="252"/>
      <c r="S73" s="252"/>
      <c r="T73" s="252"/>
      <c r="U73" s="252"/>
      <c r="W73" s="252"/>
      <c r="X73" s="252"/>
      <c r="Y73" s="252"/>
      <c r="Z73" s="252"/>
      <c r="AA73" s="252"/>
      <c r="AB73" s="252"/>
      <c r="AC73" s="252"/>
      <c r="AD73" s="252"/>
      <c r="AG73" s="248"/>
      <c r="AH73" s="248"/>
      <c r="AI73" s="248"/>
      <c r="AJ73" s="248"/>
      <c r="AK73" s="248"/>
      <c r="AL73" s="248"/>
      <c r="AM73" s="248"/>
      <c r="AN73" s="248"/>
      <c r="AQ73" s="306"/>
      <c r="AR73" s="306"/>
      <c r="AS73" s="306"/>
      <c r="AT73" s="306"/>
      <c r="AU73" s="306"/>
      <c r="AV73" s="306"/>
      <c r="AX73" s="251" t="s">
        <v>914</v>
      </c>
      <c r="AY73" s="251"/>
      <c r="AZ73" s="251"/>
      <c r="BA73" s="251"/>
      <c r="BB73" s="251"/>
    </row>
    <row r="74" spans="1:54" x14ac:dyDescent="0.2">
      <c r="M74" s="235"/>
      <c r="N74" s="252"/>
      <c r="O74" s="252"/>
      <c r="P74" s="252"/>
      <c r="Q74" s="252"/>
      <c r="R74" s="252"/>
      <c r="S74" s="252"/>
      <c r="T74" s="252"/>
      <c r="U74" s="252"/>
      <c r="W74" s="252"/>
      <c r="X74" s="252"/>
      <c r="Y74" s="252"/>
      <c r="Z74" s="252"/>
      <c r="AA74" s="252"/>
      <c r="AB74" s="252"/>
      <c r="AC74" s="252"/>
      <c r="AD74" s="252"/>
      <c r="AG74" s="248"/>
      <c r="AH74" s="248"/>
      <c r="AI74" s="248"/>
      <c r="AJ74" s="248"/>
      <c r="AK74" s="248"/>
      <c r="AL74" s="248"/>
      <c r="AM74" s="248"/>
      <c r="AN74" s="248"/>
      <c r="AQ74" s="306"/>
      <c r="AR74" s="306"/>
      <c r="AS74" s="306"/>
      <c r="AT74" s="306"/>
      <c r="AU74" s="306"/>
      <c r="AV74" s="306"/>
      <c r="AX74" s="251"/>
      <c r="AY74" s="251"/>
      <c r="AZ74" s="251"/>
      <c r="BA74" s="251"/>
      <c r="BB74" s="251"/>
    </row>
    <row r="75" spans="1:54" x14ac:dyDescent="0.2">
      <c r="M75" s="235"/>
      <c r="N75" s="252"/>
      <c r="O75" s="252"/>
      <c r="P75" s="252"/>
      <c r="Q75" s="252"/>
      <c r="R75" s="252"/>
      <c r="S75" s="252"/>
      <c r="T75" s="252"/>
      <c r="U75" s="252"/>
      <c r="W75" s="252"/>
      <c r="X75" s="252"/>
      <c r="Y75" s="252"/>
      <c r="Z75" s="252"/>
      <c r="AA75" s="252"/>
      <c r="AB75" s="252"/>
      <c r="AC75" s="252"/>
      <c r="AD75" s="252"/>
      <c r="AG75" s="248"/>
      <c r="AH75" s="248"/>
      <c r="AI75" s="248"/>
      <c r="AJ75" s="248"/>
      <c r="AK75" s="248"/>
      <c r="AL75" s="248"/>
      <c r="AM75" s="248"/>
      <c r="AN75" s="248"/>
      <c r="AX75" s="251"/>
      <c r="AY75" s="251"/>
      <c r="AZ75" s="251"/>
      <c r="BA75" s="251"/>
      <c r="BB75" s="251"/>
    </row>
    <row r="76" spans="1:54" x14ac:dyDescent="0.2">
      <c r="M76" s="449" t="s">
        <v>926</v>
      </c>
      <c r="V76" s="33" t="s">
        <v>927</v>
      </c>
      <c r="AF76" s="33" t="s">
        <v>928</v>
      </c>
      <c r="AQ76" s="33" t="s">
        <v>929</v>
      </c>
      <c r="AX76" s="33" t="s">
        <v>930</v>
      </c>
    </row>
    <row r="77" spans="1:54" x14ac:dyDescent="0.2">
      <c r="M77" s="457"/>
      <c r="N77" s="451" t="s">
        <v>885</v>
      </c>
      <c r="O77" s="453"/>
      <c r="P77" s="453"/>
      <c r="Q77" s="453"/>
      <c r="R77" s="453"/>
      <c r="S77" s="453"/>
      <c r="T77" s="454"/>
      <c r="V77" s="450"/>
      <c r="W77" s="451" t="s">
        <v>885</v>
      </c>
      <c r="X77" s="453"/>
      <c r="Y77" s="453"/>
      <c r="Z77" s="453"/>
      <c r="AA77" s="453"/>
      <c r="AB77" s="453"/>
      <c r="AC77" s="454"/>
      <c r="AF77" s="450"/>
      <c r="AG77" s="451" t="s">
        <v>885</v>
      </c>
      <c r="AH77" s="453"/>
      <c r="AI77" s="453"/>
      <c r="AJ77" s="453"/>
      <c r="AK77" s="453"/>
      <c r="AL77" s="453"/>
      <c r="AM77" s="453"/>
      <c r="AN77" s="453"/>
      <c r="AO77" s="454"/>
      <c r="AQ77" s="450"/>
      <c r="AR77" s="451" t="s">
        <v>885</v>
      </c>
      <c r="AS77" s="453"/>
      <c r="AT77" s="453"/>
      <c r="AU77" s="453"/>
      <c r="AV77" s="454"/>
      <c r="AX77" s="450"/>
      <c r="AY77" s="451" t="s">
        <v>885</v>
      </c>
      <c r="AZ77" s="453"/>
      <c r="BA77" s="453"/>
      <c r="BB77" s="454"/>
    </row>
    <row r="78" spans="1:54" x14ac:dyDescent="0.2">
      <c r="M78" s="468" t="s">
        <v>70</v>
      </c>
      <c r="N78" s="450" t="s">
        <v>886</v>
      </c>
      <c r="O78" s="455" t="s">
        <v>887</v>
      </c>
      <c r="P78" s="455" t="s">
        <v>888</v>
      </c>
      <c r="Q78" s="455" t="s">
        <v>889</v>
      </c>
      <c r="R78" s="455" t="s">
        <v>890</v>
      </c>
      <c r="S78" s="455" t="s">
        <v>891</v>
      </c>
      <c r="T78" s="456" t="s">
        <v>892</v>
      </c>
      <c r="V78" s="451" t="s">
        <v>70</v>
      </c>
      <c r="W78" s="450" t="s">
        <v>886</v>
      </c>
      <c r="X78" s="455" t="s">
        <v>887</v>
      </c>
      <c r="Y78" s="455" t="s">
        <v>888</v>
      </c>
      <c r="Z78" s="455" t="s">
        <v>893</v>
      </c>
      <c r="AA78" s="455" t="s">
        <v>890</v>
      </c>
      <c r="AB78" s="455" t="s">
        <v>891</v>
      </c>
      <c r="AC78" s="456" t="s">
        <v>892</v>
      </c>
      <c r="AF78" s="451" t="s">
        <v>69</v>
      </c>
      <c r="AG78" s="450" t="s">
        <v>886</v>
      </c>
      <c r="AH78" s="455" t="s">
        <v>894</v>
      </c>
      <c r="AI78" s="455" t="s">
        <v>888</v>
      </c>
      <c r="AJ78" s="455" t="s">
        <v>893</v>
      </c>
      <c r="AK78" s="455" t="s">
        <v>890</v>
      </c>
      <c r="AL78" s="455" t="s">
        <v>891</v>
      </c>
      <c r="AM78" s="455" t="s">
        <v>892</v>
      </c>
      <c r="AN78" s="455" t="s">
        <v>895</v>
      </c>
      <c r="AO78" s="456" t="s">
        <v>896</v>
      </c>
      <c r="AQ78" s="451" t="s">
        <v>70</v>
      </c>
      <c r="AR78" s="450" t="s">
        <v>897</v>
      </c>
      <c r="AS78" s="455" t="s">
        <v>898</v>
      </c>
      <c r="AT78" s="455" t="s">
        <v>899</v>
      </c>
      <c r="AU78" s="455" t="s">
        <v>900</v>
      </c>
      <c r="AV78" s="456" t="s">
        <v>901</v>
      </c>
      <c r="AX78" s="451" t="s">
        <v>70</v>
      </c>
      <c r="AY78" s="450" t="s">
        <v>894</v>
      </c>
      <c r="AZ78" s="455" t="s">
        <v>888</v>
      </c>
      <c r="BA78" s="455" t="s">
        <v>886</v>
      </c>
      <c r="BB78" s="456" t="s">
        <v>19</v>
      </c>
    </row>
    <row r="79" spans="1:54" x14ac:dyDescent="0.2">
      <c r="M79" s="457">
        <v>42767</v>
      </c>
      <c r="N79" s="458">
        <v>1</v>
      </c>
      <c r="O79" s="459">
        <v>1</v>
      </c>
      <c r="P79" s="459">
        <v>1</v>
      </c>
      <c r="Q79" s="459">
        <v>1</v>
      </c>
      <c r="R79" s="459">
        <v>1</v>
      </c>
      <c r="S79" s="459">
        <v>1</v>
      </c>
      <c r="T79" s="460">
        <v>1</v>
      </c>
      <c r="V79" s="457">
        <v>42767</v>
      </c>
      <c r="W79" s="458">
        <v>1</v>
      </c>
      <c r="X79" s="459">
        <v>1</v>
      </c>
      <c r="Y79" s="459">
        <v>1</v>
      </c>
      <c r="Z79" s="459">
        <v>1</v>
      </c>
      <c r="AA79" s="459">
        <v>1</v>
      </c>
      <c r="AB79" s="459">
        <v>1</v>
      </c>
      <c r="AC79" s="460">
        <v>1</v>
      </c>
      <c r="AF79" s="450">
        <v>1</v>
      </c>
      <c r="AG79" s="458">
        <v>1</v>
      </c>
      <c r="AH79" s="459">
        <v>1</v>
      </c>
      <c r="AI79" s="459">
        <v>1</v>
      </c>
      <c r="AJ79" s="459">
        <v>1</v>
      </c>
      <c r="AK79" s="459">
        <v>1</v>
      </c>
      <c r="AL79" s="459">
        <v>1</v>
      </c>
      <c r="AM79" s="459">
        <v>1</v>
      </c>
      <c r="AN79" s="459">
        <v>0.998</v>
      </c>
      <c r="AO79" s="460">
        <v>0.95</v>
      </c>
      <c r="AQ79" s="457">
        <v>42767</v>
      </c>
      <c r="AR79" s="458">
        <v>0.97409863240779115</v>
      </c>
      <c r="AS79" s="459">
        <v>0.97869220995015149</v>
      </c>
      <c r="AT79" s="459">
        <v>0.97881355932203384</v>
      </c>
      <c r="AU79" s="459">
        <v>0.96629921259842522</v>
      </c>
      <c r="AV79" s="460">
        <v>0.96490173688322611</v>
      </c>
      <c r="AX79" s="457">
        <v>42767</v>
      </c>
      <c r="AY79" s="458">
        <v>9652</v>
      </c>
      <c r="AZ79" s="459">
        <v>13535</v>
      </c>
      <c r="BA79" s="459">
        <v>39628</v>
      </c>
      <c r="BB79" s="460">
        <v>62815</v>
      </c>
    </row>
    <row r="80" spans="1:54" x14ac:dyDescent="0.2">
      <c r="M80" s="461">
        <v>42768</v>
      </c>
      <c r="N80" s="462">
        <v>1</v>
      </c>
      <c r="O80" s="239">
        <v>1</v>
      </c>
      <c r="P80" s="239">
        <v>1</v>
      </c>
      <c r="Q80" s="239">
        <v>1</v>
      </c>
      <c r="R80" s="239">
        <v>1</v>
      </c>
      <c r="S80" s="239">
        <v>1</v>
      </c>
      <c r="T80" s="463">
        <v>1</v>
      </c>
      <c r="V80" s="461">
        <v>42768</v>
      </c>
      <c r="W80" s="462">
        <v>1</v>
      </c>
      <c r="X80" s="239">
        <v>1</v>
      </c>
      <c r="Y80" s="239">
        <v>1</v>
      </c>
      <c r="Z80" s="239">
        <v>1</v>
      </c>
      <c r="AA80" s="239">
        <v>1</v>
      </c>
      <c r="AB80" s="239">
        <v>1</v>
      </c>
      <c r="AC80" s="463">
        <v>1</v>
      </c>
      <c r="AF80" s="467">
        <v>2</v>
      </c>
      <c r="AG80" s="462">
        <v>0.99999659863945578</v>
      </c>
      <c r="AH80" s="239">
        <v>1</v>
      </c>
      <c r="AI80" s="239">
        <v>1</v>
      </c>
      <c r="AJ80" s="239">
        <v>1</v>
      </c>
      <c r="AK80" s="239">
        <v>1</v>
      </c>
      <c r="AL80" s="239">
        <v>1</v>
      </c>
      <c r="AM80" s="239">
        <v>1</v>
      </c>
      <c r="AN80" s="239">
        <v>0.998</v>
      </c>
      <c r="AO80" s="463">
        <v>0.95</v>
      </c>
      <c r="AQ80" s="461">
        <v>42768</v>
      </c>
      <c r="AR80" s="462">
        <v>0.97284051460077603</v>
      </c>
      <c r="AS80" s="239">
        <v>0.97792642140468222</v>
      </c>
      <c r="AT80" s="239">
        <v>0.97488645471546886</v>
      </c>
      <c r="AU80" s="239">
        <v>0.95641535402966815</v>
      </c>
      <c r="AV80" s="463">
        <v>0.96511942316358723</v>
      </c>
      <c r="AX80" s="461">
        <v>42768</v>
      </c>
      <c r="AY80" s="462">
        <v>9794</v>
      </c>
      <c r="AZ80" s="239">
        <v>15703</v>
      </c>
      <c r="BA80" s="239">
        <v>39824</v>
      </c>
      <c r="BB80" s="463">
        <v>65321</v>
      </c>
    </row>
    <row r="81" spans="1:54" x14ac:dyDescent="0.2">
      <c r="M81" s="461">
        <v>42769</v>
      </c>
      <c r="N81" s="462">
        <v>0.99952380952380948</v>
      </c>
      <c r="O81" s="239">
        <v>1</v>
      </c>
      <c r="P81" s="239">
        <v>1</v>
      </c>
      <c r="Q81" s="239">
        <v>1</v>
      </c>
      <c r="R81" s="239">
        <v>1</v>
      </c>
      <c r="S81" s="239">
        <v>1</v>
      </c>
      <c r="T81" s="463">
        <v>1</v>
      </c>
      <c r="V81" s="461">
        <v>42769</v>
      </c>
      <c r="W81" s="462">
        <v>0.99952380952380948</v>
      </c>
      <c r="X81" s="239">
        <v>1</v>
      </c>
      <c r="Y81" s="239">
        <v>1</v>
      </c>
      <c r="Z81" s="239">
        <v>1</v>
      </c>
      <c r="AA81" s="239">
        <v>1</v>
      </c>
      <c r="AB81" s="239">
        <v>1</v>
      </c>
      <c r="AC81" s="463">
        <v>1</v>
      </c>
      <c r="AF81" s="467">
        <v>3</v>
      </c>
      <c r="AG81" s="462">
        <v>1</v>
      </c>
      <c r="AH81" s="239">
        <v>1</v>
      </c>
      <c r="AI81" s="239">
        <v>1</v>
      </c>
      <c r="AJ81" s="239">
        <v>1</v>
      </c>
      <c r="AK81" s="239">
        <v>1</v>
      </c>
      <c r="AL81" s="239">
        <v>1</v>
      </c>
      <c r="AM81" s="239">
        <v>1</v>
      </c>
      <c r="AN81" s="239">
        <v>0.998</v>
      </c>
      <c r="AO81" s="463">
        <v>0.95</v>
      </c>
      <c r="AQ81" s="461">
        <v>42769</v>
      </c>
      <c r="AR81" s="462">
        <v>0.98001636087413813</v>
      </c>
      <c r="AS81" s="239">
        <v>0.97498347965637688</v>
      </c>
      <c r="AT81" s="239">
        <v>0.9779874213836478</v>
      </c>
      <c r="AU81" s="239">
        <v>0.95673850112576386</v>
      </c>
      <c r="AV81" s="463">
        <v>0.96310061945421066</v>
      </c>
      <c r="AX81" s="461">
        <v>42769</v>
      </c>
      <c r="AY81" s="462">
        <v>8557</v>
      </c>
      <c r="AZ81" s="239">
        <v>14409</v>
      </c>
      <c r="BA81" s="239">
        <v>36083</v>
      </c>
      <c r="BB81" s="463">
        <v>59049</v>
      </c>
    </row>
    <row r="82" spans="1:54" x14ac:dyDescent="0.2">
      <c r="M82" s="461">
        <v>42770</v>
      </c>
      <c r="N82" s="462">
        <v>1</v>
      </c>
      <c r="O82" s="239">
        <v>1</v>
      </c>
      <c r="P82" s="239">
        <v>1</v>
      </c>
      <c r="Q82" s="239">
        <v>1</v>
      </c>
      <c r="R82" s="239">
        <v>1</v>
      </c>
      <c r="S82" s="239">
        <v>1</v>
      </c>
      <c r="T82" s="463">
        <v>1</v>
      </c>
      <c r="V82" s="461">
        <v>42770</v>
      </c>
      <c r="W82" s="462">
        <v>1</v>
      </c>
      <c r="X82" s="239">
        <v>1</v>
      </c>
      <c r="Y82" s="239">
        <v>1</v>
      </c>
      <c r="Z82" s="239">
        <v>1</v>
      </c>
      <c r="AA82" s="239">
        <v>1</v>
      </c>
      <c r="AB82" s="239">
        <v>1</v>
      </c>
      <c r="AC82" s="463">
        <v>1</v>
      </c>
      <c r="AF82" s="467">
        <v>4</v>
      </c>
      <c r="AG82" s="462">
        <v>1</v>
      </c>
      <c r="AH82" s="239">
        <v>1</v>
      </c>
      <c r="AI82" s="239">
        <v>0.99883116883116885</v>
      </c>
      <c r="AJ82" s="239">
        <v>1</v>
      </c>
      <c r="AK82" s="239">
        <v>1</v>
      </c>
      <c r="AL82" s="239">
        <v>1</v>
      </c>
      <c r="AM82" s="239">
        <v>1</v>
      </c>
      <c r="AN82" s="239">
        <v>0.998</v>
      </c>
      <c r="AO82" s="463">
        <v>0.95</v>
      </c>
      <c r="AQ82" s="461">
        <v>42770</v>
      </c>
      <c r="AR82" s="462"/>
      <c r="AS82" s="239">
        <v>0.98070469798657722</v>
      </c>
      <c r="AT82" s="239">
        <v>0.96867749419953597</v>
      </c>
      <c r="AU82" s="239">
        <v>0.95657726692209455</v>
      </c>
      <c r="AV82" s="463">
        <v>0.96357750766394412</v>
      </c>
      <c r="AX82" s="461">
        <v>42770</v>
      </c>
      <c r="AY82" s="462">
        <v>0</v>
      </c>
      <c r="AZ82" s="239">
        <v>5300</v>
      </c>
      <c r="BA82" s="239">
        <v>48213</v>
      </c>
      <c r="BB82" s="463">
        <v>53513</v>
      </c>
    </row>
    <row r="83" spans="1:54" x14ac:dyDescent="0.2">
      <c r="M83" s="461">
        <v>42771</v>
      </c>
      <c r="N83" s="462">
        <v>1</v>
      </c>
      <c r="O83" s="239">
        <v>1</v>
      </c>
      <c r="P83" s="239">
        <v>1</v>
      </c>
      <c r="Q83" s="239">
        <v>1</v>
      </c>
      <c r="R83" s="239">
        <v>1</v>
      </c>
      <c r="S83" s="239">
        <v>1</v>
      </c>
      <c r="T83" s="463">
        <v>1</v>
      </c>
      <c r="V83" s="461">
        <v>42771</v>
      </c>
      <c r="W83" s="462">
        <v>1</v>
      </c>
      <c r="X83" s="239">
        <v>1</v>
      </c>
      <c r="Y83" s="239">
        <v>1</v>
      </c>
      <c r="Z83" s="239">
        <v>1</v>
      </c>
      <c r="AA83" s="239">
        <v>1</v>
      </c>
      <c r="AB83" s="239">
        <v>1</v>
      </c>
      <c r="AC83" s="463">
        <v>1</v>
      </c>
      <c r="AF83" s="467">
        <v>5</v>
      </c>
      <c r="AG83" s="462">
        <v>0.99993197278911572</v>
      </c>
      <c r="AH83" s="239">
        <v>1</v>
      </c>
      <c r="AI83" s="239">
        <v>1</v>
      </c>
      <c r="AJ83" s="239">
        <v>1</v>
      </c>
      <c r="AK83" s="239">
        <v>1</v>
      </c>
      <c r="AL83" s="239">
        <v>1</v>
      </c>
      <c r="AM83" s="239">
        <v>1</v>
      </c>
      <c r="AN83" s="239">
        <v>0.998</v>
      </c>
      <c r="AO83" s="463">
        <v>0.95</v>
      </c>
      <c r="AQ83" s="461">
        <v>42771</v>
      </c>
      <c r="AR83" s="462"/>
      <c r="AS83" s="239">
        <v>1</v>
      </c>
      <c r="AT83" s="239">
        <v>0.97727272727272729</v>
      </c>
      <c r="AU83" s="239">
        <v>0.95</v>
      </c>
      <c r="AV83" s="463">
        <v>0.98103232136044038</v>
      </c>
      <c r="AX83" s="461">
        <v>42771</v>
      </c>
      <c r="AY83" s="462">
        <v>0</v>
      </c>
      <c r="AZ83" s="239">
        <v>98</v>
      </c>
      <c r="BA83" s="239">
        <v>18387</v>
      </c>
      <c r="BB83" s="463">
        <v>18485</v>
      </c>
    </row>
    <row r="84" spans="1:54" x14ac:dyDescent="0.2">
      <c r="M84" s="461">
        <v>42772</v>
      </c>
      <c r="N84" s="462">
        <v>1</v>
      </c>
      <c r="O84" s="239">
        <v>1</v>
      </c>
      <c r="P84" s="239">
        <v>1</v>
      </c>
      <c r="Q84" s="239">
        <v>1</v>
      </c>
      <c r="R84" s="239">
        <v>1</v>
      </c>
      <c r="S84" s="239">
        <v>1</v>
      </c>
      <c r="T84" s="463">
        <v>1</v>
      </c>
      <c r="V84" s="461">
        <v>42772</v>
      </c>
      <c r="W84" s="462">
        <v>1</v>
      </c>
      <c r="X84" s="239">
        <v>1</v>
      </c>
      <c r="Y84" s="239">
        <v>1</v>
      </c>
      <c r="Z84" s="239">
        <v>1</v>
      </c>
      <c r="AA84" s="239">
        <v>1</v>
      </c>
      <c r="AB84" s="239">
        <v>1</v>
      </c>
      <c r="AC84" s="463">
        <v>1</v>
      </c>
      <c r="AF84" s="467">
        <v>6</v>
      </c>
      <c r="AG84" s="462">
        <v>1</v>
      </c>
      <c r="AH84" s="239">
        <v>1</v>
      </c>
      <c r="AI84" s="239">
        <v>1</v>
      </c>
      <c r="AJ84" s="239">
        <v>1</v>
      </c>
      <c r="AK84" s="239">
        <v>1</v>
      </c>
      <c r="AL84" s="239">
        <v>1</v>
      </c>
      <c r="AM84" s="239">
        <v>1</v>
      </c>
      <c r="AN84" s="239">
        <v>0.998</v>
      </c>
      <c r="AO84" s="463">
        <v>0.95</v>
      </c>
      <c r="AQ84" s="461">
        <v>42772</v>
      </c>
      <c r="AR84" s="462">
        <v>0.97669953748145566</v>
      </c>
      <c r="AS84" s="239">
        <v>0.97286893897063387</v>
      </c>
      <c r="AT84" s="239">
        <v>0.97095595306789773</v>
      </c>
      <c r="AU84" s="239">
        <v>0.96504522121730629</v>
      </c>
      <c r="AV84" s="463">
        <v>0.96607017049457522</v>
      </c>
      <c r="AX84" s="461">
        <v>42772</v>
      </c>
      <c r="AY84" s="462">
        <v>11459</v>
      </c>
      <c r="AZ84" s="239">
        <v>21306</v>
      </c>
      <c r="BA84" s="239">
        <v>43667</v>
      </c>
      <c r="BB84" s="463">
        <v>76432</v>
      </c>
    </row>
    <row r="85" spans="1:54" x14ac:dyDescent="0.2">
      <c r="M85" s="461">
        <v>42773</v>
      </c>
      <c r="N85" s="462">
        <v>1</v>
      </c>
      <c r="O85" s="239">
        <v>1</v>
      </c>
      <c r="P85" s="239">
        <v>1</v>
      </c>
      <c r="Q85" s="239">
        <v>1</v>
      </c>
      <c r="R85" s="239">
        <v>1</v>
      </c>
      <c r="S85" s="239">
        <v>1</v>
      </c>
      <c r="T85" s="463">
        <v>1</v>
      </c>
      <c r="V85" s="461">
        <v>42773</v>
      </c>
      <c r="W85" s="462">
        <v>1</v>
      </c>
      <c r="X85" s="239">
        <v>1</v>
      </c>
      <c r="Y85" s="239">
        <v>1</v>
      </c>
      <c r="Z85" s="239">
        <v>1</v>
      </c>
      <c r="AA85" s="239">
        <v>1</v>
      </c>
      <c r="AB85" s="239">
        <v>1</v>
      </c>
      <c r="AC85" s="463">
        <v>1</v>
      </c>
      <c r="AF85" s="467">
        <v>7</v>
      </c>
      <c r="AG85" s="462">
        <v>1</v>
      </c>
      <c r="AH85" s="239">
        <v>1</v>
      </c>
      <c r="AI85" s="239">
        <v>1</v>
      </c>
      <c r="AJ85" s="239">
        <v>1</v>
      </c>
      <c r="AK85" s="239">
        <v>1</v>
      </c>
      <c r="AL85" s="239">
        <v>1</v>
      </c>
      <c r="AM85" s="239">
        <v>1</v>
      </c>
      <c r="AN85" s="239">
        <v>0.998</v>
      </c>
      <c r="AO85" s="463">
        <v>0.95</v>
      </c>
      <c r="AQ85" s="461">
        <v>42773</v>
      </c>
      <c r="AR85" s="462">
        <v>0.97620646646838727</v>
      </c>
      <c r="AS85" s="239">
        <v>0.97723633832231116</v>
      </c>
      <c r="AT85" s="239">
        <v>0.97822277847309136</v>
      </c>
      <c r="AU85" s="239">
        <v>0.95838048535143971</v>
      </c>
      <c r="AV85" s="463">
        <v>0.96635708072617077</v>
      </c>
      <c r="AX85" s="461">
        <v>42773</v>
      </c>
      <c r="AY85" s="462">
        <v>10423</v>
      </c>
      <c r="AZ85" s="239">
        <v>18360</v>
      </c>
      <c r="BA85" s="239">
        <v>43592</v>
      </c>
      <c r="BB85" s="463">
        <v>72375</v>
      </c>
    </row>
    <row r="86" spans="1:54" x14ac:dyDescent="0.2">
      <c r="M86" s="461">
        <v>42774</v>
      </c>
      <c r="N86" s="462">
        <v>1</v>
      </c>
      <c r="O86" s="239">
        <v>1</v>
      </c>
      <c r="P86" s="239">
        <v>1</v>
      </c>
      <c r="Q86" s="239">
        <v>1</v>
      </c>
      <c r="R86" s="239">
        <v>1</v>
      </c>
      <c r="S86" s="239">
        <v>1</v>
      </c>
      <c r="T86" s="463">
        <v>1</v>
      </c>
      <c r="V86" s="461">
        <v>42774</v>
      </c>
      <c r="W86" s="462">
        <v>1</v>
      </c>
      <c r="X86" s="239">
        <v>1</v>
      </c>
      <c r="Y86" s="239">
        <v>1</v>
      </c>
      <c r="Z86" s="239">
        <v>1</v>
      </c>
      <c r="AA86" s="239">
        <v>1</v>
      </c>
      <c r="AB86" s="239">
        <v>1</v>
      </c>
      <c r="AC86" s="463">
        <v>1</v>
      </c>
      <c r="AF86" s="467">
        <v>8</v>
      </c>
      <c r="AG86" s="462">
        <v>1</v>
      </c>
      <c r="AH86" s="239">
        <v>1</v>
      </c>
      <c r="AI86" s="239">
        <v>1</v>
      </c>
      <c r="AJ86" s="239">
        <v>1</v>
      </c>
      <c r="AK86" s="239">
        <v>1</v>
      </c>
      <c r="AL86" s="239">
        <v>1</v>
      </c>
      <c r="AM86" s="239">
        <v>1</v>
      </c>
      <c r="AN86" s="239">
        <v>0.998</v>
      </c>
      <c r="AO86" s="463">
        <v>0.95</v>
      </c>
      <c r="AQ86" s="461">
        <v>42774</v>
      </c>
      <c r="AR86" s="462">
        <v>0.97598550067965562</v>
      </c>
      <c r="AS86" s="239">
        <v>0.97650063856960412</v>
      </c>
      <c r="AT86" s="239">
        <v>0.98066649707453579</v>
      </c>
      <c r="AU86" s="239">
        <v>0.95470123677544327</v>
      </c>
      <c r="AV86" s="463">
        <v>0.96526124900827381</v>
      </c>
      <c r="AX86" s="461">
        <v>42774</v>
      </c>
      <c r="AY86" s="462">
        <v>8828</v>
      </c>
      <c r="AZ86" s="239">
        <v>15676</v>
      </c>
      <c r="BA86" s="239">
        <v>42003</v>
      </c>
      <c r="BB86" s="463">
        <v>66507</v>
      </c>
    </row>
    <row r="87" spans="1:54" ht="12.75" customHeight="1" x14ac:dyDescent="0.2">
      <c r="M87" s="461">
        <v>42775</v>
      </c>
      <c r="N87" s="462">
        <v>1</v>
      </c>
      <c r="O87" s="239">
        <v>1</v>
      </c>
      <c r="P87" s="239">
        <v>1</v>
      </c>
      <c r="Q87" s="239">
        <v>1</v>
      </c>
      <c r="R87" s="239">
        <v>1</v>
      </c>
      <c r="S87" s="239">
        <v>1</v>
      </c>
      <c r="T87" s="463">
        <v>1</v>
      </c>
      <c r="V87" s="461">
        <v>42775</v>
      </c>
      <c r="W87" s="462">
        <v>1</v>
      </c>
      <c r="X87" s="239">
        <v>1</v>
      </c>
      <c r="Y87" s="239">
        <v>1</v>
      </c>
      <c r="Z87" s="239">
        <v>1</v>
      </c>
      <c r="AA87" s="239">
        <v>1</v>
      </c>
      <c r="AB87" s="239">
        <v>1</v>
      </c>
      <c r="AC87" s="463">
        <v>1</v>
      </c>
      <c r="AF87" s="467">
        <v>9</v>
      </c>
      <c r="AG87" s="462">
        <v>1</v>
      </c>
      <c r="AH87" s="239">
        <v>1</v>
      </c>
      <c r="AI87" s="239">
        <v>1</v>
      </c>
      <c r="AJ87" s="239">
        <v>1</v>
      </c>
      <c r="AK87" s="239">
        <v>1</v>
      </c>
      <c r="AL87" s="239">
        <v>1</v>
      </c>
      <c r="AM87" s="239">
        <v>1</v>
      </c>
      <c r="AN87" s="239">
        <v>0.998</v>
      </c>
      <c r="AO87" s="463">
        <v>0.95</v>
      </c>
      <c r="AQ87" s="461">
        <v>42775</v>
      </c>
      <c r="AR87" s="462">
        <v>0.97227245328511147</v>
      </c>
      <c r="AS87" s="239">
        <v>0.97892316535734814</v>
      </c>
      <c r="AT87" s="239">
        <v>0.97671443193449337</v>
      </c>
      <c r="AU87" s="239">
        <v>0.94987896910152358</v>
      </c>
      <c r="AV87" s="463">
        <v>0.96622555190518589</v>
      </c>
      <c r="AX87" s="461">
        <v>42775</v>
      </c>
      <c r="AY87" s="462">
        <v>8295</v>
      </c>
      <c r="AZ87" s="239">
        <v>14346</v>
      </c>
      <c r="BA87" s="239">
        <v>39592</v>
      </c>
      <c r="BB87" s="463">
        <v>62233</v>
      </c>
    </row>
    <row r="88" spans="1:54" x14ac:dyDescent="0.2">
      <c r="M88" s="461">
        <v>42776</v>
      </c>
      <c r="N88" s="462">
        <v>1</v>
      </c>
      <c r="O88" s="239">
        <v>1</v>
      </c>
      <c r="P88" s="239">
        <v>1</v>
      </c>
      <c r="Q88" s="239">
        <v>1</v>
      </c>
      <c r="R88" s="239">
        <v>1</v>
      </c>
      <c r="S88" s="239">
        <v>1</v>
      </c>
      <c r="T88" s="463">
        <v>1</v>
      </c>
      <c r="V88" s="461">
        <v>42776</v>
      </c>
      <c r="W88" s="462">
        <v>1</v>
      </c>
      <c r="X88" s="239">
        <v>1</v>
      </c>
      <c r="Y88" s="239">
        <v>1</v>
      </c>
      <c r="Z88" s="239">
        <v>1</v>
      </c>
      <c r="AA88" s="239">
        <v>1</v>
      </c>
      <c r="AB88" s="239">
        <v>1</v>
      </c>
      <c r="AC88" s="463">
        <v>1</v>
      </c>
      <c r="AF88" s="467">
        <v>10</v>
      </c>
      <c r="AG88" s="462">
        <v>1</v>
      </c>
      <c r="AH88" s="239">
        <v>1</v>
      </c>
      <c r="AI88" s="239">
        <v>1</v>
      </c>
      <c r="AJ88" s="239">
        <v>1</v>
      </c>
      <c r="AK88" s="239">
        <v>1</v>
      </c>
      <c r="AL88" s="239">
        <v>1</v>
      </c>
      <c r="AM88" s="239">
        <v>1</v>
      </c>
      <c r="AN88" s="239">
        <v>0.998</v>
      </c>
      <c r="AO88" s="463">
        <v>0.95</v>
      </c>
      <c r="AQ88" s="461">
        <v>42776</v>
      </c>
      <c r="AR88" s="462">
        <v>0.97604645535930312</v>
      </c>
      <c r="AS88" s="239">
        <v>0.97146687093067785</v>
      </c>
      <c r="AT88" s="239">
        <v>0.97340025094102889</v>
      </c>
      <c r="AU88" s="239">
        <v>0.94972067039106145</v>
      </c>
      <c r="AV88" s="463">
        <v>0.96521764482929528</v>
      </c>
      <c r="AX88" s="461">
        <v>42776</v>
      </c>
      <c r="AY88" s="462">
        <v>8266</v>
      </c>
      <c r="AZ88" s="239">
        <v>14429</v>
      </c>
      <c r="BA88" s="239">
        <v>40743</v>
      </c>
      <c r="BB88" s="463">
        <v>63438</v>
      </c>
    </row>
    <row r="89" spans="1:54" ht="15" x14ac:dyDescent="0.25">
      <c r="A89" s="25"/>
      <c r="B89" s="23"/>
      <c r="C89" s="23"/>
      <c r="D89" s="23"/>
      <c r="E89" s="23"/>
      <c r="F89" s="23"/>
      <c r="G89" s="23"/>
      <c r="H89" s="24"/>
      <c r="I89" s="2"/>
      <c r="M89" s="461">
        <v>42777</v>
      </c>
      <c r="N89" s="462">
        <v>1</v>
      </c>
      <c r="O89" s="239">
        <v>1</v>
      </c>
      <c r="P89" s="239">
        <v>1</v>
      </c>
      <c r="Q89" s="239">
        <v>1</v>
      </c>
      <c r="R89" s="239">
        <v>1</v>
      </c>
      <c r="S89" s="239">
        <v>1</v>
      </c>
      <c r="T89" s="463">
        <v>1</v>
      </c>
      <c r="V89" s="461">
        <v>42777</v>
      </c>
      <c r="W89" s="462">
        <v>1</v>
      </c>
      <c r="X89" s="239">
        <v>1</v>
      </c>
      <c r="Y89" s="239">
        <v>1</v>
      </c>
      <c r="Z89" s="239">
        <v>1</v>
      </c>
      <c r="AA89" s="239">
        <v>1</v>
      </c>
      <c r="AB89" s="239">
        <v>1</v>
      </c>
      <c r="AC89" s="463">
        <v>1</v>
      </c>
      <c r="AF89" s="467">
        <v>11</v>
      </c>
      <c r="AG89" s="462">
        <v>1</v>
      </c>
      <c r="AH89" s="239">
        <v>1</v>
      </c>
      <c r="AI89" s="239">
        <v>1</v>
      </c>
      <c r="AJ89" s="239">
        <v>1</v>
      </c>
      <c r="AK89" s="239">
        <v>1</v>
      </c>
      <c r="AL89" s="239">
        <v>1</v>
      </c>
      <c r="AM89" s="239">
        <v>1</v>
      </c>
      <c r="AN89" s="239">
        <v>0.998</v>
      </c>
      <c r="AO89" s="463">
        <v>0.95</v>
      </c>
      <c r="AQ89" s="461">
        <v>42777</v>
      </c>
      <c r="AR89" s="462"/>
      <c r="AS89" s="239">
        <v>0.95559908586353248</v>
      </c>
      <c r="AT89" s="239">
        <v>0.96145325653522373</v>
      </c>
      <c r="AU89" s="239">
        <v>0.95189995189995191</v>
      </c>
      <c r="AV89" s="463">
        <v>0.97215701484006611</v>
      </c>
      <c r="AX89" s="461">
        <v>42777</v>
      </c>
      <c r="AY89" s="462">
        <v>0</v>
      </c>
      <c r="AZ89" s="239">
        <v>5320</v>
      </c>
      <c r="BA89" s="239">
        <v>51068</v>
      </c>
      <c r="BB89" s="463">
        <v>56388</v>
      </c>
    </row>
    <row r="90" spans="1:54" x14ac:dyDescent="0.2">
      <c r="M90" s="461">
        <v>42778</v>
      </c>
      <c r="N90" s="462">
        <v>1</v>
      </c>
      <c r="O90" s="239">
        <v>1</v>
      </c>
      <c r="P90" s="239">
        <v>1</v>
      </c>
      <c r="Q90" s="239">
        <v>1</v>
      </c>
      <c r="R90" s="239">
        <v>1</v>
      </c>
      <c r="S90" s="239">
        <v>1</v>
      </c>
      <c r="T90" s="463">
        <v>1</v>
      </c>
      <c r="V90" s="461">
        <v>42778</v>
      </c>
      <c r="W90" s="462">
        <v>1</v>
      </c>
      <c r="X90" s="239">
        <v>1</v>
      </c>
      <c r="Y90" s="239">
        <v>1</v>
      </c>
      <c r="Z90" s="239">
        <v>1</v>
      </c>
      <c r="AA90" s="239">
        <v>1</v>
      </c>
      <c r="AB90" s="239">
        <v>1</v>
      </c>
      <c r="AC90" s="463">
        <v>1</v>
      </c>
      <c r="AF90" s="467">
        <v>12</v>
      </c>
      <c r="AG90" s="462">
        <v>1</v>
      </c>
      <c r="AH90" s="239">
        <v>1</v>
      </c>
      <c r="AI90" s="239">
        <v>1</v>
      </c>
      <c r="AJ90" s="239">
        <v>1</v>
      </c>
      <c r="AK90" s="239">
        <v>1</v>
      </c>
      <c r="AL90" s="239">
        <v>1</v>
      </c>
      <c r="AM90" s="239">
        <v>1</v>
      </c>
      <c r="AN90" s="239">
        <v>0.998</v>
      </c>
      <c r="AO90" s="463">
        <v>0.95</v>
      </c>
      <c r="AQ90" s="461">
        <v>42778</v>
      </c>
      <c r="AR90" s="462"/>
      <c r="AS90" s="239">
        <v>0.94293125810635536</v>
      </c>
      <c r="AT90" s="239">
        <v>0.86956521739130432</v>
      </c>
      <c r="AU90" s="239">
        <v>0.96654275092936803</v>
      </c>
      <c r="AV90" s="463">
        <v>0.96682911491903789</v>
      </c>
      <c r="AX90" s="461">
        <v>42778</v>
      </c>
      <c r="AY90" s="462">
        <v>0</v>
      </c>
      <c r="AZ90" s="239">
        <v>1553</v>
      </c>
      <c r="BA90" s="239">
        <v>19352</v>
      </c>
      <c r="BB90" s="463">
        <v>20905</v>
      </c>
    </row>
    <row r="91" spans="1:54" ht="15" x14ac:dyDescent="0.2">
      <c r="A91" s="305"/>
      <c r="B91" s="305"/>
      <c r="C91" s="305"/>
      <c r="D91" s="305"/>
      <c r="E91" s="305"/>
      <c r="F91" s="305"/>
      <c r="G91" s="305"/>
      <c r="H91" s="305"/>
      <c r="I91" s="305"/>
      <c r="M91" s="461">
        <v>42779</v>
      </c>
      <c r="N91" s="462">
        <v>1</v>
      </c>
      <c r="O91" s="239">
        <v>1</v>
      </c>
      <c r="P91" s="239">
        <v>1</v>
      </c>
      <c r="Q91" s="239">
        <v>1</v>
      </c>
      <c r="R91" s="239">
        <v>1</v>
      </c>
      <c r="S91" s="239">
        <v>1</v>
      </c>
      <c r="T91" s="463">
        <v>1</v>
      </c>
      <c r="V91" s="461">
        <v>42779</v>
      </c>
      <c r="W91" s="462">
        <v>1</v>
      </c>
      <c r="X91" s="239">
        <v>1</v>
      </c>
      <c r="Y91" s="239">
        <v>1</v>
      </c>
      <c r="Z91" s="239">
        <v>1</v>
      </c>
      <c r="AA91" s="239">
        <v>1</v>
      </c>
      <c r="AB91" s="239">
        <v>1</v>
      </c>
      <c r="AC91" s="463">
        <v>1</v>
      </c>
      <c r="AF91" s="467">
        <v>13</v>
      </c>
      <c r="AG91" s="462">
        <v>1</v>
      </c>
      <c r="AH91" s="239">
        <v>1</v>
      </c>
      <c r="AI91" s="239">
        <v>1</v>
      </c>
      <c r="AJ91" s="239">
        <v>1</v>
      </c>
      <c r="AK91" s="239">
        <v>1</v>
      </c>
      <c r="AL91" s="239">
        <v>1</v>
      </c>
      <c r="AM91" s="239">
        <v>1</v>
      </c>
      <c r="AN91" s="239">
        <v>0.998</v>
      </c>
      <c r="AO91" s="463">
        <v>0.95</v>
      </c>
      <c r="AQ91" s="461">
        <v>42779</v>
      </c>
      <c r="AR91" s="462">
        <v>0.97808433617062907</v>
      </c>
      <c r="AS91" s="239">
        <v>0.9704486755961319</v>
      </c>
      <c r="AT91" s="239">
        <v>0.97427963643395865</v>
      </c>
      <c r="AU91" s="239">
        <v>0.96419066053714009</v>
      </c>
      <c r="AV91" s="463">
        <v>0.96877707815839642</v>
      </c>
      <c r="AX91" s="461">
        <v>42779</v>
      </c>
      <c r="AY91" s="462">
        <v>10221</v>
      </c>
      <c r="AZ91" s="239">
        <v>21820</v>
      </c>
      <c r="BA91" s="239">
        <v>42888</v>
      </c>
      <c r="BB91" s="463">
        <v>74929</v>
      </c>
    </row>
    <row r="92" spans="1:54" ht="12.75" customHeight="1" x14ac:dyDescent="0.3">
      <c r="A92" s="8"/>
      <c r="B92" s="8"/>
      <c r="C92" s="8"/>
      <c r="D92" s="8"/>
      <c r="E92" s="8"/>
      <c r="F92" s="37"/>
      <c r="M92" s="461">
        <v>42780</v>
      </c>
      <c r="N92" s="462">
        <v>1</v>
      </c>
      <c r="O92" s="239">
        <v>1</v>
      </c>
      <c r="P92" s="239">
        <v>1</v>
      </c>
      <c r="Q92" s="239">
        <v>1</v>
      </c>
      <c r="R92" s="239">
        <v>1</v>
      </c>
      <c r="S92" s="239">
        <v>1</v>
      </c>
      <c r="T92" s="463">
        <v>1</v>
      </c>
      <c r="V92" s="461">
        <v>42780</v>
      </c>
      <c r="W92" s="462">
        <v>1</v>
      </c>
      <c r="X92" s="239">
        <v>1</v>
      </c>
      <c r="Y92" s="239">
        <v>1</v>
      </c>
      <c r="Z92" s="239">
        <v>1</v>
      </c>
      <c r="AA92" s="239">
        <v>1</v>
      </c>
      <c r="AB92" s="239">
        <v>1</v>
      </c>
      <c r="AC92" s="463">
        <v>1</v>
      </c>
      <c r="AF92" s="467">
        <v>14</v>
      </c>
      <c r="AG92" s="462">
        <v>1</v>
      </c>
      <c r="AH92" s="239">
        <v>1</v>
      </c>
      <c r="AI92" s="239">
        <v>1</v>
      </c>
      <c r="AJ92" s="239">
        <v>1</v>
      </c>
      <c r="AK92" s="239">
        <v>1</v>
      </c>
      <c r="AL92" s="239">
        <v>1</v>
      </c>
      <c r="AM92" s="239">
        <v>1</v>
      </c>
      <c r="AN92" s="239">
        <v>0.998</v>
      </c>
      <c r="AO92" s="463">
        <v>0.95</v>
      </c>
      <c r="AQ92" s="461">
        <v>42780</v>
      </c>
      <c r="AR92" s="462">
        <v>0.97838847385272143</v>
      </c>
      <c r="AS92" s="239">
        <v>0.96248628884826326</v>
      </c>
      <c r="AT92" s="239">
        <v>0.96135609293504032</v>
      </c>
      <c r="AU92" s="239">
        <v>0.94941361806406444</v>
      </c>
      <c r="AV92" s="463">
        <v>0.96594067874270706</v>
      </c>
      <c r="AX92" s="461">
        <v>42780</v>
      </c>
      <c r="AY92" s="462">
        <v>7496</v>
      </c>
      <c r="AZ92" s="239">
        <v>17893</v>
      </c>
      <c r="BA92" s="239">
        <v>38450</v>
      </c>
      <c r="BB92" s="463">
        <v>63839</v>
      </c>
    </row>
    <row r="93" spans="1:54" ht="12.75" customHeight="1" x14ac:dyDescent="0.3">
      <c r="A93" s="8"/>
      <c r="B93" s="8"/>
      <c r="C93" s="8"/>
      <c r="D93" s="8"/>
      <c r="E93" s="8"/>
      <c r="F93" s="37"/>
      <c r="M93" s="461">
        <v>42781</v>
      </c>
      <c r="N93" s="462">
        <v>1</v>
      </c>
      <c r="O93" s="239">
        <v>1</v>
      </c>
      <c r="P93" s="239">
        <v>1</v>
      </c>
      <c r="Q93" s="239">
        <v>1</v>
      </c>
      <c r="R93" s="239">
        <v>1</v>
      </c>
      <c r="S93" s="239">
        <v>1</v>
      </c>
      <c r="T93" s="463">
        <v>1</v>
      </c>
      <c r="V93" s="461">
        <v>42781</v>
      </c>
      <c r="W93" s="462">
        <v>1</v>
      </c>
      <c r="X93" s="239">
        <v>1</v>
      </c>
      <c r="Y93" s="239">
        <v>1</v>
      </c>
      <c r="Z93" s="239">
        <v>1</v>
      </c>
      <c r="AA93" s="239">
        <v>1</v>
      </c>
      <c r="AB93" s="239">
        <v>1</v>
      </c>
      <c r="AC93" s="463">
        <v>1</v>
      </c>
      <c r="AF93" s="467">
        <v>15</v>
      </c>
      <c r="AG93" s="462">
        <v>1</v>
      </c>
      <c r="AH93" s="239">
        <v>1</v>
      </c>
      <c r="AI93" s="239">
        <v>1</v>
      </c>
      <c r="AJ93" s="239">
        <v>1</v>
      </c>
      <c r="AK93" s="239">
        <v>1</v>
      </c>
      <c r="AL93" s="239">
        <v>1</v>
      </c>
      <c r="AM93" s="239">
        <v>1</v>
      </c>
      <c r="AN93" s="239">
        <v>0.998</v>
      </c>
      <c r="AO93" s="463">
        <v>0.95</v>
      </c>
      <c r="AQ93" s="461">
        <v>42781</v>
      </c>
      <c r="AR93" s="462">
        <v>0.97341513292433535</v>
      </c>
      <c r="AS93" s="239">
        <v>0.97393921597415944</v>
      </c>
      <c r="AT93" s="239">
        <v>0.96175086929842502</v>
      </c>
      <c r="AU93" s="239">
        <v>0.95633652822151227</v>
      </c>
      <c r="AV93" s="463">
        <v>0.96590281163660008</v>
      </c>
      <c r="AX93" s="461">
        <v>42781</v>
      </c>
      <c r="AY93" s="462">
        <v>8313</v>
      </c>
      <c r="AZ93" s="239">
        <v>18511</v>
      </c>
      <c r="BA93" s="239">
        <v>39216</v>
      </c>
      <c r="BB93" s="463">
        <v>66040</v>
      </c>
    </row>
    <row r="94" spans="1:54" ht="12.75" customHeight="1" x14ac:dyDescent="0.3">
      <c r="A94" s="8"/>
      <c r="B94" s="8"/>
      <c r="C94" s="8"/>
      <c r="D94" s="8"/>
      <c r="E94" s="8"/>
      <c r="F94" s="37"/>
      <c r="M94" s="461">
        <v>42782</v>
      </c>
      <c r="N94" s="462">
        <v>1</v>
      </c>
      <c r="O94" s="239">
        <v>1</v>
      </c>
      <c r="P94" s="239">
        <v>1</v>
      </c>
      <c r="Q94" s="239">
        <v>1</v>
      </c>
      <c r="R94" s="239">
        <v>1</v>
      </c>
      <c r="S94" s="239">
        <v>1</v>
      </c>
      <c r="T94" s="463">
        <v>1</v>
      </c>
      <c r="V94" s="461">
        <v>42782</v>
      </c>
      <c r="W94" s="462">
        <v>1</v>
      </c>
      <c r="X94" s="239">
        <v>1</v>
      </c>
      <c r="Y94" s="239">
        <v>1</v>
      </c>
      <c r="Z94" s="239">
        <v>1</v>
      </c>
      <c r="AA94" s="239">
        <v>1</v>
      </c>
      <c r="AB94" s="239">
        <v>1</v>
      </c>
      <c r="AC94" s="463">
        <v>1</v>
      </c>
      <c r="AF94" s="467">
        <v>16</v>
      </c>
      <c r="AG94" s="462">
        <v>1</v>
      </c>
      <c r="AH94" s="239">
        <v>1</v>
      </c>
      <c r="AI94" s="239">
        <v>1</v>
      </c>
      <c r="AJ94" s="239">
        <v>1</v>
      </c>
      <c r="AK94" s="239">
        <v>1</v>
      </c>
      <c r="AL94" s="239">
        <v>1</v>
      </c>
      <c r="AM94" s="239">
        <v>1</v>
      </c>
      <c r="AN94" s="239">
        <v>0.998</v>
      </c>
      <c r="AO94" s="463">
        <v>0.95</v>
      </c>
      <c r="AQ94" s="461">
        <v>42782</v>
      </c>
      <c r="AR94" s="462">
        <v>0.9734661889834304</v>
      </c>
      <c r="AS94" s="239">
        <v>0.9704475973975073</v>
      </c>
      <c r="AT94" s="239">
        <v>0.9734569201601011</v>
      </c>
      <c r="AU94" s="239">
        <v>0.96259320106154433</v>
      </c>
      <c r="AV94" s="463">
        <v>0.96560340072038164</v>
      </c>
      <c r="AX94" s="461">
        <v>42782</v>
      </c>
      <c r="AY94" s="462">
        <v>8932</v>
      </c>
      <c r="AZ94" s="239">
        <v>17504</v>
      </c>
      <c r="BA94" s="239">
        <v>38730</v>
      </c>
      <c r="BB94" s="463">
        <v>65166</v>
      </c>
    </row>
    <row r="95" spans="1:54" ht="51" customHeight="1" x14ac:dyDescent="0.3">
      <c r="A95" s="254" t="s">
        <v>910</v>
      </c>
      <c r="B95" s="254"/>
      <c r="C95" s="254"/>
      <c r="D95" s="254"/>
      <c r="E95" s="254"/>
      <c r="M95" s="461">
        <v>42783</v>
      </c>
      <c r="N95" s="462">
        <v>1</v>
      </c>
      <c r="O95" s="239">
        <v>1</v>
      </c>
      <c r="P95" s="239">
        <v>1</v>
      </c>
      <c r="Q95" s="239">
        <v>1</v>
      </c>
      <c r="R95" s="239">
        <v>1</v>
      </c>
      <c r="S95" s="239">
        <v>1</v>
      </c>
      <c r="T95" s="463">
        <v>1</v>
      </c>
      <c r="V95" s="461">
        <v>42783</v>
      </c>
      <c r="W95" s="462">
        <v>1</v>
      </c>
      <c r="X95" s="239">
        <v>1</v>
      </c>
      <c r="Y95" s="239">
        <v>1</v>
      </c>
      <c r="Z95" s="239">
        <v>1</v>
      </c>
      <c r="AA95" s="239">
        <v>1</v>
      </c>
      <c r="AB95" s="239">
        <v>1</v>
      </c>
      <c r="AC95" s="463">
        <v>1</v>
      </c>
      <c r="AF95" s="467">
        <v>17</v>
      </c>
      <c r="AG95" s="462">
        <v>1</v>
      </c>
      <c r="AH95" s="239">
        <v>1</v>
      </c>
      <c r="AI95" s="239">
        <v>1</v>
      </c>
      <c r="AJ95" s="239">
        <v>1</v>
      </c>
      <c r="AK95" s="239">
        <v>1</v>
      </c>
      <c r="AL95" s="239">
        <v>1</v>
      </c>
      <c r="AM95" s="239">
        <v>1</v>
      </c>
      <c r="AN95" s="239">
        <v>0.998</v>
      </c>
      <c r="AO95" s="463">
        <v>0.95</v>
      </c>
      <c r="AQ95" s="461">
        <v>42783</v>
      </c>
      <c r="AR95" s="462">
        <v>0.97019464720194648</v>
      </c>
      <c r="AS95" s="239">
        <v>0.96333725029377204</v>
      </c>
      <c r="AT95" s="239">
        <v>0.97308209959623149</v>
      </c>
      <c r="AU95" s="239">
        <v>0.93967343886326815</v>
      </c>
      <c r="AV95" s="463">
        <v>0.96741662579695931</v>
      </c>
      <c r="AX95" s="461">
        <v>42783</v>
      </c>
      <c r="AY95" s="462">
        <v>8220</v>
      </c>
      <c r="AZ95" s="239">
        <v>17223</v>
      </c>
      <c r="BA95" s="239">
        <v>40647</v>
      </c>
      <c r="BB95" s="463">
        <v>66090</v>
      </c>
    </row>
    <row r="96" spans="1:54" x14ac:dyDescent="0.2">
      <c r="M96" s="461">
        <v>42784</v>
      </c>
      <c r="N96" s="462">
        <v>1</v>
      </c>
      <c r="O96" s="239">
        <v>1</v>
      </c>
      <c r="P96" s="239">
        <v>1</v>
      </c>
      <c r="Q96" s="239">
        <v>1</v>
      </c>
      <c r="R96" s="239">
        <v>1</v>
      </c>
      <c r="S96" s="239">
        <v>1</v>
      </c>
      <c r="T96" s="463">
        <v>1</v>
      </c>
      <c r="V96" s="461">
        <v>42784</v>
      </c>
      <c r="W96" s="462">
        <v>1</v>
      </c>
      <c r="X96" s="239">
        <v>1</v>
      </c>
      <c r="Y96" s="239">
        <v>1</v>
      </c>
      <c r="Z96" s="239">
        <v>1</v>
      </c>
      <c r="AA96" s="239">
        <v>1</v>
      </c>
      <c r="AB96" s="239">
        <v>1</v>
      </c>
      <c r="AC96" s="463">
        <v>1</v>
      </c>
      <c r="AF96" s="467">
        <v>18</v>
      </c>
      <c r="AG96" s="462">
        <v>1</v>
      </c>
      <c r="AH96" s="239">
        <v>1</v>
      </c>
      <c r="AI96" s="239">
        <v>1</v>
      </c>
      <c r="AJ96" s="239">
        <v>1</v>
      </c>
      <c r="AK96" s="239">
        <v>1</v>
      </c>
      <c r="AL96" s="239">
        <v>1</v>
      </c>
      <c r="AM96" s="239">
        <v>1</v>
      </c>
      <c r="AN96" s="239">
        <v>0.998</v>
      </c>
      <c r="AO96" s="463">
        <v>0.95</v>
      </c>
      <c r="AQ96" s="461">
        <v>42784</v>
      </c>
      <c r="AR96" s="462"/>
      <c r="AS96" s="239">
        <v>0.96512961688460652</v>
      </c>
      <c r="AT96" s="239">
        <v>0.97216796875</v>
      </c>
      <c r="AU96" s="239">
        <v>0.96656833824975419</v>
      </c>
      <c r="AV96" s="463">
        <v>0.96740631617714756</v>
      </c>
      <c r="AX96" s="461">
        <v>42784</v>
      </c>
      <c r="AY96" s="462">
        <v>0</v>
      </c>
      <c r="AZ96" s="239">
        <v>6407</v>
      </c>
      <c r="BA96" s="239">
        <v>45478</v>
      </c>
      <c r="BB96" s="463">
        <v>51885</v>
      </c>
    </row>
    <row r="97" spans="2:54" x14ac:dyDescent="0.2">
      <c r="B97" s="36" t="s">
        <v>41</v>
      </c>
      <c r="M97" s="461">
        <v>42785</v>
      </c>
      <c r="N97" s="462">
        <v>1</v>
      </c>
      <c r="O97" s="239">
        <v>1</v>
      </c>
      <c r="P97" s="239">
        <v>1</v>
      </c>
      <c r="Q97" s="239">
        <v>1</v>
      </c>
      <c r="R97" s="239">
        <v>1</v>
      </c>
      <c r="S97" s="239">
        <v>1</v>
      </c>
      <c r="T97" s="463">
        <v>1</v>
      </c>
      <c r="V97" s="461">
        <v>42785</v>
      </c>
      <c r="W97" s="462">
        <v>1</v>
      </c>
      <c r="X97" s="239">
        <v>1</v>
      </c>
      <c r="Y97" s="239">
        <v>1</v>
      </c>
      <c r="Z97" s="239">
        <v>1</v>
      </c>
      <c r="AA97" s="239">
        <v>1</v>
      </c>
      <c r="AB97" s="239">
        <v>1</v>
      </c>
      <c r="AC97" s="463">
        <v>1</v>
      </c>
      <c r="AF97" s="467">
        <v>19</v>
      </c>
      <c r="AG97" s="462">
        <v>2</v>
      </c>
      <c r="AH97" s="239">
        <v>2</v>
      </c>
      <c r="AI97" s="239">
        <v>2</v>
      </c>
      <c r="AJ97" s="239">
        <v>2</v>
      </c>
      <c r="AK97" s="239">
        <v>2</v>
      </c>
      <c r="AL97" s="239">
        <v>2</v>
      </c>
      <c r="AM97" s="239">
        <v>2</v>
      </c>
      <c r="AN97" s="239">
        <v>1.996</v>
      </c>
      <c r="AO97" s="463">
        <v>1.9</v>
      </c>
      <c r="AQ97" s="461">
        <v>42785</v>
      </c>
      <c r="AR97" s="462"/>
      <c r="AS97" s="239">
        <v>0.97282608695652173</v>
      </c>
      <c r="AT97" s="239">
        <v>0.8715814506539834</v>
      </c>
      <c r="AU97" s="239">
        <v>0.97247706422018354</v>
      </c>
      <c r="AV97" s="463">
        <v>0.96662207357859531</v>
      </c>
      <c r="AX97" s="461">
        <v>42785</v>
      </c>
      <c r="AY97" s="462">
        <v>0</v>
      </c>
      <c r="AZ97" s="239">
        <v>1945</v>
      </c>
      <c r="BA97" s="239">
        <v>15168</v>
      </c>
      <c r="BB97" s="463">
        <v>17113</v>
      </c>
    </row>
    <row r="98" spans="2:54" x14ac:dyDescent="0.2">
      <c r="M98" s="461">
        <v>42786</v>
      </c>
      <c r="N98" s="462">
        <v>1</v>
      </c>
      <c r="O98" s="239">
        <v>1</v>
      </c>
      <c r="P98" s="239">
        <v>1</v>
      </c>
      <c r="Q98" s="239">
        <v>1</v>
      </c>
      <c r="R98" s="239">
        <v>1</v>
      </c>
      <c r="S98" s="239">
        <v>1</v>
      </c>
      <c r="T98" s="463">
        <v>1</v>
      </c>
      <c r="V98" s="461">
        <v>42786</v>
      </c>
      <c r="W98" s="462">
        <v>1</v>
      </c>
      <c r="X98" s="239">
        <v>1</v>
      </c>
      <c r="Y98" s="239">
        <v>1</v>
      </c>
      <c r="Z98" s="239">
        <v>1</v>
      </c>
      <c r="AA98" s="239">
        <v>1</v>
      </c>
      <c r="AB98" s="239">
        <v>1</v>
      </c>
      <c r="AC98" s="463">
        <v>1</v>
      </c>
      <c r="AF98" s="467">
        <v>20</v>
      </c>
      <c r="AG98" s="462">
        <v>1.9991156462585034</v>
      </c>
      <c r="AH98" s="239">
        <v>2</v>
      </c>
      <c r="AI98" s="239">
        <v>2</v>
      </c>
      <c r="AJ98" s="239">
        <v>2</v>
      </c>
      <c r="AK98" s="239">
        <v>2</v>
      </c>
      <c r="AL98" s="239">
        <v>2</v>
      </c>
      <c r="AM98" s="239">
        <v>2</v>
      </c>
      <c r="AN98" s="239">
        <v>1.996</v>
      </c>
      <c r="AO98" s="463">
        <v>1.9</v>
      </c>
      <c r="AQ98" s="461">
        <v>42786</v>
      </c>
      <c r="AR98" s="462">
        <v>0.96169354838709675</v>
      </c>
      <c r="AS98" s="239">
        <v>0.97266006416515549</v>
      </c>
      <c r="AT98" s="239">
        <v>0.96717071229606044</v>
      </c>
      <c r="AU98" s="239">
        <v>0.94765465669612503</v>
      </c>
      <c r="AV98" s="463">
        <v>0.96252905033268599</v>
      </c>
      <c r="AX98" s="461">
        <v>42786</v>
      </c>
      <c r="AY98" s="462">
        <v>9424</v>
      </c>
      <c r="AZ98" s="239">
        <v>19364</v>
      </c>
      <c r="BA98" s="239">
        <v>38766</v>
      </c>
      <c r="BB98" s="463">
        <v>67554</v>
      </c>
    </row>
    <row r="99" spans="2:54" x14ac:dyDescent="0.2">
      <c r="M99" s="461">
        <v>42787</v>
      </c>
      <c r="N99" s="462">
        <v>1</v>
      </c>
      <c r="O99" s="239">
        <v>1</v>
      </c>
      <c r="P99" s="239">
        <v>1</v>
      </c>
      <c r="Q99" s="239">
        <v>1</v>
      </c>
      <c r="R99" s="239">
        <v>1</v>
      </c>
      <c r="S99" s="239">
        <v>1</v>
      </c>
      <c r="T99" s="463">
        <v>1</v>
      </c>
      <c r="V99" s="461">
        <v>42787</v>
      </c>
      <c r="W99" s="462">
        <v>1</v>
      </c>
      <c r="X99" s="239">
        <v>1</v>
      </c>
      <c r="Y99" s="239">
        <v>1</v>
      </c>
      <c r="Z99" s="239">
        <v>1</v>
      </c>
      <c r="AA99" s="239">
        <v>1</v>
      </c>
      <c r="AB99" s="239">
        <v>1</v>
      </c>
      <c r="AC99" s="463">
        <v>1</v>
      </c>
      <c r="AF99" s="467">
        <v>21</v>
      </c>
      <c r="AG99" s="462">
        <v>1.9999591836734694</v>
      </c>
      <c r="AH99" s="239">
        <v>2</v>
      </c>
      <c r="AI99" s="239">
        <v>2</v>
      </c>
      <c r="AJ99" s="239">
        <v>2</v>
      </c>
      <c r="AK99" s="239">
        <v>2</v>
      </c>
      <c r="AL99" s="239">
        <v>2</v>
      </c>
      <c r="AM99" s="239">
        <v>2</v>
      </c>
      <c r="AN99" s="239">
        <v>1.996</v>
      </c>
      <c r="AO99" s="463">
        <v>1.9</v>
      </c>
      <c r="AQ99" s="461">
        <v>42787</v>
      </c>
      <c r="AR99" s="462">
        <v>0.96471797213975796</v>
      </c>
      <c r="AS99" s="239">
        <v>0.96704605611434624</v>
      </c>
      <c r="AT99" s="239">
        <v>0.96578775332316413</v>
      </c>
      <c r="AU99" s="239">
        <v>0.95145956828095291</v>
      </c>
      <c r="AV99" s="463">
        <v>0.96116598255515651</v>
      </c>
      <c r="AX99" s="461">
        <v>42787</v>
      </c>
      <c r="AY99" s="462">
        <v>8758</v>
      </c>
      <c r="AZ99" s="239">
        <v>19701</v>
      </c>
      <c r="BA99" s="239">
        <v>40125</v>
      </c>
      <c r="BB99" s="463">
        <v>68584</v>
      </c>
    </row>
    <row r="100" spans="2:54" x14ac:dyDescent="0.2">
      <c r="M100" s="461">
        <v>42788</v>
      </c>
      <c r="N100" s="462">
        <v>1</v>
      </c>
      <c r="O100" s="239">
        <v>1</v>
      </c>
      <c r="P100" s="239">
        <v>1</v>
      </c>
      <c r="Q100" s="239">
        <v>1</v>
      </c>
      <c r="R100" s="239">
        <v>1</v>
      </c>
      <c r="S100" s="239">
        <v>1</v>
      </c>
      <c r="T100" s="463">
        <v>1</v>
      </c>
      <c r="V100" s="461">
        <v>42788</v>
      </c>
      <c r="W100" s="462">
        <v>1</v>
      </c>
      <c r="X100" s="239">
        <v>1</v>
      </c>
      <c r="Y100" s="239">
        <v>1</v>
      </c>
      <c r="Z100" s="239">
        <v>1</v>
      </c>
      <c r="AA100" s="239">
        <v>1</v>
      </c>
      <c r="AB100" s="239">
        <v>1</v>
      </c>
      <c r="AC100" s="463">
        <v>1</v>
      </c>
      <c r="AF100" s="467">
        <v>22</v>
      </c>
      <c r="AG100" s="462">
        <v>1.9975571428571428</v>
      </c>
      <c r="AH100" s="239">
        <v>2</v>
      </c>
      <c r="AI100" s="239">
        <v>1.9983766233766234</v>
      </c>
      <c r="AJ100" s="239">
        <v>2</v>
      </c>
      <c r="AK100" s="239">
        <v>2</v>
      </c>
      <c r="AL100" s="239">
        <v>2</v>
      </c>
      <c r="AM100" s="239">
        <v>2</v>
      </c>
      <c r="AN100" s="239">
        <v>0.998</v>
      </c>
      <c r="AO100" s="463">
        <v>0.95</v>
      </c>
      <c r="AQ100" s="461">
        <v>42788</v>
      </c>
      <c r="AR100" s="462">
        <v>0.97220190197512801</v>
      </c>
      <c r="AS100" s="239">
        <v>0.97340028499694642</v>
      </c>
      <c r="AT100" s="239">
        <v>0.96890628397477707</v>
      </c>
      <c r="AU100" s="239">
        <v>0.95093041040020387</v>
      </c>
      <c r="AV100" s="463">
        <v>0.96261473737888836</v>
      </c>
      <c r="AX100" s="461">
        <v>42788</v>
      </c>
      <c r="AY100" s="462">
        <v>8202</v>
      </c>
      <c r="AZ100" s="239">
        <v>19336</v>
      </c>
      <c r="BA100" s="239">
        <v>39222</v>
      </c>
      <c r="BB100" s="463">
        <v>66760</v>
      </c>
    </row>
    <row r="101" spans="2:54" x14ac:dyDescent="0.2">
      <c r="M101" s="461">
        <v>42789</v>
      </c>
      <c r="N101" s="462">
        <v>1</v>
      </c>
      <c r="O101" s="239">
        <v>1</v>
      </c>
      <c r="P101" s="239">
        <v>1</v>
      </c>
      <c r="Q101" s="239">
        <v>1</v>
      </c>
      <c r="R101" s="239">
        <v>1</v>
      </c>
      <c r="S101" s="239">
        <v>1</v>
      </c>
      <c r="T101" s="463">
        <v>1</v>
      </c>
      <c r="V101" s="461">
        <v>42789</v>
      </c>
      <c r="W101" s="462">
        <v>1</v>
      </c>
      <c r="X101" s="239">
        <v>1</v>
      </c>
      <c r="Y101" s="239">
        <v>1</v>
      </c>
      <c r="Z101" s="239">
        <v>1</v>
      </c>
      <c r="AA101" s="239">
        <v>1</v>
      </c>
      <c r="AB101" s="239">
        <v>1</v>
      </c>
      <c r="AC101" s="463">
        <v>1</v>
      </c>
      <c r="AF101" s="467">
        <v>23</v>
      </c>
      <c r="AG101" s="462">
        <v>2</v>
      </c>
      <c r="AH101" s="239">
        <v>2</v>
      </c>
      <c r="AI101" s="239">
        <v>2</v>
      </c>
      <c r="AJ101" s="239">
        <v>2</v>
      </c>
      <c r="AK101" s="239">
        <v>2</v>
      </c>
      <c r="AL101" s="239">
        <v>2</v>
      </c>
      <c r="AM101" s="239">
        <v>2</v>
      </c>
      <c r="AN101" s="239">
        <v>1.996</v>
      </c>
      <c r="AO101" s="463">
        <v>1.9</v>
      </c>
      <c r="AQ101" s="461">
        <v>42789</v>
      </c>
      <c r="AR101" s="462">
        <v>0.97329789926600863</v>
      </c>
      <c r="AS101" s="239">
        <v>0.9748655084222595</v>
      </c>
      <c r="AT101" s="239">
        <v>0.97320021019442982</v>
      </c>
      <c r="AU101" s="239">
        <v>0.95597671989255339</v>
      </c>
      <c r="AV101" s="463">
        <v>0.96066289641348701</v>
      </c>
      <c r="AX101" s="461">
        <v>42789</v>
      </c>
      <c r="AY101" s="462">
        <v>7902</v>
      </c>
      <c r="AZ101" s="239">
        <v>15145</v>
      </c>
      <c r="BA101" s="239">
        <v>34639</v>
      </c>
      <c r="BB101" s="463">
        <v>57686</v>
      </c>
    </row>
    <row r="102" spans="2:54" x14ac:dyDescent="0.2">
      <c r="M102" s="461">
        <v>42790</v>
      </c>
      <c r="N102" s="462">
        <v>1</v>
      </c>
      <c r="O102" s="239">
        <v>1</v>
      </c>
      <c r="P102" s="239">
        <v>1</v>
      </c>
      <c r="Q102" s="239">
        <v>1</v>
      </c>
      <c r="R102" s="239">
        <v>1</v>
      </c>
      <c r="S102" s="239">
        <v>1</v>
      </c>
      <c r="T102" s="463">
        <v>1</v>
      </c>
      <c r="V102" s="461">
        <v>42790</v>
      </c>
      <c r="W102" s="462">
        <v>1</v>
      </c>
      <c r="X102" s="239">
        <v>1</v>
      </c>
      <c r="Y102" s="239">
        <v>1</v>
      </c>
      <c r="Z102" s="239">
        <v>1</v>
      </c>
      <c r="AA102" s="239">
        <v>1</v>
      </c>
      <c r="AB102" s="239">
        <v>1</v>
      </c>
      <c r="AC102" s="463">
        <v>1</v>
      </c>
      <c r="AF102" s="467">
        <v>24</v>
      </c>
      <c r="AG102" s="462">
        <v>2</v>
      </c>
      <c r="AH102" s="239">
        <v>2</v>
      </c>
      <c r="AI102" s="239">
        <v>2</v>
      </c>
      <c r="AJ102" s="239">
        <v>2</v>
      </c>
      <c r="AK102" s="239">
        <v>2</v>
      </c>
      <c r="AL102" s="239">
        <v>2</v>
      </c>
      <c r="AM102" s="239">
        <v>2</v>
      </c>
      <c r="AN102" s="239">
        <v>1.996</v>
      </c>
      <c r="AO102" s="463">
        <v>1.9</v>
      </c>
      <c r="AQ102" s="461">
        <v>42790</v>
      </c>
      <c r="AR102" s="462">
        <v>0.97421942136923523</v>
      </c>
      <c r="AS102" s="239">
        <v>0.96655360844168081</v>
      </c>
      <c r="AT102" s="239">
        <v>0.96749396002635624</v>
      </c>
      <c r="AU102" s="239">
        <v>0.9422246220302376</v>
      </c>
      <c r="AV102" s="463">
        <v>0.96222639534525756</v>
      </c>
      <c r="AX102" s="461">
        <v>42790</v>
      </c>
      <c r="AY102" s="462">
        <v>6982</v>
      </c>
      <c r="AZ102" s="239">
        <v>15167</v>
      </c>
      <c r="BA102" s="239">
        <v>38039</v>
      </c>
      <c r="BB102" s="463">
        <v>60188</v>
      </c>
    </row>
    <row r="103" spans="2:54" x14ac:dyDescent="0.2">
      <c r="M103" s="461">
        <v>42791</v>
      </c>
      <c r="N103" s="462">
        <v>1</v>
      </c>
      <c r="O103" s="239">
        <v>1</v>
      </c>
      <c r="P103" s="239">
        <v>1</v>
      </c>
      <c r="Q103" s="239">
        <v>1</v>
      </c>
      <c r="R103" s="239">
        <v>1</v>
      </c>
      <c r="S103" s="239">
        <v>1</v>
      </c>
      <c r="T103" s="463">
        <v>1</v>
      </c>
      <c r="V103" s="461">
        <v>42791</v>
      </c>
      <c r="W103" s="462">
        <v>1</v>
      </c>
      <c r="X103" s="239">
        <v>1</v>
      </c>
      <c r="Y103" s="239">
        <v>1</v>
      </c>
      <c r="Z103" s="239">
        <v>1</v>
      </c>
      <c r="AA103" s="239">
        <v>1</v>
      </c>
      <c r="AB103" s="239">
        <v>1</v>
      </c>
      <c r="AC103" s="463">
        <v>1</v>
      </c>
      <c r="AF103" s="467">
        <v>25</v>
      </c>
      <c r="AG103" s="462">
        <v>2</v>
      </c>
      <c r="AH103" s="239">
        <v>2</v>
      </c>
      <c r="AI103" s="239">
        <v>1.9975714285714288</v>
      </c>
      <c r="AJ103" s="239">
        <v>2</v>
      </c>
      <c r="AK103" s="239">
        <v>2</v>
      </c>
      <c r="AL103" s="239">
        <v>2</v>
      </c>
      <c r="AM103" s="239">
        <v>2</v>
      </c>
      <c r="AN103" s="239">
        <v>1.996</v>
      </c>
      <c r="AO103" s="463">
        <v>1.9</v>
      </c>
      <c r="AQ103" s="461">
        <v>42791</v>
      </c>
      <c r="AR103" s="462">
        <v>1</v>
      </c>
      <c r="AS103" s="239">
        <v>0.9634076615208691</v>
      </c>
      <c r="AT103" s="239">
        <v>0.96182495344506513</v>
      </c>
      <c r="AU103" s="239">
        <v>0.96140592694693316</v>
      </c>
      <c r="AV103" s="463">
        <v>0.96168128858561941</v>
      </c>
      <c r="AX103" s="461">
        <v>42791</v>
      </c>
      <c r="AY103" s="462">
        <v>2</v>
      </c>
      <c r="AZ103" s="239">
        <v>5646</v>
      </c>
      <c r="BA103" s="239">
        <v>44537</v>
      </c>
      <c r="BB103" s="463">
        <v>50185</v>
      </c>
    </row>
    <row r="104" spans="2:54" x14ac:dyDescent="0.2">
      <c r="M104" s="461">
        <v>42792</v>
      </c>
      <c r="N104" s="462">
        <v>1</v>
      </c>
      <c r="O104" s="239">
        <v>1</v>
      </c>
      <c r="P104" s="239">
        <v>1</v>
      </c>
      <c r="Q104" s="239">
        <v>1</v>
      </c>
      <c r="R104" s="239">
        <v>1</v>
      </c>
      <c r="S104" s="239">
        <v>1</v>
      </c>
      <c r="T104" s="463">
        <v>1</v>
      </c>
      <c r="V104" s="461">
        <v>42792</v>
      </c>
      <c r="W104" s="462">
        <v>1</v>
      </c>
      <c r="X104" s="239">
        <v>1</v>
      </c>
      <c r="Y104" s="239">
        <v>1</v>
      </c>
      <c r="Z104" s="239">
        <v>1</v>
      </c>
      <c r="AA104" s="239">
        <v>1</v>
      </c>
      <c r="AB104" s="239">
        <v>1</v>
      </c>
      <c r="AC104" s="463">
        <v>1</v>
      </c>
      <c r="AF104" s="467">
        <v>26</v>
      </c>
      <c r="AG104" s="462">
        <v>2</v>
      </c>
      <c r="AH104" s="239">
        <v>2</v>
      </c>
      <c r="AI104" s="239">
        <v>2</v>
      </c>
      <c r="AJ104" s="239">
        <v>2</v>
      </c>
      <c r="AK104" s="239">
        <v>2</v>
      </c>
      <c r="AL104" s="239">
        <v>2</v>
      </c>
      <c r="AM104" s="239">
        <v>2</v>
      </c>
      <c r="AN104" s="239">
        <v>1.996</v>
      </c>
      <c r="AO104" s="463">
        <v>1.9</v>
      </c>
      <c r="AQ104" s="461">
        <v>42792</v>
      </c>
      <c r="AR104" s="462"/>
      <c r="AS104" s="239">
        <v>0.97796143250688705</v>
      </c>
      <c r="AT104" s="239">
        <v>0.94051446945337625</v>
      </c>
      <c r="AU104" s="239">
        <v>0.97718631178707227</v>
      </c>
      <c r="AV104" s="463">
        <v>0.97558051489146891</v>
      </c>
      <c r="AX104" s="461">
        <v>42792</v>
      </c>
      <c r="AY104" s="462">
        <v>0</v>
      </c>
      <c r="AZ104" s="239">
        <v>1348</v>
      </c>
      <c r="BA104" s="239">
        <v>16111</v>
      </c>
      <c r="BB104" s="463">
        <v>17459</v>
      </c>
    </row>
    <row r="105" spans="2:54" x14ac:dyDescent="0.2">
      <c r="M105" s="461">
        <v>42793</v>
      </c>
      <c r="N105" s="462">
        <v>0.98952380952380958</v>
      </c>
      <c r="O105" s="239">
        <v>1</v>
      </c>
      <c r="P105" s="239">
        <v>1</v>
      </c>
      <c r="Q105" s="239">
        <v>1</v>
      </c>
      <c r="R105" s="239">
        <v>1</v>
      </c>
      <c r="S105" s="239">
        <v>1</v>
      </c>
      <c r="T105" s="463">
        <v>1</v>
      </c>
      <c r="V105" s="461">
        <v>42793</v>
      </c>
      <c r="W105" s="462">
        <v>1</v>
      </c>
      <c r="X105" s="239">
        <v>1</v>
      </c>
      <c r="Y105" s="239">
        <v>1</v>
      </c>
      <c r="Z105" s="239">
        <v>1</v>
      </c>
      <c r="AA105" s="239">
        <v>1</v>
      </c>
      <c r="AB105" s="239">
        <v>1</v>
      </c>
      <c r="AC105" s="463">
        <v>1</v>
      </c>
      <c r="AF105" s="467">
        <v>27</v>
      </c>
      <c r="AG105" s="462">
        <v>2</v>
      </c>
      <c r="AH105" s="239">
        <v>1.9971428571428573</v>
      </c>
      <c r="AI105" s="239">
        <v>1.9999920634920636</v>
      </c>
      <c r="AJ105" s="239">
        <v>2</v>
      </c>
      <c r="AK105" s="239">
        <v>2</v>
      </c>
      <c r="AL105" s="239">
        <v>2</v>
      </c>
      <c r="AM105" s="239">
        <v>2</v>
      </c>
      <c r="AN105" s="239">
        <v>1.996</v>
      </c>
      <c r="AO105" s="463">
        <v>1.9</v>
      </c>
      <c r="AQ105" s="461">
        <v>42793</v>
      </c>
      <c r="AR105" s="462">
        <v>0.97456328532025738</v>
      </c>
      <c r="AS105" s="239">
        <v>0.97565493516803392</v>
      </c>
      <c r="AT105" s="239">
        <v>0.96166202612979224</v>
      </c>
      <c r="AU105" s="239">
        <v>0.95715227422544491</v>
      </c>
      <c r="AV105" s="463">
        <v>0.95593168179719956</v>
      </c>
      <c r="AX105" s="461">
        <v>42793</v>
      </c>
      <c r="AY105" s="462">
        <v>9789</v>
      </c>
      <c r="AZ105" s="239">
        <v>19785</v>
      </c>
      <c r="BA105" s="239">
        <v>41597</v>
      </c>
      <c r="BB105" s="463">
        <v>71171</v>
      </c>
    </row>
    <row r="106" spans="2:54" x14ac:dyDescent="0.2">
      <c r="M106" s="461">
        <v>42794</v>
      </c>
      <c r="N106" s="462">
        <v>1</v>
      </c>
      <c r="O106" s="239">
        <v>1</v>
      </c>
      <c r="P106" s="239">
        <v>1</v>
      </c>
      <c r="Q106" s="239">
        <v>1</v>
      </c>
      <c r="R106" s="239">
        <v>1</v>
      </c>
      <c r="S106" s="239">
        <v>1</v>
      </c>
      <c r="T106" s="463">
        <v>1</v>
      </c>
      <c r="V106" s="461">
        <v>42794</v>
      </c>
      <c r="W106" s="462">
        <v>1</v>
      </c>
      <c r="X106" s="239">
        <v>1</v>
      </c>
      <c r="Y106" s="239">
        <v>1</v>
      </c>
      <c r="Z106" s="239">
        <v>1</v>
      </c>
      <c r="AA106" s="239">
        <v>1</v>
      </c>
      <c r="AB106" s="239">
        <v>1</v>
      </c>
      <c r="AC106" s="463">
        <v>1</v>
      </c>
      <c r="AF106" s="467">
        <v>28</v>
      </c>
      <c r="AG106" s="462">
        <v>2</v>
      </c>
      <c r="AH106" s="239">
        <v>2</v>
      </c>
      <c r="AI106" s="239">
        <v>2</v>
      </c>
      <c r="AJ106" s="239">
        <v>2</v>
      </c>
      <c r="AK106" s="239">
        <v>2</v>
      </c>
      <c r="AL106" s="239">
        <v>2</v>
      </c>
      <c r="AM106" s="239">
        <v>2</v>
      </c>
      <c r="AN106" s="239">
        <v>1.996</v>
      </c>
      <c r="AO106" s="463">
        <v>1.9</v>
      </c>
      <c r="AQ106" s="461">
        <v>42794</v>
      </c>
      <c r="AR106" s="462">
        <v>0.97545535317636611</v>
      </c>
      <c r="AS106" s="239">
        <v>0.97045414174906741</v>
      </c>
      <c r="AT106" s="239">
        <v>0.96310039167182027</v>
      </c>
      <c r="AU106" s="239">
        <v>0.95600676818950936</v>
      </c>
      <c r="AV106" s="463">
        <v>0.95415598223778852</v>
      </c>
      <c r="AX106" s="461">
        <v>42794</v>
      </c>
      <c r="AY106" s="462">
        <v>9004</v>
      </c>
      <c r="AZ106" s="239">
        <v>21740</v>
      </c>
      <c r="BA106" s="239">
        <v>40843</v>
      </c>
      <c r="BB106" s="463">
        <v>71587</v>
      </c>
    </row>
    <row r="107" spans="2:54" x14ac:dyDescent="0.2">
      <c r="M107" s="469" t="s">
        <v>884</v>
      </c>
      <c r="N107" s="464">
        <v>27.989047619047618</v>
      </c>
      <c r="O107" s="465">
        <v>28</v>
      </c>
      <c r="P107" s="465">
        <v>28</v>
      </c>
      <c r="Q107" s="465">
        <v>28</v>
      </c>
      <c r="R107" s="465">
        <v>28</v>
      </c>
      <c r="S107" s="465">
        <v>28</v>
      </c>
      <c r="T107" s="466">
        <v>28</v>
      </c>
      <c r="V107" s="452" t="s">
        <v>884</v>
      </c>
      <c r="W107" s="464">
        <v>27.999523809523808</v>
      </c>
      <c r="X107" s="465">
        <v>28</v>
      </c>
      <c r="Y107" s="465">
        <v>28</v>
      </c>
      <c r="Z107" s="465">
        <v>28</v>
      </c>
      <c r="AA107" s="465">
        <v>28</v>
      </c>
      <c r="AB107" s="465">
        <v>28</v>
      </c>
      <c r="AC107" s="466">
        <v>28</v>
      </c>
      <c r="AF107" s="467">
        <v>29</v>
      </c>
      <c r="AG107" s="462">
        <v>1.9863945578231292</v>
      </c>
      <c r="AH107" s="239">
        <v>2</v>
      </c>
      <c r="AI107" s="239">
        <v>2</v>
      </c>
      <c r="AJ107" s="239">
        <v>2</v>
      </c>
      <c r="AK107" s="239">
        <v>2</v>
      </c>
      <c r="AL107" s="239">
        <v>2</v>
      </c>
      <c r="AM107" s="239">
        <v>2</v>
      </c>
      <c r="AN107" s="239">
        <v>1.996</v>
      </c>
      <c r="AO107" s="463">
        <v>1.9</v>
      </c>
      <c r="AQ107" s="452" t="s">
        <v>884</v>
      </c>
      <c r="AR107" s="464">
        <v>20.473864081923526</v>
      </c>
      <c r="AS107" s="465">
        <v>27.208451530154456</v>
      </c>
      <c r="AT107" s="465">
        <v>26.945951840653574</v>
      </c>
      <c r="AU107" s="465">
        <v>26.793449728008554</v>
      </c>
      <c r="AV107" s="466">
        <v>27.030066949596353</v>
      </c>
      <c r="AX107" s="452" t="s">
        <v>884</v>
      </c>
      <c r="AY107" s="464">
        <v>178519</v>
      </c>
      <c r="AZ107" s="465">
        <v>378570</v>
      </c>
      <c r="BA107" s="465">
        <v>1056608</v>
      </c>
      <c r="BB107" s="466">
        <v>1613697</v>
      </c>
    </row>
    <row r="108" spans="2:54" x14ac:dyDescent="0.2">
      <c r="AF108" s="467">
        <v>30</v>
      </c>
      <c r="AG108" s="462">
        <v>2</v>
      </c>
      <c r="AH108" s="239">
        <v>2</v>
      </c>
      <c r="AI108" s="239">
        <v>2</v>
      </c>
      <c r="AJ108" s="239">
        <v>2</v>
      </c>
      <c r="AK108" s="239">
        <v>2</v>
      </c>
      <c r="AL108" s="239">
        <v>2</v>
      </c>
      <c r="AM108" s="239">
        <v>2</v>
      </c>
      <c r="AN108" s="239">
        <v>1.996</v>
      </c>
      <c r="AO108" s="463">
        <v>1.9</v>
      </c>
    </row>
    <row r="109" spans="2:54" x14ac:dyDescent="0.2">
      <c r="AF109" s="467">
        <v>31</v>
      </c>
      <c r="AG109" s="462">
        <v>2</v>
      </c>
      <c r="AH109" s="239">
        <v>2</v>
      </c>
      <c r="AI109" s="239">
        <v>2</v>
      </c>
      <c r="AJ109" s="239">
        <v>2</v>
      </c>
      <c r="AK109" s="239">
        <v>2</v>
      </c>
      <c r="AL109" s="239">
        <v>2</v>
      </c>
      <c r="AM109" s="239">
        <v>2</v>
      </c>
      <c r="AN109" s="239">
        <v>1.996</v>
      </c>
      <c r="AO109" s="463">
        <v>1.9</v>
      </c>
    </row>
    <row r="110" spans="2:54" ht="12.75" customHeight="1" x14ac:dyDescent="0.2">
      <c r="AF110" s="467">
        <v>32</v>
      </c>
      <c r="AG110" s="462">
        <v>2</v>
      </c>
      <c r="AH110" s="239">
        <v>2</v>
      </c>
      <c r="AI110" s="239">
        <v>2</v>
      </c>
      <c r="AJ110" s="239">
        <v>2</v>
      </c>
      <c r="AK110" s="239">
        <v>2</v>
      </c>
      <c r="AL110" s="239">
        <v>2</v>
      </c>
      <c r="AM110" s="239">
        <v>2</v>
      </c>
      <c r="AN110" s="239">
        <v>1.996</v>
      </c>
      <c r="AO110" s="463">
        <v>1.9</v>
      </c>
    </row>
    <row r="111" spans="2:54" ht="12.75" customHeight="1" x14ac:dyDescent="0.2">
      <c r="AF111" s="467">
        <v>33</v>
      </c>
      <c r="AG111" s="462">
        <v>2</v>
      </c>
      <c r="AH111" s="239">
        <v>2</v>
      </c>
      <c r="AI111" s="239">
        <v>2</v>
      </c>
      <c r="AJ111" s="239">
        <v>2</v>
      </c>
      <c r="AK111" s="239">
        <v>2</v>
      </c>
      <c r="AL111" s="239">
        <v>2</v>
      </c>
      <c r="AM111" s="239">
        <v>2</v>
      </c>
      <c r="AN111" s="239">
        <v>1.996</v>
      </c>
      <c r="AO111" s="463">
        <v>1.9</v>
      </c>
    </row>
    <row r="112" spans="2:54" x14ac:dyDescent="0.2">
      <c r="AF112" s="467">
        <v>34</v>
      </c>
      <c r="AG112" s="462">
        <v>2</v>
      </c>
      <c r="AH112" s="239">
        <v>2</v>
      </c>
      <c r="AI112" s="239">
        <v>2</v>
      </c>
      <c r="AJ112" s="239">
        <v>2</v>
      </c>
      <c r="AK112" s="239">
        <v>2</v>
      </c>
      <c r="AL112" s="239">
        <v>2</v>
      </c>
      <c r="AM112" s="239">
        <v>2</v>
      </c>
      <c r="AN112" s="239">
        <v>1.996</v>
      </c>
      <c r="AO112" s="463">
        <v>1.9</v>
      </c>
    </row>
    <row r="113" spans="1:41" ht="15" x14ac:dyDescent="0.25">
      <c r="A113" s="25"/>
      <c r="B113" s="23"/>
      <c r="C113" s="23"/>
      <c r="D113" s="23"/>
      <c r="E113" s="23"/>
      <c r="F113" s="23"/>
      <c r="G113" s="23"/>
      <c r="H113" s="24"/>
      <c r="I113" s="2"/>
      <c r="AF113" s="467">
        <v>35</v>
      </c>
      <c r="AG113" s="462">
        <v>1</v>
      </c>
      <c r="AH113" s="239">
        <v>1</v>
      </c>
      <c r="AI113" s="239">
        <v>1</v>
      </c>
      <c r="AJ113" s="239">
        <v>1</v>
      </c>
      <c r="AK113" s="239">
        <v>1</v>
      </c>
      <c r="AL113" s="239">
        <v>1</v>
      </c>
      <c r="AM113" s="239">
        <v>1</v>
      </c>
      <c r="AN113" s="239">
        <v>0.998</v>
      </c>
      <c r="AO113" s="463">
        <v>0.95</v>
      </c>
    </row>
    <row r="114" spans="1:41" x14ac:dyDescent="0.2">
      <c r="AF114" s="467">
        <v>36</v>
      </c>
      <c r="AG114" s="462">
        <v>1</v>
      </c>
      <c r="AH114" s="239">
        <v>1</v>
      </c>
      <c r="AI114" s="239">
        <v>1</v>
      </c>
      <c r="AJ114" s="239">
        <v>1</v>
      </c>
      <c r="AK114" s="239">
        <v>1</v>
      </c>
      <c r="AL114" s="239">
        <v>1</v>
      </c>
      <c r="AM114" s="239">
        <v>1</v>
      </c>
      <c r="AN114" s="239">
        <v>0.998</v>
      </c>
      <c r="AO114" s="463">
        <v>0.95</v>
      </c>
    </row>
    <row r="115" spans="1:41" ht="15" x14ac:dyDescent="0.2">
      <c r="A115" s="305"/>
      <c r="B115" s="305"/>
      <c r="C115" s="305"/>
      <c r="D115" s="305"/>
      <c r="E115" s="305"/>
      <c r="F115" s="305"/>
      <c r="G115" s="305"/>
      <c r="H115" s="305"/>
      <c r="I115" s="305"/>
      <c r="AF115" s="467">
        <v>37</v>
      </c>
      <c r="AG115" s="462">
        <v>0.99959183673469387</v>
      </c>
      <c r="AH115" s="239">
        <v>1</v>
      </c>
      <c r="AI115" s="239">
        <v>1</v>
      </c>
      <c r="AJ115" s="239">
        <v>1</v>
      </c>
      <c r="AK115" s="239">
        <v>1</v>
      </c>
      <c r="AL115" s="239">
        <v>1</v>
      </c>
      <c r="AM115" s="239">
        <v>1</v>
      </c>
      <c r="AN115" s="239">
        <v>0.998</v>
      </c>
      <c r="AO115" s="463">
        <v>0.95</v>
      </c>
    </row>
    <row r="116" spans="1:41" ht="12.75" customHeight="1" x14ac:dyDescent="0.3">
      <c r="A116" s="8"/>
      <c r="B116" s="8"/>
      <c r="C116" s="8"/>
      <c r="D116" s="8"/>
      <c r="E116" s="8"/>
      <c r="F116" s="37"/>
      <c r="AF116" s="467">
        <v>38</v>
      </c>
      <c r="AG116" s="462">
        <v>1</v>
      </c>
      <c r="AH116" s="239">
        <v>1</v>
      </c>
      <c r="AI116" s="239">
        <v>1</v>
      </c>
      <c r="AJ116" s="239">
        <v>1</v>
      </c>
      <c r="AK116" s="239">
        <v>1</v>
      </c>
      <c r="AL116" s="239">
        <v>1</v>
      </c>
      <c r="AM116" s="239">
        <v>1</v>
      </c>
      <c r="AN116" s="239">
        <v>0.998</v>
      </c>
      <c r="AO116" s="463">
        <v>0.95</v>
      </c>
    </row>
    <row r="117" spans="1:41" ht="12.75" customHeight="1" x14ac:dyDescent="0.3">
      <c r="A117" s="8"/>
      <c r="B117" s="8"/>
      <c r="C117" s="8"/>
      <c r="D117" s="8"/>
      <c r="E117" s="8"/>
      <c r="F117" s="37"/>
      <c r="AF117" s="467">
        <v>39</v>
      </c>
      <c r="AG117" s="462">
        <v>1</v>
      </c>
      <c r="AH117" s="239">
        <v>1</v>
      </c>
      <c r="AI117" s="239">
        <v>1</v>
      </c>
      <c r="AJ117" s="239">
        <v>1</v>
      </c>
      <c r="AK117" s="239">
        <v>1</v>
      </c>
      <c r="AL117" s="239">
        <v>1</v>
      </c>
      <c r="AM117" s="239">
        <v>1</v>
      </c>
      <c r="AN117" s="239">
        <v>0.998</v>
      </c>
      <c r="AO117" s="463">
        <v>0.95</v>
      </c>
    </row>
    <row r="118" spans="1:41" ht="12.75" customHeight="1" x14ac:dyDescent="0.3">
      <c r="A118" s="8"/>
      <c r="B118" s="8"/>
      <c r="C118" s="8"/>
      <c r="D118" s="8"/>
      <c r="E118" s="8"/>
      <c r="F118" s="37"/>
      <c r="AF118" s="467">
        <v>40</v>
      </c>
      <c r="AG118" s="462">
        <v>1</v>
      </c>
      <c r="AH118" s="239">
        <v>1</v>
      </c>
      <c r="AI118" s="239">
        <v>1</v>
      </c>
      <c r="AJ118" s="239">
        <v>1</v>
      </c>
      <c r="AK118" s="239">
        <v>1</v>
      </c>
      <c r="AL118" s="239">
        <v>1</v>
      </c>
      <c r="AM118" s="239">
        <v>1</v>
      </c>
      <c r="AN118" s="239">
        <v>0.998</v>
      </c>
      <c r="AO118" s="463">
        <v>0.95</v>
      </c>
    </row>
    <row r="119" spans="1:41" ht="21.75" customHeight="1" x14ac:dyDescent="0.3">
      <c r="A119" s="8"/>
      <c r="B119" s="36" t="s">
        <v>42</v>
      </c>
      <c r="C119" s="8"/>
      <c r="D119" s="38" t="s">
        <v>43</v>
      </c>
      <c r="E119" s="8"/>
      <c r="F119" s="37"/>
      <c r="AF119" s="467">
        <v>41</v>
      </c>
      <c r="AG119" s="462">
        <v>1</v>
      </c>
      <c r="AH119" s="239">
        <v>1</v>
      </c>
      <c r="AI119" s="239">
        <v>1</v>
      </c>
      <c r="AJ119" s="239">
        <v>1</v>
      </c>
      <c r="AK119" s="239">
        <v>1</v>
      </c>
      <c r="AL119" s="239">
        <v>1</v>
      </c>
      <c r="AM119" s="239">
        <v>1</v>
      </c>
      <c r="AN119" s="239">
        <v>0.998</v>
      </c>
      <c r="AO119" s="463">
        <v>0.95</v>
      </c>
    </row>
    <row r="120" spans="1:41" ht="12.75" customHeight="1" x14ac:dyDescent="0.3">
      <c r="A120" s="8"/>
      <c r="B120" s="8"/>
      <c r="C120" s="8"/>
      <c r="D120" s="8"/>
      <c r="E120" s="8"/>
      <c r="F120" s="37"/>
      <c r="AF120" s="467">
        <v>42</v>
      </c>
      <c r="AG120" s="462">
        <v>0.99918367346938786</v>
      </c>
      <c r="AH120" s="239">
        <v>1</v>
      </c>
      <c r="AI120" s="239">
        <v>1</v>
      </c>
      <c r="AJ120" s="239">
        <v>1</v>
      </c>
      <c r="AK120" s="239">
        <v>1</v>
      </c>
      <c r="AL120" s="239">
        <v>1</v>
      </c>
      <c r="AM120" s="239">
        <v>1</v>
      </c>
      <c r="AN120" s="239">
        <v>0.998</v>
      </c>
      <c r="AO120" s="463">
        <v>0.95</v>
      </c>
    </row>
    <row r="121" spans="1:41" ht="12.75" customHeight="1" x14ac:dyDescent="0.3">
      <c r="A121" s="8"/>
      <c r="B121" s="8"/>
      <c r="C121" s="8"/>
      <c r="D121" s="8"/>
      <c r="E121" s="8"/>
      <c r="F121" s="37"/>
      <c r="AF121" s="467">
        <v>43</v>
      </c>
      <c r="AG121" s="462">
        <v>1</v>
      </c>
      <c r="AH121" s="239">
        <v>1</v>
      </c>
      <c r="AI121" s="239">
        <v>1</v>
      </c>
      <c r="AJ121" s="239">
        <v>1</v>
      </c>
      <c r="AK121" s="239">
        <v>1</v>
      </c>
      <c r="AL121" s="239">
        <v>1</v>
      </c>
      <c r="AM121" s="239">
        <v>1</v>
      </c>
      <c r="AN121" s="239">
        <v>0.998</v>
      </c>
      <c r="AO121" s="463">
        <v>0.95</v>
      </c>
    </row>
    <row r="122" spans="1:41" ht="12.75" customHeight="1" x14ac:dyDescent="0.3">
      <c r="A122" s="8"/>
      <c r="B122" s="8"/>
      <c r="C122" s="8"/>
      <c r="D122" s="8"/>
      <c r="E122" s="8"/>
      <c r="F122" s="37"/>
      <c r="AF122" s="467">
        <v>44</v>
      </c>
      <c r="AG122" s="462">
        <v>1</v>
      </c>
      <c r="AH122" s="239">
        <v>1</v>
      </c>
      <c r="AI122" s="239">
        <v>1</v>
      </c>
      <c r="AJ122" s="239">
        <v>1</v>
      </c>
      <c r="AK122" s="239">
        <v>1</v>
      </c>
      <c r="AL122" s="239">
        <v>1</v>
      </c>
      <c r="AM122" s="239">
        <v>1</v>
      </c>
      <c r="AN122" s="239">
        <v>0.998</v>
      </c>
      <c r="AO122" s="463">
        <v>0.95</v>
      </c>
    </row>
    <row r="123" spans="1:41" ht="12.75" customHeight="1" x14ac:dyDescent="0.3">
      <c r="A123" s="8"/>
      <c r="B123" s="8"/>
      <c r="C123" s="8"/>
      <c r="D123" s="8"/>
      <c r="E123" s="8"/>
      <c r="F123" s="37"/>
      <c r="AF123" s="467">
        <v>45</v>
      </c>
      <c r="AG123" s="462">
        <v>1</v>
      </c>
      <c r="AH123" s="239">
        <v>1</v>
      </c>
      <c r="AI123" s="239">
        <v>0.99948051948051941</v>
      </c>
      <c r="AJ123" s="239">
        <v>1</v>
      </c>
      <c r="AK123" s="239">
        <v>1</v>
      </c>
      <c r="AL123" s="239">
        <v>1</v>
      </c>
      <c r="AM123" s="239">
        <v>1</v>
      </c>
      <c r="AN123" s="239">
        <v>0.998</v>
      </c>
      <c r="AO123" s="463">
        <v>0.95</v>
      </c>
    </row>
    <row r="124" spans="1:41" ht="12.75" customHeight="1" x14ac:dyDescent="0.3">
      <c r="A124" s="8"/>
      <c r="B124" s="8"/>
      <c r="C124" s="8"/>
      <c r="D124" s="8"/>
      <c r="E124" s="8"/>
      <c r="F124" s="37"/>
      <c r="AF124" s="467">
        <v>46</v>
      </c>
      <c r="AG124" s="462">
        <v>0.998</v>
      </c>
      <c r="AH124" s="239">
        <v>1</v>
      </c>
      <c r="AI124" s="239">
        <v>1</v>
      </c>
      <c r="AJ124" s="239">
        <v>1</v>
      </c>
      <c r="AK124" s="239">
        <v>1</v>
      </c>
      <c r="AL124" s="239">
        <v>1</v>
      </c>
      <c r="AM124" s="239">
        <v>1</v>
      </c>
      <c r="AN124" s="239">
        <v>0.998</v>
      </c>
      <c r="AO124" s="463">
        <v>0.95</v>
      </c>
    </row>
    <row r="125" spans="1:41" ht="12.75" customHeight="1" x14ac:dyDescent="0.3">
      <c r="A125" s="8"/>
      <c r="B125" s="8"/>
      <c r="C125" s="8"/>
      <c r="D125" s="8"/>
      <c r="E125" s="8"/>
      <c r="F125" s="37"/>
      <c r="AF125" s="467">
        <v>47</v>
      </c>
      <c r="AG125" s="462">
        <v>1</v>
      </c>
      <c r="AH125" s="239">
        <v>1</v>
      </c>
      <c r="AI125" s="239">
        <v>1</v>
      </c>
      <c r="AJ125" s="239">
        <v>1</v>
      </c>
      <c r="AK125" s="239">
        <v>1</v>
      </c>
      <c r="AL125" s="239">
        <v>1</v>
      </c>
      <c r="AM125" s="239">
        <v>1</v>
      </c>
      <c r="AN125" s="239">
        <v>0.998</v>
      </c>
      <c r="AO125" s="463">
        <v>0.95</v>
      </c>
    </row>
    <row r="126" spans="1:41" ht="12.75" customHeight="1" x14ac:dyDescent="0.3">
      <c r="A126" s="8"/>
      <c r="B126" s="8"/>
      <c r="C126" s="8"/>
      <c r="D126" s="8"/>
      <c r="E126" s="8"/>
      <c r="F126" s="37"/>
      <c r="AF126" s="467">
        <v>48</v>
      </c>
      <c r="AG126" s="462">
        <v>1</v>
      </c>
      <c r="AH126" s="239">
        <v>1</v>
      </c>
      <c r="AI126" s="239">
        <v>1</v>
      </c>
      <c r="AJ126" s="239">
        <v>1</v>
      </c>
      <c r="AK126" s="239">
        <v>1</v>
      </c>
      <c r="AL126" s="239">
        <v>1</v>
      </c>
      <c r="AM126" s="239">
        <v>1</v>
      </c>
      <c r="AN126" s="239">
        <v>0.998</v>
      </c>
      <c r="AO126" s="463">
        <v>0.95</v>
      </c>
    </row>
    <row r="127" spans="1:41" ht="12.75" customHeight="1" x14ac:dyDescent="0.3">
      <c r="A127" s="8"/>
      <c r="B127" s="8"/>
      <c r="C127" s="8"/>
      <c r="D127" s="8"/>
      <c r="E127" s="8"/>
      <c r="F127" s="37"/>
      <c r="AF127" s="467">
        <v>49</v>
      </c>
      <c r="AG127" s="462">
        <v>0.99830000000000008</v>
      </c>
      <c r="AH127" s="239">
        <v>1</v>
      </c>
      <c r="AI127" s="239">
        <v>1</v>
      </c>
      <c r="AJ127" s="239">
        <v>1</v>
      </c>
      <c r="AK127" s="239">
        <v>1</v>
      </c>
      <c r="AL127" s="239">
        <v>1</v>
      </c>
      <c r="AM127" s="239">
        <v>1</v>
      </c>
      <c r="AN127" s="239">
        <v>0.998</v>
      </c>
      <c r="AO127" s="463">
        <v>0.95</v>
      </c>
    </row>
    <row r="128" spans="1:41" ht="12.75" customHeight="1" x14ac:dyDescent="0.3">
      <c r="A128" s="8"/>
      <c r="B128" s="8"/>
      <c r="C128" s="8"/>
      <c r="D128" s="8"/>
      <c r="E128" s="8"/>
      <c r="F128" s="37"/>
      <c r="AF128" s="467">
        <v>50</v>
      </c>
      <c r="AG128" s="462">
        <v>1</v>
      </c>
      <c r="AH128" s="239">
        <v>1</v>
      </c>
      <c r="AI128" s="239">
        <v>1</v>
      </c>
      <c r="AJ128" s="239">
        <v>1</v>
      </c>
      <c r="AK128" s="239">
        <v>1</v>
      </c>
      <c r="AL128" s="239">
        <v>1</v>
      </c>
      <c r="AM128" s="239">
        <v>1</v>
      </c>
      <c r="AN128" s="239">
        <v>0.998</v>
      </c>
      <c r="AO128" s="463">
        <v>0.95</v>
      </c>
    </row>
    <row r="129" spans="1:41" ht="12.75" customHeight="1" x14ac:dyDescent="0.3">
      <c r="A129" s="8"/>
      <c r="B129" s="8"/>
      <c r="C129" s="8"/>
      <c r="D129" s="8"/>
      <c r="E129" s="8"/>
      <c r="F129" s="37"/>
      <c r="AF129" s="467">
        <v>51</v>
      </c>
      <c r="AG129" s="462">
        <v>1</v>
      </c>
      <c r="AH129" s="239">
        <v>1</v>
      </c>
      <c r="AI129" s="239">
        <v>1</v>
      </c>
      <c r="AJ129" s="239">
        <v>1</v>
      </c>
      <c r="AK129" s="239">
        <v>1</v>
      </c>
      <c r="AL129" s="239">
        <v>1</v>
      </c>
      <c r="AM129" s="239">
        <v>1</v>
      </c>
      <c r="AN129" s="239">
        <v>0.998</v>
      </c>
      <c r="AO129" s="463">
        <v>0.95</v>
      </c>
    </row>
    <row r="130" spans="1:41" ht="12.75" customHeight="1" x14ac:dyDescent="0.3">
      <c r="A130" s="8"/>
      <c r="B130" s="8"/>
      <c r="C130" s="8"/>
      <c r="D130" s="8"/>
      <c r="E130" s="8"/>
      <c r="F130" s="37"/>
      <c r="AF130" s="467">
        <v>52</v>
      </c>
      <c r="AG130" s="462">
        <v>1</v>
      </c>
      <c r="AH130" s="239">
        <v>1</v>
      </c>
      <c r="AI130" s="239">
        <v>1</v>
      </c>
      <c r="AJ130" s="239">
        <v>1</v>
      </c>
      <c r="AK130" s="239">
        <v>1</v>
      </c>
      <c r="AL130" s="239">
        <v>1</v>
      </c>
      <c r="AM130" s="239">
        <v>1</v>
      </c>
      <c r="AN130" s="239">
        <v>0.998</v>
      </c>
      <c r="AO130" s="463">
        <v>0.95</v>
      </c>
    </row>
    <row r="131" spans="1:41" ht="12.75" customHeight="1" x14ac:dyDescent="0.3">
      <c r="A131" s="8"/>
      <c r="B131" s="8"/>
      <c r="C131" s="8"/>
      <c r="D131" s="8"/>
      <c r="E131" s="8"/>
      <c r="F131" s="37"/>
      <c r="AF131" s="467" t="s">
        <v>931</v>
      </c>
      <c r="AG131" s="462"/>
      <c r="AH131" s="239"/>
      <c r="AI131" s="239"/>
      <c r="AJ131" s="239"/>
      <c r="AK131" s="239"/>
      <c r="AL131" s="239"/>
      <c r="AM131" s="239"/>
      <c r="AN131" s="239">
        <v>403.19199999999762</v>
      </c>
      <c r="AO131" s="463">
        <v>383.79999999999723</v>
      </c>
    </row>
    <row r="132" spans="1:41" ht="12.75" customHeight="1" x14ac:dyDescent="0.3">
      <c r="A132" s="8"/>
      <c r="B132" s="8"/>
      <c r="C132" s="8"/>
      <c r="D132" s="8"/>
      <c r="E132" s="8"/>
      <c r="F132" s="37"/>
      <c r="AF132" s="452" t="s">
        <v>884</v>
      </c>
      <c r="AG132" s="464">
        <v>67.978030612244893</v>
      </c>
      <c r="AH132" s="465">
        <v>67.997142857142848</v>
      </c>
      <c r="AI132" s="465">
        <v>67.994251803751808</v>
      </c>
      <c r="AJ132" s="465">
        <v>68</v>
      </c>
      <c r="AK132" s="465">
        <v>68</v>
      </c>
      <c r="AL132" s="465">
        <v>68</v>
      </c>
      <c r="AM132" s="465">
        <v>68</v>
      </c>
      <c r="AN132" s="465">
        <v>470.05799999999761</v>
      </c>
      <c r="AO132" s="466">
        <v>447.44999999999726</v>
      </c>
    </row>
    <row r="133" spans="1:41" ht="12.75" customHeight="1" x14ac:dyDescent="0.3">
      <c r="A133" s="8"/>
      <c r="B133" s="8"/>
      <c r="C133" s="8"/>
      <c r="D133" s="8"/>
      <c r="E133" s="8"/>
      <c r="F133" s="37"/>
    </row>
    <row r="134" spans="1:41" ht="12.75" customHeight="1" x14ac:dyDescent="0.3">
      <c r="A134" s="8"/>
      <c r="B134" s="8"/>
      <c r="C134" s="8"/>
      <c r="D134" s="8"/>
      <c r="E134" s="8"/>
      <c r="F134" s="37"/>
    </row>
    <row r="135" spans="1:41" ht="12.75" customHeight="1" x14ac:dyDescent="0.3">
      <c r="A135" s="8"/>
      <c r="B135" s="8"/>
      <c r="C135" s="8"/>
      <c r="D135" s="8"/>
      <c r="E135" s="8"/>
      <c r="F135" s="37"/>
    </row>
    <row r="136" spans="1:41" ht="12.75" customHeight="1" x14ac:dyDescent="0.3">
      <c r="A136" s="8"/>
      <c r="B136" s="8"/>
      <c r="C136" s="8"/>
      <c r="D136" s="8"/>
      <c r="E136" s="8"/>
      <c r="F136" s="37"/>
    </row>
    <row r="137" spans="1:41" ht="12.75" customHeight="1" x14ac:dyDescent="0.3">
      <c r="A137" s="8"/>
      <c r="B137" s="8"/>
      <c r="C137" s="8"/>
      <c r="D137" s="8"/>
      <c r="E137" s="8"/>
      <c r="F137" s="37"/>
    </row>
    <row r="138" spans="1:41" ht="12.75" customHeight="1" x14ac:dyDescent="0.3">
      <c r="A138" s="8"/>
      <c r="B138" s="8"/>
      <c r="C138" s="8"/>
      <c r="D138" s="8"/>
      <c r="E138" s="8"/>
      <c r="F138" s="37"/>
    </row>
    <row r="139" spans="1:41" ht="12.75" customHeight="1" x14ac:dyDescent="0.3">
      <c r="A139" s="8"/>
      <c r="B139" s="8"/>
      <c r="C139" s="8"/>
      <c r="D139" s="8"/>
      <c r="E139" s="8"/>
      <c r="F139" s="37"/>
    </row>
    <row r="140" spans="1:41" x14ac:dyDescent="0.2">
      <c r="A140" s="307"/>
      <c r="B140" s="307"/>
      <c r="C140" s="307"/>
      <c r="D140" s="307"/>
      <c r="E140" s="307"/>
      <c r="F140" s="307"/>
      <c r="G140" s="307"/>
      <c r="H140" s="307"/>
      <c r="I140" s="307"/>
    </row>
    <row r="141" spans="1:41" ht="25.5" customHeight="1" x14ac:dyDescent="0.3">
      <c r="A141" s="254" t="s">
        <v>44</v>
      </c>
      <c r="B141" s="254"/>
      <c r="C141" s="254"/>
      <c r="D141" s="254"/>
      <c r="E141" s="254"/>
      <c r="F141" s="254"/>
    </row>
    <row r="142" spans="1:41" ht="18" customHeight="1" x14ac:dyDescent="0.3">
      <c r="A142" s="8"/>
      <c r="B142" s="8"/>
      <c r="C142" s="8"/>
      <c r="D142" s="8"/>
      <c r="E142" s="8"/>
      <c r="F142" s="37"/>
    </row>
    <row r="143" spans="1:41" x14ac:dyDescent="0.2">
      <c r="B143" s="36" t="s">
        <v>45</v>
      </c>
    </row>
    <row r="147" ht="152.25" customHeight="1" x14ac:dyDescent="0.2"/>
    <row r="163" spans="1:9" x14ac:dyDescent="0.2">
      <c r="A163" s="37"/>
      <c r="B163" s="36" t="s">
        <v>903</v>
      </c>
      <c r="C163" s="37"/>
      <c r="D163" s="37"/>
      <c r="E163" s="37"/>
      <c r="F163" s="37"/>
      <c r="G163" s="37"/>
      <c r="H163" s="37"/>
      <c r="I163" s="37"/>
    </row>
    <row r="172" spans="1:9" ht="13.5" customHeight="1" x14ac:dyDescent="0.2"/>
  </sheetData>
  <mergeCells count="93">
    <mergeCell ref="A141:F141"/>
    <mergeCell ref="A95:E95"/>
    <mergeCell ref="AQ72:AV74"/>
    <mergeCell ref="AX73:BB75"/>
    <mergeCell ref="A115:I115"/>
    <mergeCell ref="A140:I140"/>
    <mergeCell ref="D61:E61"/>
    <mergeCell ref="F61:G61"/>
    <mergeCell ref="A65:J68"/>
    <mergeCell ref="A71:E71"/>
    <mergeCell ref="A91:I91"/>
    <mergeCell ref="D58:E58"/>
    <mergeCell ref="F58:G58"/>
    <mergeCell ref="D59:E59"/>
    <mergeCell ref="F59:G59"/>
    <mergeCell ref="D60:E60"/>
    <mergeCell ref="F60:G60"/>
    <mergeCell ref="D55:E55"/>
    <mergeCell ref="F55:G55"/>
    <mergeCell ref="D56:E56"/>
    <mergeCell ref="F56:G56"/>
    <mergeCell ref="D57:E57"/>
    <mergeCell ref="F57:G57"/>
    <mergeCell ref="A47:J49"/>
    <mergeCell ref="A51:E51"/>
    <mergeCell ref="A53:A54"/>
    <mergeCell ref="B53:B54"/>
    <mergeCell ref="C53:C54"/>
    <mergeCell ref="D53:E54"/>
    <mergeCell ref="F53:G54"/>
    <mergeCell ref="H53:H54"/>
    <mergeCell ref="B42:C42"/>
    <mergeCell ref="D42:E42"/>
    <mergeCell ref="F42:G42"/>
    <mergeCell ref="H42:I42"/>
    <mergeCell ref="B43:C43"/>
    <mergeCell ref="D43:E43"/>
    <mergeCell ref="F43:G43"/>
    <mergeCell ref="H43:I43"/>
    <mergeCell ref="B40:C40"/>
    <mergeCell ref="D40:E40"/>
    <mergeCell ref="F40:G40"/>
    <mergeCell ref="H40:I40"/>
    <mergeCell ref="B41:C41"/>
    <mergeCell ref="D41:E41"/>
    <mergeCell ref="F41:G41"/>
    <mergeCell ref="H41:I41"/>
    <mergeCell ref="B38:C38"/>
    <mergeCell ref="D38:E38"/>
    <mergeCell ref="F38:G38"/>
    <mergeCell ref="H38:I38"/>
    <mergeCell ref="B39:C39"/>
    <mergeCell ref="D39:E39"/>
    <mergeCell ref="F39:G39"/>
    <mergeCell ref="H39:I39"/>
    <mergeCell ref="A34:F34"/>
    <mergeCell ref="B37:C37"/>
    <mergeCell ref="D37:E37"/>
    <mergeCell ref="F37:G37"/>
    <mergeCell ref="H37:I37"/>
    <mergeCell ref="B30:D30"/>
    <mergeCell ref="G30:I30"/>
    <mergeCell ref="B31:D31"/>
    <mergeCell ref="G31:I31"/>
    <mergeCell ref="A32:I32"/>
    <mergeCell ref="B27:D27"/>
    <mergeCell ref="G27:I27"/>
    <mergeCell ref="B28:D28"/>
    <mergeCell ref="G28:I28"/>
    <mergeCell ref="B29:D29"/>
    <mergeCell ref="G29:I29"/>
    <mergeCell ref="B24:D24"/>
    <mergeCell ref="G24:I24"/>
    <mergeCell ref="B25:D25"/>
    <mergeCell ref="G25:I25"/>
    <mergeCell ref="B26:D26"/>
    <mergeCell ref="G26:I26"/>
    <mergeCell ref="B22:D22"/>
    <mergeCell ref="G22:I22"/>
    <mergeCell ref="W72:AD75"/>
    <mergeCell ref="N72:U75"/>
    <mergeCell ref="A14:I14"/>
    <mergeCell ref="A15:E15"/>
    <mergeCell ref="B18:D18"/>
    <mergeCell ref="G18:I18"/>
    <mergeCell ref="B19:D19"/>
    <mergeCell ref="G19:I19"/>
    <mergeCell ref="B20:D20"/>
    <mergeCell ref="G20:I20"/>
    <mergeCell ref="B21:D21"/>
    <mergeCell ref="G21:I21"/>
    <mergeCell ref="B23:D23"/>
    <mergeCell ref="G23:I23"/>
  </mergeCells>
  <pageMargins left="0.67" right="0.53" top="0.64" bottom="0.65" header="0.4921259845" footer="0.4921259845"/>
  <pageSetup paperSize="9" scale="62" orientation="portrait" r:id="rId6"/>
  <headerFooter alignWithMargins="0">
    <oddFooter>&amp;LRapport du : &amp;D&amp;RPage &amp;P/&amp;N</oddFooter>
  </headerFooter>
  <rowBreaks count="2" manualBreakCount="2">
    <brk id="69" max="9" man="1"/>
    <brk id="140" max="9" man="1"/>
  </rowBreaks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9" name="Button 1">
              <controlPr defaultSize="0" print="0" autoFill="0" autoPict="0" macro="[0]!FilterReport">
                <anchor moveWithCells="1" sizeWithCells="1">
                  <from>
                    <xdr:col>12</xdr:col>
                    <xdr:colOff>333375</xdr:colOff>
                    <xdr:row>1</xdr:row>
                    <xdr:rowOff>142875</xdr:rowOff>
                  </from>
                  <to>
                    <xdr:col>15</xdr:col>
                    <xdr:colOff>28575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R527"/>
  <sheetViews>
    <sheetView zoomScaleNormal="100" workbookViewId="0">
      <pane xSplit="3" ySplit="2" topLeftCell="D282" activePane="bottomRight" state="frozen"/>
      <selection pane="topRight" activeCell="D1" sqref="D1"/>
      <selection pane="bottomLeft" activeCell="A3" sqref="A3"/>
      <selection pane="bottomRight" activeCell="CL1" sqref="CL1:CR1"/>
    </sheetView>
  </sheetViews>
  <sheetFormatPr baseColWidth="10" defaultRowHeight="12.75" x14ac:dyDescent="0.2"/>
  <cols>
    <col min="1" max="1" width="4.42578125" bestFit="1" customWidth="1"/>
    <col min="2" max="2" width="2.7109375" bestFit="1" customWidth="1"/>
    <col min="3" max="3" width="11" bestFit="1" customWidth="1"/>
    <col min="4" max="4" width="13.7109375" bestFit="1" customWidth="1"/>
    <col min="5" max="5" width="14.7109375" bestFit="1" customWidth="1"/>
    <col min="6" max="6" width="14.28515625" bestFit="1" customWidth="1"/>
    <col min="7" max="7" width="13.7109375" bestFit="1" customWidth="1"/>
    <col min="8" max="8" width="17.140625" bestFit="1" customWidth="1"/>
    <col min="9" max="9" width="14.7109375" bestFit="1" customWidth="1"/>
    <col min="10" max="10" width="14.28515625" bestFit="1" customWidth="1"/>
    <col min="11" max="11" width="13.7109375" bestFit="1" customWidth="1"/>
    <col min="12" max="12" width="17" bestFit="1" customWidth="1"/>
    <col min="13" max="13" width="14.7109375" bestFit="1" customWidth="1"/>
    <col min="14" max="14" width="14.28515625" bestFit="1" customWidth="1"/>
    <col min="15" max="15" width="13.7109375" bestFit="1" customWidth="1"/>
    <col min="16" max="16" width="17" bestFit="1" customWidth="1"/>
    <col min="17" max="17" width="14.7109375" bestFit="1" customWidth="1"/>
    <col min="18" max="18" width="14.28515625" bestFit="1" customWidth="1"/>
    <col min="19" max="19" width="13.7109375" bestFit="1" customWidth="1"/>
    <col min="20" max="20" width="17" bestFit="1" customWidth="1"/>
    <col min="21" max="21" width="14.7109375" bestFit="1" customWidth="1"/>
    <col min="22" max="22" width="14.28515625" bestFit="1" customWidth="1"/>
    <col min="23" max="23" width="13.7109375" bestFit="1" customWidth="1"/>
    <col min="24" max="24" width="17" bestFit="1" customWidth="1"/>
    <col min="25" max="25" width="14.7109375" bestFit="1" customWidth="1"/>
    <col min="26" max="26" width="14.28515625" bestFit="1" customWidth="1"/>
    <col min="27" max="27" width="13.7109375" bestFit="1" customWidth="1"/>
    <col min="28" max="28" width="10.85546875" bestFit="1" customWidth="1"/>
    <col min="29" max="29" width="11" bestFit="1" customWidth="1"/>
    <col min="30" max="30" width="9.7109375" bestFit="1" customWidth="1"/>
    <col min="31" max="31" width="10.85546875" bestFit="1" customWidth="1"/>
    <col min="32" max="32" width="11" bestFit="1" customWidth="1"/>
    <col min="33" max="33" width="9.7109375" bestFit="1" customWidth="1"/>
    <col min="34" max="34" width="10.85546875" bestFit="1" customWidth="1"/>
    <col min="35" max="35" width="11" bestFit="1" customWidth="1"/>
    <col min="36" max="36" width="9.7109375" bestFit="1" customWidth="1"/>
    <col min="37" max="37" width="10.85546875" bestFit="1" customWidth="1"/>
    <col min="38" max="38" width="11" bestFit="1" customWidth="1"/>
    <col min="39" max="39" width="9.7109375" bestFit="1" customWidth="1"/>
    <col min="40" max="40" width="10.85546875" bestFit="1" customWidth="1"/>
    <col min="41" max="41" width="11" bestFit="1" customWidth="1"/>
    <col min="42" max="42" width="9.7109375" bestFit="1" customWidth="1"/>
    <col min="43" max="43" width="10.85546875" bestFit="1" customWidth="1"/>
    <col min="44" max="44" width="11" bestFit="1" customWidth="1"/>
    <col min="45" max="45" width="9.7109375" bestFit="1" customWidth="1"/>
    <col min="46" max="46" width="10.85546875" bestFit="1" customWidth="1"/>
    <col min="47" max="47" width="11" bestFit="1" customWidth="1"/>
    <col min="48" max="48" width="9.7109375" bestFit="1" customWidth="1"/>
    <col min="49" max="49" width="14" bestFit="1" customWidth="1"/>
    <col min="50" max="50" width="15.28515625" bestFit="1" customWidth="1"/>
    <col min="51" max="51" width="14" bestFit="1" customWidth="1"/>
    <col min="52" max="52" width="84.85546875" customWidth="1"/>
    <col min="53" max="53" width="6.5703125" bestFit="1" customWidth="1"/>
    <col min="54" max="54" width="6.7109375" bestFit="1" customWidth="1"/>
    <col min="55" max="55" width="6.5703125" bestFit="1" customWidth="1"/>
    <col min="56" max="57" width="6.5703125" customWidth="1"/>
    <col min="58" max="58" width="6.5703125" bestFit="1" customWidth="1"/>
    <col min="59" max="59" width="6.7109375" bestFit="1" customWidth="1"/>
    <col min="60" max="60" width="6.5703125" bestFit="1" customWidth="1"/>
    <col min="61" max="64" width="6.5703125" customWidth="1"/>
    <col min="65" max="65" width="4.5703125" customWidth="1"/>
    <col min="66" max="66" width="2.7109375" bestFit="1" customWidth="1"/>
    <col min="67" max="67" width="4.42578125" bestFit="1" customWidth="1"/>
    <col min="68" max="71" width="3.42578125" customWidth="1"/>
    <col min="72" max="72" width="15.42578125" bestFit="1" customWidth="1"/>
    <col min="73" max="74" width="10.85546875" bestFit="1" customWidth="1"/>
    <col min="75" max="78" width="10.85546875" customWidth="1"/>
  </cols>
  <sheetData>
    <row r="1" spans="1:122" ht="67.5" customHeight="1" thickBot="1" x14ac:dyDescent="0.3">
      <c r="A1" s="321"/>
      <c r="B1" s="297"/>
      <c r="C1" s="322"/>
      <c r="D1" s="214"/>
      <c r="E1" s="323" t="s">
        <v>46</v>
      </c>
      <c r="F1" s="324"/>
      <c r="G1" s="324"/>
      <c r="H1" s="325"/>
      <c r="I1" s="323" t="s">
        <v>47</v>
      </c>
      <c r="J1" s="324"/>
      <c r="K1" s="324"/>
      <c r="L1" s="325"/>
      <c r="M1" s="326" t="s">
        <v>48</v>
      </c>
      <c r="N1" s="327"/>
      <c r="O1" s="327"/>
      <c r="P1" s="327"/>
      <c r="Q1" s="326" t="s">
        <v>49</v>
      </c>
      <c r="R1" s="327"/>
      <c r="S1" s="327"/>
      <c r="T1" s="327"/>
      <c r="U1" s="323" t="s">
        <v>50</v>
      </c>
      <c r="V1" s="324"/>
      <c r="W1" s="324"/>
      <c r="X1" s="325"/>
      <c r="Y1" s="328" t="s">
        <v>19</v>
      </c>
      <c r="Z1" s="329"/>
      <c r="AA1" s="330"/>
      <c r="AB1" s="331" t="s">
        <v>51</v>
      </c>
      <c r="AC1" s="332"/>
      <c r="AD1" s="333"/>
      <c r="AE1" s="334" t="s">
        <v>52</v>
      </c>
      <c r="AF1" s="335"/>
      <c r="AG1" s="336"/>
      <c r="AH1" s="337" t="s">
        <v>53</v>
      </c>
      <c r="AI1" s="338"/>
      <c r="AJ1" s="339"/>
      <c r="AK1" s="331" t="s">
        <v>54</v>
      </c>
      <c r="AL1" s="340"/>
      <c r="AM1" s="341"/>
      <c r="AN1" s="331" t="s">
        <v>55</v>
      </c>
      <c r="AO1" s="340"/>
      <c r="AP1" s="341"/>
      <c r="AQ1" s="337" t="s">
        <v>56</v>
      </c>
      <c r="AR1" s="338"/>
      <c r="AS1" s="339"/>
      <c r="AT1" s="337" t="s">
        <v>57</v>
      </c>
      <c r="AU1" s="338"/>
      <c r="AV1" s="339"/>
      <c r="AW1" s="39" t="s">
        <v>58</v>
      </c>
      <c r="AX1" s="39" t="s">
        <v>59</v>
      </c>
      <c r="AY1" s="40" t="s">
        <v>60</v>
      </c>
      <c r="AZ1" s="41" t="s">
        <v>61</v>
      </c>
      <c r="BA1" s="344" t="s">
        <v>62</v>
      </c>
      <c r="BB1" s="345"/>
      <c r="BC1" s="345"/>
      <c r="BD1" s="345"/>
      <c r="BE1" s="346"/>
      <c r="BF1" s="347" t="s">
        <v>63</v>
      </c>
      <c r="BG1" s="348"/>
      <c r="BH1" s="348"/>
      <c r="BI1" s="348"/>
      <c r="BJ1" s="348"/>
      <c r="BK1" s="348"/>
      <c r="BL1" s="349"/>
      <c r="BM1" s="350" t="s">
        <v>64</v>
      </c>
      <c r="BN1" s="350"/>
      <c r="BO1" s="350"/>
      <c r="BP1" s="350"/>
      <c r="BQ1" s="350"/>
      <c r="BR1" s="350"/>
      <c r="BS1" s="351"/>
      <c r="BT1" s="352" t="s">
        <v>909</v>
      </c>
      <c r="BU1" s="353"/>
      <c r="BV1" s="353"/>
      <c r="BW1" s="353"/>
      <c r="BX1" s="353"/>
      <c r="BY1" s="353"/>
      <c r="BZ1" s="353"/>
      <c r="CA1" s="353"/>
      <c r="CB1" s="354"/>
      <c r="CC1" s="355" t="s">
        <v>65</v>
      </c>
      <c r="CD1" s="356"/>
      <c r="CE1" s="356"/>
      <c r="CF1" s="356"/>
      <c r="CG1" s="356"/>
      <c r="CH1" s="356"/>
      <c r="CI1" s="356"/>
      <c r="CJ1" s="356"/>
      <c r="CK1" s="357"/>
      <c r="CL1" s="358" t="s">
        <v>66</v>
      </c>
      <c r="CM1" s="359"/>
      <c r="CN1" s="359"/>
      <c r="CO1" s="359"/>
      <c r="CP1" s="359"/>
      <c r="CQ1" s="359"/>
      <c r="CR1" s="360"/>
      <c r="CS1" s="361" t="s">
        <v>67</v>
      </c>
      <c r="CT1" s="362"/>
      <c r="CU1" s="362"/>
      <c r="CV1" s="362"/>
      <c r="CW1" s="362"/>
      <c r="CX1" s="362"/>
      <c r="CY1" s="363"/>
      <c r="CZ1" s="361" t="s">
        <v>68</v>
      </c>
      <c r="DA1" s="362"/>
      <c r="DB1" s="362"/>
      <c r="DC1" s="362"/>
      <c r="DD1" s="363"/>
      <c r="DE1" s="342" t="s">
        <v>858</v>
      </c>
      <c r="DF1" s="343"/>
      <c r="DG1" s="343"/>
      <c r="DH1" s="343"/>
      <c r="DI1" s="343"/>
      <c r="DJ1" s="343"/>
      <c r="DK1" s="343"/>
      <c r="DL1" s="342" t="s">
        <v>859</v>
      </c>
      <c r="DM1" s="343"/>
      <c r="DN1" s="343"/>
      <c r="DO1" s="343"/>
      <c r="DP1" s="343"/>
      <c r="DQ1" s="343"/>
      <c r="DR1" s="343"/>
    </row>
    <row r="2" spans="1:122" ht="57" thickBot="1" x14ac:dyDescent="0.25">
      <c r="A2" s="42"/>
      <c r="B2" s="42" t="s">
        <v>69</v>
      </c>
      <c r="C2" s="43" t="s">
        <v>70</v>
      </c>
      <c r="D2" s="44" t="s">
        <v>71</v>
      </c>
      <c r="E2" s="45" t="s">
        <v>72</v>
      </c>
      <c r="F2" s="46" t="s">
        <v>73</v>
      </c>
      <c r="G2" s="46" t="s">
        <v>74</v>
      </c>
      <c r="H2" s="47" t="s">
        <v>75</v>
      </c>
      <c r="I2" s="45" t="s">
        <v>76</v>
      </c>
      <c r="J2" s="46" t="s">
        <v>77</v>
      </c>
      <c r="K2" s="46" t="s">
        <v>78</v>
      </c>
      <c r="L2" s="47" t="s">
        <v>79</v>
      </c>
      <c r="M2" s="45" t="s">
        <v>80</v>
      </c>
      <c r="N2" s="46" t="s">
        <v>81</v>
      </c>
      <c r="O2" s="46" t="s">
        <v>82</v>
      </c>
      <c r="P2" s="47" t="s">
        <v>83</v>
      </c>
      <c r="Q2" s="45" t="s">
        <v>84</v>
      </c>
      <c r="R2" s="46" t="s">
        <v>85</v>
      </c>
      <c r="S2" s="46" t="s">
        <v>86</v>
      </c>
      <c r="T2" s="47" t="s">
        <v>87</v>
      </c>
      <c r="U2" s="45" t="s">
        <v>88</v>
      </c>
      <c r="V2" s="46" t="s">
        <v>89</v>
      </c>
      <c r="W2" s="46" t="s">
        <v>90</v>
      </c>
      <c r="X2" s="47" t="s">
        <v>91</v>
      </c>
      <c r="Y2" s="45" t="s">
        <v>92</v>
      </c>
      <c r="Z2" s="46" t="s">
        <v>93</v>
      </c>
      <c r="AA2" s="48" t="s">
        <v>94</v>
      </c>
      <c r="AB2" s="49" t="s">
        <v>95</v>
      </c>
      <c r="AC2" s="50" t="s">
        <v>96</v>
      </c>
      <c r="AD2" s="51" t="s">
        <v>97</v>
      </c>
      <c r="AE2" s="49" t="s">
        <v>98</v>
      </c>
      <c r="AF2" s="50" t="s">
        <v>99</v>
      </c>
      <c r="AG2" s="51" t="s">
        <v>100</v>
      </c>
      <c r="AH2" s="49" t="s">
        <v>101</v>
      </c>
      <c r="AI2" s="50" t="s">
        <v>102</v>
      </c>
      <c r="AJ2" s="51" t="s">
        <v>103</v>
      </c>
      <c r="AK2" s="49" t="s">
        <v>104</v>
      </c>
      <c r="AL2" s="50" t="s">
        <v>105</v>
      </c>
      <c r="AM2" s="51" t="s">
        <v>106</v>
      </c>
      <c r="AN2" s="49" t="s">
        <v>107</v>
      </c>
      <c r="AO2" s="50" t="s">
        <v>108</v>
      </c>
      <c r="AP2" s="51" t="s">
        <v>109</v>
      </c>
      <c r="AQ2" s="49" t="s">
        <v>110</v>
      </c>
      <c r="AR2" s="50" t="s">
        <v>111</v>
      </c>
      <c r="AS2" s="51" t="s">
        <v>112</v>
      </c>
      <c r="AT2" s="49" t="s">
        <v>113</v>
      </c>
      <c r="AU2" s="50" t="s">
        <v>114</v>
      </c>
      <c r="AV2" s="51" t="s">
        <v>115</v>
      </c>
      <c r="AW2" s="52" t="s">
        <v>116</v>
      </c>
      <c r="AX2" s="53" t="s">
        <v>59</v>
      </c>
      <c r="AY2" s="53" t="s">
        <v>60</v>
      </c>
      <c r="AZ2" s="54" t="s">
        <v>61</v>
      </c>
      <c r="BA2" s="55" t="s">
        <v>117</v>
      </c>
      <c r="BB2" s="56" t="s">
        <v>118</v>
      </c>
      <c r="BC2" s="57" t="s">
        <v>119</v>
      </c>
      <c r="BD2" s="57" t="s">
        <v>120</v>
      </c>
      <c r="BE2" s="58" t="s">
        <v>121</v>
      </c>
      <c r="BF2" s="59" t="s">
        <v>122</v>
      </c>
      <c r="BG2" s="60" t="s">
        <v>123</v>
      </c>
      <c r="BH2" s="60" t="s">
        <v>124</v>
      </c>
      <c r="BI2" s="60" t="s">
        <v>125</v>
      </c>
      <c r="BJ2" s="60" t="s">
        <v>126</v>
      </c>
      <c r="BK2" s="60" t="s">
        <v>127</v>
      </c>
      <c r="BL2" s="58" t="s">
        <v>128</v>
      </c>
      <c r="BM2" s="61" t="s">
        <v>129</v>
      </c>
      <c r="BN2" s="62" t="s">
        <v>130</v>
      </c>
      <c r="BO2" s="62" t="s">
        <v>131</v>
      </c>
      <c r="BP2" s="62" t="s">
        <v>132</v>
      </c>
      <c r="BQ2" s="62" t="s">
        <v>133</v>
      </c>
      <c r="BR2" s="63" t="s">
        <v>134</v>
      </c>
      <c r="BS2" s="63" t="s">
        <v>135</v>
      </c>
      <c r="BT2" s="64" t="s">
        <v>136</v>
      </c>
      <c r="BU2" s="65" t="s">
        <v>137</v>
      </c>
      <c r="BV2" s="66" t="s">
        <v>138</v>
      </c>
      <c r="BW2" s="67" t="s">
        <v>139</v>
      </c>
      <c r="BX2" s="67" t="s">
        <v>140</v>
      </c>
      <c r="BY2" s="68" t="s">
        <v>141</v>
      </c>
      <c r="BZ2" s="68" t="s">
        <v>142</v>
      </c>
      <c r="CA2" s="69" t="s">
        <v>143</v>
      </c>
      <c r="CB2" s="69" t="s">
        <v>144</v>
      </c>
      <c r="CC2" s="70" t="s">
        <v>145</v>
      </c>
      <c r="CD2" s="71" t="s">
        <v>146</v>
      </c>
      <c r="CE2" s="68" t="s">
        <v>147</v>
      </c>
      <c r="CF2" s="67" t="s">
        <v>148</v>
      </c>
      <c r="CG2" s="67" t="s">
        <v>149</v>
      </c>
      <c r="CH2" s="68" t="s">
        <v>150</v>
      </c>
      <c r="CI2" s="72" t="s">
        <v>151</v>
      </c>
      <c r="CJ2" s="73" t="s">
        <v>152</v>
      </c>
      <c r="CK2" s="73" t="s">
        <v>153</v>
      </c>
      <c r="CL2" s="74" t="s">
        <v>154</v>
      </c>
      <c r="CM2" s="75" t="s">
        <v>155</v>
      </c>
      <c r="CN2" s="76" t="s">
        <v>156</v>
      </c>
      <c r="CO2" s="77" t="s">
        <v>157</v>
      </c>
      <c r="CP2" s="77" t="s">
        <v>158</v>
      </c>
      <c r="CQ2" s="78" t="s">
        <v>159</v>
      </c>
      <c r="CR2" s="78" t="s">
        <v>160</v>
      </c>
      <c r="CS2" s="74" t="s">
        <v>161</v>
      </c>
      <c r="CT2" s="79" t="s">
        <v>162</v>
      </c>
      <c r="CU2" s="78" t="s">
        <v>163</v>
      </c>
      <c r="CV2" s="77" t="s">
        <v>164</v>
      </c>
      <c r="CW2" s="77" t="s">
        <v>165</v>
      </c>
      <c r="CX2" s="78" t="s">
        <v>166</v>
      </c>
      <c r="CY2" s="80" t="s">
        <v>167</v>
      </c>
      <c r="CZ2" s="81" t="s">
        <v>168</v>
      </c>
      <c r="DA2" s="81" t="s">
        <v>169</v>
      </c>
      <c r="DB2" s="82" t="s">
        <v>170</v>
      </c>
      <c r="DC2" s="83" t="s">
        <v>171</v>
      </c>
      <c r="DD2" s="83" t="s">
        <v>172</v>
      </c>
      <c r="DE2" s="64" t="s">
        <v>860</v>
      </c>
      <c r="DF2" s="65" t="s">
        <v>861</v>
      </c>
      <c r="DG2" s="66" t="s">
        <v>862</v>
      </c>
      <c r="DH2" s="67" t="s">
        <v>863</v>
      </c>
      <c r="DI2" s="67" t="s">
        <v>864</v>
      </c>
      <c r="DJ2" s="68" t="s">
        <v>865</v>
      </c>
      <c r="DK2" s="68" t="s">
        <v>866</v>
      </c>
      <c r="DL2" s="70" t="s">
        <v>867</v>
      </c>
      <c r="DM2" s="71" t="s">
        <v>868</v>
      </c>
      <c r="DN2" s="68" t="s">
        <v>869</v>
      </c>
      <c r="DO2" s="67" t="s">
        <v>870</v>
      </c>
      <c r="DP2" s="67" t="s">
        <v>871</v>
      </c>
      <c r="DQ2" s="68" t="s">
        <v>872</v>
      </c>
      <c r="DR2" s="72" t="s">
        <v>873</v>
      </c>
    </row>
    <row r="3" spans="1:122" ht="13.5" thickBot="1" x14ac:dyDescent="0.25">
      <c r="A3" s="84">
        <v>1677</v>
      </c>
      <c r="B3" s="308">
        <v>19</v>
      </c>
      <c r="C3" s="86">
        <v>42499</v>
      </c>
      <c r="D3" s="87">
        <v>84453</v>
      </c>
      <c r="E3" s="84">
        <v>11308</v>
      </c>
      <c r="F3" s="88">
        <v>413</v>
      </c>
      <c r="G3" s="84">
        <v>0</v>
      </c>
      <c r="H3" s="89">
        <v>0.96347718429430496</v>
      </c>
      <c r="I3" s="88">
        <v>14289</v>
      </c>
      <c r="J3" s="84">
        <v>389</v>
      </c>
      <c r="K3" s="88">
        <v>0</v>
      </c>
      <c r="L3" s="89">
        <v>0.97277626145986418</v>
      </c>
      <c r="M3" s="88">
        <v>5251</v>
      </c>
      <c r="N3" s="88">
        <v>202</v>
      </c>
      <c r="O3" s="88">
        <v>0</v>
      </c>
      <c r="P3" s="90">
        <v>0.96153113692629977</v>
      </c>
      <c r="Q3" s="88">
        <v>7382</v>
      </c>
      <c r="R3" s="88">
        <v>340</v>
      </c>
      <c r="S3" s="88">
        <v>2</v>
      </c>
      <c r="T3" s="90">
        <v>0.95394202113248439</v>
      </c>
      <c r="U3" s="88">
        <v>46223</v>
      </c>
      <c r="V3" s="88">
        <v>1714</v>
      </c>
      <c r="W3" s="88">
        <v>8</v>
      </c>
      <c r="X3" s="90">
        <v>0.9629188931917011</v>
      </c>
      <c r="Y3" s="85">
        <v>84453</v>
      </c>
      <c r="Z3" s="85">
        <v>3058</v>
      </c>
      <c r="AA3" s="91">
        <v>10</v>
      </c>
      <c r="AB3" s="92">
        <v>1</v>
      </c>
      <c r="AC3" s="84">
        <v>0</v>
      </c>
      <c r="AD3" s="84">
        <v>0</v>
      </c>
      <c r="AE3" s="92">
        <v>1</v>
      </c>
      <c r="AF3" s="84">
        <v>0</v>
      </c>
      <c r="AG3" s="84">
        <v>0</v>
      </c>
      <c r="AH3" s="93">
        <v>1</v>
      </c>
      <c r="AI3" s="84">
        <v>0</v>
      </c>
      <c r="AJ3" s="94">
        <v>0</v>
      </c>
      <c r="AK3" s="93"/>
      <c r="AL3" s="84"/>
      <c r="AM3" s="94"/>
      <c r="AN3" s="93"/>
      <c r="AO3" s="84"/>
      <c r="AP3" s="94"/>
      <c r="AQ3" s="93"/>
      <c r="AR3" s="84"/>
      <c r="AS3" s="94"/>
      <c r="AT3" s="93"/>
      <c r="AU3" s="84"/>
      <c r="AV3" s="94"/>
      <c r="AW3" s="95">
        <v>11308</v>
      </c>
      <c r="AX3" s="95">
        <v>19540</v>
      </c>
      <c r="AY3" s="96">
        <v>53605</v>
      </c>
      <c r="AZ3" s="106"/>
      <c r="BA3" s="97">
        <v>14.5</v>
      </c>
      <c r="BB3" s="98">
        <v>0</v>
      </c>
      <c r="BC3" s="98">
        <v>12</v>
      </c>
      <c r="BD3" s="99">
        <v>7.5</v>
      </c>
      <c r="BE3" s="100">
        <v>10.5</v>
      </c>
      <c r="BF3" s="101"/>
      <c r="BG3" s="84"/>
      <c r="BH3" s="84"/>
      <c r="BI3" s="102"/>
      <c r="BJ3" s="102"/>
      <c r="BK3" s="102"/>
      <c r="BL3" s="103"/>
      <c r="BM3" s="104"/>
      <c r="BN3" s="102"/>
      <c r="BO3" s="102"/>
      <c r="BP3" s="104"/>
      <c r="BQ3" s="104"/>
      <c r="BR3" s="104"/>
      <c r="BS3" s="104"/>
      <c r="BT3" s="105">
        <f t="shared" ref="BT3:BT32" si="0">IF(BM3&lt;1,1,AB3)</f>
        <v>1</v>
      </c>
      <c r="BU3" s="105">
        <f t="shared" ref="BU3:BU32" si="1">IF(BN3&lt;1,1,AE3)</f>
        <v>1</v>
      </c>
      <c r="BV3" s="105">
        <f t="shared" ref="BV3:BV32" si="2">IF(BO3&lt;1,1,AH3)</f>
        <v>1</v>
      </c>
      <c r="BW3" s="105">
        <f t="shared" ref="BW3:BW32" si="3">IF(BP3&lt;1,1,AK3)</f>
        <v>1</v>
      </c>
      <c r="BX3" s="105">
        <f t="shared" ref="BX3:BX32" si="4">IF(BQ3&lt;1,1,AN3)</f>
        <v>1</v>
      </c>
      <c r="BY3" s="105">
        <f t="shared" ref="BY3:BY32" si="5">IF(BR3&lt;1,1,AQ3)</f>
        <v>1</v>
      </c>
      <c r="BZ3" s="105">
        <f t="shared" ref="BZ3:BZ32" si="6">IF(BS3&lt;1,1,AT3)</f>
        <v>1</v>
      </c>
      <c r="CA3" s="215">
        <v>0.98</v>
      </c>
      <c r="CB3" s="215">
        <v>0.9</v>
      </c>
      <c r="CC3" s="313">
        <f t="shared" ref="CC3:CI3" si="7">AVERAGE(BT3:BT9)</f>
        <v>1</v>
      </c>
      <c r="CD3" s="313">
        <f t="shared" si="7"/>
        <v>1</v>
      </c>
      <c r="CE3" s="313">
        <f t="shared" si="7"/>
        <v>1</v>
      </c>
      <c r="CF3" s="313">
        <f t="shared" si="7"/>
        <v>1</v>
      </c>
      <c r="CG3" s="313">
        <f t="shared" si="7"/>
        <v>1</v>
      </c>
      <c r="CH3" s="313">
        <f t="shared" si="7"/>
        <v>1</v>
      </c>
      <c r="CI3" s="313">
        <f t="shared" si="7"/>
        <v>1</v>
      </c>
      <c r="CJ3" s="216">
        <v>0.998</v>
      </c>
      <c r="CK3" s="216">
        <v>0.95</v>
      </c>
      <c r="CL3" s="217">
        <f t="shared" ref="CL3:CL32" si="8">AB3</f>
        <v>1</v>
      </c>
      <c r="CM3" s="217">
        <f t="shared" ref="CM3:CM32" si="9">AE3</f>
        <v>1</v>
      </c>
      <c r="CN3" s="217">
        <f t="shared" ref="CN3:CN32" si="10">AH3</f>
        <v>1</v>
      </c>
      <c r="CO3" s="217">
        <f t="shared" ref="CO3:CO32" si="11">AK3</f>
        <v>0</v>
      </c>
      <c r="CP3" s="217">
        <f t="shared" ref="CP3:CP32" si="12">AN3</f>
        <v>0</v>
      </c>
      <c r="CQ3" s="217">
        <f t="shared" ref="CQ3:CQ32" si="13">AQ3</f>
        <v>0</v>
      </c>
      <c r="CR3" s="217">
        <f t="shared" ref="CR3:CR32" si="14">AT3</f>
        <v>0</v>
      </c>
      <c r="CS3" s="316">
        <f t="shared" ref="CS3:CY3" si="15">AVERAGE(CL3:CL9)</f>
        <v>0.99863945578231295</v>
      </c>
      <c r="CT3" s="316">
        <f t="shared" si="15"/>
        <v>1</v>
      </c>
      <c r="CU3" s="316">
        <f t="shared" si="15"/>
        <v>1</v>
      </c>
      <c r="CV3" s="316">
        <f t="shared" si="15"/>
        <v>0</v>
      </c>
      <c r="CW3" s="316">
        <f t="shared" si="15"/>
        <v>0</v>
      </c>
      <c r="CX3" s="316">
        <f t="shared" si="15"/>
        <v>0</v>
      </c>
      <c r="CY3" s="316">
        <f t="shared" si="15"/>
        <v>0</v>
      </c>
      <c r="CZ3" s="316">
        <f>(SUM(Q3:Q9)-SUM(R3:R9))/SUM(Q3:Q9)</f>
        <v>0.951117428729369</v>
      </c>
      <c r="DA3" s="312">
        <f>(SUM(U3:U9)-SUM(V3:V9))/SUM(U3:U9)</f>
        <v>0.96380482093313313</v>
      </c>
      <c r="DB3" s="312">
        <f>((SUM(E3:E9)-SUM(F3:F9))/SUM(E3:E9))</f>
        <v>0.96599063406990615</v>
      </c>
      <c r="DC3" s="312">
        <f>((SUM(I3:I9)-SUM(J3:J9))/SUM(I3:I9))</f>
        <v>0.96983366618717093</v>
      </c>
      <c r="DD3" s="312">
        <f>((SUM(M3:M9)-SUM(N3:N9))/SUM(M3:M9))</f>
        <v>0.96433344789399322</v>
      </c>
      <c r="DE3" s="84">
        <f t="shared" ref="DE3:DG5" si="16">IF(BT3&lt;96.4%,1500,IF(BT3&lt;96.8%,800,IF(BT3&lt;97.2%,750,IF(BT3&lt;97.5%,700,IF(BT3&lt;97.8%,650,IF(BT3&lt;98%,500,))))))</f>
        <v>0</v>
      </c>
      <c r="DF3" s="84">
        <f t="shared" si="16"/>
        <v>0</v>
      </c>
      <c r="DG3" s="84">
        <f t="shared" si="16"/>
        <v>0</v>
      </c>
      <c r="DH3" s="84">
        <f t="shared" ref="DH3:DK5" si="17">IF(BW3&lt;93.4%,1500,IF(BW3&lt;93.8%,800,IF(BW3&lt;94.2%,750,IF(BW3&lt;94.5%,700,IF(BW3&lt;94.8%,650,IF(BW3&lt;95%,500,))))))</f>
        <v>0</v>
      </c>
      <c r="DI3" s="84">
        <f t="shared" si="17"/>
        <v>0</v>
      </c>
      <c r="DJ3" s="84">
        <f t="shared" si="17"/>
        <v>0</v>
      </c>
      <c r="DK3" s="84">
        <f t="shared" si="17"/>
        <v>0</v>
      </c>
      <c r="DL3" s="311">
        <f>IF(CC3&lt;99%,5000,IF(CC3&lt;99.2%,4500,IF(CC3&lt;99.3%,4000,IF(CC3&lt;99.4%,3500,IF(CC3&lt;99.5%,3000,IF(CC3&lt;99.6%,2500,IF(CC3&lt;99.7%,2000,IF(CC3&lt;99.8%,1500,))))))))</f>
        <v>0</v>
      </c>
      <c r="DM3" s="311">
        <f>IF(CD3&lt;99%,5000,IF(CD3&lt;99.2%,4500,IF(CD3&lt;99.3%,4000,IF(CD3&lt;99.4%,3500,IF(CD3&lt;99.5%,3000,IF(CD3&lt;99.6%,2500,IF(CD3&lt;99.7%,2000,IF(CD3&lt;99.8%,1500,))))))))</f>
        <v>0</v>
      </c>
      <c r="DN3" s="311">
        <f>IF(CE3&lt;99%,5000,IF(CE3&lt;99.2%,4500,IF(CE3&lt;99.3%,4000,IF(CE3&lt;99.4%,3500,IF(CE3&lt;99.5%,3000,IF(CE3&lt;99.6%,2500,IF(CE3&lt;99.7%,2000,IF(CE3&lt;99.8%,1500,))))))))</f>
        <v>0</v>
      </c>
      <c r="DO3" s="311">
        <f>IF(CF3&lt;88.2%,5000,IF(CF3&lt;88.4%,4500,IF(CF3&lt;88.5%,4000,IF(CF3&lt;88.6%,3500,IF(CF3&lt;88.7%,3000,IF(CF3&lt;88.8%,2500,IF(CF3&lt;88.9%,2000,IF(CF3&lt;90%,1500,))))))))</f>
        <v>0</v>
      </c>
      <c r="DP3" s="311">
        <f>IF(CG3&lt;99%,5000,IF(CG3&lt;99.2%,4500,IF(CG3&lt;99.3%,4000,IF(CG3&lt;99.4%,3500,IF(CG3&lt;99.5%,3000,IF(CG3&lt;99.6%,2500,IF(CG3&lt;99.7%,2000,IF(CG3&lt;99.8%,1500,))))))))</f>
        <v>0</v>
      </c>
      <c r="DQ3" s="311">
        <f>IF(CH3&lt;99%,5000,IF(CH3&lt;99.2%,4500,IF(CH3&lt;99.3%,4000,IF(CH3&lt;99.4%,3500,IF(CH3&lt;99.5%,3000,IF(CH3&lt;99.6%,2500,IF(CH3&lt;99.7%,2000,IF(CH3&lt;99.8%,1500,))))))))</f>
        <v>0</v>
      </c>
      <c r="DR3" s="311">
        <f>IF(CI3&lt;99%,5000,IF(CI3&lt;99.2%,4500,IF(CI3&lt;99.3%,4000,IF(CI3&lt;99.4%,3500,IF(CI3&lt;99.5%,3000,IF(CI3&lt;99.6%,2500,IF(CI3&lt;99.7%,2000,IF(CI3&lt;99.8%,1500,))))))))</f>
        <v>0</v>
      </c>
    </row>
    <row r="4" spans="1:122" ht="13.5" thickBot="1" x14ac:dyDescent="0.25">
      <c r="A4" s="84">
        <v>1678</v>
      </c>
      <c r="B4" s="309"/>
      <c r="C4" s="86">
        <v>42500</v>
      </c>
      <c r="D4" s="87">
        <v>84737</v>
      </c>
      <c r="E4" s="84">
        <v>11105</v>
      </c>
      <c r="F4" s="88">
        <v>386</v>
      </c>
      <c r="G4" s="84">
        <v>5</v>
      </c>
      <c r="H4" s="89">
        <v>0.96524088248536699</v>
      </c>
      <c r="I4" s="88">
        <v>14669</v>
      </c>
      <c r="J4" s="84">
        <v>411</v>
      </c>
      <c r="K4" s="88">
        <v>0</v>
      </c>
      <c r="L4" s="89">
        <v>0.97198173017928968</v>
      </c>
      <c r="M4" s="88">
        <v>4511</v>
      </c>
      <c r="N4" s="88">
        <v>194</v>
      </c>
      <c r="O4" s="88">
        <v>0</v>
      </c>
      <c r="P4" s="90">
        <v>0.95699401463090228</v>
      </c>
      <c r="Q4" s="88">
        <v>8983</v>
      </c>
      <c r="R4" s="88">
        <v>479</v>
      </c>
      <c r="S4" s="88">
        <v>7</v>
      </c>
      <c r="T4" s="90">
        <v>0.94667705666258484</v>
      </c>
      <c r="U4" s="88">
        <v>45469</v>
      </c>
      <c r="V4" s="88">
        <v>1606</v>
      </c>
      <c r="W4" s="88">
        <v>12</v>
      </c>
      <c r="X4" s="90">
        <v>0.96467923200422268</v>
      </c>
      <c r="Y4" s="85">
        <v>84737</v>
      </c>
      <c r="Z4" s="85">
        <v>3076</v>
      </c>
      <c r="AA4" s="91">
        <v>24</v>
      </c>
      <c r="AB4" s="92">
        <v>1</v>
      </c>
      <c r="AC4" s="84">
        <v>0</v>
      </c>
      <c r="AD4" s="84">
        <v>0</v>
      </c>
      <c r="AE4" s="92">
        <v>1</v>
      </c>
      <c r="AF4" s="84">
        <v>0</v>
      </c>
      <c r="AG4" s="84">
        <v>0</v>
      </c>
      <c r="AH4" s="93">
        <v>1</v>
      </c>
      <c r="AI4" s="84">
        <v>0</v>
      </c>
      <c r="AJ4" s="94">
        <v>0</v>
      </c>
      <c r="AK4" s="93"/>
      <c r="AL4" s="84"/>
      <c r="AM4" s="94"/>
      <c r="AN4" s="93"/>
      <c r="AO4" s="84"/>
      <c r="AP4" s="94"/>
      <c r="AQ4" s="93"/>
      <c r="AR4" s="84"/>
      <c r="AS4" s="94"/>
      <c r="AT4" s="93"/>
      <c r="AU4" s="84"/>
      <c r="AV4" s="94"/>
      <c r="AW4" s="95">
        <v>11105</v>
      </c>
      <c r="AX4" s="95">
        <v>19180</v>
      </c>
      <c r="AY4" s="96">
        <v>54452</v>
      </c>
      <c r="AZ4" s="106"/>
      <c r="BA4" s="97">
        <v>16</v>
      </c>
      <c r="BB4" s="98">
        <v>0</v>
      </c>
      <c r="BC4" s="98">
        <v>8</v>
      </c>
      <c r="BD4" s="99">
        <v>7.5</v>
      </c>
      <c r="BE4" s="100">
        <v>10.5</v>
      </c>
      <c r="BF4" s="101"/>
      <c r="BG4" s="84"/>
      <c r="BH4" s="84"/>
      <c r="BI4" s="102"/>
      <c r="BJ4" s="102"/>
      <c r="BK4" s="102"/>
      <c r="BL4" s="103"/>
      <c r="BM4" s="104"/>
      <c r="BN4" s="102"/>
      <c r="BO4" s="102"/>
      <c r="BP4" s="104"/>
      <c r="BQ4" s="104"/>
      <c r="BR4" s="104"/>
      <c r="BS4" s="104"/>
      <c r="BT4" s="105">
        <f t="shared" si="0"/>
        <v>1</v>
      </c>
      <c r="BU4" s="105">
        <f t="shared" si="1"/>
        <v>1</v>
      </c>
      <c r="BV4" s="105">
        <f t="shared" si="2"/>
        <v>1</v>
      </c>
      <c r="BW4" s="105">
        <f t="shared" si="3"/>
        <v>1</v>
      </c>
      <c r="BX4" s="105">
        <f t="shared" si="4"/>
        <v>1</v>
      </c>
      <c r="BY4" s="105">
        <f t="shared" si="5"/>
        <v>1</v>
      </c>
      <c r="BZ4" s="105">
        <f t="shared" si="6"/>
        <v>1</v>
      </c>
      <c r="CA4" s="215">
        <v>0.98</v>
      </c>
      <c r="CB4" s="215">
        <v>0.9</v>
      </c>
      <c r="CC4" s="314"/>
      <c r="CD4" s="314"/>
      <c r="CE4" s="314"/>
      <c r="CF4" s="314"/>
      <c r="CG4" s="314"/>
      <c r="CH4" s="314"/>
      <c r="CI4" s="314"/>
      <c r="CJ4" s="216">
        <v>0.998</v>
      </c>
      <c r="CK4" s="216">
        <v>0.95</v>
      </c>
      <c r="CL4" s="217">
        <f t="shared" si="8"/>
        <v>1</v>
      </c>
      <c r="CM4" s="217">
        <f t="shared" si="9"/>
        <v>1</v>
      </c>
      <c r="CN4" s="217">
        <f t="shared" si="10"/>
        <v>1</v>
      </c>
      <c r="CO4" s="217">
        <f t="shared" si="11"/>
        <v>0</v>
      </c>
      <c r="CP4" s="217">
        <f t="shared" si="12"/>
        <v>0</v>
      </c>
      <c r="CQ4" s="217">
        <f t="shared" si="13"/>
        <v>0</v>
      </c>
      <c r="CR4" s="217">
        <f t="shared" si="14"/>
        <v>0</v>
      </c>
      <c r="CS4" s="317"/>
      <c r="CT4" s="317"/>
      <c r="CU4" s="317"/>
      <c r="CV4" s="317"/>
      <c r="CW4" s="317"/>
      <c r="CX4" s="317"/>
      <c r="CY4" s="317"/>
      <c r="CZ4" s="316"/>
      <c r="DA4" s="312"/>
      <c r="DB4" s="312"/>
      <c r="DC4" s="312"/>
      <c r="DD4" s="312"/>
      <c r="DE4" s="84">
        <f t="shared" si="16"/>
        <v>0</v>
      </c>
      <c r="DF4" s="84">
        <f t="shared" si="16"/>
        <v>0</v>
      </c>
      <c r="DG4" s="84">
        <f t="shared" si="16"/>
        <v>0</v>
      </c>
      <c r="DH4" s="84">
        <f t="shared" si="17"/>
        <v>0</v>
      </c>
      <c r="DI4" s="84">
        <f t="shared" si="17"/>
        <v>0</v>
      </c>
      <c r="DJ4" s="84">
        <f t="shared" si="17"/>
        <v>0</v>
      </c>
      <c r="DK4" s="84">
        <f t="shared" si="17"/>
        <v>0</v>
      </c>
      <c r="DL4" s="311"/>
      <c r="DM4" s="311"/>
      <c r="DN4" s="311"/>
      <c r="DO4" s="311"/>
      <c r="DP4" s="311"/>
      <c r="DQ4" s="311"/>
      <c r="DR4" s="311"/>
    </row>
    <row r="5" spans="1:122" ht="13.5" thickBot="1" x14ac:dyDescent="0.25">
      <c r="A5" s="84">
        <v>1679</v>
      </c>
      <c r="B5" s="309"/>
      <c r="C5" s="86">
        <v>42501</v>
      </c>
      <c r="D5" s="87">
        <v>83360</v>
      </c>
      <c r="E5" s="84">
        <v>11791</v>
      </c>
      <c r="F5" s="88">
        <v>409</v>
      </c>
      <c r="G5" s="84">
        <v>0</v>
      </c>
      <c r="H5" s="89">
        <v>0.96531252650326516</v>
      </c>
      <c r="I5" s="88">
        <v>13485</v>
      </c>
      <c r="J5" s="84">
        <v>406</v>
      </c>
      <c r="K5" s="88">
        <v>2</v>
      </c>
      <c r="L5" s="89">
        <v>0.96989247311827953</v>
      </c>
      <c r="M5" s="88">
        <v>5109</v>
      </c>
      <c r="N5" s="88">
        <v>192</v>
      </c>
      <c r="O5" s="88">
        <v>1</v>
      </c>
      <c r="P5" s="90">
        <v>0.96241926012918377</v>
      </c>
      <c r="Q5" s="88">
        <v>7100</v>
      </c>
      <c r="R5" s="88">
        <v>373</v>
      </c>
      <c r="S5" s="88">
        <v>0</v>
      </c>
      <c r="T5" s="90">
        <v>0.94746478873239437</v>
      </c>
      <c r="U5" s="88">
        <v>45875</v>
      </c>
      <c r="V5" s="88">
        <v>1572</v>
      </c>
      <c r="W5" s="88">
        <v>22</v>
      </c>
      <c r="X5" s="90">
        <v>0.96573297002724801</v>
      </c>
      <c r="Y5" s="85">
        <v>83360</v>
      </c>
      <c r="Z5" s="85">
        <v>2952</v>
      </c>
      <c r="AA5" s="91">
        <v>25</v>
      </c>
      <c r="AB5" s="92">
        <v>1</v>
      </c>
      <c r="AC5" s="84">
        <v>0</v>
      </c>
      <c r="AD5" s="84">
        <v>0</v>
      </c>
      <c r="AE5" s="92">
        <v>1</v>
      </c>
      <c r="AF5" s="84">
        <v>0</v>
      </c>
      <c r="AG5" s="84">
        <v>0</v>
      </c>
      <c r="AH5" s="93">
        <v>1</v>
      </c>
      <c r="AI5" s="84">
        <v>0</v>
      </c>
      <c r="AJ5" s="94">
        <v>0</v>
      </c>
      <c r="AK5" s="93"/>
      <c r="AL5" s="84"/>
      <c r="AM5" s="94"/>
      <c r="AN5" s="93"/>
      <c r="AO5" s="84"/>
      <c r="AP5" s="94"/>
      <c r="AQ5" s="93"/>
      <c r="AR5" s="84"/>
      <c r="AS5" s="94"/>
      <c r="AT5" s="93"/>
      <c r="AU5" s="84"/>
      <c r="AV5" s="94"/>
      <c r="AW5" s="95">
        <v>11791</v>
      </c>
      <c r="AX5" s="95">
        <v>18594</v>
      </c>
      <c r="AY5" s="96">
        <v>52975</v>
      </c>
      <c r="AZ5" s="106"/>
      <c r="BA5" s="97">
        <v>21</v>
      </c>
      <c r="BB5" s="98">
        <v>9</v>
      </c>
      <c r="BC5" s="98">
        <v>18</v>
      </c>
      <c r="BD5" s="99">
        <v>7.5</v>
      </c>
      <c r="BE5" s="100">
        <v>10.5</v>
      </c>
      <c r="BF5" s="101"/>
      <c r="BG5" s="84"/>
      <c r="BH5" s="84"/>
      <c r="BI5" s="102"/>
      <c r="BJ5" s="102"/>
      <c r="BK5" s="102"/>
      <c r="BL5" s="103"/>
      <c r="BM5" s="104"/>
      <c r="BN5" s="102"/>
      <c r="BO5" s="102"/>
      <c r="BP5" s="104"/>
      <c r="BQ5" s="104"/>
      <c r="BR5" s="104"/>
      <c r="BS5" s="104"/>
      <c r="BT5" s="105">
        <f t="shared" si="0"/>
        <v>1</v>
      </c>
      <c r="BU5" s="105">
        <f t="shared" si="1"/>
        <v>1</v>
      </c>
      <c r="BV5" s="105">
        <f t="shared" si="2"/>
        <v>1</v>
      </c>
      <c r="BW5" s="105">
        <f t="shared" si="3"/>
        <v>1</v>
      </c>
      <c r="BX5" s="105">
        <f t="shared" si="4"/>
        <v>1</v>
      </c>
      <c r="BY5" s="105">
        <f t="shared" si="5"/>
        <v>1</v>
      </c>
      <c r="BZ5" s="105">
        <f t="shared" si="6"/>
        <v>1</v>
      </c>
      <c r="CA5" s="215">
        <v>0.98</v>
      </c>
      <c r="CB5" s="215">
        <v>0.9</v>
      </c>
      <c r="CC5" s="314"/>
      <c r="CD5" s="314"/>
      <c r="CE5" s="314"/>
      <c r="CF5" s="314"/>
      <c r="CG5" s="314"/>
      <c r="CH5" s="314"/>
      <c r="CI5" s="314"/>
      <c r="CJ5" s="216">
        <v>0.998</v>
      </c>
      <c r="CK5" s="216">
        <v>0.95</v>
      </c>
      <c r="CL5" s="217">
        <f t="shared" si="8"/>
        <v>1</v>
      </c>
      <c r="CM5" s="217">
        <f t="shared" si="9"/>
        <v>1</v>
      </c>
      <c r="CN5" s="217">
        <f t="shared" si="10"/>
        <v>1</v>
      </c>
      <c r="CO5" s="217">
        <f t="shared" si="11"/>
        <v>0</v>
      </c>
      <c r="CP5" s="217">
        <f t="shared" si="12"/>
        <v>0</v>
      </c>
      <c r="CQ5" s="217">
        <f t="shared" si="13"/>
        <v>0</v>
      </c>
      <c r="CR5" s="217">
        <f t="shared" si="14"/>
        <v>0</v>
      </c>
      <c r="CS5" s="317"/>
      <c r="CT5" s="317"/>
      <c r="CU5" s="317"/>
      <c r="CV5" s="317"/>
      <c r="CW5" s="317"/>
      <c r="CX5" s="317"/>
      <c r="CY5" s="317"/>
      <c r="CZ5" s="316"/>
      <c r="DA5" s="312"/>
      <c r="DB5" s="312"/>
      <c r="DC5" s="312"/>
      <c r="DD5" s="312"/>
      <c r="DE5" s="84">
        <f t="shared" si="16"/>
        <v>0</v>
      </c>
      <c r="DF5" s="84">
        <f t="shared" si="16"/>
        <v>0</v>
      </c>
      <c r="DG5" s="84">
        <f t="shared" si="16"/>
        <v>0</v>
      </c>
      <c r="DH5" s="84">
        <f t="shared" si="17"/>
        <v>0</v>
      </c>
      <c r="DI5" s="84">
        <f t="shared" si="17"/>
        <v>0</v>
      </c>
      <c r="DJ5" s="84">
        <f t="shared" si="17"/>
        <v>0</v>
      </c>
      <c r="DK5" s="84">
        <f t="shared" ref="DK5:DK68" si="18">IF(BZ5&lt;93.4%,1500,IF(BZ5&lt;93.8%,800,IF(BZ5&lt;94.2%,750,IF(BZ5&lt;94.5%,700,IF(BZ5&lt;94.8%,650,IF(BZ5&lt;95%,500,))))))</f>
        <v>0</v>
      </c>
      <c r="DL5" s="311"/>
      <c r="DM5" s="311"/>
      <c r="DN5" s="311"/>
      <c r="DO5" s="311"/>
      <c r="DP5" s="311"/>
      <c r="DQ5" s="311"/>
      <c r="DR5" s="311"/>
    </row>
    <row r="6" spans="1:122" ht="13.5" thickBot="1" x14ac:dyDescent="0.25">
      <c r="A6" s="84">
        <v>1680</v>
      </c>
      <c r="B6" s="309"/>
      <c r="C6" s="86">
        <v>42502</v>
      </c>
      <c r="D6" s="87">
        <v>84380</v>
      </c>
      <c r="E6" s="84">
        <v>11224</v>
      </c>
      <c r="F6" s="88">
        <v>399</v>
      </c>
      <c r="G6" s="84">
        <v>0</v>
      </c>
      <c r="H6" s="89">
        <v>0.96445117605131858</v>
      </c>
      <c r="I6" s="88">
        <v>14027</v>
      </c>
      <c r="J6" s="84">
        <v>323</v>
      </c>
      <c r="K6" s="88">
        <v>3</v>
      </c>
      <c r="L6" s="89">
        <v>0.97697298068011695</v>
      </c>
      <c r="M6" s="88">
        <v>4092</v>
      </c>
      <c r="N6" s="88">
        <v>104</v>
      </c>
      <c r="O6" s="88">
        <v>0</v>
      </c>
      <c r="P6" s="90">
        <v>0.97458455522971654</v>
      </c>
      <c r="Q6" s="88">
        <v>7383</v>
      </c>
      <c r="R6" s="88">
        <v>337</v>
      </c>
      <c r="S6" s="88">
        <v>0</v>
      </c>
      <c r="T6" s="90">
        <v>0.95435459840173376</v>
      </c>
      <c r="U6" s="88">
        <v>47654</v>
      </c>
      <c r="V6" s="88">
        <v>1702</v>
      </c>
      <c r="W6" s="88">
        <v>2</v>
      </c>
      <c r="X6" s="90">
        <v>0.9642842153859067</v>
      </c>
      <c r="Y6" s="85">
        <v>84380</v>
      </c>
      <c r="Z6" s="85">
        <v>2865</v>
      </c>
      <c r="AA6" s="91">
        <v>5</v>
      </c>
      <c r="AB6" s="92">
        <v>0.99047619047619051</v>
      </c>
      <c r="AC6" s="84">
        <v>1</v>
      </c>
      <c r="AD6" s="84">
        <v>0.2</v>
      </c>
      <c r="AE6" s="92">
        <v>1</v>
      </c>
      <c r="AF6" s="84">
        <v>0</v>
      </c>
      <c r="AG6" s="84">
        <v>0</v>
      </c>
      <c r="AH6" s="93">
        <v>1</v>
      </c>
      <c r="AI6" s="84">
        <v>0</v>
      </c>
      <c r="AJ6" s="94">
        <v>0</v>
      </c>
      <c r="AK6" s="93"/>
      <c r="AL6" s="84"/>
      <c r="AM6" s="94"/>
      <c r="AN6" s="93"/>
      <c r="AO6" s="84"/>
      <c r="AP6" s="94"/>
      <c r="AQ6" s="93"/>
      <c r="AR6" s="84"/>
      <c r="AS6" s="94"/>
      <c r="AT6" s="93"/>
      <c r="AU6" s="84"/>
      <c r="AV6" s="94"/>
      <c r="AW6" s="95">
        <v>11224</v>
      </c>
      <c r="AX6" s="95">
        <v>18119</v>
      </c>
      <c r="AY6" s="96">
        <v>55037</v>
      </c>
      <c r="AZ6" s="106" t="s">
        <v>173</v>
      </c>
      <c r="BA6" s="97">
        <v>21</v>
      </c>
      <c r="BB6" s="98">
        <v>9</v>
      </c>
      <c r="BC6" s="98">
        <v>22</v>
      </c>
      <c r="BD6" s="99">
        <v>7.5</v>
      </c>
      <c r="BE6" s="100">
        <v>10.5</v>
      </c>
      <c r="BF6" s="101">
        <v>2</v>
      </c>
      <c r="BG6" s="84"/>
      <c r="BH6" s="84"/>
      <c r="BI6" s="102"/>
      <c r="BJ6" s="102"/>
      <c r="BK6" s="102"/>
      <c r="BL6" s="103"/>
      <c r="BM6" s="104">
        <v>0</v>
      </c>
      <c r="BN6" s="102"/>
      <c r="BO6" s="102"/>
      <c r="BP6" s="104"/>
      <c r="BQ6" s="104"/>
      <c r="BR6" s="104"/>
      <c r="BS6" s="104"/>
      <c r="BT6" s="105">
        <f t="shared" si="0"/>
        <v>1</v>
      </c>
      <c r="BU6" s="105">
        <f t="shared" si="1"/>
        <v>1</v>
      </c>
      <c r="BV6" s="105">
        <f t="shared" si="2"/>
        <v>1</v>
      </c>
      <c r="BW6" s="105">
        <f t="shared" si="3"/>
        <v>1</v>
      </c>
      <c r="BX6" s="105">
        <f t="shared" si="4"/>
        <v>1</v>
      </c>
      <c r="BY6" s="105">
        <f t="shared" si="5"/>
        <v>1</v>
      </c>
      <c r="BZ6" s="105">
        <f t="shared" si="6"/>
        <v>1</v>
      </c>
      <c r="CA6" s="215">
        <v>0.98</v>
      </c>
      <c r="CB6" s="215">
        <v>0.9</v>
      </c>
      <c r="CC6" s="314"/>
      <c r="CD6" s="314"/>
      <c r="CE6" s="314"/>
      <c r="CF6" s="314"/>
      <c r="CG6" s="314"/>
      <c r="CH6" s="314"/>
      <c r="CI6" s="314"/>
      <c r="CJ6" s="216">
        <v>0.998</v>
      </c>
      <c r="CK6" s="216">
        <v>0.95</v>
      </c>
      <c r="CL6" s="217">
        <f t="shared" si="8"/>
        <v>0.99047619047619051</v>
      </c>
      <c r="CM6" s="217">
        <f t="shared" si="9"/>
        <v>1</v>
      </c>
      <c r="CN6" s="217">
        <f t="shared" si="10"/>
        <v>1</v>
      </c>
      <c r="CO6" s="217">
        <f t="shared" si="11"/>
        <v>0</v>
      </c>
      <c r="CP6" s="217">
        <f t="shared" si="12"/>
        <v>0</v>
      </c>
      <c r="CQ6" s="217">
        <f t="shared" si="13"/>
        <v>0</v>
      </c>
      <c r="CR6" s="217">
        <f t="shared" si="14"/>
        <v>0</v>
      </c>
      <c r="CS6" s="317"/>
      <c r="CT6" s="317"/>
      <c r="CU6" s="317"/>
      <c r="CV6" s="317"/>
      <c r="CW6" s="317"/>
      <c r="CX6" s="317"/>
      <c r="CY6" s="317"/>
      <c r="CZ6" s="316"/>
      <c r="DA6" s="312"/>
      <c r="DB6" s="312"/>
      <c r="DC6" s="312"/>
      <c r="DD6" s="312"/>
      <c r="DE6" s="84">
        <f t="shared" ref="DE6:DG69" si="19">IF(BT6&lt;96.4%,1500,IF(BT6&lt;96.8%,800,IF(BT6&lt;97.2%,750,IF(BT6&lt;97.5%,700,IF(BT6&lt;97.8%,650,IF(BT6&lt;98%,500,))))))</f>
        <v>0</v>
      </c>
      <c r="DF6" s="84">
        <f t="shared" si="19"/>
        <v>0</v>
      </c>
      <c r="DG6" s="84">
        <f t="shared" si="19"/>
        <v>0</v>
      </c>
      <c r="DH6" s="84">
        <f t="shared" ref="DH6:DK69" si="20">IF(BW6&lt;93.4%,1500,IF(BW6&lt;93.8%,800,IF(BW6&lt;94.2%,750,IF(BW6&lt;94.5%,700,IF(BW6&lt;94.8%,650,IF(BW6&lt;95%,500,))))))</f>
        <v>0</v>
      </c>
      <c r="DI6" s="84">
        <f t="shared" si="20"/>
        <v>0</v>
      </c>
      <c r="DJ6" s="84">
        <f t="shared" si="20"/>
        <v>0</v>
      </c>
      <c r="DK6" s="84">
        <f t="shared" si="18"/>
        <v>0</v>
      </c>
      <c r="DL6" s="311"/>
      <c r="DM6" s="311"/>
      <c r="DN6" s="311"/>
      <c r="DO6" s="311"/>
      <c r="DP6" s="311"/>
      <c r="DQ6" s="311"/>
      <c r="DR6" s="311"/>
    </row>
    <row r="7" spans="1:122" ht="13.5" thickBot="1" x14ac:dyDescent="0.25">
      <c r="A7" s="84">
        <v>1681</v>
      </c>
      <c r="B7" s="309"/>
      <c r="C7" s="86">
        <v>42503</v>
      </c>
      <c r="D7" s="87">
        <v>81957</v>
      </c>
      <c r="E7" s="84">
        <v>10733</v>
      </c>
      <c r="F7" s="88">
        <v>303</v>
      </c>
      <c r="G7" s="84">
        <v>0</v>
      </c>
      <c r="H7" s="89">
        <v>0.97176930960588837</v>
      </c>
      <c r="I7" s="88">
        <v>12590</v>
      </c>
      <c r="J7" s="84">
        <v>422</v>
      </c>
      <c r="K7" s="88">
        <v>0</v>
      </c>
      <c r="L7" s="89">
        <v>0.96648133439237494</v>
      </c>
      <c r="M7" s="88">
        <v>4599</v>
      </c>
      <c r="N7" s="88">
        <v>139</v>
      </c>
      <c r="O7" s="88">
        <v>0</v>
      </c>
      <c r="P7" s="90">
        <v>0.9697760382691889</v>
      </c>
      <c r="Q7" s="88">
        <v>7141</v>
      </c>
      <c r="R7" s="88">
        <v>328</v>
      </c>
      <c r="S7" s="88">
        <v>0</v>
      </c>
      <c r="T7" s="90">
        <v>0.95406805769500069</v>
      </c>
      <c r="U7" s="88">
        <v>46894</v>
      </c>
      <c r="V7" s="88">
        <v>1798</v>
      </c>
      <c r="W7" s="88">
        <v>10</v>
      </c>
      <c r="X7" s="90">
        <v>0.96165820787307543</v>
      </c>
      <c r="Y7" s="85">
        <v>81957</v>
      </c>
      <c r="Z7" s="85">
        <v>2990</v>
      </c>
      <c r="AA7" s="91">
        <v>10</v>
      </c>
      <c r="AB7" s="92">
        <v>1</v>
      </c>
      <c r="AC7" s="84">
        <v>0</v>
      </c>
      <c r="AD7" s="84">
        <v>0</v>
      </c>
      <c r="AE7" s="92">
        <v>1</v>
      </c>
      <c r="AF7" s="84">
        <v>0</v>
      </c>
      <c r="AG7" s="84">
        <v>0</v>
      </c>
      <c r="AH7" s="93">
        <v>1</v>
      </c>
      <c r="AI7" s="84">
        <v>0</v>
      </c>
      <c r="AJ7" s="94">
        <v>0</v>
      </c>
      <c r="AK7" s="93"/>
      <c r="AL7" s="84"/>
      <c r="AM7" s="94"/>
      <c r="AN7" s="93"/>
      <c r="AO7" s="84"/>
      <c r="AP7" s="94"/>
      <c r="AQ7" s="93"/>
      <c r="AR7" s="84"/>
      <c r="AS7" s="94"/>
      <c r="AT7" s="93"/>
      <c r="AU7" s="84"/>
      <c r="AV7" s="94"/>
      <c r="AW7" s="95">
        <v>10733</v>
      </c>
      <c r="AX7" s="95">
        <v>17189</v>
      </c>
      <c r="AY7" s="96">
        <v>54035</v>
      </c>
      <c r="AZ7" s="106"/>
      <c r="BA7" s="97">
        <v>21</v>
      </c>
      <c r="BB7" s="98">
        <v>9</v>
      </c>
      <c r="BC7" s="98">
        <v>22</v>
      </c>
      <c r="BD7" s="99">
        <v>7.5</v>
      </c>
      <c r="BE7" s="100">
        <v>10.5</v>
      </c>
      <c r="BF7" s="101"/>
      <c r="BG7" s="84"/>
      <c r="BH7" s="84"/>
      <c r="BI7" s="102"/>
      <c r="BJ7" s="102"/>
      <c r="BK7" s="102"/>
      <c r="BL7" s="103"/>
      <c r="BM7" s="104"/>
      <c r="BN7" s="102"/>
      <c r="BO7" s="102"/>
      <c r="BP7" s="104"/>
      <c r="BQ7" s="104"/>
      <c r="BR7" s="104"/>
      <c r="BS7" s="104"/>
      <c r="BT7" s="105">
        <f t="shared" si="0"/>
        <v>1</v>
      </c>
      <c r="BU7" s="105">
        <f t="shared" si="1"/>
        <v>1</v>
      </c>
      <c r="BV7" s="105">
        <f t="shared" si="2"/>
        <v>1</v>
      </c>
      <c r="BW7" s="105">
        <f t="shared" si="3"/>
        <v>1</v>
      </c>
      <c r="BX7" s="105">
        <f t="shared" si="4"/>
        <v>1</v>
      </c>
      <c r="BY7" s="105">
        <f t="shared" si="5"/>
        <v>1</v>
      </c>
      <c r="BZ7" s="105">
        <f t="shared" si="6"/>
        <v>1</v>
      </c>
      <c r="CA7" s="215">
        <v>0.98</v>
      </c>
      <c r="CB7" s="215">
        <v>0.9</v>
      </c>
      <c r="CC7" s="314"/>
      <c r="CD7" s="314"/>
      <c r="CE7" s="314"/>
      <c r="CF7" s="314"/>
      <c r="CG7" s="314"/>
      <c r="CH7" s="314"/>
      <c r="CI7" s="314"/>
      <c r="CJ7" s="216">
        <v>0.998</v>
      </c>
      <c r="CK7" s="216">
        <v>0.95</v>
      </c>
      <c r="CL7" s="217">
        <f t="shared" si="8"/>
        <v>1</v>
      </c>
      <c r="CM7" s="217">
        <f t="shared" si="9"/>
        <v>1</v>
      </c>
      <c r="CN7" s="217">
        <f t="shared" si="10"/>
        <v>1</v>
      </c>
      <c r="CO7" s="217">
        <f t="shared" si="11"/>
        <v>0</v>
      </c>
      <c r="CP7" s="217">
        <f t="shared" si="12"/>
        <v>0</v>
      </c>
      <c r="CQ7" s="217">
        <f t="shared" si="13"/>
        <v>0</v>
      </c>
      <c r="CR7" s="217">
        <f t="shared" si="14"/>
        <v>0</v>
      </c>
      <c r="CS7" s="317"/>
      <c r="CT7" s="317"/>
      <c r="CU7" s="317"/>
      <c r="CV7" s="317"/>
      <c r="CW7" s="317"/>
      <c r="CX7" s="317"/>
      <c r="CY7" s="317"/>
      <c r="CZ7" s="316"/>
      <c r="DA7" s="312"/>
      <c r="DB7" s="312"/>
      <c r="DC7" s="312"/>
      <c r="DD7" s="312"/>
      <c r="DE7" s="84">
        <f t="shared" si="19"/>
        <v>0</v>
      </c>
      <c r="DF7" s="84">
        <f t="shared" si="19"/>
        <v>0</v>
      </c>
      <c r="DG7" s="84">
        <f t="shared" si="19"/>
        <v>0</v>
      </c>
      <c r="DH7" s="84">
        <f t="shared" si="20"/>
        <v>0</v>
      </c>
      <c r="DI7" s="84">
        <f t="shared" si="20"/>
        <v>0</v>
      </c>
      <c r="DJ7" s="84">
        <f t="shared" si="20"/>
        <v>0</v>
      </c>
      <c r="DK7" s="84">
        <f t="shared" si="18"/>
        <v>0</v>
      </c>
      <c r="DL7" s="311"/>
      <c r="DM7" s="311"/>
      <c r="DN7" s="311"/>
      <c r="DO7" s="311"/>
      <c r="DP7" s="311"/>
      <c r="DQ7" s="311"/>
      <c r="DR7" s="311"/>
    </row>
    <row r="8" spans="1:122" ht="13.5" thickBot="1" x14ac:dyDescent="0.25">
      <c r="A8" s="84">
        <v>1682</v>
      </c>
      <c r="B8" s="309"/>
      <c r="C8" s="86">
        <v>42504</v>
      </c>
      <c r="D8" s="87">
        <v>8775</v>
      </c>
      <c r="E8" s="84"/>
      <c r="F8" s="88"/>
      <c r="G8" s="84"/>
      <c r="H8" s="89"/>
      <c r="I8" s="88">
        <v>2543</v>
      </c>
      <c r="J8" s="84">
        <v>209</v>
      </c>
      <c r="K8" s="88">
        <v>0</v>
      </c>
      <c r="L8" s="89">
        <v>0.9178136059771923</v>
      </c>
      <c r="M8" s="88">
        <v>2625</v>
      </c>
      <c r="N8" s="88">
        <v>103</v>
      </c>
      <c r="O8" s="88">
        <v>0</v>
      </c>
      <c r="P8" s="90">
        <v>0.96076190476190482</v>
      </c>
      <c r="Q8" s="88"/>
      <c r="R8" s="88"/>
      <c r="S8" s="88"/>
      <c r="T8" s="90"/>
      <c r="U8" s="88">
        <v>3607</v>
      </c>
      <c r="V8" s="88">
        <v>140</v>
      </c>
      <c r="W8" s="88">
        <v>0</v>
      </c>
      <c r="X8" s="90">
        <v>0.96118658164679793</v>
      </c>
      <c r="Y8" s="85">
        <v>8775</v>
      </c>
      <c r="Z8" s="85">
        <v>452</v>
      </c>
      <c r="AA8" s="91">
        <v>0</v>
      </c>
      <c r="AB8" s="92">
        <v>1</v>
      </c>
      <c r="AC8" s="84">
        <v>0</v>
      </c>
      <c r="AD8" s="84">
        <v>0</v>
      </c>
      <c r="AE8" s="92">
        <v>1</v>
      </c>
      <c r="AF8" s="84">
        <v>0</v>
      </c>
      <c r="AG8" s="84">
        <v>0</v>
      </c>
      <c r="AH8" s="93">
        <v>1</v>
      </c>
      <c r="AI8" s="84">
        <v>0</v>
      </c>
      <c r="AJ8" s="94">
        <v>0</v>
      </c>
      <c r="AK8" s="93"/>
      <c r="AL8" s="84"/>
      <c r="AM8" s="94"/>
      <c r="AN8" s="93"/>
      <c r="AO8" s="84"/>
      <c r="AP8" s="94"/>
      <c r="AQ8" s="93"/>
      <c r="AR8" s="84"/>
      <c r="AS8" s="94"/>
      <c r="AT8" s="93"/>
      <c r="AU8" s="84"/>
      <c r="AV8" s="94"/>
      <c r="AW8" s="95">
        <v>0</v>
      </c>
      <c r="AX8" s="95">
        <v>5168</v>
      </c>
      <c r="AY8" s="96">
        <v>3607</v>
      </c>
      <c r="AZ8" s="106"/>
      <c r="BA8" s="97">
        <v>21</v>
      </c>
      <c r="BB8" s="98">
        <v>9</v>
      </c>
      <c r="BC8" s="98">
        <v>22</v>
      </c>
      <c r="BD8" s="99">
        <v>7.5</v>
      </c>
      <c r="BE8" s="100">
        <v>10.5</v>
      </c>
      <c r="BF8" s="101"/>
      <c r="BG8" s="84"/>
      <c r="BH8" s="84"/>
      <c r="BI8" s="102"/>
      <c r="BJ8" s="102"/>
      <c r="BK8" s="102"/>
      <c r="BL8" s="103"/>
      <c r="BM8" s="104"/>
      <c r="BN8" s="102"/>
      <c r="BO8" s="102"/>
      <c r="BP8" s="107"/>
      <c r="BQ8" s="107"/>
      <c r="BR8" s="107"/>
      <c r="BS8" s="107"/>
      <c r="BT8" s="105">
        <f t="shared" si="0"/>
        <v>1</v>
      </c>
      <c r="BU8" s="105">
        <f t="shared" si="1"/>
        <v>1</v>
      </c>
      <c r="BV8" s="105">
        <f t="shared" si="2"/>
        <v>1</v>
      </c>
      <c r="BW8" s="105">
        <f t="shared" si="3"/>
        <v>1</v>
      </c>
      <c r="BX8" s="105">
        <f t="shared" si="4"/>
        <v>1</v>
      </c>
      <c r="BY8" s="105">
        <f t="shared" si="5"/>
        <v>1</v>
      </c>
      <c r="BZ8" s="105">
        <f t="shared" si="6"/>
        <v>1</v>
      </c>
      <c r="CA8" s="215">
        <v>0.98</v>
      </c>
      <c r="CB8" s="215">
        <v>0.9</v>
      </c>
      <c r="CC8" s="314"/>
      <c r="CD8" s="314"/>
      <c r="CE8" s="314"/>
      <c r="CF8" s="314"/>
      <c r="CG8" s="314"/>
      <c r="CH8" s="314"/>
      <c r="CI8" s="314"/>
      <c r="CJ8" s="216">
        <v>0.998</v>
      </c>
      <c r="CK8" s="216">
        <v>0.95</v>
      </c>
      <c r="CL8" s="217">
        <f t="shared" si="8"/>
        <v>1</v>
      </c>
      <c r="CM8" s="217">
        <f t="shared" si="9"/>
        <v>1</v>
      </c>
      <c r="CN8" s="217">
        <f t="shared" si="10"/>
        <v>1</v>
      </c>
      <c r="CO8" s="217">
        <f t="shared" si="11"/>
        <v>0</v>
      </c>
      <c r="CP8" s="217">
        <f t="shared" si="12"/>
        <v>0</v>
      </c>
      <c r="CQ8" s="217">
        <f t="shared" si="13"/>
        <v>0</v>
      </c>
      <c r="CR8" s="217">
        <f t="shared" si="14"/>
        <v>0</v>
      </c>
      <c r="CS8" s="317"/>
      <c r="CT8" s="317"/>
      <c r="CU8" s="317"/>
      <c r="CV8" s="317"/>
      <c r="CW8" s="317"/>
      <c r="CX8" s="317"/>
      <c r="CY8" s="317"/>
      <c r="CZ8" s="316"/>
      <c r="DA8" s="312"/>
      <c r="DB8" s="312"/>
      <c r="DC8" s="312"/>
      <c r="DD8" s="312"/>
      <c r="DE8" s="84">
        <f t="shared" si="19"/>
        <v>0</v>
      </c>
      <c r="DF8" s="84">
        <f t="shared" si="19"/>
        <v>0</v>
      </c>
      <c r="DG8" s="84">
        <f t="shared" si="19"/>
        <v>0</v>
      </c>
      <c r="DH8" s="84">
        <f t="shared" si="20"/>
        <v>0</v>
      </c>
      <c r="DI8" s="84">
        <f t="shared" si="20"/>
        <v>0</v>
      </c>
      <c r="DJ8" s="84">
        <f t="shared" si="20"/>
        <v>0</v>
      </c>
      <c r="DK8" s="84">
        <f t="shared" si="18"/>
        <v>0</v>
      </c>
      <c r="DL8" s="311"/>
      <c r="DM8" s="311"/>
      <c r="DN8" s="311"/>
      <c r="DO8" s="311"/>
      <c r="DP8" s="311"/>
      <c r="DQ8" s="311"/>
      <c r="DR8" s="311"/>
    </row>
    <row r="9" spans="1:122" ht="13.5" thickBot="1" x14ac:dyDescent="0.25">
      <c r="A9" s="84">
        <v>1683</v>
      </c>
      <c r="B9" s="310"/>
      <c r="C9" s="86">
        <v>42505</v>
      </c>
      <c r="D9" s="87">
        <v>0</v>
      </c>
      <c r="E9" s="84"/>
      <c r="F9" s="88"/>
      <c r="G9" s="84"/>
      <c r="H9" s="89"/>
      <c r="I9" s="88"/>
      <c r="J9" s="84"/>
      <c r="K9" s="88"/>
      <c r="L9" s="89"/>
      <c r="M9" s="88"/>
      <c r="N9" s="88"/>
      <c r="O9" s="88"/>
      <c r="P9" s="90"/>
      <c r="Q9" s="88"/>
      <c r="R9" s="88"/>
      <c r="S9" s="88"/>
      <c r="T9" s="90"/>
      <c r="U9" s="88"/>
      <c r="V9" s="88"/>
      <c r="W9" s="88"/>
      <c r="X9" s="90"/>
      <c r="Y9" s="85">
        <v>0</v>
      </c>
      <c r="Z9" s="85">
        <v>0</v>
      </c>
      <c r="AA9" s="91">
        <v>0</v>
      </c>
      <c r="AB9" s="92">
        <v>1</v>
      </c>
      <c r="AC9" s="84">
        <v>0</v>
      </c>
      <c r="AD9" s="84">
        <v>0</v>
      </c>
      <c r="AE9" s="92">
        <v>1</v>
      </c>
      <c r="AF9" s="84">
        <v>0</v>
      </c>
      <c r="AG9" s="84">
        <v>0</v>
      </c>
      <c r="AH9" s="93">
        <v>1</v>
      </c>
      <c r="AI9" s="84">
        <v>0</v>
      </c>
      <c r="AJ9" s="94">
        <v>0</v>
      </c>
      <c r="AK9" s="93"/>
      <c r="AL9" s="84"/>
      <c r="AM9" s="94"/>
      <c r="AN9" s="93"/>
      <c r="AO9" s="84"/>
      <c r="AP9" s="94"/>
      <c r="AQ9" s="93"/>
      <c r="AR9" s="84"/>
      <c r="AS9" s="94"/>
      <c r="AT9" s="93"/>
      <c r="AU9" s="84"/>
      <c r="AV9" s="94"/>
      <c r="AW9" s="95">
        <v>0</v>
      </c>
      <c r="AX9" s="95">
        <v>0</v>
      </c>
      <c r="AY9" s="96">
        <v>0</v>
      </c>
      <c r="AZ9" s="106"/>
      <c r="BA9" s="97">
        <v>21</v>
      </c>
      <c r="BB9" s="98">
        <v>9</v>
      </c>
      <c r="BC9" s="98">
        <v>22</v>
      </c>
      <c r="BD9" s="99">
        <v>7.5</v>
      </c>
      <c r="BE9" s="100">
        <v>10.5</v>
      </c>
      <c r="BF9" s="101"/>
      <c r="BG9" s="84"/>
      <c r="BH9" s="84"/>
      <c r="BI9" s="102"/>
      <c r="BJ9" s="102"/>
      <c r="BK9" s="102"/>
      <c r="BL9" s="103"/>
      <c r="BM9" s="104"/>
      <c r="BN9" s="102"/>
      <c r="BO9" s="102"/>
      <c r="BP9" s="107"/>
      <c r="BQ9" s="107"/>
      <c r="BR9" s="107"/>
      <c r="BS9" s="107"/>
      <c r="BT9" s="105">
        <f t="shared" si="0"/>
        <v>1</v>
      </c>
      <c r="BU9" s="105">
        <f t="shared" si="1"/>
        <v>1</v>
      </c>
      <c r="BV9" s="105">
        <f t="shared" si="2"/>
        <v>1</v>
      </c>
      <c r="BW9" s="105">
        <f t="shared" si="3"/>
        <v>1</v>
      </c>
      <c r="BX9" s="105">
        <f t="shared" si="4"/>
        <v>1</v>
      </c>
      <c r="BY9" s="105">
        <f t="shared" si="5"/>
        <v>1</v>
      </c>
      <c r="BZ9" s="105">
        <f t="shared" si="6"/>
        <v>1</v>
      </c>
      <c r="CA9" s="215">
        <v>0.98</v>
      </c>
      <c r="CB9" s="215">
        <v>0.9</v>
      </c>
      <c r="CC9" s="315"/>
      <c r="CD9" s="315"/>
      <c r="CE9" s="315"/>
      <c r="CF9" s="315"/>
      <c r="CG9" s="315"/>
      <c r="CH9" s="315"/>
      <c r="CI9" s="315"/>
      <c r="CJ9" s="216">
        <v>0.998</v>
      </c>
      <c r="CK9" s="216">
        <v>0.95</v>
      </c>
      <c r="CL9" s="217">
        <f t="shared" si="8"/>
        <v>1</v>
      </c>
      <c r="CM9" s="217">
        <f t="shared" si="9"/>
        <v>1</v>
      </c>
      <c r="CN9" s="217">
        <f t="shared" si="10"/>
        <v>1</v>
      </c>
      <c r="CO9" s="217">
        <f t="shared" si="11"/>
        <v>0</v>
      </c>
      <c r="CP9" s="217">
        <f t="shared" si="12"/>
        <v>0</v>
      </c>
      <c r="CQ9" s="217">
        <f t="shared" si="13"/>
        <v>0</v>
      </c>
      <c r="CR9" s="217">
        <f t="shared" si="14"/>
        <v>0</v>
      </c>
      <c r="CS9" s="317"/>
      <c r="CT9" s="317"/>
      <c r="CU9" s="317"/>
      <c r="CV9" s="317"/>
      <c r="CW9" s="317"/>
      <c r="CX9" s="317"/>
      <c r="CY9" s="317"/>
      <c r="CZ9" s="316"/>
      <c r="DA9" s="312"/>
      <c r="DB9" s="312"/>
      <c r="DC9" s="312"/>
      <c r="DD9" s="312"/>
      <c r="DE9" s="84">
        <f t="shared" si="19"/>
        <v>0</v>
      </c>
      <c r="DF9" s="84">
        <f t="shared" si="19"/>
        <v>0</v>
      </c>
      <c r="DG9" s="84">
        <f t="shared" si="19"/>
        <v>0</v>
      </c>
      <c r="DH9" s="84">
        <f t="shared" si="20"/>
        <v>0</v>
      </c>
      <c r="DI9" s="84">
        <f t="shared" si="20"/>
        <v>0</v>
      </c>
      <c r="DJ9" s="84">
        <f t="shared" si="20"/>
        <v>0</v>
      </c>
      <c r="DK9" s="84">
        <f t="shared" si="18"/>
        <v>0</v>
      </c>
      <c r="DL9" s="311"/>
      <c r="DM9" s="311"/>
      <c r="DN9" s="311"/>
      <c r="DO9" s="311"/>
      <c r="DP9" s="311"/>
      <c r="DQ9" s="311"/>
      <c r="DR9" s="311"/>
    </row>
    <row r="10" spans="1:122" ht="13.5" thickBot="1" x14ac:dyDescent="0.25">
      <c r="A10" s="84">
        <v>1684</v>
      </c>
      <c r="B10" s="308">
        <v>20</v>
      </c>
      <c r="C10" s="86">
        <v>42506</v>
      </c>
      <c r="D10" s="87">
        <v>5937</v>
      </c>
      <c r="E10" s="84"/>
      <c r="F10" s="88"/>
      <c r="G10" s="84"/>
      <c r="H10" s="89"/>
      <c r="I10" s="88">
        <v>3093</v>
      </c>
      <c r="J10" s="84">
        <v>121</v>
      </c>
      <c r="K10" s="88">
        <v>1</v>
      </c>
      <c r="L10" s="89">
        <v>0.96087940510830905</v>
      </c>
      <c r="M10" s="88">
        <v>2844</v>
      </c>
      <c r="N10" s="88">
        <v>106</v>
      </c>
      <c r="O10" s="88">
        <v>1</v>
      </c>
      <c r="P10" s="90">
        <v>0.96272855133614632</v>
      </c>
      <c r="Q10" s="88"/>
      <c r="R10" s="88"/>
      <c r="S10" s="88"/>
      <c r="T10" s="90"/>
      <c r="U10" s="88"/>
      <c r="V10" s="88"/>
      <c r="W10" s="88"/>
      <c r="X10" s="90"/>
      <c r="Y10" s="85">
        <v>5937</v>
      </c>
      <c r="Z10" s="85">
        <v>227</v>
      </c>
      <c r="AA10" s="91">
        <v>2</v>
      </c>
      <c r="AB10" s="92">
        <v>1</v>
      </c>
      <c r="AC10" s="84">
        <v>0</v>
      </c>
      <c r="AD10" s="84">
        <v>0</v>
      </c>
      <c r="AE10" s="92">
        <v>1</v>
      </c>
      <c r="AF10" s="84">
        <v>0</v>
      </c>
      <c r="AG10" s="84">
        <v>0</v>
      </c>
      <c r="AH10" s="93">
        <v>1</v>
      </c>
      <c r="AI10" s="84">
        <v>0</v>
      </c>
      <c r="AJ10" s="94">
        <v>0</v>
      </c>
      <c r="AK10" s="93"/>
      <c r="AL10" s="84"/>
      <c r="AM10" s="94"/>
      <c r="AN10" s="93"/>
      <c r="AO10" s="84"/>
      <c r="AP10" s="94"/>
      <c r="AQ10" s="93"/>
      <c r="AR10" s="84"/>
      <c r="AS10" s="94"/>
      <c r="AT10" s="93"/>
      <c r="AU10" s="84"/>
      <c r="AV10" s="94"/>
      <c r="AW10" s="95">
        <v>0</v>
      </c>
      <c r="AX10" s="95">
        <v>5937</v>
      </c>
      <c r="AY10" s="96">
        <v>0</v>
      </c>
      <c r="AZ10" s="106"/>
      <c r="BA10" s="97">
        <v>14.5</v>
      </c>
      <c r="BB10" s="98">
        <v>0</v>
      </c>
      <c r="BC10" s="98">
        <v>12</v>
      </c>
      <c r="BD10" s="99">
        <v>7.5</v>
      </c>
      <c r="BE10" s="100">
        <v>10.5</v>
      </c>
      <c r="BF10" s="101"/>
      <c r="BG10" s="84"/>
      <c r="BH10" s="84"/>
      <c r="BI10" s="102"/>
      <c r="BJ10" s="102"/>
      <c r="BK10" s="102"/>
      <c r="BL10" s="103"/>
      <c r="BM10" s="104"/>
      <c r="BN10" s="102"/>
      <c r="BO10" s="102"/>
      <c r="BP10" s="104"/>
      <c r="BQ10" s="104"/>
      <c r="BR10" s="104"/>
      <c r="BS10" s="104"/>
      <c r="BT10" s="105">
        <f t="shared" si="0"/>
        <v>1</v>
      </c>
      <c r="BU10" s="105">
        <f t="shared" si="1"/>
        <v>1</v>
      </c>
      <c r="BV10" s="105">
        <f t="shared" si="2"/>
        <v>1</v>
      </c>
      <c r="BW10" s="105">
        <f t="shared" si="3"/>
        <v>1</v>
      </c>
      <c r="BX10" s="105">
        <f t="shared" si="4"/>
        <v>1</v>
      </c>
      <c r="BY10" s="105">
        <f t="shared" si="5"/>
        <v>1</v>
      </c>
      <c r="BZ10" s="105">
        <f t="shared" si="6"/>
        <v>1</v>
      </c>
      <c r="CA10" s="215">
        <v>0.98</v>
      </c>
      <c r="CB10" s="215">
        <v>0.9</v>
      </c>
      <c r="CC10" s="313">
        <f t="shared" ref="CC10:CI10" si="21">AVERAGE(BT10:BT16)</f>
        <v>0.99911564625850335</v>
      </c>
      <c r="CD10" s="313">
        <f t="shared" si="21"/>
        <v>1</v>
      </c>
      <c r="CE10" s="313">
        <f t="shared" si="21"/>
        <v>1</v>
      </c>
      <c r="CF10" s="313">
        <f t="shared" si="21"/>
        <v>1</v>
      </c>
      <c r="CG10" s="313">
        <f t="shared" si="21"/>
        <v>1</v>
      </c>
      <c r="CH10" s="313">
        <f t="shared" si="21"/>
        <v>1</v>
      </c>
      <c r="CI10" s="313">
        <f t="shared" si="21"/>
        <v>1</v>
      </c>
      <c r="CJ10" s="216">
        <v>0.998</v>
      </c>
      <c r="CK10" s="216">
        <v>0.95</v>
      </c>
      <c r="CL10" s="217">
        <f t="shared" si="8"/>
        <v>1</v>
      </c>
      <c r="CM10" s="217">
        <f t="shared" si="9"/>
        <v>1</v>
      </c>
      <c r="CN10" s="217">
        <f t="shared" si="10"/>
        <v>1</v>
      </c>
      <c r="CO10" s="217">
        <f t="shared" si="11"/>
        <v>0</v>
      </c>
      <c r="CP10" s="217">
        <f t="shared" si="12"/>
        <v>0</v>
      </c>
      <c r="CQ10" s="217">
        <f t="shared" si="13"/>
        <v>0</v>
      </c>
      <c r="CR10" s="217">
        <f t="shared" si="14"/>
        <v>0</v>
      </c>
      <c r="CS10" s="316">
        <f t="shared" ref="CS10:CY10" si="22">AVERAGE(CL10:CL16)</f>
        <v>0.99911564625850335</v>
      </c>
      <c r="CT10" s="316">
        <f t="shared" si="22"/>
        <v>1</v>
      </c>
      <c r="CU10" s="316">
        <f t="shared" si="22"/>
        <v>1</v>
      </c>
      <c r="CV10" s="316">
        <f t="shared" si="22"/>
        <v>0</v>
      </c>
      <c r="CW10" s="316">
        <f t="shared" si="22"/>
        <v>0</v>
      </c>
      <c r="CX10" s="316">
        <f t="shared" si="22"/>
        <v>0</v>
      </c>
      <c r="CY10" s="316">
        <f t="shared" si="22"/>
        <v>0</v>
      </c>
      <c r="CZ10" s="316">
        <f>(SUM(Q10:Q16)-SUM(R10:R16))/SUM(Q10:Q16)</f>
        <v>0.95268436241035459</v>
      </c>
      <c r="DA10" s="312">
        <f>(SUM(U10:U16)-SUM(V10:V16))/SUM(U10:U16)</f>
        <v>0.96351784341631597</v>
      </c>
      <c r="DB10" s="312">
        <f>((SUM(E10:E16)-SUM(F10:F16))/SUM(E10:E16))</f>
        <v>0.97179276132849868</v>
      </c>
      <c r="DC10" s="312">
        <f>((SUM(I10:I16)-SUM(J10:J16))/SUM(I10:I16))</f>
        <v>0.9683987549714681</v>
      </c>
      <c r="DD10" s="312">
        <f>((SUM(M10:M16)-SUM(N10:N16))/SUM(M10:M16))</f>
        <v>0.9666585346019354</v>
      </c>
      <c r="DE10" s="84">
        <f t="shared" si="19"/>
        <v>0</v>
      </c>
      <c r="DF10" s="84">
        <f t="shared" si="19"/>
        <v>0</v>
      </c>
      <c r="DG10" s="84">
        <f t="shared" si="19"/>
        <v>0</v>
      </c>
      <c r="DH10" s="84">
        <f t="shared" si="20"/>
        <v>0</v>
      </c>
      <c r="DI10" s="84">
        <f t="shared" si="20"/>
        <v>0</v>
      </c>
      <c r="DJ10" s="84">
        <f t="shared" si="20"/>
        <v>0</v>
      </c>
      <c r="DK10" s="84">
        <f t="shared" si="18"/>
        <v>0</v>
      </c>
      <c r="DL10" s="311">
        <f>IF(CC10&lt;99%,5000,IF(CC10&lt;99.2%,4500,IF(CC10&lt;99.3%,4000,IF(CC10&lt;99.4%,3500,IF(CC10&lt;99.5%,3000,IF(CC10&lt;99.6%,2500,IF(CC10&lt;99.7%,2000,IF(CC10&lt;99.8%,1500,))))))))</f>
        <v>0</v>
      </c>
      <c r="DM10" s="311">
        <f>IF(CD10&lt;99%,5000,IF(CD10&lt;99.2%,4500,IF(CD10&lt;99.3%,4000,IF(CD10&lt;99.4%,3500,IF(CD10&lt;99.5%,3000,IF(CD10&lt;99.6%,2500,IF(CD10&lt;99.7%,2000,IF(CD10&lt;99.8%,1500,))))))))</f>
        <v>0</v>
      </c>
      <c r="DN10" s="311">
        <f>IF(CE10&lt;99%,5000,IF(CE10&lt;99.2%,4500,IF(CE10&lt;99.3%,4000,IF(CE10&lt;99.4%,3500,IF(CE10&lt;99.5%,3000,IF(CE10&lt;99.6%,2500,IF(CE10&lt;99.7%,2000,IF(CE10&lt;99.8%,1500,))))))))</f>
        <v>0</v>
      </c>
      <c r="DO10" s="311">
        <f>IF(CF10&lt;88.2%,5000,IF(CF10&lt;88.4%,4500,IF(CF10&lt;88.5%,4000,IF(CF10&lt;88.6%,3500,IF(CF10&lt;88.7%,3000,IF(CF10&lt;88.8%,2500,IF(CF10&lt;88.9%,2000,IF(CF10&lt;90%,1500,))))))))</f>
        <v>0</v>
      </c>
      <c r="DP10" s="311">
        <f>IF(CG10&lt;99%,5000,IF(CG10&lt;99.2%,4500,IF(CG10&lt;99.3%,4000,IF(CG10&lt;99.4%,3500,IF(CG10&lt;99.5%,3000,IF(CG10&lt;99.6%,2500,IF(CG10&lt;99.7%,2000,IF(CG10&lt;99.8%,1500,))))))))</f>
        <v>0</v>
      </c>
      <c r="DQ10" s="311">
        <f>IF(CH10&lt;99%,5000,IF(CH10&lt;99.2%,4500,IF(CH10&lt;99.3%,4000,IF(CH10&lt;99.4%,3500,IF(CH10&lt;99.5%,3000,IF(CH10&lt;99.6%,2500,IF(CH10&lt;99.7%,2000,IF(CH10&lt;99.8%,1500,))))))))</f>
        <v>0</v>
      </c>
      <c r="DR10" s="311">
        <f>IF(CI10&lt;99%,5000,IF(CI10&lt;99.2%,4500,IF(CI10&lt;99.3%,4000,IF(CI10&lt;99.4%,3500,IF(CI10&lt;99.5%,3000,IF(CI10&lt;99.6%,2500,IF(CI10&lt;99.7%,2000,IF(CI10&lt;99.8%,1500,))))))))</f>
        <v>0</v>
      </c>
    </row>
    <row r="11" spans="1:122" ht="13.5" thickBot="1" x14ac:dyDescent="0.25">
      <c r="A11" s="84">
        <v>1685</v>
      </c>
      <c r="B11" s="309"/>
      <c r="C11" s="86">
        <v>42507</v>
      </c>
      <c r="D11" s="87">
        <v>98994</v>
      </c>
      <c r="E11" s="84">
        <v>12627</v>
      </c>
      <c r="F11" s="88">
        <v>376</v>
      </c>
      <c r="G11" s="84">
        <v>8</v>
      </c>
      <c r="H11" s="89">
        <v>0.97022253900372213</v>
      </c>
      <c r="I11" s="88">
        <v>18717</v>
      </c>
      <c r="J11" s="84">
        <v>557</v>
      </c>
      <c r="K11" s="88">
        <v>2</v>
      </c>
      <c r="L11" s="89">
        <v>0.97024095741838967</v>
      </c>
      <c r="M11" s="88">
        <v>5427</v>
      </c>
      <c r="N11" s="88">
        <v>185</v>
      </c>
      <c r="O11" s="88">
        <v>1</v>
      </c>
      <c r="P11" s="90">
        <v>0.9659111848166575</v>
      </c>
      <c r="Q11" s="88">
        <v>9281</v>
      </c>
      <c r="R11" s="88">
        <v>460</v>
      </c>
      <c r="S11" s="88">
        <v>0</v>
      </c>
      <c r="T11" s="90">
        <v>0.9504363753905829</v>
      </c>
      <c r="U11" s="88">
        <v>52942</v>
      </c>
      <c r="V11" s="88">
        <v>2357</v>
      </c>
      <c r="W11" s="88">
        <v>11</v>
      </c>
      <c r="X11" s="90">
        <v>0.95547958142873335</v>
      </c>
      <c r="Y11" s="85">
        <v>98994</v>
      </c>
      <c r="Z11" s="85">
        <v>3935</v>
      </c>
      <c r="AA11" s="91">
        <v>22</v>
      </c>
      <c r="AB11" s="92">
        <v>1</v>
      </c>
      <c r="AC11" s="84">
        <v>0</v>
      </c>
      <c r="AD11" s="84">
        <v>0</v>
      </c>
      <c r="AE11" s="92">
        <v>1</v>
      </c>
      <c r="AF11" s="84">
        <v>0</v>
      </c>
      <c r="AG11" s="84">
        <v>0</v>
      </c>
      <c r="AH11" s="93">
        <v>1</v>
      </c>
      <c r="AI11" s="84">
        <v>0</v>
      </c>
      <c r="AJ11" s="94">
        <v>0</v>
      </c>
      <c r="AK11" s="93"/>
      <c r="AL11" s="84"/>
      <c r="AM11" s="94"/>
      <c r="AN11" s="93"/>
      <c r="AO11" s="84"/>
      <c r="AP11" s="94"/>
      <c r="AQ11" s="93"/>
      <c r="AR11" s="84"/>
      <c r="AS11" s="94"/>
      <c r="AT11" s="93"/>
      <c r="AU11" s="84"/>
      <c r="AV11" s="94"/>
      <c r="AW11" s="95">
        <v>12627</v>
      </c>
      <c r="AX11" s="95">
        <v>24144</v>
      </c>
      <c r="AY11" s="96">
        <v>62223</v>
      </c>
      <c r="AZ11" s="106"/>
      <c r="BA11" s="97">
        <v>16</v>
      </c>
      <c r="BB11" s="98">
        <v>0</v>
      </c>
      <c r="BC11" s="98">
        <v>8</v>
      </c>
      <c r="BD11" s="99">
        <v>7.5</v>
      </c>
      <c r="BE11" s="100">
        <v>10.5</v>
      </c>
      <c r="BF11" s="101"/>
      <c r="BG11" s="84"/>
      <c r="BH11" s="84"/>
      <c r="BI11" s="102"/>
      <c r="BJ11" s="102"/>
      <c r="BK11" s="102"/>
      <c r="BL11" s="103"/>
      <c r="BM11" s="104"/>
      <c r="BN11" s="102"/>
      <c r="BO11" s="102"/>
      <c r="BP11" s="104"/>
      <c r="BQ11" s="104"/>
      <c r="BR11" s="104"/>
      <c r="BS11" s="104"/>
      <c r="BT11" s="105">
        <f t="shared" si="0"/>
        <v>1</v>
      </c>
      <c r="BU11" s="105">
        <f t="shared" si="1"/>
        <v>1</v>
      </c>
      <c r="BV11" s="105">
        <f t="shared" si="2"/>
        <v>1</v>
      </c>
      <c r="BW11" s="105">
        <f t="shared" si="3"/>
        <v>1</v>
      </c>
      <c r="BX11" s="105">
        <f t="shared" si="4"/>
        <v>1</v>
      </c>
      <c r="BY11" s="105">
        <f t="shared" si="5"/>
        <v>1</v>
      </c>
      <c r="BZ11" s="105">
        <f t="shared" si="6"/>
        <v>1</v>
      </c>
      <c r="CA11" s="215">
        <v>0.98</v>
      </c>
      <c r="CB11" s="215">
        <v>0.9</v>
      </c>
      <c r="CC11" s="314"/>
      <c r="CD11" s="314"/>
      <c r="CE11" s="314"/>
      <c r="CF11" s="314"/>
      <c r="CG11" s="314"/>
      <c r="CH11" s="314"/>
      <c r="CI11" s="314"/>
      <c r="CJ11" s="216">
        <v>0.998</v>
      </c>
      <c r="CK11" s="216">
        <v>0.95</v>
      </c>
      <c r="CL11" s="217">
        <f t="shared" si="8"/>
        <v>1</v>
      </c>
      <c r="CM11" s="217">
        <f t="shared" si="9"/>
        <v>1</v>
      </c>
      <c r="CN11" s="217">
        <f t="shared" si="10"/>
        <v>1</v>
      </c>
      <c r="CO11" s="217">
        <f t="shared" si="11"/>
        <v>0</v>
      </c>
      <c r="CP11" s="217">
        <f t="shared" si="12"/>
        <v>0</v>
      </c>
      <c r="CQ11" s="217">
        <f t="shared" si="13"/>
        <v>0</v>
      </c>
      <c r="CR11" s="217">
        <f t="shared" si="14"/>
        <v>0</v>
      </c>
      <c r="CS11" s="317"/>
      <c r="CT11" s="317"/>
      <c r="CU11" s="317"/>
      <c r="CV11" s="317"/>
      <c r="CW11" s="317"/>
      <c r="CX11" s="317"/>
      <c r="CY11" s="317"/>
      <c r="CZ11" s="316"/>
      <c r="DA11" s="312"/>
      <c r="DB11" s="312"/>
      <c r="DC11" s="312"/>
      <c r="DD11" s="312"/>
      <c r="DE11" s="84">
        <f t="shared" si="19"/>
        <v>0</v>
      </c>
      <c r="DF11" s="84">
        <f t="shared" si="19"/>
        <v>0</v>
      </c>
      <c r="DG11" s="84">
        <f t="shared" si="19"/>
        <v>0</v>
      </c>
      <c r="DH11" s="84">
        <f t="shared" si="20"/>
        <v>0</v>
      </c>
      <c r="DI11" s="84">
        <f t="shared" si="20"/>
        <v>0</v>
      </c>
      <c r="DJ11" s="84">
        <f t="shared" si="20"/>
        <v>0</v>
      </c>
      <c r="DK11" s="84">
        <f t="shared" si="18"/>
        <v>0</v>
      </c>
      <c r="DL11" s="311"/>
      <c r="DM11" s="311"/>
      <c r="DN11" s="311"/>
      <c r="DO11" s="311"/>
      <c r="DP11" s="311"/>
      <c r="DQ11" s="311"/>
      <c r="DR11" s="311"/>
    </row>
    <row r="12" spans="1:122" ht="13.5" thickBot="1" x14ac:dyDescent="0.25">
      <c r="A12" s="84">
        <v>1686</v>
      </c>
      <c r="B12" s="309"/>
      <c r="C12" s="86">
        <v>42508</v>
      </c>
      <c r="D12" s="87">
        <v>85392</v>
      </c>
      <c r="E12" s="84">
        <v>11044</v>
      </c>
      <c r="F12" s="88">
        <v>296</v>
      </c>
      <c r="G12" s="84">
        <v>4</v>
      </c>
      <c r="H12" s="89">
        <v>0.97319811662441147</v>
      </c>
      <c r="I12" s="88">
        <v>12783</v>
      </c>
      <c r="J12" s="84">
        <v>438</v>
      </c>
      <c r="K12" s="88">
        <v>0</v>
      </c>
      <c r="L12" s="89">
        <v>0.96573574278338414</v>
      </c>
      <c r="M12" s="88">
        <v>4540</v>
      </c>
      <c r="N12" s="88">
        <v>91</v>
      </c>
      <c r="O12" s="88">
        <v>0</v>
      </c>
      <c r="P12" s="90">
        <v>0.97995594713656387</v>
      </c>
      <c r="Q12" s="88">
        <v>6720</v>
      </c>
      <c r="R12" s="88">
        <v>320</v>
      </c>
      <c r="S12" s="88">
        <v>0</v>
      </c>
      <c r="T12" s="90">
        <v>0.95238095238095233</v>
      </c>
      <c r="U12" s="88">
        <v>50305</v>
      </c>
      <c r="V12" s="88">
        <v>2007</v>
      </c>
      <c r="W12" s="88">
        <v>7</v>
      </c>
      <c r="X12" s="90">
        <v>0.96010336944637709</v>
      </c>
      <c r="Y12" s="85">
        <v>85392</v>
      </c>
      <c r="Z12" s="85">
        <v>3152</v>
      </c>
      <c r="AA12" s="91">
        <v>11</v>
      </c>
      <c r="AB12" s="92">
        <v>1</v>
      </c>
      <c r="AC12" s="84">
        <v>0</v>
      </c>
      <c r="AD12" s="84">
        <v>0</v>
      </c>
      <c r="AE12" s="92">
        <v>1</v>
      </c>
      <c r="AF12" s="84">
        <v>0</v>
      </c>
      <c r="AG12" s="84">
        <v>0</v>
      </c>
      <c r="AH12" s="93">
        <v>1</v>
      </c>
      <c r="AI12" s="84">
        <v>0</v>
      </c>
      <c r="AJ12" s="94">
        <v>0</v>
      </c>
      <c r="AK12" s="93"/>
      <c r="AL12" s="84"/>
      <c r="AM12" s="94"/>
      <c r="AN12" s="93"/>
      <c r="AO12" s="84"/>
      <c r="AP12" s="94"/>
      <c r="AQ12" s="93"/>
      <c r="AR12" s="84"/>
      <c r="AS12" s="94"/>
      <c r="AT12" s="93"/>
      <c r="AU12" s="84"/>
      <c r="AV12" s="94"/>
      <c r="AW12" s="95">
        <v>11044</v>
      </c>
      <c r="AX12" s="95">
        <v>17323</v>
      </c>
      <c r="AY12" s="96">
        <v>57025</v>
      </c>
      <c r="AZ12" s="106"/>
      <c r="BA12" s="97">
        <v>21</v>
      </c>
      <c r="BB12" s="98">
        <v>9</v>
      </c>
      <c r="BC12" s="98">
        <v>18</v>
      </c>
      <c r="BD12" s="99">
        <v>7.5</v>
      </c>
      <c r="BE12" s="100">
        <v>10.5</v>
      </c>
      <c r="BF12" s="101"/>
      <c r="BG12" s="84"/>
      <c r="BH12" s="84"/>
      <c r="BI12" s="102"/>
      <c r="BJ12" s="102"/>
      <c r="BK12" s="102"/>
      <c r="BL12" s="103"/>
      <c r="BM12" s="104"/>
      <c r="BN12" s="102"/>
      <c r="BO12" s="102"/>
      <c r="BP12" s="104"/>
      <c r="BQ12" s="104"/>
      <c r="BR12" s="104"/>
      <c r="BS12" s="104"/>
      <c r="BT12" s="105">
        <f t="shared" si="0"/>
        <v>1</v>
      </c>
      <c r="BU12" s="105">
        <f t="shared" si="1"/>
        <v>1</v>
      </c>
      <c r="BV12" s="105">
        <f t="shared" si="2"/>
        <v>1</v>
      </c>
      <c r="BW12" s="105">
        <f t="shared" si="3"/>
        <v>1</v>
      </c>
      <c r="BX12" s="105">
        <f t="shared" si="4"/>
        <v>1</v>
      </c>
      <c r="BY12" s="105">
        <f t="shared" si="5"/>
        <v>1</v>
      </c>
      <c r="BZ12" s="105">
        <f t="shared" si="6"/>
        <v>1</v>
      </c>
      <c r="CA12" s="215">
        <v>0.98</v>
      </c>
      <c r="CB12" s="215">
        <v>0.9</v>
      </c>
      <c r="CC12" s="314"/>
      <c r="CD12" s="314"/>
      <c r="CE12" s="314"/>
      <c r="CF12" s="314"/>
      <c r="CG12" s="314"/>
      <c r="CH12" s="314"/>
      <c r="CI12" s="314"/>
      <c r="CJ12" s="216">
        <v>0.998</v>
      </c>
      <c r="CK12" s="216">
        <v>0.95</v>
      </c>
      <c r="CL12" s="217">
        <f t="shared" si="8"/>
        <v>1</v>
      </c>
      <c r="CM12" s="217">
        <f t="shared" si="9"/>
        <v>1</v>
      </c>
      <c r="CN12" s="217">
        <f t="shared" si="10"/>
        <v>1</v>
      </c>
      <c r="CO12" s="217">
        <f t="shared" si="11"/>
        <v>0</v>
      </c>
      <c r="CP12" s="217">
        <f t="shared" si="12"/>
        <v>0</v>
      </c>
      <c r="CQ12" s="217">
        <f t="shared" si="13"/>
        <v>0</v>
      </c>
      <c r="CR12" s="217">
        <f t="shared" si="14"/>
        <v>0</v>
      </c>
      <c r="CS12" s="317"/>
      <c r="CT12" s="317"/>
      <c r="CU12" s="317"/>
      <c r="CV12" s="317"/>
      <c r="CW12" s="317"/>
      <c r="CX12" s="317"/>
      <c r="CY12" s="317"/>
      <c r="CZ12" s="316"/>
      <c r="DA12" s="312"/>
      <c r="DB12" s="312"/>
      <c r="DC12" s="312"/>
      <c r="DD12" s="312"/>
      <c r="DE12" s="84">
        <f t="shared" si="19"/>
        <v>0</v>
      </c>
      <c r="DF12" s="84">
        <f t="shared" si="19"/>
        <v>0</v>
      </c>
      <c r="DG12" s="84">
        <f t="shared" si="19"/>
        <v>0</v>
      </c>
      <c r="DH12" s="84">
        <f t="shared" si="20"/>
        <v>0</v>
      </c>
      <c r="DI12" s="84">
        <f t="shared" si="20"/>
        <v>0</v>
      </c>
      <c r="DJ12" s="84">
        <f t="shared" si="20"/>
        <v>0</v>
      </c>
      <c r="DK12" s="84">
        <f t="shared" si="18"/>
        <v>0</v>
      </c>
      <c r="DL12" s="311"/>
      <c r="DM12" s="311"/>
      <c r="DN12" s="311"/>
      <c r="DO12" s="311"/>
      <c r="DP12" s="311"/>
      <c r="DQ12" s="311"/>
      <c r="DR12" s="311"/>
    </row>
    <row r="13" spans="1:122" ht="13.5" thickBot="1" x14ac:dyDescent="0.25">
      <c r="A13" s="84">
        <v>1687</v>
      </c>
      <c r="B13" s="309"/>
      <c r="C13" s="86">
        <v>42509</v>
      </c>
      <c r="D13" s="87">
        <v>81900</v>
      </c>
      <c r="E13" s="84">
        <v>10507</v>
      </c>
      <c r="F13" s="88">
        <v>301</v>
      </c>
      <c r="G13" s="84">
        <v>0</v>
      </c>
      <c r="H13" s="89">
        <v>0.97135243171219188</v>
      </c>
      <c r="I13" s="88">
        <v>13763</v>
      </c>
      <c r="J13" s="84">
        <v>380</v>
      </c>
      <c r="K13" s="88">
        <v>0</v>
      </c>
      <c r="L13" s="89">
        <v>0.97238974060887884</v>
      </c>
      <c r="M13" s="88">
        <v>4273</v>
      </c>
      <c r="N13" s="88">
        <v>117</v>
      </c>
      <c r="O13" s="88">
        <v>0</v>
      </c>
      <c r="P13" s="90">
        <v>0.97261876901474376</v>
      </c>
      <c r="Q13" s="88">
        <v>7877</v>
      </c>
      <c r="R13" s="88">
        <v>388</v>
      </c>
      <c r="S13" s="88">
        <v>0</v>
      </c>
      <c r="T13" s="90">
        <v>0.95074266852862765</v>
      </c>
      <c r="U13" s="88">
        <v>45480</v>
      </c>
      <c r="V13" s="88">
        <v>1902</v>
      </c>
      <c r="W13" s="88">
        <v>7</v>
      </c>
      <c r="X13" s="90">
        <v>0.95817941952506591</v>
      </c>
      <c r="Y13" s="85">
        <v>81900</v>
      </c>
      <c r="Z13" s="85">
        <v>3088</v>
      </c>
      <c r="AA13" s="91">
        <v>7</v>
      </c>
      <c r="AB13" s="92">
        <v>1</v>
      </c>
      <c r="AC13" s="84">
        <v>0</v>
      </c>
      <c r="AD13" s="84">
        <v>0</v>
      </c>
      <c r="AE13" s="92">
        <v>1</v>
      </c>
      <c r="AF13" s="84">
        <v>0</v>
      </c>
      <c r="AG13" s="84">
        <v>0</v>
      </c>
      <c r="AH13" s="93">
        <v>1</v>
      </c>
      <c r="AI13" s="84">
        <v>0</v>
      </c>
      <c r="AJ13" s="94">
        <v>0</v>
      </c>
      <c r="AK13" s="93"/>
      <c r="AL13" s="84"/>
      <c r="AM13" s="94"/>
      <c r="AN13" s="93"/>
      <c r="AO13" s="84"/>
      <c r="AP13" s="94"/>
      <c r="AQ13" s="93"/>
      <c r="AR13" s="84"/>
      <c r="AS13" s="94"/>
      <c r="AT13" s="93"/>
      <c r="AU13" s="84"/>
      <c r="AV13" s="94"/>
      <c r="AW13" s="95">
        <v>10507</v>
      </c>
      <c r="AX13" s="95">
        <v>18036</v>
      </c>
      <c r="AY13" s="96">
        <v>53357</v>
      </c>
      <c r="AZ13" s="106"/>
      <c r="BA13" s="97">
        <v>21</v>
      </c>
      <c r="BB13" s="98">
        <v>9</v>
      </c>
      <c r="BC13" s="98">
        <v>22</v>
      </c>
      <c r="BD13" s="99">
        <v>7.5</v>
      </c>
      <c r="BE13" s="100">
        <v>10.5</v>
      </c>
      <c r="BF13" s="101"/>
      <c r="BG13" s="84"/>
      <c r="BH13" s="84"/>
      <c r="BI13" s="102"/>
      <c r="BJ13" s="102"/>
      <c r="BK13" s="102"/>
      <c r="BL13" s="103"/>
      <c r="BM13" s="104"/>
      <c r="BN13" s="102"/>
      <c r="BO13" s="102"/>
      <c r="BP13" s="104"/>
      <c r="BQ13" s="104"/>
      <c r="BR13" s="104"/>
      <c r="BS13" s="104"/>
      <c r="BT13" s="105">
        <f t="shared" si="0"/>
        <v>1</v>
      </c>
      <c r="BU13" s="105">
        <f t="shared" si="1"/>
        <v>1</v>
      </c>
      <c r="BV13" s="105">
        <f t="shared" si="2"/>
        <v>1</v>
      </c>
      <c r="BW13" s="105">
        <f t="shared" si="3"/>
        <v>1</v>
      </c>
      <c r="BX13" s="105">
        <f t="shared" si="4"/>
        <v>1</v>
      </c>
      <c r="BY13" s="105">
        <f t="shared" si="5"/>
        <v>1</v>
      </c>
      <c r="BZ13" s="105">
        <f t="shared" si="6"/>
        <v>1</v>
      </c>
      <c r="CA13" s="215">
        <v>0.98</v>
      </c>
      <c r="CB13" s="215">
        <v>0.9</v>
      </c>
      <c r="CC13" s="314"/>
      <c r="CD13" s="314"/>
      <c r="CE13" s="314"/>
      <c r="CF13" s="314"/>
      <c r="CG13" s="314"/>
      <c r="CH13" s="314"/>
      <c r="CI13" s="314"/>
      <c r="CJ13" s="216">
        <v>0.998</v>
      </c>
      <c r="CK13" s="216">
        <v>0.95</v>
      </c>
      <c r="CL13" s="217">
        <f t="shared" si="8"/>
        <v>1</v>
      </c>
      <c r="CM13" s="217">
        <f t="shared" si="9"/>
        <v>1</v>
      </c>
      <c r="CN13" s="217">
        <f t="shared" si="10"/>
        <v>1</v>
      </c>
      <c r="CO13" s="217">
        <f t="shared" si="11"/>
        <v>0</v>
      </c>
      <c r="CP13" s="217">
        <f t="shared" si="12"/>
        <v>0</v>
      </c>
      <c r="CQ13" s="217">
        <f t="shared" si="13"/>
        <v>0</v>
      </c>
      <c r="CR13" s="217">
        <f t="shared" si="14"/>
        <v>0</v>
      </c>
      <c r="CS13" s="317"/>
      <c r="CT13" s="317"/>
      <c r="CU13" s="317"/>
      <c r="CV13" s="317"/>
      <c r="CW13" s="317"/>
      <c r="CX13" s="317"/>
      <c r="CY13" s="317"/>
      <c r="CZ13" s="316"/>
      <c r="DA13" s="312"/>
      <c r="DB13" s="312"/>
      <c r="DC13" s="312"/>
      <c r="DD13" s="312"/>
      <c r="DE13" s="84">
        <f t="shared" si="19"/>
        <v>0</v>
      </c>
      <c r="DF13" s="84">
        <f t="shared" si="19"/>
        <v>0</v>
      </c>
      <c r="DG13" s="84">
        <f t="shared" si="19"/>
        <v>0</v>
      </c>
      <c r="DH13" s="84">
        <f t="shared" si="20"/>
        <v>0</v>
      </c>
      <c r="DI13" s="84">
        <f t="shared" si="20"/>
        <v>0</v>
      </c>
      <c r="DJ13" s="84">
        <f t="shared" si="20"/>
        <v>0</v>
      </c>
      <c r="DK13" s="84">
        <f t="shared" si="18"/>
        <v>0</v>
      </c>
      <c r="DL13" s="311"/>
      <c r="DM13" s="311"/>
      <c r="DN13" s="311"/>
      <c r="DO13" s="311"/>
      <c r="DP13" s="311"/>
      <c r="DQ13" s="311"/>
      <c r="DR13" s="311"/>
    </row>
    <row r="14" spans="1:122" ht="13.5" thickBot="1" x14ac:dyDescent="0.25">
      <c r="A14" s="84">
        <v>1688</v>
      </c>
      <c r="B14" s="309"/>
      <c r="C14" s="86">
        <v>42510</v>
      </c>
      <c r="D14" s="87">
        <v>80939</v>
      </c>
      <c r="E14" s="84">
        <v>10775</v>
      </c>
      <c r="F14" s="88">
        <v>295</v>
      </c>
      <c r="G14" s="84">
        <v>5</v>
      </c>
      <c r="H14" s="89">
        <v>0.97262180974477963</v>
      </c>
      <c r="I14" s="88">
        <v>14970</v>
      </c>
      <c r="J14" s="84">
        <v>401</v>
      </c>
      <c r="K14" s="88">
        <v>0</v>
      </c>
      <c r="L14" s="89">
        <v>0.97321309285237145</v>
      </c>
      <c r="M14" s="88">
        <v>4084</v>
      </c>
      <c r="N14" s="88">
        <v>139</v>
      </c>
      <c r="O14" s="88">
        <v>0</v>
      </c>
      <c r="P14" s="90">
        <v>0.96596474045053871</v>
      </c>
      <c r="Q14" s="88">
        <v>7862</v>
      </c>
      <c r="R14" s="88">
        <v>342</v>
      </c>
      <c r="S14" s="88">
        <v>0</v>
      </c>
      <c r="T14" s="90">
        <v>0.95649961841770537</v>
      </c>
      <c r="U14" s="88">
        <v>43248</v>
      </c>
      <c r="V14" s="88">
        <v>1493</v>
      </c>
      <c r="W14" s="88">
        <v>12</v>
      </c>
      <c r="X14" s="90">
        <v>0.96547817240103584</v>
      </c>
      <c r="Y14" s="85">
        <v>80939</v>
      </c>
      <c r="Z14" s="85">
        <v>2670</v>
      </c>
      <c r="AA14" s="91">
        <v>17</v>
      </c>
      <c r="AB14" s="92">
        <v>0.99380952380952381</v>
      </c>
      <c r="AC14" s="84">
        <v>1</v>
      </c>
      <c r="AD14" s="84">
        <v>0.13</v>
      </c>
      <c r="AE14" s="92">
        <v>1</v>
      </c>
      <c r="AF14" s="84">
        <v>0</v>
      </c>
      <c r="AG14" s="84">
        <v>0</v>
      </c>
      <c r="AH14" s="93">
        <v>1</v>
      </c>
      <c r="AI14" s="84">
        <v>0</v>
      </c>
      <c r="AJ14" s="94">
        <v>0</v>
      </c>
      <c r="AK14" s="93"/>
      <c r="AL14" s="84"/>
      <c r="AM14" s="94"/>
      <c r="AN14" s="93"/>
      <c r="AO14" s="84"/>
      <c r="AP14" s="94"/>
      <c r="AQ14" s="93"/>
      <c r="AR14" s="84"/>
      <c r="AS14" s="94"/>
      <c r="AT14" s="93"/>
      <c r="AU14" s="84"/>
      <c r="AV14" s="94"/>
      <c r="AW14" s="95">
        <v>10775</v>
      </c>
      <c r="AX14" s="95">
        <v>19054</v>
      </c>
      <c r="AY14" s="96">
        <v>51110</v>
      </c>
      <c r="AZ14" s="106" t="s">
        <v>174</v>
      </c>
      <c r="BA14" s="97">
        <v>21</v>
      </c>
      <c r="BB14" s="98">
        <v>9</v>
      </c>
      <c r="BC14" s="98">
        <v>22</v>
      </c>
      <c r="BD14" s="99">
        <v>7.5</v>
      </c>
      <c r="BE14" s="100">
        <v>10.5</v>
      </c>
      <c r="BF14" s="101">
        <v>3.16</v>
      </c>
      <c r="BG14" s="84"/>
      <c r="BH14" s="84"/>
      <c r="BI14" s="102"/>
      <c r="BJ14" s="102"/>
      <c r="BK14" s="102"/>
      <c r="BL14" s="103"/>
      <c r="BM14" s="104">
        <v>1</v>
      </c>
      <c r="BN14" s="102"/>
      <c r="BO14" s="102"/>
      <c r="BP14" s="104"/>
      <c r="BQ14" s="104"/>
      <c r="BR14" s="104"/>
      <c r="BS14" s="104"/>
      <c r="BT14" s="105">
        <f t="shared" si="0"/>
        <v>0.99380952380952381</v>
      </c>
      <c r="BU14" s="105">
        <f t="shared" si="1"/>
        <v>1</v>
      </c>
      <c r="BV14" s="105">
        <f t="shared" si="2"/>
        <v>1</v>
      </c>
      <c r="BW14" s="105">
        <f t="shared" si="3"/>
        <v>1</v>
      </c>
      <c r="BX14" s="105">
        <f t="shared" si="4"/>
        <v>1</v>
      </c>
      <c r="BY14" s="105">
        <f t="shared" si="5"/>
        <v>1</v>
      </c>
      <c r="BZ14" s="105">
        <f t="shared" si="6"/>
        <v>1</v>
      </c>
      <c r="CA14" s="215">
        <v>0.98</v>
      </c>
      <c r="CB14" s="215">
        <v>0.9</v>
      </c>
      <c r="CC14" s="314"/>
      <c r="CD14" s="314"/>
      <c r="CE14" s="314"/>
      <c r="CF14" s="314"/>
      <c r="CG14" s="314"/>
      <c r="CH14" s="314"/>
      <c r="CI14" s="314"/>
      <c r="CJ14" s="216">
        <v>0.998</v>
      </c>
      <c r="CK14" s="216">
        <v>0.95</v>
      </c>
      <c r="CL14" s="217">
        <f t="shared" si="8"/>
        <v>0.99380952380952381</v>
      </c>
      <c r="CM14" s="217">
        <f t="shared" si="9"/>
        <v>1</v>
      </c>
      <c r="CN14" s="217">
        <f t="shared" si="10"/>
        <v>1</v>
      </c>
      <c r="CO14" s="217">
        <f t="shared" si="11"/>
        <v>0</v>
      </c>
      <c r="CP14" s="217">
        <f t="shared" si="12"/>
        <v>0</v>
      </c>
      <c r="CQ14" s="217">
        <f t="shared" si="13"/>
        <v>0</v>
      </c>
      <c r="CR14" s="217">
        <f t="shared" si="14"/>
        <v>0</v>
      </c>
      <c r="CS14" s="317"/>
      <c r="CT14" s="317"/>
      <c r="CU14" s="317"/>
      <c r="CV14" s="317"/>
      <c r="CW14" s="317"/>
      <c r="CX14" s="317"/>
      <c r="CY14" s="317"/>
      <c r="CZ14" s="316"/>
      <c r="DA14" s="312"/>
      <c r="DB14" s="312"/>
      <c r="DC14" s="312"/>
      <c r="DD14" s="312"/>
      <c r="DE14" s="84">
        <f t="shared" si="19"/>
        <v>0</v>
      </c>
      <c r="DF14" s="84">
        <f t="shared" si="19"/>
        <v>0</v>
      </c>
      <c r="DG14" s="84">
        <f t="shared" si="19"/>
        <v>0</v>
      </c>
      <c r="DH14" s="84">
        <f t="shared" si="20"/>
        <v>0</v>
      </c>
      <c r="DI14" s="84">
        <f t="shared" si="20"/>
        <v>0</v>
      </c>
      <c r="DJ14" s="84">
        <f t="shared" si="20"/>
        <v>0</v>
      </c>
      <c r="DK14" s="84">
        <f t="shared" si="18"/>
        <v>0</v>
      </c>
      <c r="DL14" s="311"/>
      <c r="DM14" s="311"/>
      <c r="DN14" s="311"/>
      <c r="DO14" s="311"/>
      <c r="DP14" s="311"/>
      <c r="DQ14" s="311"/>
      <c r="DR14" s="311"/>
    </row>
    <row r="15" spans="1:122" ht="13.5" thickBot="1" x14ac:dyDescent="0.25">
      <c r="A15" s="84">
        <v>1689</v>
      </c>
      <c r="B15" s="309"/>
      <c r="C15" s="86">
        <v>42511</v>
      </c>
      <c r="D15" s="87">
        <v>50614</v>
      </c>
      <c r="E15" s="84"/>
      <c r="F15" s="88"/>
      <c r="G15" s="84"/>
      <c r="H15" s="89"/>
      <c r="I15" s="88">
        <v>5559</v>
      </c>
      <c r="J15" s="84">
        <v>263</v>
      </c>
      <c r="K15" s="88">
        <v>0</v>
      </c>
      <c r="L15" s="89">
        <v>0.95268933261377942</v>
      </c>
      <c r="M15" s="88">
        <v>2563</v>
      </c>
      <c r="N15" s="88">
        <v>110</v>
      </c>
      <c r="O15" s="88">
        <v>0</v>
      </c>
      <c r="P15" s="90">
        <v>0.9570815450643777</v>
      </c>
      <c r="Q15" s="88">
        <v>2929</v>
      </c>
      <c r="R15" s="88">
        <v>134</v>
      </c>
      <c r="S15" s="88">
        <v>1</v>
      </c>
      <c r="T15" s="90">
        <v>0.95425059747354046</v>
      </c>
      <c r="U15" s="88">
        <v>39563</v>
      </c>
      <c r="V15" s="88">
        <v>1248</v>
      </c>
      <c r="W15" s="88">
        <v>19</v>
      </c>
      <c r="X15" s="90">
        <v>0.96845537497156431</v>
      </c>
      <c r="Y15" s="85">
        <v>50614</v>
      </c>
      <c r="Z15" s="85">
        <v>1755</v>
      </c>
      <c r="AA15" s="91">
        <v>20</v>
      </c>
      <c r="AB15" s="92">
        <v>1</v>
      </c>
      <c r="AC15" s="84">
        <v>0</v>
      </c>
      <c r="AD15" s="84">
        <v>0</v>
      </c>
      <c r="AE15" s="92">
        <v>1</v>
      </c>
      <c r="AF15" s="84">
        <v>0</v>
      </c>
      <c r="AG15" s="84">
        <v>0</v>
      </c>
      <c r="AH15" s="93">
        <v>1</v>
      </c>
      <c r="AI15" s="84">
        <v>0</v>
      </c>
      <c r="AJ15" s="94">
        <v>0</v>
      </c>
      <c r="AK15" s="93"/>
      <c r="AL15" s="84"/>
      <c r="AM15" s="94"/>
      <c r="AN15" s="93"/>
      <c r="AO15" s="84"/>
      <c r="AP15" s="94"/>
      <c r="AQ15" s="93"/>
      <c r="AR15" s="84"/>
      <c r="AS15" s="94"/>
      <c r="AT15" s="93"/>
      <c r="AU15" s="84"/>
      <c r="AV15" s="94"/>
      <c r="AW15" s="95">
        <v>0</v>
      </c>
      <c r="AX15" s="95">
        <v>8122</v>
      </c>
      <c r="AY15" s="96">
        <v>42492</v>
      </c>
      <c r="AZ15" s="106"/>
      <c r="BA15" s="97">
        <v>21</v>
      </c>
      <c r="BB15" s="98">
        <v>9</v>
      </c>
      <c r="BC15" s="98">
        <v>22</v>
      </c>
      <c r="BD15" s="99">
        <v>7.5</v>
      </c>
      <c r="BE15" s="100">
        <v>10.5</v>
      </c>
      <c r="BF15" s="101"/>
      <c r="BG15" s="84"/>
      <c r="BH15" s="84"/>
      <c r="BI15" s="102"/>
      <c r="BJ15" s="102"/>
      <c r="BK15" s="102"/>
      <c r="BL15" s="103"/>
      <c r="BM15" s="104"/>
      <c r="BN15" s="102"/>
      <c r="BO15" s="102"/>
      <c r="BP15" s="107"/>
      <c r="BQ15" s="107"/>
      <c r="BR15" s="107"/>
      <c r="BS15" s="107"/>
      <c r="BT15" s="105">
        <f t="shared" si="0"/>
        <v>1</v>
      </c>
      <c r="BU15" s="105">
        <f t="shared" si="1"/>
        <v>1</v>
      </c>
      <c r="BV15" s="105">
        <f t="shared" si="2"/>
        <v>1</v>
      </c>
      <c r="BW15" s="105">
        <f t="shared" si="3"/>
        <v>1</v>
      </c>
      <c r="BX15" s="105">
        <f t="shared" si="4"/>
        <v>1</v>
      </c>
      <c r="BY15" s="105">
        <f t="shared" si="5"/>
        <v>1</v>
      </c>
      <c r="BZ15" s="105">
        <f t="shared" si="6"/>
        <v>1</v>
      </c>
      <c r="CA15" s="215">
        <v>0.98</v>
      </c>
      <c r="CB15" s="215">
        <v>0.9</v>
      </c>
      <c r="CC15" s="314"/>
      <c r="CD15" s="314"/>
      <c r="CE15" s="314"/>
      <c r="CF15" s="314"/>
      <c r="CG15" s="314"/>
      <c r="CH15" s="314"/>
      <c r="CI15" s="314"/>
      <c r="CJ15" s="216">
        <v>0.998</v>
      </c>
      <c r="CK15" s="216">
        <v>0.95</v>
      </c>
      <c r="CL15" s="217">
        <f t="shared" si="8"/>
        <v>1</v>
      </c>
      <c r="CM15" s="217">
        <f t="shared" si="9"/>
        <v>1</v>
      </c>
      <c r="CN15" s="217">
        <f t="shared" si="10"/>
        <v>1</v>
      </c>
      <c r="CO15" s="217">
        <f t="shared" si="11"/>
        <v>0</v>
      </c>
      <c r="CP15" s="217">
        <f t="shared" si="12"/>
        <v>0</v>
      </c>
      <c r="CQ15" s="217">
        <f t="shared" si="13"/>
        <v>0</v>
      </c>
      <c r="CR15" s="217">
        <f t="shared" si="14"/>
        <v>0</v>
      </c>
      <c r="CS15" s="317"/>
      <c r="CT15" s="317"/>
      <c r="CU15" s="317"/>
      <c r="CV15" s="317"/>
      <c r="CW15" s="317"/>
      <c r="CX15" s="317"/>
      <c r="CY15" s="317"/>
      <c r="CZ15" s="316"/>
      <c r="DA15" s="312"/>
      <c r="DB15" s="312"/>
      <c r="DC15" s="312"/>
      <c r="DD15" s="312"/>
      <c r="DE15" s="84">
        <f t="shared" si="19"/>
        <v>0</v>
      </c>
      <c r="DF15" s="84">
        <f t="shared" si="19"/>
        <v>0</v>
      </c>
      <c r="DG15" s="84">
        <f t="shared" si="19"/>
        <v>0</v>
      </c>
      <c r="DH15" s="84">
        <f t="shared" si="20"/>
        <v>0</v>
      </c>
      <c r="DI15" s="84">
        <f t="shared" si="20"/>
        <v>0</v>
      </c>
      <c r="DJ15" s="84">
        <f t="shared" si="20"/>
        <v>0</v>
      </c>
      <c r="DK15" s="84">
        <f t="shared" si="18"/>
        <v>0</v>
      </c>
      <c r="DL15" s="311"/>
      <c r="DM15" s="311"/>
      <c r="DN15" s="311"/>
      <c r="DO15" s="311"/>
      <c r="DP15" s="311"/>
      <c r="DQ15" s="311"/>
      <c r="DR15" s="311"/>
    </row>
    <row r="16" spans="1:122" ht="13.5" thickBot="1" x14ac:dyDescent="0.25">
      <c r="A16" s="84">
        <v>1690</v>
      </c>
      <c r="B16" s="310"/>
      <c r="C16" s="86">
        <v>42512</v>
      </c>
      <c r="D16" s="87">
        <v>32952</v>
      </c>
      <c r="E16" s="84"/>
      <c r="F16" s="88"/>
      <c r="G16" s="84"/>
      <c r="H16" s="89"/>
      <c r="I16" s="88">
        <v>511</v>
      </c>
      <c r="J16" s="84">
        <v>33</v>
      </c>
      <c r="K16" s="88">
        <v>0</v>
      </c>
      <c r="L16" s="89">
        <v>0.93542074363992167</v>
      </c>
      <c r="M16" s="88">
        <v>863</v>
      </c>
      <c r="N16" s="88">
        <v>72</v>
      </c>
      <c r="O16" s="88">
        <v>0</v>
      </c>
      <c r="P16" s="90">
        <v>0.91657010428736962</v>
      </c>
      <c r="Q16" s="88">
        <v>330</v>
      </c>
      <c r="R16" s="88">
        <v>12</v>
      </c>
      <c r="S16" s="88">
        <v>0</v>
      </c>
      <c r="T16" s="90">
        <v>0.96363636363636362</v>
      </c>
      <c r="U16" s="88">
        <v>31248</v>
      </c>
      <c r="V16" s="88">
        <v>580</v>
      </c>
      <c r="W16" s="88">
        <v>6</v>
      </c>
      <c r="X16" s="90">
        <v>0.98143881208397332</v>
      </c>
      <c r="Y16" s="85">
        <v>32952</v>
      </c>
      <c r="Z16" s="85">
        <v>697</v>
      </c>
      <c r="AA16" s="91">
        <v>6</v>
      </c>
      <c r="AB16" s="92">
        <v>1</v>
      </c>
      <c r="AC16" s="84">
        <v>0</v>
      </c>
      <c r="AD16" s="84">
        <v>0</v>
      </c>
      <c r="AE16" s="92">
        <v>1</v>
      </c>
      <c r="AF16" s="84">
        <v>0</v>
      </c>
      <c r="AG16" s="84">
        <v>0</v>
      </c>
      <c r="AH16" s="93">
        <v>1</v>
      </c>
      <c r="AI16" s="84">
        <v>0</v>
      </c>
      <c r="AJ16" s="94">
        <v>0</v>
      </c>
      <c r="AK16" s="93"/>
      <c r="AL16" s="84"/>
      <c r="AM16" s="94"/>
      <c r="AN16" s="93"/>
      <c r="AO16" s="84"/>
      <c r="AP16" s="94"/>
      <c r="AQ16" s="93"/>
      <c r="AR16" s="84"/>
      <c r="AS16" s="94"/>
      <c r="AT16" s="93"/>
      <c r="AU16" s="84"/>
      <c r="AV16" s="94"/>
      <c r="AW16" s="95">
        <v>0</v>
      </c>
      <c r="AX16" s="95">
        <v>1374</v>
      </c>
      <c r="AY16" s="96">
        <v>31578</v>
      </c>
      <c r="AZ16" s="106"/>
      <c r="BA16" s="97">
        <v>21</v>
      </c>
      <c r="BB16" s="98">
        <v>9</v>
      </c>
      <c r="BC16" s="98">
        <v>22</v>
      </c>
      <c r="BD16" s="99">
        <v>7.5</v>
      </c>
      <c r="BE16" s="100">
        <v>10.5</v>
      </c>
      <c r="BF16" s="101"/>
      <c r="BG16" s="84"/>
      <c r="BH16" s="84"/>
      <c r="BI16" s="102"/>
      <c r="BJ16" s="102"/>
      <c r="BK16" s="102"/>
      <c r="BL16" s="103"/>
      <c r="BM16" s="104"/>
      <c r="BN16" s="102"/>
      <c r="BO16" s="102"/>
      <c r="BP16" s="107"/>
      <c r="BQ16" s="107"/>
      <c r="BR16" s="107"/>
      <c r="BS16" s="107"/>
      <c r="BT16" s="105">
        <f t="shared" si="0"/>
        <v>1</v>
      </c>
      <c r="BU16" s="105">
        <f t="shared" si="1"/>
        <v>1</v>
      </c>
      <c r="BV16" s="105">
        <f t="shared" si="2"/>
        <v>1</v>
      </c>
      <c r="BW16" s="105">
        <f t="shared" si="3"/>
        <v>1</v>
      </c>
      <c r="BX16" s="105">
        <f t="shared" si="4"/>
        <v>1</v>
      </c>
      <c r="BY16" s="105">
        <f t="shared" si="5"/>
        <v>1</v>
      </c>
      <c r="BZ16" s="105">
        <f t="shared" si="6"/>
        <v>1</v>
      </c>
      <c r="CA16" s="215">
        <v>0.98</v>
      </c>
      <c r="CB16" s="215">
        <v>0.9</v>
      </c>
      <c r="CC16" s="315"/>
      <c r="CD16" s="315"/>
      <c r="CE16" s="315"/>
      <c r="CF16" s="315"/>
      <c r="CG16" s="315"/>
      <c r="CH16" s="315"/>
      <c r="CI16" s="315"/>
      <c r="CJ16" s="216">
        <v>0.998</v>
      </c>
      <c r="CK16" s="216">
        <v>0.95</v>
      </c>
      <c r="CL16" s="217">
        <f t="shared" si="8"/>
        <v>1</v>
      </c>
      <c r="CM16" s="217">
        <f t="shared" si="9"/>
        <v>1</v>
      </c>
      <c r="CN16" s="217">
        <f t="shared" si="10"/>
        <v>1</v>
      </c>
      <c r="CO16" s="217">
        <f t="shared" si="11"/>
        <v>0</v>
      </c>
      <c r="CP16" s="217">
        <f t="shared" si="12"/>
        <v>0</v>
      </c>
      <c r="CQ16" s="217">
        <f t="shared" si="13"/>
        <v>0</v>
      </c>
      <c r="CR16" s="217">
        <f t="shared" si="14"/>
        <v>0</v>
      </c>
      <c r="CS16" s="317"/>
      <c r="CT16" s="317"/>
      <c r="CU16" s="317"/>
      <c r="CV16" s="317"/>
      <c r="CW16" s="317"/>
      <c r="CX16" s="317"/>
      <c r="CY16" s="317"/>
      <c r="CZ16" s="316"/>
      <c r="DA16" s="312"/>
      <c r="DB16" s="312"/>
      <c r="DC16" s="312"/>
      <c r="DD16" s="312"/>
      <c r="DE16" s="84">
        <f t="shared" si="19"/>
        <v>0</v>
      </c>
      <c r="DF16" s="84">
        <f t="shared" si="19"/>
        <v>0</v>
      </c>
      <c r="DG16" s="84">
        <f t="shared" si="19"/>
        <v>0</v>
      </c>
      <c r="DH16" s="84">
        <f t="shared" si="20"/>
        <v>0</v>
      </c>
      <c r="DI16" s="84">
        <f t="shared" si="20"/>
        <v>0</v>
      </c>
      <c r="DJ16" s="84">
        <f t="shared" si="20"/>
        <v>0</v>
      </c>
      <c r="DK16" s="84">
        <f t="shared" si="18"/>
        <v>0</v>
      </c>
      <c r="DL16" s="311"/>
      <c r="DM16" s="311"/>
      <c r="DN16" s="311"/>
      <c r="DO16" s="311"/>
      <c r="DP16" s="311"/>
      <c r="DQ16" s="311"/>
      <c r="DR16" s="311"/>
    </row>
    <row r="17" spans="1:122" ht="13.5" thickBot="1" x14ac:dyDescent="0.25">
      <c r="A17" s="84">
        <v>1691</v>
      </c>
      <c r="B17" s="308">
        <v>21</v>
      </c>
      <c r="C17" s="86">
        <v>42513</v>
      </c>
      <c r="D17" s="87">
        <v>85955</v>
      </c>
      <c r="E17" s="84">
        <v>11509</v>
      </c>
      <c r="F17" s="88">
        <v>321</v>
      </c>
      <c r="G17" s="84">
        <v>0</v>
      </c>
      <c r="H17" s="89">
        <v>0.97210878442957682</v>
      </c>
      <c r="I17" s="88">
        <v>15008</v>
      </c>
      <c r="J17" s="84">
        <v>496</v>
      </c>
      <c r="K17" s="88">
        <v>0</v>
      </c>
      <c r="L17" s="89">
        <v>0.96695095948827292</v>
      </c>
      <c r="M17" s="88">
        <v>5871</v>
      </c>
      <c r="N17" s="88">
        <v>189</v>
      </c>
      <c r="O17" s="88">
        <v>2</v>
      </c>
      <c r="P17" s="90">
        <v>0.96780786918753192</v>
      </c>
      <c r="Q17" s="88">
        <v>7853</v>
      </c>
      <c r="R17" s="88">
        <v>430</v>
      </c>
      <c r="S17" s="88">
        <v>0</v>
      </c>
      <c r="T17" s="90">
        <v>0.94524385585126702</v>
      </c>
      <c r="U17" s="88">
        <v>45714</v>
      </c>
      <c r="V17" s="88">
        <v>1713</v>
      </c>
      <c r="W17" s="88">
        <v>7</v>
      </c>
      <c r="X17" s="90">
        <v>0.96252789079931744</v>
      </c>
      <c r="Y17" s="85">
        <v>85955</v>
      </c>
      <c r="Z17" s="85">
        <v>3149</v>
      </c>
      <c r="AA17" s="91">
        <v>9</v>
      </c>
      <c r="AB17" s="92">
        <v>1</v>
      </c>
      <c r="AC17" s="84">
        <v>0</v>
      </c>
      <c r="AD17" s="84">
        <v>0</v>
      </c>
      <c r="AE17" s="92">
        <v>1</v>
      </c>
      <c r="AF17" s="84">
        <v>0</v>
      </c>
      <c r="AG17" s="84">
        <v>0</v>
      </c>
      <c r="AH17" s="93">
        <v>0.99864864864864877</v>
      </c>
      <c r="AI17" s="84">
        <v>1</v>
      </c>
      <c r="AJ17" s="94">
        <v>2.5000000000000001E-2</v>
      </c>
      <c r="AK17" s="93"/>
      <c r="AL17" s="84"/>
      <c r="AM17" s="94"/>
      <c r="AN17" s="93"/>
      <c r="AO17" s="84"/>
      <c r="AP17" s="94"/>
      <c r="AQ17" s="93"/>
      <c r="AR17" s="84"/>
      <c r="AS17" s="94"/>
      <c r="AT17" s="93"/>
      <c r="AU17" s="84"/>
      <c r="AV17" s="94"/>
      <c r="AW17" s="95">
        <v>11509</v>
      </c>
      <c r="AX17" s="95">
        <v>20879</v>
      </c>
      <c r="AY17" s="96">
        <v>53567</v>
      </c>
      <c r="AZ17" s="106" t="s">
        <v>175</v>
      </c>
      <c r="BA17" s="97">
        <v>14.5</v>
      </c>
      <c r="BB17" s="98">
        <v>0</v>
      </c>
      <c r="BC17" s="98">
        <v>12</v>
      </c>
      <c r="BD17" s="99">
        <v>7.5</v>
      </c>
      <c r="BE17" s="100">
        <v>10.5</v>
      </c>
      <c r="BF17" s="101"/>
      <c r="BG17" s="84"/>
      <c r="BH17" s="84">
        <v>0.5</v>
      </c>
      <c r="BI17" s="102"/>
      <c r="BJ17" s="102"/>
      <c r="BK17" s="102"/>
      <c r="BL17" s="103"/>
      <c r="BM17" s="104"/>
      <c r="BN17" s="102"/>
      <c r="BO17" s="102">
        <v>0</v>
      </c>
      <c r="BP17" s="104"/>
      <c r="BQ17" s="104"/>
      <c r="BR17" s="104"/>
      <c r="BS17" s="104"/>
      <c r="BT17" s="105">
        <f t="shared" si="0"/>
        <v>1</v>
      </c>
      <c r="BU17" s="105">
        <f t="shared" si="1"/>
        <v>1</v>
      </c>
      <c r="BV17" s="105">
        <f t="shared" si="2"/>
        <v>1</v>
      </c>
      <c r="BW17" s="105">
        <f t="shared" si="3"/>
        <v>1</v>
      </c>
      <c r="BX17" s="105">
        <f t="shared" si="4"/>
        <v>1</v>
      </c>
      <c r="BY17" s="105">
        <f t="shared" si="5"/>
        <v>1</v>
      </c>
      <c r="BZ17" s="105">
        <f t="shared" si="6"/>
        <v>1</v>
      </c>
      <c r="CA17" s="215">
        <v>0.98</v>
      </c>
      <c r="CB17" s="215">
        <v>0.9</v>
      </c>
      <c r="CC17" s="313">
        <f t="shared" ref="CC17:CI17" si="23">AVERAGE(BT17:BT23)</f>
        <v>0.99995918367346925</v>
      </c>
      <c r="CD17" s="313">
        <f t="shared" si="23"/>
        <v>1</v>
      </c>
      <c r="CE17" s="313">
        <f t="shared" si="23"/>
        <v>1</v>
      </c>
      <c r="CF17" s="313">
        <f t="shared" si="23"/>
        <v>1</v>
      </c>
      <c r="CG17" s="313">
        <f t="shared" si="23"/>
        <v>1</v>
      </c>
      <c r="CH17" s="313">
        <f t="shared" si="23"/>
        <v>1</v>
      </c>
      <c r="CI17" s="313">
        <f t="shared" si="23"/>
        <v>1</v>
      </c>
      <c r="CJ17" s="216">
        <v>0.998</v>
      </c>
      <c r="CK17" s="216">
        <v>0.95</v>
      </c>
      <c r="CL17" s="217">
        <f t="shared" si="8"/>
        <v>1</v>
      </c>
      <c r="CM17" s="217">
        <f t="shared" si="9"/>
        <v>1</v>
      </c>
      <c r="CN17" s="217">
        <f t="shared" si="10"/>
        <v>0.99864864864864877</v>
      </c>
      <c r="CO17" s="217">
        <f t="shared" si="11"/>
        <v>0</v>
      </c>
      <c r="CP17" s="217">
        <f t="shared" si="12"/>
        <v>0</v>
      </c>
      <c r="CQ17" s="217">
        <f t="shared" si="13"/>
        <v>0</v>
      </c>
      <c r="CR17" s="217">
        <f t="shared" si="14"/>
        <v>0</v>
      </c>
      <c r="CS17" s="316">
        <f t="shared" ref="CS17:CY17" si="24">AVERAGE(CL17:CL23)</f>
        <v>0.99995918367346925</v>
      </c>
      <c r="CT17" s="316">
        <f t="shared" si="24"/>
        <v>1</v>
      </c>
      <c r="CU17" s="316">
        <f t="shared" si="24"/>
        <v>0.99980694980694984</v>
      </c>
      <c r="CV17" s="316">
        <f t="shared" si="24"/>
        <v>0</v>
      </c>
      <c r="CW17" s="316">
        <f t="shared" si="24"/>
        <v>0</v>
      </c>
      <c r="CX17" s="316">
        <f t="shared" si="24"/>
        <v>0</v>
      </c>
      <c r="CY17" s="316">
        <f t="shared" si="24"/>
        <v>0</v>
      </c>
      <c r="CZ17" s="316">
        <f>(SUM(Q17:Q23)-SUM(R17:R23))/SUM(Q17:Q23)</f>
        <v>0.94918926996936415</v>
      </c>
      <c r="DA17" s="312">
        <f>(SUM(U17:U23)-SUM(V17:V23))/SUM(U17:U23)</f>
        <v>0.96250724259345333</v>
      </c>
      <c r="DB17" s="312">
        <f>((SUM(E17:E23)-SUM(F17:F23))/SUM(E17:E23))</f>
        <v>0.97151735804648431</v>
      </c>
      <c r="DC17" s="312">
        <f>((SUM(I17:I23)-SUM(J17:J23))/SUM(I17:I23))</f>
        <v>0.96340482573726538</v>
      </c>
      <c r="DD17" s="312">
        <f>((SUM(M17:M23)-SUM(N17:N23))/SUM(M17:M23))</f>
        <v>0.96548065628433932</v>
      </c>
      <c r="DE17" s="84">
        <f t="shared" si="19"/>
        <v>0</v>
      </c>
      <c r="DF17" s="84">
        <f t="shared" si="19"/>
        <v>0</v>
      </c>
      <c r="DG17" s="84">
        <f t="shared" si="19"/>
        <v>0</v>
      </c>
      <c r="DH17" s="84">
        <f t="shared" si="20"/>
        <v>0</v>
      </c>
      <c r="DI17" s="84">
        <f t="shared" si="20"/>
        <v>0</v>
      </c>
      <c r="DJ17" s="84">
        <f t="shared" si="20"/>
        <v>0</v>
      </c>
      <c r="DK17" s="84">
        <f t="shared" si="18"/>
        <v>0</v>
      </c>
      <c r="DL17" s="311">
        <f>IF(CC17&lt;99%,5000,IF(CC17&lt;99.2%,4500,IF(CC17&lt;99.3%,4000,IF(CC17&lt;99.4%,3500,IF(CC17&lt;99.5%,3000,IF(CC17&lt;99.6%,2500,IF(CC17&lt;99.7%,2000,IF(CC17&lt;99.8%,1500,))))))))</f>
        <v>0</v>
      </c>
      <c r="DM17" s="311">
        <f>IF(CD17&lt;99%,5000,IF(CD17&lt;99.2%,4500,IF(CD17&lt;99.3%,4000,IF(CD17&lt;99.4%,3500,IF(CD17&lt;99.5%,3000,IF(CD17&lt;99.6%,2500,IF(CD17&lt;99.7%,2000,IF(CD17&lt;99.8%,1500,))))))))</f>
        <v>0</v>
      </c>
      <c r="DN17" s="311">
        <f>IF(CE17&lt;99%,5000,IF(CE17&lt;99.2%,4500,IF(CE17&lt;99.3%,4000,IF(CE17&lt;99.4%,3500,IF(CE17&lt;99.5%,3000,IF(CE17&lt;99.6%,2500,IF(CE17&lt;99.7%,2000,IF(CE17&lt;99.8%,1500,))))))))</f>
        <v>0</v>
      </c>
      <c r="DO17" s="311">
        <f>IF(CF17&lt;88.2%,5000,IF(CF17&lt;88.4%,4500,IF(CF17&lt;88.5%,4000,IF(CF17&lt;88.6%,3500,IF(CF17&lt;88.7%,3000,IF(CF17&lt;88.8%,2500,IF(CF17&lt;88.9%,2000,IF(CF17&lt;90%,1500,))))))))</f>
        <v>0</v>
      </c>
      <c r="DP17" s="311">
        <f>IF(CG17&lt;99%,5000,IF(CG17&lt;99.2%,4500,IF(CG17&lt;99.3%,4000,IF(CG17&lt;99.4%,3500,IF(CG17&lt;99.5%,3000,IF(CG17&lt;99.6%,2500,IF(CG17&lt;99.7%,2000,IF(CG17&lt;99.8%,1500,))))))))</f>
        <v>0</v>
      </c>
      <c r="DQ17" s="311">
        <f>IF(CH17&lt;99%,5000,IF(CH17&lt;99.2%,4500,IF(CH17&lt;99.3%,4000,IF(CH17&lt;99.4%,3500,IF(CH17&lt;99.5%,3000,IF(CH17&lt;99.6%,2500,IF(CH17&lt;99.7%,2000,IF(CH17&lt;99.8%,1500,))))))))</f>
        <v>0</v>
      </c>
      <c r="DR17" s="311">
        <f>IF(CI17&lt;99%,5000,IF(CI17&lt;99.2%,4500,IF(CI17&lt;99.3%,4000,IF(CI17&lt;99.4%,3500,IF(CI17&lt;99.5%,3000,IF(CI17&lt;99.6%,2500,IF(CI17&lt;99.7%,2000,IF(CI17&lt;99.8%,1500,))))))))</f>
        <v>0</v>
      </c>
    </row>
    <row r="18" spans="1:122" ht="13.5" thickBot="1" x14ac:dyDescent="0.25">
      <c r="A18" s="84">
        <v>1692</v>
      </c>
      <c r="B18" s="309"/>
      <c r="C18" s="86">
        <v>42514</v>
      </c>
      <c r="D18" s="87">
        <v>91529</v>
      </c>
      <c r="E18" s="84">
        <v>10664</v>
      </c>
      <c r="F18" s="88">
        <v>287</v>
      </c>
      <c r="G18" s="84">
        <v>0</v>
      </c>
      <c r="H18" s="89">
        <v>0.97308702175543882</v>
      </c>
      <c r="I18" s="88">
        <v>15194</v>
      </c>
      <c r="J18" s="84">
        <v>477</v>
      </c>
      <c r="K18" s="88">
        <v>6</v>
      </c>
      <c r="L18" s="89">
        <v>0.96860602869553769</v>
      </c>
      <c r="M18" s="88">
        <v>4996</v>
      </c>
      <c r="N18" s="88">
        <v>170</v>
      </c>
      <c r="O18" s="88">
        <v>0</v>
      </c>
      <c r="P18" s="90">
        <v>0.9659727782225781</v>
      </c>
      <c r="Q18" s="88">
        <v>7950</v>
      </c>
      <c r="R18" s="88">
        <v>349</v>
      </c>
      <c r="S18" s="88">
        <v>0</v>
      </c>
      <c r="T18" s="90">
        <v>0.9561006289308176</v>
      </c>
      <c r="U18" s="88">
        <v>52725</v>
      </c>
      <c r="V18" s="88">
        <v>2730</v>
      </c>
      <c r="W18" s="88">
        <v>4</v>
      </c>
      <c r="X18" s="90">
        <v>0.94822190611664292</v>
      </c>
      <c r="Y18" s="85">
        <v>91529</v>
      </c>
      <c r="Z18" s="85">
        <v>4013</v>
      </c>
      <c r="AA18" s="91">
        <v>10</v>
      </c>
      <c r="AB18" s="92">
        <v>1</v>
      </c>
      <c r="AC18" s="84">
        <v>0</v>
      </c>
      <c r="AD18" s="84">
        <v>0</v>
      </c>
      <c r="AE18" s="92">
        <v>1</v>
      </c>
      <c r="AF18" s="84">
        <v>0</v>
      </c>
      <c r="AG18" s="84">
        <v>0</v>
      </c>
      <c r="AH18" s="93">
        <v>1</v>
      </c>
      <c r="AI18" s="84">
        <v>0</v>
      </c>
      <c r="AJ18" s="94">
        <v>0</v>
      </c>
      <c r="AK18" s="93"/>
      <c r="AL18" s="84"/>
      <c r="AM18" s="94"/>
      <c r="AN18" s="93"/>
      <c r="AO18" s="84"/>
      <c r="AP18" s="94"/>
      <c r="AQ18" s="93"/>
      <c r="AR18" s="84"/>
      <c r="AS18" s="94"/>
      <c r="AT18" s="93"/>
      <c r="AU18" s="84"/>
      <c r="AV18" s="94"/>
      <c r="AW18" s="95">
        <v>10664</v>
      </c>
      <c r="AX18" s="95">
        <v>20190</v>
      </c>
      <c r="AY18" s="96">
        <v>60675</v>
      </c>
      <c r="AZ18" s="106"/>
      <c r="BA18" s="97">
        <v>16</v>
      </c>
      <c r="BB18" s="98">
        <v>0</v>
      </c>
      <c r="BC18" s="98">
        <v>8</v>
      </c>
      <c r="BD18" s="99">
        <v>7.5</v>
      </c>
      <c r="BE18" s="100">
        <v>10.5</v>
      </c>
      <c r="BF18" s="101"/>
      <c r="BG18" s="84"/>
      <c r="BH18" s="84"/>
      <c r="BI18" s="102"/>
      <c r="BJ18" s="102"/>
      <c r="BK18" s="102"/>
      <c r="BL18" s="103"/>
      <c r="BM18" s="104"/>
      <c r="BN18" s="102"/>
      <c r="BO18" s="102"/>
      <c r="BP18" s="104"/>
      <c r="BQ18" s="104"/>
      <c r="BR18" s="104"/>
      <c r="BS18" s="104"/>
      <c r="BT18" s="105">
        <f t="shared" si="0"/>
        <v>1</v>
      </c>
      <c r="BU18" s="105">
        <f t="shared" si="1"/>
        <v>1</v>
      </c>
      <c r="BV18" s="105">
        <f t="shared" si="2"/>
        <v>1</v>
      </c>
      <c r="BW18" s="105">
        <f t="shared" si="3"/>
        <v>1</v>
      </c>
      <c r="BX18" s="105">
        <f t="shared" si="4"/>
        <v>1</v>
      </c>
      <c r="BY18" s="105">
        <f t="shared" si="5"/>
        <v>1</v>
      </c>
      <c r="BZ18" s="105">
        <f t="shared" si="6"/>
        <v>1</v>
      </c>
      <c r="CA18" s="215">
        <v>0.98</v>
      </c>
      <c r="CB18" s="215">
        <v>0.9</v>
      </c>
      <c r="CC18" s="314"/>
      <c r="CD18" s="314"/>
      <c r="CE18" s="314"/>
      <c r="CF18" s="314"/>
      <c r="CG18" s="314"/>
      <c r="CH18" s="314"/>
      <c r="CI18" s="314"/>
      <c r="CJ18" s="216">
        <v>0.998</v>
      </c>
      <c r="CK18" s="216">
        <v>0.95</v>
      </c>
      <c r="CL18" s="217">
        <f t="shared" si="8"/>
        <v>1</v>
      </c>
      <c r="CM18" s="217">
        <f t="shared" si="9"/>
        <v>1</v>
      </c>
      <c r="CN18" s="217">
        <f t="shared" si="10"/>
        <v>1</v>
      </c>
      <c r="CO18" s="217">
        <f t="shared" si="11"/>
        <v>0</v>
      </c>
      <c r="CP18" s="217">
        <f t="shared" si="12"/>
        <v>0</v>
      </c>
      <c r="CQ18" s="217">
        <f t="shared" si="13"/>
        <v>0</v>
      </c>
      <c r="CR18" s="217">
        <f t="shared" si="14"/>
        <v>0</v>
      </c>
      <c r="CS18" s="317"/>
      <c r="CT18" s="317"/>
      <c r="CU18" s="317"/>
      <c r="CV18" s="317"/>
      <c r="CW18" s="317"/>
      <c r="CX18" s="317"/>
      <c r="CY18" s="317"/>
      <c r="CZ18" s="316"/>
      <c r="DA18" s="312"/>
      <c r="DB18" s="312"/>
      <c r="DC18" s="312"/>
      <c r="DD18" s="312"/>
      <c r="DE18" s="84">
        <f t="shared" si="19"/>
        <v>0</v>
      </c>
      <c r="DF18" s="84">
        <f t="shared" si="19"/>
        <v>0</v>
      </c>
      <c r="DG18" s="84">
        <f t="shared" si="19"/>
        <v>0</v>
      </c>
      <c r="DH18" s="84">
        <f t="shared" si="20"/>
        <v>0</v>
      </c>
      <c r="DI18" s="84">
        <f t="shared" si="20"/>
        <v>0</v>
      </c>
      <c r="DJ18" s="84">
        <f t="shared" si="20"/>
        <v>0</v>
      </c>
      <c r="DK18" s="84">
        <f t="shared" si="18"/>
        <v>0</v>
      </c>
      <c r="DL18" s="311"/>
      <c r="DM18" s="311"/>
      <c r="DN18" s="311"/>
      <c r="DO18" s="311"/>
      <c r="DP18" s="311"/>
      <c r="DQ18" s="311"/>
      <c r="DR18" s="311"/>
    </row>
    <row r="19" spans="1:122" ht="13.5" thickBot="1" x14ac:dyDescent="0.25">
      <c r="A19" s="84">
        <v>1693</v>
      </c>
      <c r="B19" s="309"/>
      <c r="C19" s="86">
        <v>42515</v>
      </c>
      <c r="D19" s="87">
        <v>81224</v>
      </c>
      <c r="E19" s="84">
        <v>10216</v>
      </c>
      <c r="F19" s="88">
        <v>298</v>
      </c>
      <c r="G19" s="84">
        <v>1</v>
      </c>
      <c r="H19" s="89">
        <v>0.97083007047768211</v>
      </c>
      <c r="I19" s="88">
        <v>13542</v>
      </c>
      <c r="J19" s="84">
        <v>411</v>
      </c>
      <c r="K19" s="88">
        <v>1</v>
      </c>
      <c r="L19" s="89">
        <v>0.96964997784669915</v>
      </c>
      <c r="M19" s="88">
        <v>3694</v>
      </c>
      <c r="N19" s="88">
        <v>112</v>
      </c>
      <c r="O19" s="88">
        <v>1</v>
      </c>
      <c r="P19" s="90">
        <v>0.96968056307525718</v>
      </c>
      <c r="Q19" s="88">
        <v>6557</v>
      </c>
      <c r="R19" s="88">
        <v>314</v>
      </c>
      <c r="S19" s="88">
        <v>1</v>
      </c>
      <c r="T19" s="90">
        <v>0.95211224645417114</v>
      </c>
      <c r="U19" s="88">
        <v>47215</v>
      </c>
      <c r="V19" s="88">
        <v>1767</v>
      </c>
      <c r="W19" s="88">
        <v>1</v>
      </c>
      <c r="X19" s="90">
        <v>0.96257545271629774</v>
      </c>
      <c r="Y19" s="85">
        <v>81224</v>
      </c>
      <c r="Z19" s="85">
        <v>2902</v>
      </c>
      <c r="AA19" s="91">
        <v>5</v>
      </c>
      <c r="AB19" s="92">
        <v>1</v>
      </c>
      <c r="AC19" s="84">
        <v>0</v>
      </c>
      <c r="AD19" s="84">
        <v>0</v>
      </c>
      <c r="AE19" s="92">
        <v>1</v>
      </c>
      <c r="AF19" s="84">
        <v>0</v>
      </c>
      <c r="AG19" s="84">
        <v>0</v>
      </c>
      <c r="AH19" s="93">
        <v>1</v>
      </c>
      <c r="AI19" s="84">
        <v>0</v>
      </c>
      <c r="AJ19" s="94">
        <v>0</v>
      </c>
      <c r="AK19" s="93"/>
      <c r="AL19" s="84"/>
      <c r="AM19" s="94"/>
      <c r="AN19" s="93"/>
      <c r="AO19" s="84"/>
      <c r="AP19" s="94"/>
      <c r="AQ19" s="93"/>
      <c r="AR19" s="84"/>
      <c r="AS19" s="94"/>
      <c r="AT19" s="93"/>
      <c r="AU19" s="84"/>
      <c r="AV19" s="94"/>
      <c r="AW19" s="95">
        <v>10216</v>
      </c>
      <c r="AX19" s="95">
        <v>17236</v>
      </c>
      <c r="AY19" s="96">
        <v>53772</v>
      </c>
      <c r="AZ19" s="106"/>
      <c r="BA19" s="97">
        <v>21</v>
      </c>
      <c r="BB19" s="98">
        <v>9</v>
      </c>
      <c r="BC19" s="98">
        <v>18</v>
      </c>
      <c r="BD19" s="99">
        <v>7.5</v>
      </c>
      <c r="BE19" s="100">
        <v>10.5</v>
      </c>
      <c r="BF19" s="101"/>
      <c r="BG19" s="84"/>
      <c r="BH19" s="84"/>
      <c r="BI19" s="102"/>
      <c r="BJ19" s="102"/>
      <c r="BK19" s="102"/>
      <c r="BL19" s="103"/>
      <c r="BM19" s="104"/>
      <c r="BN19" s="102"/>
      <c r="BO19" s="102"/>
      <c r="BP19" s="104"/>
      <c r="BQ19" s="104"/>
      <c r="BR19" s="104"/>
      <c r="BS19" s="104"/>
      <c r="BT19" s="105">
        <f t="shared" si="0"/>
        <v>1</v>
      </c>
      <c r="BU19" s="105">
        <f t="shared" si="1"/>
        <v>1</v>
      </c>
      <c r="BV19" s="105">
        <f t="shared" si="2"/>
        <v>1</v>
      </c>
      <c r="BW19" s="105">
        <f t="shared" si="3"/>
        <v>1</v>
      </c>
      <c r="BX19" s="105">
        <f t="shared" si="4"/>
        <v>1</v>
      </c>
      <c r="BY19" s="105">
        <f t="shared" si="5"/>
        <v>1</v>
      </c>
      <c r="BZ19" s="105">
        <f t="shared" si="6"/>
        <v>1</v>
      </c>
      <c r="CA19" s="215">
        <v>0.98</v>
      </c>
      <c r="CB19" s="215">
        <v>0.9</v>
      </c>
      <c r="CC19" s="314"/>
      <c r="CD19" s="314"/>
      <c r="CE19" s="314"/>
      <c r="CF19" s="314"/>
      <c r="CG19" s="314"/>
      <c r="CH19" s="314"/>
      <c r="CI19" s="314"/>
      <c r="CJ19" s="216">
        <v>0.998</v>
      </c>
      <c r="CK19" s="216">
        <v>0.95</v>
      </c>
      <c r="CL19" s="217">
        <f t="shared" si="8"/>
        <v>1</v>
      </c>
      <c r="CM19" s="217">
        <f t="shared" si="9"/>
        <v>1</v>
      </c>
      <c r="CN19" s="217">
        <f t="shared" si="10"/>
        <v>1</v>
      </c>
      <c r="CO19" s="217">
        <f t="shared" si="11"/>
        <v>0</v>
      </c>
      <c r="CP19" s="217">
        <f t="shared" si="12"/>
        <v>0</v>
      </c>
      <c r="CQ19" s="217">
        <f t="shared" si="13"/>
        <v>0</v>
      </c>
      <c r="CR19" s="217">
        <f t="shared" si="14"/>
        <v>0</v>
      </c>
      <c r="CS19" s="317"/>
      <c r="CT19" s="317"/>
      <c r="CU19" s="317"/>
      <c r="CV19" s="317"/>
      <c r="CW19" s="317"/>
      <c r="CX19" s="317"/>
      <c r="CY19" s="317"/>
      <c r="CZ19" s="316"/>
      <c r="DA19" s="312"/>
      <c r="DB19" s="312"/>
      <c r="DC19" s="312"/>
      <c r="DD19" s="312"/>
      <c r="DE19" s="84">
        <f t="shared" si="19"/>
        <v>0</v>
      </c>
      <c r="DF19" s="84">
        <f t="shared" si="19"/>
        <v>0</v>
      </c>
      <c r="DG19" s="84">
        <f t="shared" si="19"/>
        <v>0</v>
      </c>
      <c r="DH19" s="84">
        <f t="shared" si="20"/>
        <v>0</v>
      </c>
      <c r="DI19" s="84">
        <f t="shared" si="20"/>
        <v>0</v>
      </c>
      <c r="DJ19" s="84">
        <f t="shared" si="20"/>
        <v>0</v>
      </c>
      <c r="DK19" s="84">
        <f t="shared" si="18"/>
        <v>0</v>
      </c>
      <c r="DL19" s="311"/>
      <c r="DM19" s="311"/>
      <c r="DN19" s="311"/>
      <c r="DO19" s="311"/>
      <c r="DP19" s="311"/>
      <c r="DQ19" s="311"/>
      <c r="DR19" s="311"/>
    </row>
    <row r="20" spans="1:122" ht="13.5" thickBot="1" x14ac:dyDescent="0.25">
      <c r="A20" s="84">
        <v>1694</v>
      </c>
      <c r="B20" s="309"/>
      <c r="C20" s="86">
        <v>42516</v>
      </c>
      <c r="D20" s="87">
        <v>77512</v>
      </c>
      <c r="E20" s="84">
        <v>10803</v>
      </c>
      <c r="F20" s="88">
        <v>335</v>
      </c>
      <c r="G20" s="84">
        <v>0</v>
      </c>
      <c r="H20" s="89">
        <v>0.96899009534388592</v>
      </c>
      <c r="I20" s="88">
        <v>10835</v>
      </c>
      <c r="J20" s="84">
        <v>307</v>
      </c>
      <c r="K20" s="88">
        <v>8</v>
      </c>
      <c r="L20" s="89">
        <v>0.97166589755422239</v>
      </c>
      <c r="M20" s="88">
        <v>4149</v>
      </c>
      <c r="N20" s="88">
        <v>120</v>
      </c>
      <c r="O20" s="88">
        <v>0</v>
      </c>
      <c r="P20" s="90">
        <v>0.97107736804049172</v>
      </c>
      <c r="Q20" s="88">
        <v>6600</v>
      </c>
      <c r="R20" s="88">
        <v>300</v>
      </c>
      <c r="S20" s="88">
        <v>0</v>
      </c>
      <c r="T20" s="90">
        <v>0.95454545454545459</v>
      </c>
      <c r="U20" s="88">
        <v>45125</v>
      </c>
      <c r="V20" s="88">
        <v>1748</v>
      </c>
      <c r="W20" s="88">
        <v>5</v>
      </c>
      <c r="X20" s="90">
        <v>0.96126315789473682</v>
      </c>
      <c r="Y20" s="85">
        <v>77512</v>
      </c>
      <c r="Z20" s="85">
        <v>2810</v>
      </c>
      <c r="AA20" s="91">
        <v>13</v>
      </c>
      <c r="AB20" s="92">
        <v>0.99971428571428567</v>
      </c>
      <c r="AC20" s="84">
        <v>1</v>
      </c>
      <c r="AD20" s="84">
        <v>6.0000000000000001E-3</v>
      </c>
      <c r="AE20" s="92">
        <v>1</v>
      </c>
      <c r="AF20" s="84">
        <v>0</v>
      </c>
      <c r="AG20" s="84">
        <v>0</v>
      </c>
      <c r="AH20" s="93">
        <v>1</v>
      </c>
      <c r="AI20" s="84">
        <v>0</v>
      </c>
      <c r="AJ20" s="94">
        <v>0</v>
      </c>
      <c r="AK20" s="93"/>
      <c r="AL20" s="84"/>
      <c r="AM20" s="94"/>
      <c r="AN20" s="93"/>
      <c r="AO20" s="84"/>
      <c r="AP20" s="94"/>
      <c r="AQ20" s="93"/>
      <c r="AR20" s="84"/>
      <c r="AS20" s="94"/>
      <c r="AT20" s="93"/>
      <c r="AU20" s="84"/>
      <c r="AV20" s="94"/>
      <c r="AW20" s="95">
        <v>10803</v>
      </c>
      <c r="AX20" s="95">
        <v>14984</v>
      </c>
      <c r="AY20" s="96">
        <v>51725</v>
      </c>
      <c r="AZ20" s="106" t="s">
        <v>176</v>
      </c>
      <c r="BA20" s="97">
        <v>21</v>
      </c>
      <c r="BB20" s="98">
        <v>9</v>
      </c>
      <c r="BC20" s="98">
        <v>22</v>
      </c>
      <c r="BD20" s="99">
        <v>7.5</v>
      </c>
      <c r="BE20" s="100">
        <v>10.5</v>
      </c>
      <c r="BF20" s="101">
        <v>0.16</v>
      </c>
      <c r="BG20" s="84"/>
      <c r="BH20" s="84"/>
      <c r="BI20" s="102"/>
      <c r="BJ20" s="102"/>
      <c r="BK20" s="102"/>
      <c r="BL20" s="103"/>
      <c r="BM20" s="104">
        <v>1</v>
      </c>
      <c r="BN20" s="102"/>
      <c r="BO20" s="102"/>
      <c r="BP20" s="104"/>
      <c r="BQ20" s="104"/>
      <c r="BR20" s="104"/>
      <c r="BS20" s="104"/>
      <c r="BT20" s="105">
        <f t="shared" si="0"/>
        <v>0.99971428571428567</v>
      </c>
      <c r="BU20" s="105">
        <f t="shared" si="1"/>
        <v>1</v>
      </c>
      <c r="BV20" s="105">
        <f t="shared" si="2"/>
        <v>1</v>
      </c>
      <c r="BW20" s="105">
        <f t="shared" si="3"/>
        <v>1</v>
      </c>
      <c r="BX20" s="105">
        <f t="shared" si="4"/>
        <v>1</v>
      </c>
      <c r="BY20" s="105">
        <f t="shared" si="5"/>
        <v>1</v>
      </c>
      <c r="BZ20" s="105">
        <f t="shared" si="6"/>
        <v>1</v>
      </c>
      <c r="CA20" s="215">
        <v>0.98</v>
      </c>
      <c r="CB20" s="215">
        <v>0.9</v>
      </c>
      <c r="CC20" s="314"/>
      <c r="CD20" s="314"/>
      <c r="CE20" s="314"/>
      <c r="CF20" s="314"/>
      <c r="CG20" s="314"/>
      <c r="CH20" s="314"/>
      <c r="CI20" s="314"/>
      <c r="CJ20" s="216">
        <v>0.998</v>
      </c>
      <c r="CK20" s="216">
        <v>0.95</v>
      </c>
      <c r="CL20" s="217">
        <f t="shared" si="8"/>
        <v>0.99971428571428567</v>
      </c>
      <c r="CM20" s="217">
        <f t="shared" si="9"/>
        <v>1</v>
      </c>
      <c r="CN20" s="217">
        <f t="shared" si="10"/>
        <v>1</v>
      </c>
      <c r="CO20" s="217">
        <f t="shared" si="11"/>
        <v>0</v>
      </c>
      <c r="CP20" s="217">
        <f t="shared" si="12"/>
        <v>0</v>
      </c>
      <c r="CQ20" s="217">
        <f t="shared" si="13"/>
        <v>0</v>
      </c>
      <c r="CR20" s="217">
        <f t="shared" si="14"/>
        <v>0</v>
      </c>
      <c r="CS20" s="317"/>
      <c r="CT20" s="317"/>
      <c r="CU20" s="317"/>
      <c r="CV20" s="317"/>
      <c r="CW20" s="317"/>
      <c r="CX20" s="317"/>
      <c r="CY20" s="317"/>
      <c r="CZ20" s="316"/>
      <c r="DA20" s="312"/>
      <c r="DB20" s="312"/>
      <c r="DC20" s="312"/>
      <c r="DD20" s="312"/>
      <c r="DE20" s="84">
        <f t="shared" si="19"/>
        <v>0</v>
      </c>
      <c r="DF20" s="84">
        <f t="shared" si="19"/>
        <v>0</v>
      </c>
      <c r="DG20" s="84">
        <f t="shared" si="19"/>
        <v>0</v>
      </c>
      <c r="DH20" s="84">
        <f t="shared" si="20"/>
        <v>0</v>
      </c>
      <c r="DI20" s="84">
        <f t="shared" si="20"/>
        <v>0</v>
      </c>
      <c r="DJ20" s="84">
        <f t="shared" si="20"/>
        <v>0</v>
      </c>
      <c r="DK20" s="84">
        <f t="shared" si="18"/>
        <v>0</v>
      </c>
      <c r="DL20" s="311"/>
      <c r="DM20" s="311"/>
      <c r="DN20" s="311"/>
      <c r="DO20" s="311"/>
      <c r="DP20" s="311"/>
      <c r="DQ20" s="311"/>
      <c r="DR20" s="311"/>
    </row>
    <row r="21" spans="1:122" ht="13.5" thickBot="1" x14ac:dyDescent="0.25">
      <c r="A21" s="84">
        <v>1695</v>
      </c>
      <c r="B21" s="309"/>
      <c r="C21" s="86">
        <v>42517</v>
      </c>
      <c r="D21" s="87">
        <v>79824</v>
      </c>
      <c r="E21" s="84">
        <v>11192</v>
      </c>
      <c r="F21" s="88">
        <v>308</v>
      </c>
      <c r="G21" s="84">
        <v>0</v>
      </c>
      <c r="H21" s="89">
        <v>0.97248034310221587</v>
      </c>
      <c r="I21" s="88">
        <v>13591</v>
      </c>
      <c r="J21" s="84">
        <v>596</v>
      </c>
      <c r="K21" s="88">
        <v>0</v>
      </c>
      <c r="L21" s="89">
        <v>0.95614745051872563</v>
      </c>
      <c r="M21" s="88">
        <v>4616</v>
      </c>
      <c r="N21" s="88">
        <v>138</v>
      </c>
      <c r="O21" s="88">
        <v>0</v>
      </c>
      <c r="P21" s="90">
        <v>0.97010398613518201</v>
      </c>
      <c r="Q21" s="88">
        <v>7959</v>
      </c>
      <c r="R21" s="88">
        <v>418</v>
      </c>
      <c r="S21" s="88">
        <v>1</v>
      </c>
      <c r="T21" s="90">
        <v>0.9474808393014198</v>
      </c>
      <c r="U21" s="88">
        <v>42466</v>
      </c>
      <c r="V21" s="88">
        <v>1835</v>
      </c>
      <c r="W21" s="88">
        <v>3</v>
      </c>
      <c r="X21" s="90">
        <v>0.95678896058022889</v>
      </c>
      <c r="Y21" s="85">
        <v>79824</v>
      </c>
      <c r="Z21" s="85">
        <v>3295</v>
      </c>
      <c r="AA21" s="91">
        <v>4</v>
      </c>
      <c r="AB21" s="92">
        <v>1</v>
      </c>
      <c r="AC21" s="84">
        <v>0</v>
      </c>
      <c r="AD21" s="84">
        <v>0</v>
      </c>
      <c r="AE21" s="92">
        <v>1</v>
      </c>
      <c r="AF21" s="84">
        <v>0</v>
      </c>
      <c r="AG21" s="84">
        <v>0</v>
      </c>
      <c r="AH21" s="93">
        <v>1</v>
      </c>
      <c r="AI21" s="84">
        <v>0</v>
      </c>
      <c r="AJ21" s="94">
        <v>0</v>
      </c>
      <c r="AK21" s="93"/>
      <c r="AL21" s="84"/>
      <c r="AM21" s="94"/>
      <c r="AN21" s="93"/>
      <c r="AO21" s="84"/>
      <c r="AP21" s="94"/>
      <c r="AQ21" s="93"/>
      <c r="AR21" s="84"/>
      <c r="AS21" s="94"/>
      <c r="AT21" s="93"/>
      <c r="AU21" s="84"/>
      <c r="AV21" s="94"/>
      <c r="AW21" s="95">
        <v>11192</v>
      </c>
      <c r="AX21" s="95">
        <v>18207</v>
      </c>
      <c r="AY21" s="96">
        <v>50425</v>
      </c>
      <c r="AZ21" s="106"/>
      <c r="BA21" s="97">
        <v>21</v>
      </c>
      <c r="BB21" s="98">
        <v>9</v>
      </c>
      <c r="BC21" s="98">
        <v>22</v>
      </c>
      <c r="BD21" s="99">
        <v>7.5</v>
      </c>
      <c r="BE21" s="100">
        <v>10.5</v>
      </c>
      <c r="BF21" s="101"/>
      <c r="BG21" s="84"/>
      <c r="BH21" s="84"/>
      <c r="BI21" s="102"/>
      <c r="BJ21" s="102"/>
      <c r="BK21" s="102"/>
      <c r="BL21" s="103"/>
      <c r="BM21" s="104"/>
      <c r="BN21" s="102"/>
      <c r="BO21" s="102"/>
      <c r="BP21" s="104"/>
      <c r="BQ21" s="104"/>
      <c r="BR21" s="104"/>
      <c r="BS21" s="104"/>
      <c r="BT21" s="105">
        <f t="shared" si="0"/>
        <v>1</v>
      </c>
      <c r="BU21" s="105">
        <f t="shared" si="1"/>
        <v>1</v>
      </c>
      <c r="BV21" s="105">
        <f t="shared" si="2"/>
        <v>1</v>
      </c>
      <c r="BW21" s="105">
        <f t="shared" si="3"/>
        <v>1</v>
      </c>
      <c r="BX21" s="105">
        <f t="shared" si="4"/>
        <v>1</v>
      </c>
      <c r="BY21" s="105">
        <f t="shared" si="5"/>
        <v>1</v>
      </c>
      <c r="BZ21" s="105">
        <f t="shared" si="6"/>
        <v>1</v>
      </c>
      <c r="CA21" s="215">
        <v>0.98</v>
      </c>
      <c r="CB21" s="215">
        <v>0.9</v>
      </c>
      <c r="CC21" s="314"/>
      <c r="CD21" s="314"/>
      <c r="CE21" s="314"/>
      <c r="CF21" s="314"/>
      <c r="CG21" s="314"/>
      <c r="CH21" s="314"/>
      <c r="CI21" s="314"/>
      <c r="CJ21" s="216">
        <v>0.998</v>
      </c>
      <c r="CK21" s="216">
        <v>0.95</v>
      </c>
      <c r="CL21" s="217">
        <f t="shared" si="8"/>
        <v>1</v>
      </c>
      <c r="CM21" s="217">
        <f t="shared" si="9"/>
        <v>1</v>
      </c>
      <c r="CN21" s="217">
        <f t="shared" si="10"/>
        <v>1</v>
      </c>
      <c r="CO21" s="217">
        <f t="shared" si="11"/>
        <v>0</v>
      </c>
      <c r="CP21" s="217">
        <f t="shared" si="12"/>
        <v>0</v>
      </c>
      <c r="CQ21" s="217">
        <f t="shared" si="13"/>
        <v>0</v>
      </c>
      <c r="CR21" s="217">
        <f t="shared" si="14"/>
        <v>0</v>
      </c>
      <c r="CS21" s="317"/>
      <c r="CT21" s="317"/>
      <c r="CU21" s="317"/>
      <c r="CV21" s="317"/>
      <c r="CW21" s="317"/>
      <c r="CX21" s="317"/>
      <c r="CY21" s="317"/>
      <c r="CZ21" s="316"/>
      <c r="DA21" s="312"/>
      <c r="DB21" s="312"/>
      <c r="DC21" s="312"/>
      <c r="DD21" s="312"/>
      <c r="DE21" s="84">
        <f t="shared" si="19"/>
        <v>0</v>
      </c>
      <c r="DF21" s="84">
        <f t="shared" si="19"/>
        <v>0</v>
      </c>
      <c r="DG21" s="84">
        <f t="shared" si="19"/>
        <v>0</v>
      </c>
      <c r="DH21" s="84">
        <f t="shared" si="20"/>
        <v>0</v>
      </c>
      <c r="DI21" s="84">
        <f t="shared" si="20"/>
        <v>0</v>
      </c>
      <c r="DJ21" s="84">
        <f t="shared" si="20"/>
        <v>0</v>
      </c>
      <c r="DK21" s="84">
        <f t="shared" si="18"/>
        <v>0</v>
      </c>
      <c r="DL21" s="311"/>
      <c r="DM21" s="311"/>
      <c r="DN21" s="311"/>
      <c r="DO21" s="311"/>
      <c r="DP21" s="311"/>
      <c r="DQ21" s="311"/>
      <c r="DR21" s="311"/>
    </row>
    <row r="22" spans="1:122" ht="13.5" thickBot="1" x14ac:dyDescent="0.25">
      <c r="A22" s="84">
        <v>1696</v>
      </c>
      <c r="B22" s="309"/>
      <c r="C22" s="86">
        <v>42518</v>
      </c>
      <c r="D22" s="87">
        <v>60679</v>
      </c>
      <c r="E22" s="84"/>
      <c r="F22" s="88"/>
      <c r="G22" s="84"/>
      <c r="H22" s="89"/>
      <c r="I22" s="88">
        <v>5835</v>
      </c>
      <c r="J22" s="84">
        <v>412</v>
      </c>
      <c r="K22" s="88">
        <v>0</v>
      </c>
      <c r="L22" s="89">
        <v>0.92939160239931451</v>
      </c>
      <c r="M22" s="88">
        <v>2283</v>
      </c>
      <c r="N22" s="88">
        <v>85</v>
      </c>
      <c r="O22" s="88">
        <v>0</v>
      </c>
      <c r="P22" s="90">
        <v>0.96276828734121767</v>
      </c>
      <c r="Q22" s="88">
        <v>2969</v>
      </c>
      <c r="R22" s="88">
        <v>215</v>
      </c>
      <c r="S22" s="88">
        <v>4</v>
      </c>
      <c r="T22" s="90">
        <v>0.92758504546985521</v>
      </c>
      <c r="U22" s="88">
        <v>49592</v>
      </c>
      <c r="V22" s="88">
        <v>1330</v>
      </c>
      <c r="W22" s="88">
        <v>21</v>
      </c>
      <c r="X22" s="90">
        <v>0.97318115825133089</v>
      </c>
      <c r="Y22" s="85">
        <v>60679</v>
      </c>
      <c r="Z22" s="85">
        <v>2042</v>
      </c>
      <c r="AA22" s="91">
        <v>25</v>
      </c>
      <c r="AB22" s="92">
        <v>1</v>
      </c>
      <c r="AC22" s="84">
        <v>0</v>
      </c>
      <c r="AD22" s="84">
        <v>0</v>
      </c>
      <c r="AE22" s="92">
        <v>1</v>
      </c>
      <c r="AF22" s="84">
        <v>0</v>
      </c>
      <c r="AG22" s="84">
        <v>0</v>
      </c>
      <c r="AH22" s="93">
        <v>1</v>
      </c>
      <c r="AI22" s="84">
        <v>0</v>
      </c>
      <c r="AJ22" s="94">
        <v>0</v>
      </c>
      <c r="AK22" s="93"/>
      <c r="AL22" s="84"/>
      <c r="AM22" s="94"/>
      <c r="AN22" s="93"/>
      <c r="AO22" s="84"/>
      <c r="AP22" s="94"/>
      <c r="AQ22" s="93"/>
      <c r="AR22" s="84"/>
      <c r="AS22" s="94"/>
      <c r="AT22" s="93"/>
      <c r="AU22" s="84"/>
      <c r="AV22" s="94"/>
      <c r="AW22" s="95">
        <v>0</v>
      </c>
      <c r="AX22" s="95">
        <v>8118</v>
      </c>
      <c r="AY22" s="96">
        <v>52561</v>
      </c>
      <c r="AZ22" s="106"/>
      <c r="BA22" s="97">
        <v>21</v>
      </c>
      <c r="BB22" s="98">
        <v>9</v>
      </c>
      <c r="BC22" s="98">
        <v>22</v>
      </c>
      <c r="BD22" s="99">
        <v>7.5</v>
      </c>
      <c r="BE22" s="100">
        <v>10.5</v>
      </c>
      <c r="BF22" s="101"/>
      <c r="BG22" s="84"/>
      <c r="BH22" s="84"/>
      <c r="BI22" s="102"/>
      <c r="BJ22" s="102"/>
      <c r="BK22" s="102"/>
      <c r="BL22" s="103"/>
      <c r="BM22" s="104"/>
      <c r="BN22" s="102"/>
      <c r="BO22" s="102"/>
      <c r="BP22" s="107"/>
      <c r="BQ22" s="107"/>
      <c r="BR22" s="107"/>
      <c r="BS22" s="107"/>
      <c r="BT22" s="105">
        <f t="shared" si="0"/>
        <v>1</v>
      </c>
      <c r="BU22" s="105">
        <f t="shared" si="1"/>
        <v>1</v>
      </c>
      <c r="BV22" s="105">
        <f t="shared" si="2"/>
        <v>1</v>
      </c>
      <c r="BW22" s="105">
        <f t="shared" si="3"/>
        <v>1</v>
      </c>
      <c r="BX22" s="105">
        <f t="shared" si="4"/>
        <v>1</v>
      </c>
      <c r="BY22" s="105">
        <f t="shared" si="5"/>
        <v>1</v>
      </c>
      <c r="BZ22" s="105">
        <f t="shared" si="6"/>
        <v>1</v>
      </c>
      <c r="CA22" s="215">
        <v>0.98</v>
      </c>
      <c r="CB22" s="215">
        <v>0.9</v>
      </c>
      <c r="CC22" s="314"/>
      <c r="CD22" s="314"/>
      <c r="CE22" s="314"/>
      <c r="CF22" s="314"/>
      <c r="CG22" s="314"/>
      <c r="CH22" s="314"/>
      <c r="CI22" s="314"/>
      <c r="CJ22" s="216">
        <v>0.998</v>
      </c>
      <c r="CK22" s="216">
        <v>0.95</v>
      </c>
      <c r="CL22" s="217">
        <f t="shared" si="8"/>
        <v>1</v>
      </c>
      <c r="CM22" s="217">
        <f t="shared" si="9"/>
        <v>1</v>
      </c>
      <c r="CN22" s="217">
        <f t="shared" si="10"/>
        <v>1</v>
      </c>
      <c r="CO22" s="217">
        <f t="shared" si="11"/>
        <v>0</v>
      </c>
      <c r="CP22" s="217">
        <f t="shared" si="12"/>
        <v>0</v>
      </c>
      <c r="CQ22" s="217">
        <f t="shared" si="13"/>
        <v>0</v>
      </c>
      <c r="CR22" s="217">
        <f t="shared" si="14"/>
        <v>0</v>
      </c>
      <c r="CS22" s="317"/>
      <c r="CT22" s="317"/>
      <c r="CU22" s="317"/>
      <c r="CV22" s="317"/>
      <c r="CW22" s="317"/>
      <c r="CX22" s="317"/>
      <c r="CY22" s="317"/>
      <c r="CZ22" s="316"/>
      <c r="DA22" s="312"/>
      <c r="DB22" s="312"/>
      <c r="DC22" s="312"/>
      <c r="DD22" s="312"/>
      <c r="DE22" s="84">
        <f t="shared" si="19"/>
        <v>0</v>
      </c>
      <c r="DF22" s="84">
        <f t="shared" si="19"/>
        <v>0</v>
      </c>
      <c r="DG22" s="84">
        <f t="shared" si="19"/>
        <v>0</v>
      </c>
      <c r="DH22" s="84">
        <f t="shared" si="20"/>
        <v>0</v>
      </c>
      <c r="DI22" s="84">
        <f t="shared" si="20"/>
        <v>0</v>
      </c>
      <c r="DJ22" s="84">
        <f t="shared" si="20"/>
        <v>0</v>
      </c>
      <c r="DK22" s="84">
        <f t="shared" si="18"/>
        <v>0</v>
      </c>
      <c r="DL22" s="311"/>
      <c r="DM22" s="311"/>
      <c r="DN22" s="311"/>
      <c r="DO22" s="311"/>
      <c r="DP22" s="311"/>
      <c r="DQ22" s="311"/>
      <c r="DR22" s="311"/>
    </row>
    <row r="23" spans="1:122" ht="13.5" thickBot="1" x14ac:dyDescent="0.25">
      <c r="A23" s="84">
        <v>1697</v>
      </c>
      <c r="B23" s="310"/>
      <c r="C23" s="86">
        <v>42519</v>
      </c>
      <c r="D23" s="87">
        <v>32915</v>
      </c>
      <c r="E23" s="84"/>
      <c r="F23" s="88"/>
      <c r="G23" s="84"/>
      <c r="H23" s="89"/>
      <c r="I23" s="88">
        <v>595</v>
      </c>
      <c r="J23" s="84">
        <v>31</v>
      </c>
      <c r="K23" s="88">
        <v>0</v>
      </c>
      <c r="L23" s="89">
        <v>0.94789915966386551</v>
      </c>
      <c r="M23" s="88">
        <v>782</v>
      </c>
      <c r="N23" s="88">
        <v>97</v>
      </c>
      <c r="O23" s="88">
        <v>0</v>
      </c>
      <c r="P23" s="90">
        <v>0.8759590792838875</v>
      </c>
      <c r="Q23" s="88">
        <v>261</v>
      </c>
      <c r="R23" s="88">
        <v>14</v>
      </c>
      <c r="S23" s="88">
        <v>0</v>
      </c>
      <c r="T23" s="90">
        <v>0.94636015325670497</v>
      </c>
      <c r="U23" s="88">
        <v>31277</v>
      </c>
      <c r="V23" s="88">
        <v>654</v>
      </c>
      <c r="W23" s="88">
        <v>10</v>
      </c>
      <c r="X23" s="90">
        <v>0.97909006618281802</v>
      </c>
      <c r="Y23" s="85">
        <v>32915</v>
      </c>
      <c r="Z23" s="85">
        <v>796</v>
      </c>
      <c r="AA23" s="91">
        <v>10</v>
      </c>
      <c r="AB23" s="92">
        <v>1</v>
      </c>
      <c r="AC23" s="84">
        <v>0</v>
      </c>
      <c r="AD23" s="84">
        <v>0</v>
      </c>
      <c r="AE23" s="92">
        <v>1</v>
      </c>
      <c r="AF23" s="84">
        <v>0</v>
      </c>
      <c r="AG23" s="84">
        <v>0</v>
      </c>
      <c r="AH23" s="93">
        <v>1</v>
      </c>
      <c r="AI23" s="84">
        <v>0</v>
      </c>
      <c r="AJ23" s="94">
        <v>0</v>
      </c>
      <c r="AK23" s="93"/>
      <c r="AL23" s="84"/>
      <c r="AM23" s="94"/>
      <c r="AN23" s="93"/>
      <c r="AO23" s="84"/>
      <c r="AP23" s="94"/>
      <c r="AQ23" s="93"/>
      <c r="AR23" s="84"/>
      <c r="AS23" s="94"/>
      <c r="AT23" s="93"/>
      <c r="AU23" s="84"/>
      <c r="AV23" s="94"/>
      <c r="AW23" s="95">
        <v>0</v>
      </c>
      <c r="AX23" s="95">
        <v>1377</v>
      </c>
      <c r="AY23" s="96">
        <v>31538</v>
      </c>
      <c r="AZ23" s="106"/>
      <c r="BA23" s="97">
        <v>21</v>
      </c>
      <c r="BB23" s="98">
        <v>9</v>
      </c>
      <c r="BC23" s="98">
        <v>22</v>
      </c>
      <c r="BD23" s="99">
        <v>7.5</v>
      </c>
      <c r="BE23" s="100">
        <v>10.5</v>
      </c>
      <c r="BF23" s="101"/>
      <c r="BG23" s="84"/>
      <c r="BH23" s="84"/>
      <c r="BI23" s="102"/>
      <c r="BJ23" s="102"/>
      <c r="BK23" s="102"/>
      <c r="BL23" s="103"/>
      <c r="BM23" s="104"/>
      <c r="BN23" s="102"/>
      <c r="BO23" s="102"/>
      <c r="BP23" s="107"/>
      <c r="BQ23" s="107"/>
      <c r="BR23" s="107"/>
      <c r="BS23" s="107"/>
      <c r="BT23" s="105">
        <f t="shared" si="0"/>
        <v>1</v>
      </c>
      <c r="BU23" s="105">
        <f t="shared" si="1"/>
        <v>1</v>
      </c>
      <c r="BV23" s="105">
        <f t="shared" si="2"/>
        <v>1</v>
      </c>
      <c r="BW23" s="105">
        <f t="shared" si="3"/>
        <v>1</v>
      </c>
      <c r="BX23" s="105">
        <f t="shared" si="4"/>
        <v>1</v>
      </c>
      <c r="BY23" s="105">
        <f t="shared" si="5"/>
        <v>1</v>
      </c>
      <c r="BZ23" s="105">
        <f t="shared" si="6"/>
        <v>1</v>
      </c>
      <c r="CA23" s="215">
        <v>0.98</v>
      </c>
      <c r="CB23" s="215">
        <v>0.9</v>
      </c>
      <c r="CC23" s="315"/>
      <c r="CD23" s="315"/>
      <c r="CE23" s="315"/>
      <c r="CF23" s="315"/>
      <c r="CG23" s="315"/>
      <c r="CH23" s="315"/>
      <c r="CI23" s="315"/>
      <c r="CJ23" s="216">
        <v>0.998</v>
      </c>
      <c r="CK23" s="216">
        <v>0.95</v>
      </c>
      <c r="CL23" s="217">
        <f t="shared" si="8"/>
        <v>1</v>
      </c>
      <c r="CM23" s="217">
        <f t="shared" si="9"/>
        <v>1</v>
      </c>
      <c r="CN23" s="217">
        <f t="shared" si="10"/>
        <v>1</v>
      </c>
      <c r="CO23" s="217">
        <f t="shared" si="11"/>
        <v>0</v>
      </c>
      <c r="CP23" s="217">
        <f t="shared" si="12"/>
        <v>0</v>
      </c>
      <c r="CQ23" s="217">
        <f t="shared" si="13"/>
        <v>0</v>
      </c>
      <c r="CR23" s="217">
        <f t="shared" si="14"/>
        <v>0</v>
      </c>
      <c r="CS23" s="317"/>
      <c r="CT23" s="317"/>
      <c r="CU23" s="317"/>
      <c r="CV23" s="317"/>
      <c r="CW23" s="317"/>
      <c r="CX23" s="317"/>
      <c r="CY23" s="317"/>
      <c r="CZ23" s="316"/>
      <c r="DA23" s="312"/>
      <c r="DB23" s="312"/>
      <c r="DC23" s="312"/>
      <c r="DD23" s="312"/>
      <c r="DE23" s="84">
        <f t="shared" si="19"/>
        <v>0</v>
      </c>
      <c r="DF23" s="84">
        <f t="shared" si="19"/>
        <v>0</v>
      </c>
      <c r="DG23" s="84">
        <f t="shared" si="19"/>
        <v>0</v>
      </c>
      <c r="DH23" s="84">
        <f t="shared" si="20"/>
        <v>0</v>
      </c>
      <c r="DI23" s="84">
        <f t="shared" si="20"/>
        <v>0</v>
      </c>
      <c r="DJ23" s="84">
        <f t="shared" si="20"/>
        <v>0</v>
      </c>
      <c r="DK23" s="84">
        <f t="shared" si="18"/>
        <v>0</v>
      </c>
      <c r="DL23" s="311"/>
      <c r="DM23" s="311"/>
      <c r="DN23" s="311"/>
      <c r="DO23" s="311"/>
      <c r="DP23" s="311"/>
      <c r="DQ23" s="311"/>
      <c r="DR23" s="311"/>
    </row>
    <row r="24" spans="1:122" ht="13.5" thickBot="1" x14ac:dyDescent="0.25">
      <c r="A24" s="84"/>
      <c r="B24" s="308">
        <v>22</v>
      </c>
      <c r="C24" s="86">
        <v>42520</v>
      </c>
      <c r="D24" s="87">
        <v>85955</v>
      </c>
      <c r="E24" s="84">
        <v>11509</v>
      </c>
      <c r="F24" s="88">
        <v>321</v>
      </c>
      <c r="G24" s="84">
        <v>0</v>
      </c>
      <c r="H24" s="89">
        <v>0.97210878442957682</v>
      </c>
      <c r="I24" s="88">
        <v>15008</v>
      </c>
      <c r="J24" s="84">
        <v>496</v>
      </c>
      <c r="K24" s="88">
        <v>0</v>
      </c>
      <c r="L24" s="89">
        <v>0.96695095948827292</v>
      </c>
      <c r="M24" s="88">
        <v>5871</v>
      </c>
      <c r="N24" s="88">
        <v>189</v>
      </c>
      <c r="O24" s="88">
        <v>2</v>
      </c>
      <c r="P24" s="90">
        <v>0.96780786918753192</v>
      </c>
      <c r="Q24" s="88">
        <v>7853</v>
      </c>
      <c r="R24" s="88">
        <v>430</v>
      </c>
      <c r="S24" s="88">
        <v>0</v>
      </c>
      <c r="T24" s="90">
        <v>0.94524385585126702</v>
      </c>
      <c r="U24" s="88">
        <v>45714</v>
      </c>
      <c r="V24" s="88">
        <v>1713</v>
      </c>
      <c r="W24" s="88">
        <v>7</v>
      </c>
      <c r="X24" s="90">
        <v>0.96252789079931744</v>
      </c>
      <c r="Y24" s="85"/>
      <c r="Z24" s="85"/>
      <c r="AA24" s="91"/>
      <c r="AB24" s="92"/>
      <c r="AC24" s="84"/>
      <c r="AD24" s="84"/>
      <c r="AE24" s="92"/>
      <c r="AF24" s="84"/>
      <c r="AG24" s="84"/>
      <c r="AH24" s="93"/>
      <c r="AI24" s="84"/>
      <c r="AJ24" s="94"/>
      <c r="AK24" s="93"/>
      <c r="AL24" s="84"/>
      <c r="AM24" s="94"/>
      <c r="AN24" s="93"/>
      <c r="AO24" s="84"/>
      <c r="AP24" s="94"/>
      <c r="AQ24" s="93"/>
      <c r="AR24" s="84"/>
      <c r="AS24" s="94"/>
      <c r="AT24" s="93"/>
      <c r="AU24" s="84"/>
      <c r="AV24" s="94"/>
      <c r="AW24" s="95"/>
      <c r="AX24" s="95"/>
      <c r="AY24" s="96"/>
      <c r="AZ24" s="106"/>
      <c r="BA24" s="97">
        <v>14.5</v>
      </c>
      <c r="BB24" s="98">
        <v>0</v>
      </c>
      <c r="BC24" s="98">
        <v>12</v>
      </c>
      <c r="BD24" s="99">
        <v>7.5</v>
      </c>
      <c r="BE24" s="100">
        <v>10.5</v>
      </c>
      <c r="BF24" s="101"/>
      <c r="BG24" s="84"/>
      <c r="BH24" s="84"/>
      <c r="BI24" s="102"/>
      <c r="BJ24" s="102"/>
      <c r="BK24" s="102"/>
      <c r="BL24" s="103"/>
      <c r="BM24" s="104"/>
      <c r="BN24" s="102"/>
      <c r="BO24" s="102"/>
      <c r="BP24" s="107"/>
      <c r="BQ24" s="107"/>
      <c r="BR24" s="107"/>
      <c r="BS24" s="107"/>
      <c r="BT24" s="105">
        <f>IF(BM24&lt;1,1,AB24)</f>
        <v>1</v>
      </c>
      <c r="BU24" s="105">
        <f>IF(BN24&lt;1,1,AE24)</f>
        <v>1</v>
      </c>
      <c r="BV24" s="105">
        <f>IF(BO24&lt;1,1,AH24)</f>
        <v>1</v>
      </c>
      <c r="BW24" s="105">
        <f t="shared" si="3"/>
        <v>1</v>
      </c>
      <c r="BX24" s="105">
        <f>IF(BQ24&lt;1,1,AN24)</f>
        <v>1</v>
      </c>
      <c r="BY24" s="105">
        <f>IF(BR24&lt;1,1,AQ24)</f>
        <v>1</v>
      </c>
      <c r="BZ24" s="105">
        <f>IF(BS24&lt;1,1,AT24)</f>
        <v>1</v>
      </c>
      <c r="CA24" s="215">
        <v>0.98</v>
      </c>
      <c r="CB24" s="215">
        <v>0.9</v>
      </c>
      <c r="CC24" s="313">
        <f t="shared" ref="CC24:CI24" si="25">AVERAGE(BT24:BT30)</f>
        <v>0.99755714285714281</v>
      </c>
      <c r="CD24" s="313">
        <f t="shared" si="25"/>
        <v>1</v>
      </c>
      <c r="CE24" s="313">
        <f t="shared" si="25"/>
        <v>0.99837662337662336</v>
      </c>
      <c r="CF24" s="313">
        <f t="shared" si="25"/>
        <v>1</v>
      </c>
      <c r="CG24" s="313">
        <f t="shared" si="25"/>
        <v>1</v>
      </c>
      <c r="CH24" s="313">
        <f t="shared" si="25"/>
        <v>1</v>
      </c>
      <c r="CI24" s="313">
        <f t="shared" si="25"/>
        <v>1</v>
      </c>
      <c r="CJ24" s="216"/>
      <c r="CK24" s="216"/>
      <c r="CL24" s="217">
        <f t="shared" si="8"/>
        <v>0</v>
      </c>
      <c r="CM24" s="217">
        <f t="shared" si="9"/>
        <v>0</v>
      </c>
      <c r="CN24" s="217">
        <f t="shared" si="10"/>
        <v>0</v>
      </c>
      <c r="CO24" s="217">
        <f t="shared" si="11"/>
        <v>0</v>
      </c>
      <c r="CP24" s="217">
        <f t="shared" si="12"/>
        <v>0</v>
      </c>
      <c r="CQ24" s="217">
        <f t="shared" si="13"/>
        <v>0</v>
      </c>
      <c r="CR24" s="217">
        <f t="shared" si="14"/>
        <v>0</v>
      </c>
      <c r="CS24" s="316">
        <f t="shared" ref="CS24:CY24" si="26">AVERAGE(CL24:CL30)</f>
        <v>0.85470000000000002</v>
      </c>
      <c r="CT24" s="316">
        <f t="shared" si="26"/>
        <v>0.8571428571428571</v>
      </c>
      <c r="CU24" s="316">
        <f t="shared" si="26"/>
        <v>0.85551948051948046</v>
      </c>
      <c r="CV24" s="316">
        <f t="shared" si="26"/>
        <v>0.7142857142857143</v>
      </c>
      <c r="CW24" s="316">
        <f t="shared" si="26"/>
        <v>0.7142857142857143</v>
      </c>
      <c r="CX24" s="316">
        <f t="shared" si="26"/>
        <v>0.7142857142857143</v>
      </c>
      <c r="CY24" s="316">
        <f t="shared" si="26"/>
        <v>0.7142857142857143</v>
      </c>
      <c r="CZ24" s="316">
        <f>(SUM(Q24:Q30)-SUM(R24:R30))/SUM(Q24:Q30)</f>
        <v>0.94932842190377786</v>
      </c>
      <c r="DA24" s="312">
        <f>(SUM(U24:U30)-SUM(V24:V30))/SUM(U24:U30)</f>
        <v>0.95253710679150971</v>
      </c>
      <c r="DB24" s="312">
        <f>((SUM(E24:E30)-SUM(F24:F30))/SUM(E24:E30))</f>
        <v>0.96785966203575924</v>
      </c>
      <c r="DC24" s="312">
        <f>((SUM(I24:I30)-SUM(J24:J30))/SUM(I24:I30))</f>
        <v>0.96855397243662988</v>
      </c>
      <c r="DD24" s="312">
        <f>((SUM(M24:M30)-SUM(N24:N30))/SUM(M24:M30))</f>
        <v>0.9584850691915513</v>
      </c>
      <c r="DE24" s="84">
        <f t="shared" si="19"/>
        <v>0</v>
      </c>
      <c r="DF24" s="84">
        <f t="shared" si="19"/>
        <v>0</v>
      </c>
      <c r="DG24" s="84">
        <f t="shared" si="19"/>
        <v>0</v>
      </c>
      <c r="DH24" s="84">
        <f t="shared" si="20"/>
        <v>0</v>
      </c>
      <c r="DI24" s="84">
        <f t="shared" si="20"/>
        <v>0</v>
      </c>
      <c r="DJ24" s="84">
        <f t="shared" si="20"/>
        <v>0</v>
      </c>
      <c r="DK24" s="84">
        <f t="shared" si="18"/>
        <v>0</v>
      </c>
      <c r="DL24" s="311">
        <f>IF(CC24&lt;99%,5000,IF(CC24&lt;99.2%,4500,IF(CC24&lt;99.3%,4000,IF(CC24&lt;99.4%,3500,IF(CC24&lt;99.5%,3000,IF(CC24&lt;99.6%,2500,IF(CC24&lt;99.7%,2000,IF(CC24&lt;99.8%,1500,))))))))</f>
        <v>1500</v>
      </c>
      <c r="DM24" s="311">
        <f>IF(CD24&lt;99%,5000,IF(CD24&lt;99.2%,4500,IF(CD24&lt;99.3%,4000,IF(CD24&lt;99.4%,3500,IF(CD24&lt;99.5%,3000,IF(CD24&lt;99.6%,2500,IF(CD24&lt;99.7%,2000,IF(CD24&lt;99.8%,1500,))))))))</f>
        <v>0</v>
      </c>
      <c r="DN24" s="311">
        <f>IF(CE24&lt;99%,5000,IF(CE24&lt;99.2%,4500,IF(CE24&lt;99.3%,4000,IF(CE24&lt;99.4%,3500,IF(CE24&lt;99.5%,3000,IF(CE24&lt;99.6%,2500,IF(CE24&lt;99.7%,2000,IF(CE24&lt;99.8%,1500,))))))))</f>
        <v>0</v>
      </c>
      <c r="DO24" s="311">
        <f>IF(CF24&lt;88.2%,5000,IF(CF24&lt;88.4%,4500,IF(CF24&lt;88.5%,4000,IF(CF24&lt;88.6%,3500,IF(CF24&lt;88.7%,3000,IF(CF24&lt;88.8%,2500,IF(CF24&lt;88.9%,2000,IF(CF24&lt;90%,1500,))))))))</f>
        <v>0</v>
      </c>
      <c r="DP24" s="311">
        <f>IF(CG24&lt;99%,5000,IF(CG24&lt;99.2%,4500,IF(CG24&lt;99.3%,4000,IF(CG24&lt;99.4%,3500,IF(CG24&lt;99.5%,3000,IF(CG24&lt;99.6%,2500,IF(CG24&lt;99.7%,2000,IF(CG24&lt;99.8%,1500,))))))))</f>
        <v>0</v>
      </c>
      <c r="DQ24" s="311">
        <f>IF(CH24&lt;99%,5000,IF(CH24&lt;99.2%,4500,IF(CH24&lt;99.3%,4000,IF(CH24&lt;99.4%,3500,IF(CH24&lt;99.5%,3000,IF(CH24&lt;99.6%,2500,IF(CH24&lt;99.7%,2000,IF(CH24&lt;99.8%,1500,))))))))</f>
        <v>0</v>
      </c>
      <c r="DR24" s="311">
        <f>IF(CI24&lt;99%,5000,IF(CI24&lt;99.2%,4500,IF(CI24&lt;99.3%,4000,IF(CI24&lt;99.4%,3500,IF(CI24&lt;99.5%,3000,IF(CI24&lt;99.6%,2500,IF(CI24&lt;99.7%,2000,IF(CI24&lt;99.8%,1500,))))))))</f>
        <v>0</v>
      </c>
    </row>
    <row r="25" spans="1:122" ht="13.5" thickBot="1" x14ac:dyDescent="0.25">
      <c r="A25" s="84">
        <v>1698</v>
      </c>
      <c r="B25" s="309"/>
      <c r="C25" s="86">
        <v>42521</v>
      </c>
      <c r="D25" s="87">
        <v>73749</v>
      </c>
      <c r="E25" s="84">
        <v>8261</v>
      </c>
      <c r="F25" s="88">
        <v>334</v>
      </c>
      <c r="G25" s="84">
        <v>0</v>
      </c>
      <c r="H25" s="89">
        <v>0.95956905943590365</v>
      </c>
      <c r="I25" s="88">
        <v>12999</v>
      </c>
      <c r="J25" s="84">
        <v>491</v>
      </c>
      <c r="K25" s="88">
        <v>0</v>
      </c>
      <c r="L25" s="89">
        <v>0.96222786368182167</v>
      </c>
      <c r="M25" s="88">
        <v>3925</v>
      </c>
      <c r="N25" s="88">
        <v>94</v>
      </c>
      <c r="O25" s="88">
        <v>1</v>
      </c>
      <c r="P25" s="90">
        <v>0.97605095541401277</v>
      </c>
      <c r="Q25" s="88">
        <v>4713</v>
      </c>
      <c r="R25" s="88">
        <v>266</v>
      </c>
      <c r="S25" s="88">
        <v>5</v>
      </c>
      <c r="T25" s="90">
        <v>0.94356036494801609</v>
      </c>
      <c r="U25" s="88">
        <v>43851</v>
      </c>
      <c r="V25" s="88">
        <v>2056</v>
      </c>
      <c r="W25" s="88">
        <v>30</v>
      </c>
      <c r="X25" s="90">
        <v>0.95311395407174293</v>
      </c>
      <c r="Y25" s="85">
        <v>73749</v>
      </c>
      <c r="Z25" s="85">
        <v>3241</v>
      </c>
      <c r="AA25" s="91">
        <v>36</v>
      </c>
      <c r="AB25" s="92">
        <v>1</v>
      </c>
      <c r="AC25" s="84">
        <v>0</v>
      </c>
      <c r="AD25" s="84">
        <v>0</v>
      </c>
      <c r="AE25" s="92">
        <v>1</v>
      </c>
      <c r="AF25" s="84">
        <v>0</v>
      </c>
      <c r="AG25" s="84">
        <v>0</v>
      </c>
      <c r="AH25" s="93">
        <v>1</v>
      </c>
      <c r="AI25" s="84">
        <v>0</v>
      </c>
      <c r="AJ25" s="94">
        <v>0</v>
      </c>
      <c r="AK25" s="93"/>
      <c r="AL25" s="84"/>
      <c r="AM25" s="94"/>
      <c r="AN25" s="93"/>
      <c r="AO25" s="84"/>
      <c r="AP25" s="94"/>
      <c r="AQ25" s="93"/>
      <c r="AR25" s="84"/>
      <c r="AS25" s="94"/>
      <c r="AT25" s="93"/>
      <c r="AU25" s="84"/>
      <c r="AV25" s="94"/>
      <c r="AW25" s="95">
        <v>8261</v>
      </c>
      <c r="AX25" s="95">
        <v>16924</v>
      </c>
      <c r="AY25" s="96">
        <v>48564</v>
      </c>
      <c r="AZ25" s="106"/>
      <c r="BA25" s="97">
        <v>16</v>
      </c>
      <c r="BB25" s="98">
        <v>0</v>
      </c>
      <c r="BC25" s="98">
        <v>8</v>
      </c>
      <c r="BD25" s="99">
        <v>7.5</v>
      </c>
      <c r="BE25" s="100">
        <v>10.5</v>
      </c>
      <c r="BF25" s="101"/>
      <c r="BG25" s="84"/>
      <c r="BH25" s="84"/>
      <c r="BI25" s="102"/>
      <c r="BJ25" s="102"/>
      <c r="BK25" s="102"/>
      <c r="BL25" s="103"/>
      <c r="BM25" s="104"/>
      <c r="BN25" s="102"/>
      <c r="BO25" s="102"/>
      <c r="BP25" s="104"/>
      <c r="BQ25" s="104"/>
      <c r="BR25" s="104"/>
      <c r="BS25" s="104"/>
      <c r="BT25" s="105">
        <f t="shared" si="0"/>
        <v>1</v>
      </c>
      <c r="BU25" s="105">
        <f t="shared" si="1"/>
        <v>1</v>
      </c>
      <c r="BV25" s="105">
        <f t="shared" si="2"/>
        <v>1</v>
      </c>
      <c r="BW25" s="105">
        <f t="shared" si="3"/>
        <v>1</v>
      </c>
      <c r="BX25" s="105">
        <f t="shared" si="4"/>
        <v>1</v>
      </c>
      <c r="BY25" s="105">
        <f t="shared" si="5"/>
        <v>1</v>
      </c>
      <c r="BZ25" s="105">
        <f t="shared" si="6"/>
        <v>1</v>
      </c>
      <c r="CA25" s="215">
        <v>0.98</v>
      </c>
      <c r="CB25" s="215">
        <v>0.9</v>
      </c>
      <c r="CC25" s="314"/>
      <c r="CD25" s="314"/>
      <c r="CE25" s="314"/>
      <c r="CF25" s="314"/>
      <c r="CG25" s="314"/>
      <c r="CH25" s="314"/>
      <c r="CI25" s="314"/>
      <c r="CJ25" s="216">
        <v>0.998</v>
      </c>
      <c r="CK25" s="216">
        <v>0.95</v>
      </c>
      <c r="CL25" s="217">
        <f t="shared" si="8"/>
        <v>1</v>
      </c>
      <c r="CM25" s="217">
        <f t="shared" si="9"/>
        <v>1</v>
      </c>
      <c r="CN25" s="217">
        <f t="shared" si="10"/>
        <v>1</v>
      </c>
      <c r="CO25" s="217">
        <f t="shared" si="11"/>
        <v>0</v>
      </c>
      <c r="CP25" s="217">
        <f t="shared" si="12"/>
        <v>0</v>
      </c>
      <c r="CQ25" s="217">
        <f t="shared" si="13"/>
        <v>0</v>
      </c>
      <c r="CR25" s="217">
        <f t="shared" si="14"/>
        <v>0</v>
      </c>
      <c r="CS25" s="317"/>
      <c r="CT25" s="317"/>
      <c r="CU25" s="317"/>
      <c r="CV25" s="317"/>
      <c r="CW25" s="317"/>
      <c r="CX25" s="317"/>
      <c r="CY25" s="317"/>
      <c r="CZ25" s="316"/>
      <c r="DA25" s="312"/>
      <c r="DB25" s="312"/>
      <c r="DC25" s="312"/>
      <c r="DD25" s="312"/>
      <c r="DE25" s="84">
        <f t="shared" si="19"/>
        <v>0</v>
      </c>
      <c r="DF25" s="84">
        <f t="shared" si="19"/>
        <v>0</v>
      </c>
      <c r="DG25" s="84">
        <f t="shared" si="19"/>
        <v>0</v>
      </c>
      <c r="DH25" s="84">
        <f t="shared" si="20"/>
        <v>0</v>
      </c>
      <c r="DI25" s="84">
        <f t="shared" si="20"/>
        <v>0</v>
      </c>
      <c r="DJ25" s="84">
        <f t="shared" si="20"/>
        <v>0</v>
      </c>
      <c r="DK25" s="84">
        <f t="shared" si="18"/>
        <v>0</v>
      </c>
      <c r="DL25" s="311"/>
      <c r="DM25" s="311"/>
      <c r="DN25" s="311"/>
      <c r="DO25" s="311"/>
      <c r="DP25" s="311"/>
      <c r="DQ25" s="311"/>
      <c r="DR25" s="311"/>
    </row>
    <row r="26" spans="1:122" ht="13.5" thickBot="1" x14ac:dyDescent="0.25">
      <c r="A26" s="84">
        <v>1699</v>
      </c>
      <c r="B26" s="309"/>
      <c r="C26" s="86">
        <v>42522</v>
      </c>
      <c r="D26" s="87">
        <v>81507</v>
      </c>
      <c r="E26" s="84">
        <v>10896</v>
      </c>
      <c r="F26" s="88">
        <v>387</v>
      </c>
      <c r="G26" s="84">
        <v>1</v>
      </c>
      <c r="H26" s="89">
        <v>0.96448237885462551</v>
      </c>
      <c r="I26" s="88">
        <v>11038</v>
      </c>
      <c r="J26" s="84">
        <v>387</v>
      </c>
      <c r="K26" s="88">
        <v>0</v>
      </c>
      <c r="L26" s="89">
        <v>0.96493930059793442</v>
      </c>
      <c r="M26" s="88">
        <v>4014</v>
      </c>
      <c r="N26" s="88">
        <v>162</v>
      </c>
      <c r="O26" s="88">
        <v>0</v>
      </c>
      <c r="P26" s="90">
        <v>0.95964125560538116</v>
      </c>
      <c r="Q26" s="88">
        <v>6687</v>
      </c>
      <c r="R26" s="88">
        <v>371</v>
      </c>
      <c r="S26" s="88">
        <v>1</v>
      </c>
      <c r="T26" s="90">
        <v>0.94451921639001046</v>
      </c>
      <c r="U26" s="88">
        <v>48872</v>
      </c>
      <c r="V26" s="88">
        <v>2424</v>
      </c>
      <c r="W26" s="88">
        <v>31</v>
      </c>
      <c r="X26" s="90">
        <v>0.9504010476346374</v>
      </c>
      <c r="Y26" s="85">
        <v>81507</v>
      </c>
      <c r="Z26" s="85">
        <v>3731</v>
      </c>
      <c r="AA26" s="91">
        <v>33</v>
      </c>
      <c r="AB26" s="92">
        <v>1</v>
      </c>
      <c r="AC26" s="84">
        <v>0</v>
      </c>
      <c r="AD26" s="84">
        <v>0</v>
      </c>
      <c r="AE26" s="92">
        <v>1</v>
      </c>
      <c r="AF26" s="84">
        <v>0</v>
      </c>
      <c r="AG26" s="84">
        <v>0</v>
      </c>
      <c r="AH26" s="93">
        <v>1</v>
      </c>
      <c r="AI26" s="84">
        <v>0</v>
      </c>
      <c r="AJ26" s="94">
        <v>0</v>
      </c>
      <c r="AK26" s="93">
        <v>1</v>
      </c>
      <c r="AL26" s="84">
        <v>0</v>
      </c>
      <c r="AM26" s="94">
        <v>0</v>
      </c>
      <c r="AN26" s="93">
        <v>1</v>
      </c>
      <c r="AO26" s="84">
        <v>0</v>
      </c>
      <c r="AP26" s="94">
        <v>0</v>
      </c>
      <c r="AQ26" s="93">
        <v>1</v>
      </c>
      <c r="AR26" s="84">
        <v>0</v>
      </c>
      <c r="AS26" s="94">
        <v>0</v>
      </c>
      <c r="AT26" s="93">
        <v>1</v>
      </c>
      <c r="AU26" s="84">
        <v>0</v>
      </c>
      <c r="AV26" s="94">
        <v>0</v>
      </c>
      <c r="AW26" s="95">
        <v>10896</v>
      </c>
      <c r="AX26" s="95">
        <v>15052</v>
      </c>
      <c r="AY26" s="96">
        <v>55559</v>
      </c>
      <c r="AZ26" s="106"/>
      <c r="BA26" s="97">
        <v>21</v>
      </c>
      <c r="BB26" s="98">
        <v>9</v>
      </c>
      <c r="BC26" s="98">
        <v>18</v>
      </c>
      <c r="BD26" s="99">
        <v>7.5</v>
      </c>
      <c r="BE26" s="100">
        <v>10.5</v>
      </c>
      <c r="BF26" s="101"/>
      <c r="BG26" s="84"/>
      <c r="BH26" s="84"/>
      <c r="BI26" s="102"/>
      <c r="BJ26" s="102"/>
      <c r="BK26" s="102"/>
      <c r="BL26" s="103"/>
      <c r="BM26" s="104"/>
      <c r="BN26" s="102"/>
      <c r="BO26" s="102"/>
      <c r="BP26" s="104"/>
      <c r="BQ26" s="104"/>
      <c r="BR26" s="104"/>
      <c r="BS26" s="104"/>
      <c r="BT26" s="105">
        <f t="shared" si="0"/>
        <v>1</v>
      </c>
      <c r="BU26" s="105">
        <f t="shared" si="1"/>
        <v>1</v>
      </c>
      <c r="BV26" s="105">
        <f t="shared" si="2"/>
        <v>1</v>
      </c>
      <c r="BW26" s="105">
        <f t="shared" si="3"/>
        <v>1</v>
      </c>
      <c r="BX26" s="105">
        <f t="shared" si="4"/>
        <v>1</v>
      </c>
      <c r="BY26" s="105">
        <f t="shared" si="5"/>
        <v>1</v>
      </c>
      <c r="BZ26" s="105">
        <f t="shared" si="6"/>
        <v>1</v>
      </c>
      <c r="CA26" s="215">
        <v>0.98</v>
      </c>
      <c r="CB26" s="215">
        <v>0.9</v>
      </c>
      <c r="CC26" s="314"/>
      <c r="CD26" s="314"/>
      <c r="CE26" s="314"/>
      <c r="CF26" s="314"/>
      <c r="CG26" s="314"/>
      <c r="CH26" s="314"/>
      <c r="CI26" s="314"/>
      <c r="CJ26" s="216">
        <v>0.998</v>
      </c>
      <c r="CK26" s="216">
        <v>0.95</v>
      </c>
      <c r="CL26" s="217">
        <f t="shared" si="8"/>
        <v>1</v>
      </c>
      <c r="CM26" s="217">
        <f t="shared" si="9"/>
        <v>1</v>
      </c>
      <c r="CN26" s="217">
        <f t="shared" si="10"/>
        <v>1</v>
      </c>
      <c r="CO26" s="217">
        <f t="shared" si="11"/>
        <v>1</v>
      </c>
      <c r="CP26" s="217">
        <f t="shared" si="12"/>
        <v>1</v>
      </c>
      <c r="CQ26" s="217">
        <f t="shared" si="13"/>
        <v>1</v>
      </c>
      <c r="CR26" s="217">
        <f t="shared" si="14"/>
        <v>1</v>
      </c>
      <c r="CS26" s="317"/>
      <c r="CT26" s="317"/>
      <c r="CU26" s="317"/>
      <c r="CV26" s="317"/>
      <c r="CW26" s="317"/>
      <c r="CX26" s="317"/>
      <c r="CY26" s="317"/>
      <c r="CZ26" s="316"/>
      <c r="DA26" s="312"/>
      <c r="DB26" s="312"/>
      <c r="DC26" s="312"/>
      <c r="DD26" s="312"/>
      <c r="DE26" s="84">
        <f t="shared" si="19"/>
        <v>0</v>
      </c>
      <c r="DF26" s="84">
        <f t="shared" si="19"/>
        <v>0</v>
      </c>
      <c r="DG26" s="84">
        <f t="shared" si="19"/>
        <v>0</v>
      </c>
      <c r="DH26" s="84">
        <f t="shared" si="20"/>
        <v>0</v>
      </c>
      <c r="DI26" s="84">
        <f t="shared" si="20"/>
        <v>0</v>
      </c>
      <c r="DJ26" s="84">
        <f t="shared" si="20"/>
        <v>0</v>
      </c>
      <c r="DK26" s="84">
        <f t="shared" si="18"/>
        <v>0</v>
      </c>
      <c r="DL26" s="311"/>
      <c r="DM26" s="311"/>
      <c r="DN26" s="311"/>
      <c r="DO26" s="311"/>
      <c r="DP26" s="311"/>
      <c r="DQ26" s="311"/>
      <c r="DR26" s="311"/>
    </row>
    <row r="27" spans="1:122" ht="13.5" thickBot="1" x14ac:dyDescent="0.25">
      <c r="A27" s="84">
        <v>1700</v>
      </c>
      <c r="B27" s="309"/>
      <c r="C27" s="86">
        <v>42523</v>
      </c>
      <c r="D27" s="87">
        <v>84010</v>
      </c>
      <c r="E27" s="84">
        <v>10947</v>
      </c>
      <c r="F27" s="88">
        <v>359</v>
      </c>
      <c r="G27" s="84">
        <v>0</v>
      </c>
      <c r="H27" s="89">
        <v>0.96720562711245095</v>
      </c>
      <c r="I27" s="88">
        <v>14710</v>
      </c>
      <c r="J27" s="84">
        <v>372</v>
      </c>
      <c r="K27" s="88">
        <v>0</v>
      </c>
      <c r="L27" s="89">
        <v>0.9747110808973487</v>
      </c>
      <c r="M27" s="88">
        <v>4069</v>
      </c>
      <c r="N27" s="88">
        <v>141</v>
      </c>
      <c r="O27" s="88">
        <v>0</v>
      </c>
      <c r="P27" s="90">
        <v>0.96534775129024331</v>
      </c>
      <c r="Q27" s="88">
        <v>8243</v>
      </c>
      <c r="R27" s="88">
        <v>358</v>
      </c>
      <c r="S27" s="88">
        <v>1</v>
      </c>
      <c r="T27" s="90">
        <v>0.95656921023899066</v>
      </c>
      <c r="U27" s="88">
        <v>46041</v>
      </c>
      <c r="V27" s="88">
        <v>2340</v>
      </c>
      <c r="W27" s="88">
        <v>11</v>
      </c>
      <c r="X27" s="90">
        <v>0.94917573467127125</v>
      </c>
      <c r="Y27" s="85">
        <v>84010</v>
      </c>
      <c r="Z27" s="85">
        <v>3570</v>
      </c>
      <c r="AA27" s="91">
        <v>12</v>
      </c>
      <c r="AB27" s="92">
        <v>1</v>
      </c>
      <c r="AC27" s="84">
        <v>0</v>
      </c>
      <c r="AD27" s="84">
        <v>0</v>
      </c>
      <c r="AE27" s="92">
        <v>1</v>
      </c>
      <c r="AF27" s="84">
        <v>0</v>
      </c>
      <c r="AG27" s="84">
        <v>0</v>
      </c>
      <c r="AH27" s="93">
        <v>1</v>
      </c>
      <c r="AI27" s="84">
        <v>0</v>
      </c>
      <c r="AJ27" s="94">
        <v>0</v>
      </c>
      <c r="AK27" s="93">
        <v>1</v>
      </c>
      <c r="AL27" s="84">
        <v>0</v>
      </c>
      <c r="AM27" s="94">
        <v>0</v>
      </c>
      <c r="AN27" s="93">
        <v>1</v>
      </c>
      <c r="AO27" s="84">
        <v>0</v>
      </c>
      <c r="AP27" s="94">
        <v>0</v>
      </c>
      <c r="AQ27" s="93">
        <v>1</v>
      </c>
      <c r="AR27" s="84">
        <v>0</v>
      </c>
      <c r="AS27" s="94">
        <v>0</v>
      </c>
      <c r="AT27" s="93">
        <v>1</v>
      </c>
      <c r="AU27" s="84">
        <v>0</v>
      </c>
      <c r="AV27" s="94">
        <v>0</v>
      </c>
      <c r="AW27" s="95">
        <v>10947</v>
      </c>
      <c r="AX27" s="95">
        <v>18779</v>
      </c>
      <c r="AY27" s="96">
        <v>54284</v>
      </c>
      <c r="AZ27" s="106"/>
      <c r="BA27" s="97">
        <v>21</v>
      </c>
      <c r="BB27" s="98">
        <v>9</v>
      </c>
      <c r="BC27" s="98">
        <v>22</v>
      </c>
      <c r="BD27" s="99">
        <v>7.5</v>
      </c>
      <c r="BE27" s="100">
        <v>10.5</v>
      </c>
      <c r="BF27" s="101"/>
      <c r="BG27" s="84"/>
      <c r="BH27" s="84"/>
      <c r="BI27" s="102"/>
      <c r="BJ27" s="102"/>
      <c r="BK27" s="102"/>
      <c r="BL27" s="103"/>
      <c r="BM27" s="104"/>
      <c r="BN27" s="102"/>
      <c r="BO27" s="102"/>
      <c r="BP27" s="104"/>
      <c r="BQ27" s="104"/>
      <c r="BR27" s="104"/>
      <c r="BS27" s="104"/>
      <c r="BT27" s="105">
        <f t="shared" si="0"/>
        <v>1</v>
      </c>
      <c r="BU27" s="105">
        <f t="shared" si="1"/>
        <v>1</v>
      </c>
      <c r="BV27" s="105">
        <f t="shared" si="2"/>
        <v>1</v>
      </c>
      <c r="BW27" s="105">
        <f t="shared" si="3"/>
        <v>1</v>
      </c>
      <c r="BX27" s="105">
        <f t="shared" si="4"/>
        <v>1</v>
      </c>
      <c r="BY27" s="105">
        <f t="shared" si="5"/>
        <v>1</v>
      </c>
      <c r="BZ27" s="105">
        <f t="shared" si="6"/>
        <v>1</v>
      </c>
      <c r="CA27" s="215">
        <v>0.98</v>
      </c>
      <c r="CB27" s="215">
        <v>0.9</v>
      </c>
      <c r="CC27" s="314"/>
      <c r="CD27" s="314"/>
      <c r="CE27" s="314"/>
      <c r="CF27" s="314"/>
      <c r="CG27" s="314"/>
      <c r="CH27" s="314"/>
      <c r="CI27" s="314"/>
      <c r="CJ27" s="216">
        <v>0.998</v>
      </c>
      <c r="CK27" s="216">
        <v>0.95</v>
      </c>
      <c r="CL27" s="217">
        <f t="shared" si="8"/>
        <v>1</v>
      </c>
      <c r="CM27" s="217">
        <f t="shared" si="9"/>
        <v>1</v>
      </c>
      <c r="CN27" s="217">
        <f t="shared" si="10"/>
        <v>1</v>
      </c>
      <c r="CO27" s="217">
        <f t="shared" si="11"/>
        <v>1</v>
      </c>
      <c r="CP27" s="217">
        <f t="shared" si="12"/>
        <v>1</v>
      </c>
      <c r="CQ27" s="217">
        <f t="shared" si="13"/>
        <v>1</v>
      </c>
      <c r="CR27" s="217">
        <f t="shared" si="14"/>
        <v>1</v>
      </c>
      <c r="CS27" s="317"/>
      <c r="CT27" s="317"/>
      <c r="CU27" s="317"/>
      <c r="CV27" s="317"/>
      <c r="CW27" s="317"/>
      <c r="CX27" s="317"/>
      <c r="CY27" s="317"/>
      <c r="CZ27" s="316"/>
      <c r="DA27" s="312"/>
      <c r="DB27" s="312"/>
      <c r="DC27" s="312"/>
      <c r="DD27" s="312"/>
      <c r="DE27" s="84">
        <f t="shared" si="19"/>
        <v>0</v>
      </c>
      <c r="DF27" s="84">
        <f t="shared" si="19"/>
        <v>0</v>
      </c>
      <c r="DG27" s="84">
        <f t="shared" si="19"/>
        <v>0</v>
      </c>
      <c r="DH27" s="84">
        <f t="shared" si="20"/>
        <v>0</v>
      </c>
      <c r="DI27" s="84">
        <f t="shared" si="20"/>
        <v>0</v>
      </c>
      <c r="DJ27" s="84">
        <f t="shared" si="20"/>
        <v>0</v>
      </c>
      <c r="DK27" s="84">
        <f t="shared" si="18"/>
        <v>0</v>
      </c>
      <c r="DL27" s="311"/>
      <c r="DM27" s="311"/>
      <c r="DN27" s="311"/>
      <c r="DO27" s="311"/>
      <c r="DP27" s="311"/>
      <c r="DQ27" s="311"/>
      <c r="DR27" s="311"/>
    </row>
    <row r="28" spans="1:122" ht="13.5" thickBot="1" x14ac:dyDescent="0.25">
      <c r="A28" s="84">
        <v>1701</v>
      </c>
      <c r="B28" s="309"/>
      <c r="C28" s="86">
        <v>42524</v>
      </c>
      <c r="D28" s="87">
        <v>83982</v>
      </c>
      <c r="E28" s="84">
        <v>12271</v>
      </c>
      <c r="F28" s="88">
        <v>368</v>
      </c>
      <c r="G28" s="84">
        <v>2</v>
      </c>
      <c r="H28" s="89">
        <v>0.97001059408361179</v>
      </c>
      <c r="I28" s="88">
        <v>13353</v>
      </c>
      <c r="J28" s="84">
        <v>303</v>
      </c>
      <c r="K28" s="88">
        <v>1</v>
      </c>
      <c r="L28" s="89">
        <v>0.97730847000674004</v>
      </c>
      <c r="M28" s="88">
        <v>4619</v>
      </c>
      <c r="N28" s="88">
        <v>427</v>
      </c>
      <c r="O28" s="88">
        <v>13</v>
      </c>
      <c r="P28" s="90">
        <v>0.90755574799740202</v>
      </c>
      <c r="Q28" s="88">
        <v>6746</v>
      </c>
      <c r="R28" s="88">
        <v>308</v>
      </c>
      <c r="S28" s="88">
        <v>0</v>
      </c>
      <c r="T28" s="90">
        <v>0.95434331455677435</v>
      </c>
      <c r="U28" s="88">
        <v>46993</v>
      </c>
      <c r="V28" s="88">
        <v>2575</v>
      </c>
      <c r="W28" s="88">
        <v>12</v>
      </c>
      <c r="X28" s="90">
        <v>0.94520460494116143</v>
      </c>
      <c r="Y28" s="85">
        <v>83982</v>
      </c>
      <c r="Z28" s="85">
        <v>3981</v>
      </c>
      <c r="AA28" s="91">
        <v>28</v>
      </c>
      <c r="AB28" s="92">
        <v>1</v>
      </c>
      <c r="AC28" s="84">
        <v>0</v>
      </c>
      <c r="AD28" s="84">
        <v>0</v>
      </c>
      <c r="AE28" s="92">
        <v>1</v>
      </c>
      <c r="AF28" s="84">
        <v>0</v>
      </c>
      <c r="AG28" s="84">
        <v>0</v>
      </c>
      <c r="AH28" s="93">
        <v>0.98863636363636365</v>
      </c>
      <c r="AI28" s="84">
        <v>1</v>
      </c>
      <c r="AJ28" s="94">
        <v>0.25</v>
      </c>
      <c r="AK28" s="93">
        <v>1</v>
      </c>
      <c r="AL28" s="84">
        <v>0</v>
      </c>
      <c r="AM28" s="94">
        <v>0</v>
      </c>
      <c r="AN28" s="93">
        <v>1</v>
      </c>
      <c r="AO28" s="84">
        <v>0</v>
      </c>
      <c r="AP28" s="94">
        <v>0</v>
      </c>
      <c r="AQ28" s="93">
        <v>1</v>
      </c>
      <c r="AR28" s="84">
        <v>0</v>
      </c>
      <c r="AS28" s="94">
        <v>0</v>
      </c>
      <c r="AT28" s="93">
        <v>1</v>
      </c>
      <c r="AU28" s="84">
        <v>0</v>
      </c>
      <c r="AV28" s="94">
        <v>0</v>
      </c>
      <c r="AW28" s="95">
        <v>12271</v>
      </c>
      <c r="AX28" s="95">
        <v>17972</v>
      </c>
      <c r="AY28" s="96">
        <v>53739</v>
      </c>
      <c r="AZ28" s="106" t="s">
        <v>177</v>
      </c>
      <c r="BA28" s="97">
        <v>21</v>
      </c>
      <c r="BB28" s="98">
        <v>9</v>
      </c>
      <c r="BC28" s="98">
        <v>22</v>
      </c>
      <c r="BD28" s="99">
        <v>7.5</v>
      </c>
      <c r="BE28" s="100">
        <v>10.5</v>
      </c>
      <c r="BF28" s="101"/>
      <c r="BG28" s="84"/>
      <c r="BH28" s="84">
        <v>0.5</v>
      </c>
      <c r="BI28" s="102"/>
      <c r="BJ28" s="102"/>
      <c r="BK28" s="102"/>
      <c r="BL28" s="103"/>
      <c r="BM28" s="104"/>
      <c r="BN28" s="102"/>
      <c r="BO28" s="102">
        <v>1</v>
      </c>
      <c r="BP28" s="104"/>
      <c r="BQ28" s="104"/>
      <c r="BR28" s="104"/>
      <c r="BS28" s="104"/>
      <c r="BT28" s="105">
        <f t="shared" si="0"/>
        <v>1</v>
      </c>
      <c r="BU28" s="105">
        <f t="shared" si="1"/>
        <v>1</v>
      </c>
      <c r="BV28" s="105">
        <f t="shared" si="2"/>
        <v>0.98863636363636365</v>
      </c>
      <c r="BW28" s="105">
        <f t="shared" si="3"/>
        <v>1</v>
      </c>
      <c r="BX28" s="105">
        <f t="shared" si="4"/>
        <v>1</v>
      </c>
      <c r="BY28" s="105">
        <f t="shared" si="5"/>
        <v>1</v>
      </c>
      <c r="BZ28" s="105">
        <f t="shared" si="6"/>
        <v>1</v>
      </c>
      <c r="CA28" s="215">
        <v>0.98</v>
      </c>
      <c r="CB28" s="215">
        <v>0.9</v>
      </c>
      <c r="CC28" s="314"/>
      <c r="CD28" s="314"/>
      <c r="CE28" s="314"/>
      <c r="CF28" s="314"/>
      <c r="CG28" s="314"/>
      <c r="CH28" s="314"/>
      <c r="CI28" s="314"/>
      <c r="CJ28" s="216">
        <v>0.998</v>
      </c>
      <c r="CK28" s="216">
        <v>0.95</v>
      </c>
      <c r="CL28" s="217">
        <f t="shared" si="8"/>
        <v>1</v>
      </c>
      <c r="CM28" s="217">
        <f t="shared" si="9"/>
        <v>1</v>
      </c>
      <c r="CN28" s="217">
        <f t="shared" si="10"/>
        <v>0.98863636363636365</v>
      </c>
      <c r="CO28" s="217">
        <f t="shared" si="11"/>
        <v>1</v>
      </c>
      <c r="CP28" s="217">
        <f t="shared" si="12"/>
        <v>1</v>
      </c>
      <c r="CQ28" s="217">
        <f t="shared" si="13"/>
        <v>1</v>
      </c>
      <c r="CR28" s="217">
        <f t="shared" si="14"/>
        <v>1</v>
      </c>
      <c r="CS28" s="317"/>
      <c r="CT28" s="317"/>
      <c r="CU28" s="317"/>
      <c r="CV28" s="317"/>
      <c r="CW28" s="317"/>
      <c r="CX28" s="317"/>
      <c r="CY28" s="317"/>
      <c r="CZ28" s="316"/>
      <c r="DA28" s="312"/>
      <c r="DB28" s="312"/>
      <c r="DC28" s="312"/>
      <c r="DD28" s="312"/>
      <c r="DE28" s="84">
        <f t="shared" si="19"/>
        <v>0</v>
      </c>
      <c r="DF28" s="84">
        <f t="shared" si="19"/>
        <v>0</v>
      </c>
      <c r="DG28" s="84">
        <f t="shared" si="19"/>
        <v>0</v>
      </c>
      <c r="DH28" s="84">
        <f t="shared" si="20"/>
        <v>0</v>
      </c>
      <c r="DI28" s="84">
        <f t="shared" si="20"/>
        <v>0</v>
      </c>
      <c r="DJ28" s="84">
        <f t="shared" si="20"/>
        <v>0</v>
      </c>
      <c r="DK28" s="84">
        <f t="shared" si="18"/>
        <v>0</v>
      </c>
      <c r="DL28" s="311"/>
      <c r="DM28" s="311"/>
      <c r="DN28" s="311"/>
      <c r="DO28" s="311"/>
      <c r="DP28" s="311"/>
      <c r="DQ28" s="311"/>
      <c r="DR28" s="311"/>
    </row>
    <row r="29" spans="1:122" ht="13.5" thickBot="1" x14ac:dyDescent="0.25">
      <c r="A29" s="84">
        <v>1702</v>
      </c>
      <c r="B29" s="309"/>
      <c r="C29" s="86">
        <v>42525</v>
      </c>
      <c r="D29" s="87">
        <v>81389</v>
      </c>
      <c r="E29" s="84">
        <v>11330</v>
      </c>
      <c r="F29" s="88">
        <v>327</v>
      </c>
      <c r="G29" s="84">
        <v>1</v>
      </c>
      <c r="H29" s="89">
        <v>0.97113857016769634</v>
      </c>
      <c r="I29" s="88">
        <v>15151</v>
      </c>
      <c r="J29" s="84">
        <v>497</v>
      </c>
      <c r="K29" s="88">
        <v>0</v>
      </c>
      <c r="L29" s="89">
        <v>0.96719688469407961</v>
      </c>
      <c r="M29" s="88">
        <v>3959</v>
      </c>
      <c r="N29" s="88">
        <v>87</v>
      </c>
      <c r="O29" s="88">
        <v>0</v>
      </c>
      <c r="P29" s="90">
        <v>0.97802475372568831</v>
      </c>
      <c r="Q29" s="88">
        <v>8335</v>
      </c>
      <c r="R29" s="88">
        <v>433</v>
      </c>
      <c r="S29" s="88">
        <v>1</v>
      </c>
      <c r="T29" s="90">
        <v>0.94805038992201562</v>
      </c>
      <c r="U29" s="88">
        <v>42614</v>
      </c>
      <c r="V29" s="88">
        <v>2182</v>
      </c>
      <c r="W29" s="88">
        <v>12</v>
      </c>
      <c r="X29" s="90">
        <v>0.94879617027268037</v>
      </c>
      <c r="Y29" s="85">
        <v>81389</v>
      </c>
      <c r="Z29" s="85">
        <v>3526</v>
      </c>
      <c r="AA29" s="91">
        <v>14</v>
      </c>
      <c r="AB29" s="92">
        <v>0.9829</v>
      </c>
      <c r="AC29" s="84">
        <v>1</v>
      </c>
      <c r="AD29" s="84">
        <v>1</v>
      </c>
      <c r="AE29" s="92">
        <v>1</v>
      </c>
      <c r="AF29" s="84">
        <v>0</v>
      </c>
      <c r="AG29" s="84">
        <v>0</v>
      </c>
      <c r="AH29" s="93">
        <v>1</v>
      </c>
      <c r="AI29" s="84">
        <v>0</v>
      </c>
      <c r="AJ29" s="94">
        <v>0</v>
      </c>
      <c r="AK29" s="93">
        <v>1</v>
      </c>
      <c r="AL29" s="84">
        <v>0</v>
      </c>
      <c r="AM29" s="94">
        <v>0</v>
      </c>
      <c r="AN29" s="93">
        <v>1</v>
      </c>
      <c r="AO29" s="84">
        <v>0</v>
      </c>
      <c r="AP29" s="94">
        <v>0</v>
      </c>
      <c r="AQ29" s="93">
        <v>1</v>
      </c>
      <c r="AR29" s="84">
        <v>0</v>
      </c>
      <c r="AS29" s="94">
        <v>0</v>
      </c>
      <c r="AT29" s="93">
        <v>1</v>
      </c>
      <c r="AU29" s="84">
        <v>0</v>
      </c>
      <c r="AV29" s="94">
        <v>0</v>
      </c>
      <c r="AW29" s="95">
        <v>11330</v>
      </c>
      <c r="AX29" s="95">
        <v>19110</v>
      </c>
      <c r="AY29" s="96">
        <v>50949</v>
      </c>
      <c r="AZ29" s="106" t="s">
        <v>178</v>
      </c>
      <c r="BA29" s="97">
        <v>21</v>
      </c>
      <c r="BB29" s="98">
        <v>9</v>
      </c>
      <c r="BC29" s="98">
        <v>22</v>
      </c>
      <c r="BD29" s="99">
        <v>7.5</v>
      </c>
      <c r="BE29" s="100">
        <v>10.5</v>
      </c>
      <c r="BF29" s="101">
        <v>5</v>
      </c>
      <c r="BG29" s="84"/>
      <c r="BH29" s="84"/>
      <c r="BI29" s="102"/>
      <c r="BJ29" s="102"/>
      <c r="BK29" s="102"/>
      <c r="BL29" s="103"/>
      <c r="BM29" s="104">
        <v>1</v>
      </c>
      <c r="BN29" s="102"/>
      <c r="BO29" s="102"/>
      <c r="BP29" s="104"/>
      <c r="BQ29" s="104"/>
      <c r="BR29" s="104"/>
      <c r="BS29" s="104"/>
      <c r="BT29" s="105">
        <f t="shared" si="0"/>
        <v>0.9829</v>
      </c>
      <c r="BU29" s="105">
        <f t="shared" si="1"/>
        <v>1</v>
      </c>
      <c r="BV29" s="105">
        <f t="shared" si="2"/>
        <v>1</v>
      </c>
      <c r="BW29" s="105">
        <f t="shared" si="3"/>
        <v>1</v>
      </c>
      <c r="BX29" s="105">
        <f t="shared" si="4"/>
        <v>1</v>
      </c>
      <c r="BY29" s="105">
        <f t="shared" si="5"/>
        <v>1</v>
      </c>
      <c r="BZ29" s="105">
        <f t="shared" si="6"/>
        <v>1</v>
      </c>
      <c r="CA29" s="215">
        <v>0.98</v>
      </c>
      <c r="CB29" s="215">
        <v>0.9</v>
      </c>
      <c r="CC29" s="314"/>
      <c r="CD29" s="314"/>
      <c r="CE29" s="314"/>
      <c r="CF29" s="314"/>
      <c r="CG29" s="314"/>
      <c r="CH29" s="314"/>
      <c r="CI29" s="314"/>
      <c r="CJ29" s="216">
        <v>0.998</v>
      </c>
      <c r="CK29" s="216">
        <v>0.95</v>
      </c>
      <c r="CL29" s="217">
        <f t="shared" si="8"/>
        <v>0.9829</v>
      </c>
      <c r="CM29" s="217">
        <f t="shared" si="9"/>
        <v>1</v>
      </c>
      <c r="CN29" s="217">
        <f t="shared" si="10"/>
        <v>1</v>
      </c>
      <c r="CO29" s="217">
        <f t="shared" si="11"/>
        <v>1</v>
      </c>
      <c r="CP29" s="217">
        <f t="shared" si="12"/>
        <v>1</v>
      </c>
      <c r="CQ29" s="217">
        <f t="shared" si="13"/>
        <v>1</v>
      </c>
      <c r="CR29" s="217">
        <f t="shared" si="14"/>
        <v>1</v>
      </c>
      <c r="CS29" s="317"/>
      <c r="CT29" s="317"/>
      <c r="CU29" s="317"/>
      <c r="CV29" s="317"/>
      <c r="CW29" s="317"/>
      <c r="CX29" s="317"/>
      <c r="CY29" s="317"/>
      <c r="CZ29" s="316"/>
      <c r="DA29" s="312"/>
      <c r="DB29" s="312"/>
      <c r="DC29" s="312"/>
      <c r="DD29" s="312"/>
      <c r="DE29" s="84">
        <f t="shared" si="19"/>
        <v>0</v>
      </c>
      <c r="DF29" s="84">
        <f t="shared" si="19"/>
        <v>0</v>
      </c>
      <c r="DG29" s="84">
        <f t="shared" si="19"/>
        <v>0</v>
      </c>
      <c r="DH29" s="84">
        <f t="shared" si="20"/>
        <v>0</v>
      </c>
      <c r="DI29" s="84">
        <f t="shared" si="20"/>
        <v>0</v>
      </c>
      <c r="DJ29" s="84">
        <f t="shared" si="20"/>
        <v>0</v>
      </c>
      <c r="DK29" s="84">
        <f t="shared" si="18"/>
        <v>0</v>
      </c>
      <c r="DL29" s="311"/>
      <c r="DM29" s="311"/>
      <c r="DN29" s="311"/>
      <c r="DO29" s="311"/>
      <c r="DP29" s="311"/>
      <c r="DQ29" s="311"/>
      <c r="DR29" s="311"/>
    </row>
    <row r="30" spans="1:122" ht="13.5" thickBot="1" x14ac:dyDescent="0.25">
      <c r="A30" s="84">
        <v>1703</v>
      </c>
      <c r="B30" s="309"/>
      <c r="C30" s="86">
        <v>42526</v>
      </c>
      <c r="D30" s="87">
        <v>41436</v>
      </c>
      <c r="E30" s="84"/>
      <c r="F30" s="88"/>
      <c r="G30" s="84"/>
      <c r="H30" s="89"/>
      <c r="I30" s="88">
        <v>3507</v>
      </c>
      <c r="J30" s="84">
        <v>151</v>
      </c>
      <c r="K30" s="88">
        <v>1</v>
      </c>
      <c r="L30" s="89">
        <v>0.95694325634445399</v>
      </c>
      <c r="M30" s="88">
        <v>2376</v>
      </c>
      <c r="N30" s="88">
        <v>97</v>
      </c>
      <c r="O30" s="88">
        <v>0</v>
      </c>
      <c r="P30" s="90">
        <v>0.95917508417508412</v>
      </c>
      <c r="Q30" s="88">
        <v>1945</v>
      </c>
      <c r="R30" s="88">
        <v>90</v>
      </c>
      <c r="S30" s="88">
        <v>2</v>
      </c>
      <c r="T30" s="90">
        <v>0.95372750642673521</v>
      </c>
      <c r="U30" s="88">
        <v>33608</v>
      </c>
      <c r="V30" s="88">
        <v>1314</v>
      </c>
      <c r="W30" s="88">
        <v>15</v>
      </c>
      <c r="X30" s="90">
        <v>0.9609021661509165</v>
      </c>
      <c r="Y30" s="85">
        <v>41436</v>
      </c>
      <c r="Z30" s="85">
        <v>1652</v>
      </c>
      <c r="AA30" s="91">
        <v>18</v>
      </c>
      <c r="AB30" s="92">
        <v>1</v>
      </c>
      <c r="AC30" s="84">
        <v>0</v>
      </c>
      <c r="AD30" s="84">
        <v>0</v>
      </c>
      <c r="AE30" s="92">
        <v>1</v>
      </c>
      <c r="AF30" s="84">
        <v>0</v>
      </c>
      <c r="AG30" s="84">
        <v>0</v>
      </c>
      <c r="AH30" s="93">
        <v>1</v>
      </c>
      <c r="AI30" s="84">
        <v>0</v>
      </c>
      <c r="AJ30" s="94">
        <v>0</v>
      </c>
      <c r="AK30" s="93">
        <v>1</v>
      </c>
      <c r="AL30" s="84">
        <v>0</v>
      </c>
      <c r="AM30" s="94">
        <v>0</v>
      </c>
      <c r="AN30" s="93">
        <v>1</v>
      </c>
      <c r="AO30" s="84">
        <v>0</v>
      </c>
      <c r="AP30" s="94">
        <v>0</v>
      </c>
      <c r="AQ30" s="93">
        <v>1</v>
      </c>
      <c r="AR30" s="84">
        <v>0</v>
      </c>
      <c r="AS30" s="94">
        <v>0</v>
      </c>
      <c r="AT30" s="93">
        <v>1</v>
      </c>
      <c r="AU30" s="84">
        <v>0</v>
      </c>
      <c r="AV30" s="94">
        <v>0</v>
      </c>
      <c r="AW30" s="95">
        <v>0</v>
      </c>
      <c r="AX30" s="95">
        <v>5883</v>
      </c>
      <c r="AY30" s="96">
        <v>35553</v>
      </c>
      <c r="AZ30" s="106"/>
      <c r="BA30" s="97">
        <v>21</v>
      </c>
      <c r="BB30" s="98">
        <v>9</v>
      </c>
      <c r="BC30" s="98">
        <v>22</v>
      </c>
      <c r="BD30" s="99">
        <v>7.5</v>
      </c>
      <c r="BE30" s="100">
        <v>10.5</v>
      </c>
      <c r="BF30" s="101"/>
      <c r="BG30" s="84"/>
      <c r="BH30" s="84"/>
      <c r="BI30" s="102"/>
      <c r="BJ30" s="102"/>
      <c r="BK30" s="102"/>
      <c r="BL30" s="103"/>
      <c r="BM30" s="104"/>
      <c r="BN30" s="102"/>
      <c r="BO30" s="102"/>
      <c r="BP30" s="107"/>
      <c r="BQ30" s="107"/>
      <c r="BR30" s="107"/>
      <c r="BS30" s="107"/>
      <c r="BT30" s="105">
        <f t="shared" si="0"/>
        <v>1</v>
      </c>
      <c r="BU30" s="105">
        <f t="shared" si="1"/>
        <v>1</v>
      </c>
      <c r="BV30" s="105">
        <f t="shared" si="2"/>
        <v>1</v>
      </c>
      <c r="BW30" s="105">
        <f t="shared" si="3"/>
        <v>1</v>
      </c>
      <c r="BX30" s="105">
        <f t="shared" si="4"/>
        <v>1</v>
      </c>
      <c r="BY30" s="105">
        <f t="shared" si="5"/>
        <v>1</v>
      </c>
      <c r="BZ30" s="105">
        <f t="shared" si="6"/>
        <v>1</v>
      </c>
      <c r="CA30" s="215">
        <v>0.98</v>
      </c>
      <c r="CB30" s="215">
        <v>0.9</v>
      </c>
      <c r="CC30" s="315"/>
      <c r="CD30" s="315"/>
      <c r="CE30" s="315"/>
      <c r="CF30" s="315"/>
      <c r="CG30" s="315"/>
      <c r="CH30" s="315"/>
      <c r="CI30" s="315"/>
      <c r="CJ30" s="216">
        <v>0.998</v>
      </c>
      <c r="CK30" s="216">
        <v>0.95</v>
      </c>
      <c r="CL30" s="217">
        <f t="shared" si="8"/>
        <v>1</v>
      </c>
      <c r="CM30" s="217">
        <f t="shared" si="9"/>
        <v>1</v>
      </c>
      <c r="CN30" s="217">
        <f t="shared" si="10"/>
        <v>1</v>
      </c>
      <c r="CO30" s="217">
        <f t="shared" si="11"/>
        <v>1</v>
      </c>
      <c r="CP30" s="217">
        <f t="shared" si="12"/>
        <v>1</v>
      </c>
      <c r="CQ30" s="217">
        <f t="shared" si="13"/>
        <v>1</v>
      </c>
      <c r="CR30" s="217">
        <f t="shared" si="14"/>
        <v>1</v>
      </c>
      <c r="CS30" s="317"/>
      <c r="CT30" s="317"/>
      <c r="CU30" s="317"/>
      <c r="CV30" s="317"/>
      <c r="CW30" s="317"/>
      <c r="CX30" s="317"/>
      <c r="CY30" s="317"/>
      <c r="CZ30" s="316"/>
      <c r="DA30" s="312"/>
      <c r="DB30" s="312"/>
      <c r="DC30" s="312"/>
      <c r="DD30" s="312"/>
      <c r="DE30" s="84">
        <f t="shared" si="19"/>
        <v>0</v>
      </c>
      <c r="DF30" s="84">
        <f t="shared" si="19"/>
        <v>0</v>
      </c>
      <c r="DG30" s="84">
        <f t="shared" si="19"/>
        <v>0</v>
      </c>
      <c r="DH30" s="84">
        <f t="shared" si="20"/>
        <v>0</v>
      </c>
      <c r="DI30" s="84">
        <f t="shared" si="20"/>
        <v>0</v>
      </c>
      <c r="DJ30" s="84">
        <f t="shared" si="20"/>
        <v>0</v>
      </c>
      <c r="DK30" s="84">
        <f t="shared" si="18"/>
        <v>0</v>
      </c>
      <c r="DL30" s="311"/>
      <c r="DM30" s="311"/>
      <c r="DN30" s="311"/>
      <c r="DO30" s="311"/>
      <c r="DP30" s="311"/>
      <c r="DQ30" s="311"/>
      <c r="DR30" s="311"/>
    </row>
    <row r="31" spans="1:122" ht="13.5" thickBot="1" x14ac:dyDescent="0.25">
      <c r="A31" s="84">
        <v>1704</v>
      </c>
      <c r="B31" s="309">
        <v>23</v>
      </c>
      <c r="C31" s="86">
        <v>42527</v>
      </c>
      <c r="D31" s="87">
        <v>83880</v>
      </c>
      <c r="E31" s="84">
        <v>11360</v>
      </c>
      <c r="F31" s="88">
        <v>342</v>
      </c>
      <c r="G31" s="84">
        <v>0</v>
      </c>
      <c r="H31" s="89">
        <v>0.96989436619718306</v>
      </c>
      <c r="I31" s="88">
        <v>12728</v>
      </c>
      <c r="J31" s="84">
        <v>374</v>
      </c>
      <c r="K31" s="88">
        <v>4</v>
      </c>
      <c r="L31" s="89">
        <v>0.97061596480201129</v>
      </c>
      <c r="M31" s="88">
        <v>5467</v>
      </c>
      <c r="N31" s="88">
        <v>168</v>
      </c>
      <c r="O31" s="88">
        <v>0</v>
      </c>
      <c r="P31" s="90">
        <v>0.96927016645326503</v>
      </c>
      <c r="Q31" s="88">
        <v>7617</v>
      </c>
      <c r="R31" s="88">
        <v>398</v>
      </c>
      <c r="S31" s="88">
        <v>0</v>
      </c>
      <c r="T31" s="90">
        <v>0.94774845739792568</v>
      </c>
      <c r="U31" s="88">
        <v>46708</v>
      </c>
      <c r="V31" s="88">
        <v>1838</v>
      </c>
      <c r="W31" s="88">
        <v>21</v>
      </c>
      <c r="X31" s="90">
        <v>0.96064913933373297</v>
      </c>
      <c r="Y31" s="85">
        <v>83880</v>
      </c>
      <c r="Z31" s="85">
        <v>3120</v>
      </c>
      <c r="AA31" s="91">
        <v>25</v>
      </c>
      <c r="AB31" s="92">
        <v>1</v>
      </c>
      <c r="AC31" s="84">
        <v>0</v>
      </c>
      <c r="AD31" s="84">
        <v>0</v>
      </c>
      <c r="AE31" s="92">
        <v>1</v>
      </c>
      <c r="AF31" s="84">
        <v>0</v>
      </c>
      <c r="AG31" s="84">
        <v>0</v>
      </c>
      <c r="AH31" s="93">
        <v>1</v>
      </c>
      <c r="AI31" s="84">
        <v>0</v>
      </c>
      <c r="AJ31" s="94">
        <v>0</v>
      </c>
      <c r="AK31" s="93">
        <v>1</v>
      </c>
      <c r="AL31" s="84">
        <v>0</v>
      </c>
      <c r="AM31" s="94">
        <v>0</v>
      </c>
      <c r="AN31" s="93">
        <v>1</v>
      </c>
      <c r="AO31" s="84">
        <v>0</v>
      </c>
      <c r="AP31" s="94">
        <v>0</v>
      </c>
      <c r="AQ31" s="93">
        <v>1</v>
      </c>
      <c r="AR31" s="84">
        <v>0</v>
      </c>
      <c r="AS31" s="94">
        <v>0</v>
      </c>
      <c r="AT31" s="93">
        <v>1</v>
      </c>
      <c r="AU31" s="84">
        <v>0</v>
      </c>
      <c r="AV31" s="94">
        <v>0</v>
      </c>
      <c r="AW31" s="95">
        <v>11360</v>
      </c>
      <c r="AX31" s="95">
        <v>18195</v>
      </c>
      <c r="AY31" s="96">
        <v>54325</v>
      </c>
      <c r="AZ31" s="106"/>
      <c r="BA31" s="97">
        <v>14.5</v>
      </c>
      <c r="BB31" s="98">
        <v>0</v>
      </c>
      <c r="BC31" s="98">
        <v>12</v>
      </c>
      <c r="BD31" s="99">
        <v>7.5</v>
      </c>
      <c r="BE31" s="100">
        <v>10.5</v>
      </c>
      <c r="BF31" s="101"/>
      <c r="BG31" s="84"/>
      <c r="BH31" s="84"/>
      <c r="BI31" s="102"/>
      <c r="BJ31" s="102"/>
      <c r="BK31" s="102"/>
      <c r="BL31" s="103"/>
      <c r="BM31" s="104"/>
      <c r="BN31" s="102"/>
      <c r="BO31" s="102"/>
      <c r="BP31" s="107"/>
      <c r="BQ31" s="107"/>
      <c r="BR31" s="107"/>
      <c r="BS31" s="107"/>
      <c r="BT31" s="105">
        <f t="shared" si="0"/>
        <v>1</v>
      </c>
      <c r="BU31" s="105">
        <f t="shared" si="1"/>
        <v>1</v>
      </c>
      <c r="BV31" s="105">
        <f t="shared" si="2"/>
        <v>1</v>
      </c>
      <c r="BW31" s="105">
        <f t="shared" si="3"/>
        <v>1</v>
      </c>
      <c r="BX31" s="105">
        <f t="shared" si="4"/>
        <v>1</v>
      </c>
      <c r="BY31" s="105">
        <f t="shared" si="5"/>
        <v>1</v>
      </c>
      <c r="BZ31" s="105">
        <f t="shared" si="6"/>
        <v>1</v>
      </c>
      <c r="CA31" s="215">
        <v>0.98</v>
      </c>
      <c r="CB31" s="215">
        <v>0.9</v>
      </c>
      <c r="CC31" s="313">
        <f t="shared" ref="CC31:CI31" si="27">AVERAGE(BT31:BT37)</f>
        <v>1</v>
      </c>
      <c r="CD31" s="313">
        <f t="shared" si="27"/>
        <v>1</v>
      </c>
      <c r="CE31" s="313">
        <f t="shared" si="27"/>
        <v>1</v>
      </c>
      <c r="CF31" s="313">
        <f t="shared" si="27"/>
        <v>1</v>
      </c>
      <c r="CG31" s="313">
        <f t="shared" si="27"/>
        <v>1</v>
      </c>
      <c r="CH31" s="313">
        <f t="shared" si="27"/>
        <v>1</v>
      </c>
      <c r="CI31" s="313">
        <f t="shared" si="27"/>
        <v>1</v>
      </c>
      <c r="CJ31" s="216">
        <v>0.998</v>
      </c>
      <c r="CK31" s="216">
        <v>0.95</v>
      </c>
      <c r="CL31" s="217">
        <f t="shared" si="8"/>
        <v>1</v>
      </c>
      <c r="CM31" s="217">
        <f t="shared" si="9"/>
        <v>1</v>
      </c>
      <c r="CN31" s="217">
        <f t="shared" si="10"/>
        <v>1</v>
      </c>
      <c r="CO31" s="217">
        <f t="shared" si="11"/>
        <v>1</v>
      </c>
      <c r="CP31" s="217">
        <f t="shared" si="12"/>
        <v>1</v>
      </c>
      <c r="CQ31" s="217">
        <f t="shared" si="13"/>
        <v>1</v>
      </c>
      <c r="CR31" s="217">
        <f t="shared" si="14"/>
        <v>1</v>
      </c>
      <c r="CS31" s="316">
        <f t="shared" ref="CS31:CY31" si="28">AVERAGE(CL31:CL37)</f>
        <v>1</v>
      </c>
      <c r="CT31" s="316">
        <f t="shared" si="28"/>
        <v>1</v>
      </c>
      <c r="CU31" s="316">
        <f t="shared" si="28"/>
        <v>1</v>
      </c>
      <c r="CV31" s="316">
        <f t="shared" si="28"/>
        <v>1</v>
      </c>
      <c r="CW31" s="316">
        <f t="shared" si="28"/>
        <v>1</v>
      </c>
      <c r="CX31" s="316">
        <f t="shared" si="28"/>
        <v>1</v>
      </c>
      <c r="CY31" s="316">
        <f t="shared" si="28"/>
        <v>1</v>
      </c>
      <c r="CZ31" s="316">
        <f>(SUM(Q31:Q37)-SUM(R31:R37))/SUM(Q31:Q37)</f>
        <v>0.94946416527191424</v>
      </c>
      <c r="DA31" s="312">
        <f>(SUM(U31:U37)-SUM(V31:V37))/SUM(U31:U37)</f>
        <v>0.95955532568370916</v>
      </c>
      <c r="DB31" s="312">
        <f>((SUM(E31:E37)-SUM(F31:F37))/SUM(E31:E37))</f>
        <v>0.96995629338524259</v>
      </c>
      <c r="DC31" s="312">
        <f>((SUM(I31:I37)-SUM(J31:J37))/SUM(I31:I37))</f>
        <v>0.96728818674469563</v>
      </c>
      <c r="DD31" s="312">
        <f>((SUM(M31:M37)-SUM(N31:N37))/SUM(M31:M37))</f>
        <v>0.97100429855412274</v>
      </c>
      <c r="DE31" s="84">
        <f t="shared" si="19"/>
        <v>0</v>
      </c>
      <c r="DF31" s="84">
        <f t="shared" si="19"/>
        <v>0</v>
      </c>
      <c r="DG31" s="84">
        <f t="shared" si="19"/>
        <v>0</v>
      </c>
      <c r="DH31" s="84">
        <f t="shared" si="20"/>
        <v>0</v>
      </c>
      <c r="DI31" s="84">
        <f t="shared" si="20"/>
        <v>0</v>
      </c>
      <c r="DJ31" s="84">
        <f t="shared" si="20"/>
        <v>0</v>
      </c>
      <c r="DK31" s="84">
        <f t="shared" si="18"/>
        <v>0</v>
      </c>
      <c r="DL31" s="311">
        <f>IF(CC31&lt;99%,5000,IF(CC31&lt;99.2%,4500,IF(CC31&lt;99.3%,4000,IF(CC31&lt;99.4%,3500,IF(CC31&lt;99.5%,3000,IF(CC31&lt;99.6%,2500,IF(CC31&lt;99.7%,2000,IF(CC31&lt;99.8%,1500,))))))))</f>
        <v>0</v>
      </c>
      <c r="DM31" s="311">
        <f>IF(CD31&lt;99%,5000,IF(CD31&lt;99.2%,4500,IF(CD31&lt;99.3%,4000,IF(CD31&lt;99.4%,3500,IF(CD31&lt;99.5%,3000,IF(CD31&lt;99.6%,2500,IF(CD31&lt;99.7%,2000,IF(CD31&lt;99.8%,1500,))))))))</f>
        <v>0</v>
      </c>
      <c r="DN31" s="311">
        <f>IF(CE31&lt;99%,5000,IF(CE31&lt;99.2%,4500,IF(CE31&lt;99.3%,4000,IF(CE31&lt;99.4%,3500,IF(CE31&lt;99.5%,3000,IF(CE31&lt;99.6%,2500,IF(CE31&lt;99.7%,2000,IF(CE31&lt;99.8%,1500,))))))))</f>
        <v>0</v>
      </c>
      <c r="DO31" s="311">
        <f>IF(CF31&lt;88.2%,5000,IF(CF31&lt;88.4%,4500,IF(CF31&lt;88.5%,4000,IF(CF31&lt;88.6%,3500,IF(CF31&lt;88.7%,3000,IF(CF31&lt;88.8%,2500,IF(CF31&lt;88.9%,2000,IF(CF31&lt;90%,1500,))))))))</f>
        <v>0</v>
      </c>
      <c r="DP31" s="311">
        <f>IF(CG31&lt;99%,5000,IF(CG31&lt;99.2%,4500,IF(CG31&lt;99.3%,4000,IF(CG31&lt;99.4%,3500,IF(CG31&lt;99.5%,3000,IF(CG31&lt;99.6%,2500,IF(CG31&lt;99.7%,2000,IF(CG31&lt;99.8%,1500,))))))))</f>
        <v>0</v>
      </c>
      <c r="DQ31" s="311">
        <f>IF(CH31&lt;99%,5000,IF(CH31&lt;99.2%,4500,IF(CH31&lt;99.3%,4000,IF(CH31&lt;99.4%,3500,IF(CH31&lt;99.5%,3000,IF(CH31&lt;99.6%,2500,IF(CH31&lt;99.7%,2000,IF(CH31&lt;99.8%,1500,))))))))</f>
        <v>0</v>
      </c>
      <c r="DR31" s="311">
        <f>IF(CI31&lt;99%,5000,IF(CI31&lt;99.2%,4500,IF(CI31&lt;99.3%,4000,IF(CI31&lt;99.4%,3500,IF(CI31&lt;99.5%,3000,IF(CI31&lt;99.6%,2500,IF(CI31&lt;99.7%,2000,IF(CI31&lt;99.8%,1500,))))))))</f>
        <v>0</v>
      </c>
    </row>
    <row r="32" spans="1:122" ht="13.5" thickBot="1" x14ac:dyDescent="0.25">
      <c r="A32" s="84">
        <v>1705</v>
      </c>
      <c r="B32" s="309"/>
      <c r="C32" s="86">
        <v>42528</v>
      </c>
      <c r="D32" s="87">
        <v>93584</v>
      </c>
      <c r="E32" s="84">
        <v>11320</v>
      </c>
      <c r="F32" s="88">
        <v>377</v>
      </c>
      <c r="G32" s="84">
        <v>5</v>
      </c>
      <c r="H32" s="89">
        <v>0.966696113074205</v>
      </c>
      <c r="I32" s="88">
        <v>15893</v>
      </c>
      <c r="J32" s="84">
        <v>534</v>
      </c>
      <c r="K32" s="88">
        <v>2</v>
      </c>
      <c r="L32" s="89">
        <v>0.96640030201975713</v>
      </c>
      <c r="M32" s="88">
        <v>4637</v>
      </c>
      <c r="N32" s="88">
        <v>145</v>
      </c>
      <c r="O32" s="88">
        <v>0</v>
      </c>
      <c r="P32" s="90">
        <v>0.96872978218675865</v>
      </c>
      <c r="Q32" s="88">
        <v>8625</v>
      </c>
      <c r="R32" s="88">
        <v>489</v>
      </c>
      <c r="S32" s="88">
        <v>0</v>
      </c>
      <c r="T32" s="90">
        <v>0.94330434782608696</v>
      </c>
      <c r="U32" s="88">
        <v>53109</v>
      </c>
      <c r="V32" s="88">
        <v>2344</v>
      </c>
      <c r="W32" s="88">
        <v>5</v>
      </c>
      <c r="X32" s="90">
        <v>0.95586435444086693</v>
      </c>
      <c r="Y32" s="85">
        <v>93584</v>
      </c>
      <c r="Z32" s="85">
        <v>3889</v>
      </c>
      <c r="AA32" s="91">
        <v>12</v>
      </c>
      <c r="AB32" s="92">
        <v>1</v>
      </c>
      <c r="AC32" s="84">
        <v>0</v>
      </c>
      <c r="AD32" s="84">
        <v>0</v>
      </c>
      <c r="AE32" s="92">
        <v>1</v>
      </c>
      <c r="AF32" s="84">
        <v>0</v>
      </c>
      <c r="AG32" s="84">
        <v>0</v>
      </c>
      <c r="AH32" s="93">
        <v>1</v>
      </c>
      <c r="AI32" s="84">
        <v>0</v>
      </c>
      <c r="AJ32" s="94">
        <v>0</v>
      </c>
      <c r="AK32" s="93">
        <v>1</v>
      </c>
      <c r="AL32" s="84">
        <v>0</v>
      </c>
      <c r="AM32" s="94">
        <v>0</v>
      </c>
      <c r="AN32" s="93">
        <v>1</v>
      </c>
      <c r="AO32" s="84">
        <v>0</v>
      </c>
      <c r="AP32" s="94">
        <v>0</v>
      </c>
      <c r="AQ32" s="93">
        <v>1</v>
      </c>
      <c r="AR32" s="84">
        <v>0</v>
      </c>
      <c r="AS32" s="94">
        <v>0</v>
      </c>
      <c r="AT32" s="93">
        <v>1</v>
      </c>
      <c r="AU32" s="84">
        <v>0</v>
      </c>
      <c r="AV32" s="94">
        <v>0</v>
      </c>
      <c r="AW32" s="95">
        <v>11320</v>
      </c>
      <c r="AX32" s="95">
        <v>20530</v>
      </c>
      <c r="AY32" s="96">
        <v>61734</v>
      </c>
      <c r="AZ32" s="106"/>
      <c r="BA32" s="97">
        <v>16</v>
      </c>
      <c r="BB32" s="98">
        <v>0</v>
      </c>
      <c r="BC32" s="98">
        <v>8</v>
      </c>
      <c r="BD32" s="99">
        <v>7.5</v>
      </c>
      <c r="BE32" s="100">
        <v>10.5</v>
      </c>
      <c r="BF32" s="101"/>
      <c r="BG32" s="84"/>
      <c r="BH32" s="84"/>
      <c r="BI32" s="102"/>
      <c r="BJ32" s="102"/>
      <c r="BK32" s="102"/>
      <c r="BL32" s="103"/>
      <c r="BM32" s="104"/>
      <c r="BN32" s="102"/>
      <c r="BO32" s="102"/>
      <c r="BP32" s="104"/>
      <c r="BQ32" s="104"/>
      <c r="BR32" s="104"/>
      <c r="BS32" s="104"/>
      <c r="BT32" s="105">
        <f t="shared" si="0"/>
        <v>1</v>
      </c>
      <c r="BU32" s="105">
        <f t="shared" si="1"/>
        <v>1</v>
      </c>
      <c r="BV32" s="105">
        <f t="shared" si="2"/>
        <v>1</v>
      </c>
      <c r="BW32" s="105">
        <f t="shared" si="3"/>
        <v>1</v>
      </c>
      <c r="BX32" s="105">
        <f t="shared" si="4"/>
        <v>1</v>
      </c>
      <c r="BY32" s="105">
        <f t="shared" si="5"/>
        <v>1</v>
      </c>
      <c r="BZ32" s="105">
        <f t="shared" si="6"/>
        <v>1</v>
      </c>
      <c r="CA32" s="215">
        <v>0.98</v>
      </c>
      <c r="CB32" s="215">
        <v>0.9</v>
      </c>
      <c r="CC32" s="314"/>
      <c r="CD32" s="314"/>
      <c r="CE32" s="314"/>
      <c r="CF32" s="314"/>
      <c r="CG32" s="314"/>
      <c r="CH32" s="314"/>
      <c r="CI32" s="314"/>
      <c r="CJ32" s="216">
        <v>0.998</v>
      </c>
      <c r="CK32" s="216">
        <v>0.95</v>
      </c>
      <c r="CL32" s="217">
        <f t="shared" si="8"/>
        <v>1</v>
      </c>
      <c r="CM32" s="217">
        <f t="shared" si="9"/>
        <v>1</v>
      </c>
      <c r="CN32" s="217">
        <f t="shared" si="10"/>
        <v>1</v>
      </c>
      <c r="CO32" s="217">
        <f t="shared" si="11"/>
        <v>1</v>
      </c>
      <c r="CP32" s="217">
        <f t="shared" si="12"/>
        <v>1</v>
      </c>
      <c r="CQ32" s="217">
        <f t="shared" si="13"/>
        <v>1</v>
      </c>
      <c r="CR32" s="217">
        <f t="shared" si="14"/>
        <v>1</v>
      </c>
      <c r="CS32" s="317"/>
      <c r="CT32" s="317"/>
      <c r="CU32" s="317"/>
      <c r="CV32" s="317"/>
      <c r="CW32" s="317"/>
      <c r="CX32" s="317"/>
      <c r="CY32" s="317"/>
      <c r="CZ32" s="316"/>
      <c r="DA32" s="312"/>
      <c r="DB32" s="312"/>
      <c r="DC32" s="312"/>
      <c r="DD32" s="312"/>
      <c r="DE32" s="84">
        <f t="shared" si="19"/>
        <v>0</v>
      </c>
      <c r="DF32" s="84">
        <f t="shared" si="19"/>
        <v>0</v>
      </c>
      <c r="DG32" s="84">
        <f t="shared" si="19"/>
        <v>0</v>
      </c>
      <c r="DH32" s="84">
        <f t="shared" si="20"/>
        <v>0</v>
      </c>
      <c r="DI32" s="84">
        <f t="shared" si="20"/>
        <v>0</v>
      </c>
      <c r="DJ32" s="84">
        <f t="shared" si="20"/>
        <v>0</v>
      </c>
      <c r="DK32" s="84">
        <f t="shared" si="18"/>
        <v>0</v>
      </c>
      <c r="DL32" s="311"/>
      <c r="DM32" s="311"/>
      <c r="DN32" s="311"/>
      <c r="DO32" s="311"/>
      <c r="DP32" s="311"/>
      <c r="DQ32" s="311"/>
      <c r="DR32" s="311"/>
    </row>
    <row r="33" spans="1:122" ht="13.5" thickBot="1" x14ac:dyDescent="0.25">
      <c r="A33" s="84">
        <v>1706</v>
      </c>
      <c r="B33" s="309"/>
      <c r="C33" s="86">
        <v>42529</v>
      </c>
      <c r="D33" s="87">
        <v>83237</v>
      </c>
      <c r="E33" s="84">
        <v>10200</v>
      </c>
      <c r="F33" s="88">
        <v>296</v>
      </c>
      <c r="G33" s="84">
        <v>0</v>
      </c>
      <c r="H33" s="89">
        <v>0.97098039215686271</v>
      </c>
      <c r="I33" s="88">
        <v>15638</v>
      </c>
      <c r="J33" s="84">
        <v>493</v>
      </c>
      <c r="K33" s="88">
        <v>1</v>
      </c>
      <c r="L33" s="89">
        <v>0.96847422944110495</v>
      </c>
      <c r="M33" s="88">
        <v>4342</v>
      </c>
      <c r="N33" s="88">
        <v>97</v>
      </c>
      <c r="O33" s="88">
        <v>0</v>
      </c>
      <c r="P33" s="90">
        <v>0.97766006448641174</v>
      </c>
      <c r="Q33" s="88">
        <v>6914</v>
      </c>
      <c r="R33" s="88">
        <v>340</v>
      </c>
      <c r="S33" s="88">
        <v>0</v>
      </c>
      <c r="T33" s="90">
        <v>0.95082441423199304</v>
      </c>
      <c r="U33" s="88">
        <v>46143</v>
      </c>
      <c r="V33" s="88">
        <v>2295</v>
      </c>
      <c r="W33" s="88">
        <v>3</v>
      </c>
      <c r="X33" s="90">
        <v>0.95026331187829138</v>
      </c>
      <c r="Y33" s="85">
        <v>83237</v>
      </c>
      <c r="Z33" s="85">
        <v>3521</v>
      </c>
      <c r="AA33" s="91">
        <v>4</v>
      </c>
      <c r="AB33" s="92">
        <v>1</v>
      </c>
      <c r="AC33" s="84">
        <v>0</v>
      </c>
      <c r="AD33" s="84">
        <v>0</v>
      </c>
      <c r="AE33" s="92">
        <v>1</v>
      </c>
      <c r="AF33" s="84">
        <v>0</v>
      </c>
      <c r="AG33" s="84">
        <v>0</v>
      </c>
      <c r="AH33" s="93">
        <v>1</v>
      </c>
      <c r="AI33" s="84">
        <v>0</v>
      </c>
      <c r="AJ33" s="94">
        <v>0</v>
      </c>
      <c r="AK33" s="93">
        <v>1</v>
      </c>
      <c r="AL33" s="84">
        <v>0</v>
      </c>
      <c r="AM33" s="94">
        <v>0</v>
      </c>
      <c r="AN33" s="93">
        <v>1</v>
      </c>
      <c r="AO33" s="84">
        <v>0</v>
      </c>
      <c r="AP33" s="94">
        <v>0</v>
      </c>
      <c r="AQ33" s="93">
        <v>1</v>
      </c>
      <c r="AR33" s="84">
        <v>0</v>
      </c>
      <c r="AS33" s="94">
        <v>0</v>
      </c>
      <c r="AT33" s="93">
        <v>1</v>
      </c>
      <c r="AU33" s="84">
        <v>0</v>
      </c>
      <c r="AV33" s="94">
        <v>0</v>
      </c>
      <c r="AW33" s="95">
        <v>10200</v>
      </c>
      <c r="AX33" s="95">
        <v>19980</v>
      </c>
      <c r="AY33" s="96">
        <v>53057</v>
      </c>
      <c r="AZ33" s="106"/>
      <c r="BA33" s="97">
        <v>21</v>
      </c>
      <c r="BB33" s="98">
        <v>9</v>
      </c>
      <c r="BC33" s="98">
        <v>18</v>
      </c>
      <c r="BD33" s="99">
        <v>7.5</v>
      </c>
      <c r="BE33" s="100">
        <v>10.5</v>
      </c>
      <c r="BF33" s="101"/>
      <c r="BG33" s="84"/>
      <c r="BH33" s="84"/>
      <c r="BI33" s="102"/>
      <c r="BJ33" s="102"/>
      <c r="BK33" s="102"/>
      <c r="BL33" s="103"/>
      <c r="BM33" s="104"/>
      <c r="BN33" s="102"/>
      <c r="BO33" s="102"/>
      <c r="BP33" s="104"/>
      <c r="BQ33" s="104"/>
      <c r="BR33" s="104"/>
      <c r="BS33" s="104"/>
      <c r="BT33" s="105">
        <f t="shared" ref="BT33:BT97" si="29">IF(BM33&lt;1,1,AB33)</f>
        <v>1</v>
      </c>
      <c r="BU33" s="105">
        <f t="shared" ref="BU33:BU97" si="30">IF(BN33&lt;1,1,AE33)</f>
        <v>1</v>
      </c>
      <c r="BV33" s="105">
        <f t="shared" ref="BV33:BV97" si="31">IF(BO33&lt;1,1,AH33)</f>
        <v>1</v>
      </c>
      <c r="BW33" s="105">
        <f t="shared" ref="BW33:BW96" si="32">IF(BP33&lt;1,1,AK33)</f>
        <v>1</v>
      </c>
      <c r="BX33" s="105">
        <f t="shared" ref="BX33:BX97" si="33">IF(BQ33&lt;1,1,AN33)</f>
        <v>1</v>
      </c>
      <c r="BY33" s="105">
        <f t="shared" ref="BY33:BY97" si="34">IF(BR33&lt;1,1,AQ33)</f>
        <v>1</v>
      </c>
      <c r="BZ33" s="105">
        <f t="shared" ref="BZ33:BZ97" si="35">IF(BS33&lt;1,1,AT33)</f>
        <v>1</v>
      </c>
      <c r="CA33" s="215">
        <v>0.98</v>
      </c>
      <c r="CB33" s="215">
        <v>0.9</v>
      </c>
      <c r="CC33" s="314"/>
      <c r="CD33" s="314"/>
      <c r="CE33" s="314"/>
      <c r="CF33" s="314"/>
      <c r="CG33" s="314"/>
      <c r="CH33" s="314"/>
      <c r="CI33" s="314"/>
      <c r="CJ33" s="216">
        <v>0.998</v>
      </c>
      <c r="CK33" s="216">
        <v>0.95</v>
      </c>
      <c r="CL33" s="217">
        <f t="shared" ref="CL33:CL96" si="36">AB33</f>
        <v>1</v>
      </c>
      <c r="CM33" s="217">
        <f t="shared" ref="CM33:CM96" si="37">AE33</f>
        <v>1</v>
      </c>
      <c r="CN33" s="217">
        <f t="shared" ref="CN33:CN96" si="38">AH33</f>
        <v>1</v>
      </c>
      <c r="CO33" s="217">
        <f t="shared" ref="CO33:CO96" si="39">AK33</f>
        <v>1</v>
      </c>
      <c r="CP33" s="217">
        <f t="shared" ref="CP33:CP96" si="40">AN33</f>
        <v>1</v>
      </c>
      <c r="CQ33" s="217">
        <f t="shared" ref="CQ33:CQ96" si="41">AQ33</f>
        <v>1</v>
      </c>
      <c r="CR33" s="217">
        <f t="shared" ref="CR33:CR96" si="42">AT33</f>
        <v>1</v>
      </c>
      <c r="CS33" s="317"/>
      <c r="CT33" s="317"/>
      <c r="CU33" s="317"/>
      <c r="CV33" s="317"/>
      <c r="CW33" s="317"/>
      <c r="CX33" s="317"/>
      <c r="CY33" s="317"/>
      <c r="CZ33" s="316"/>
      <c r="DA33" s="312"/>
      <c r="DB33" s="312"/>
      <c r="DC33" s="312"/>
      <c r="DD33" s="312"/>
      <c r="DE33" s="84">
        <f t="shared" si="19"/>
        <v>0</v>
      </c>
      <c r="DF33" s="84">
        <f t="shared" si="19"/>
        <v>0</v>
      </c>
      <c r="DG33" s="84">
        <f t="shared" si="19"/>
        <v>0</v>
      </c>
      <c r="DH33" s="84">
        <f t="shared" si="20"/>
        <v>0</v>
      </c>
      <c r="DI33" s="84">
        <f t="shared" si="20"/>
        <v>0</v>
      </c>
      <c r="DJ33" s="84">
        <f t="shared" si="20"/>
        <v>0</v>
      </c>
      <c r="DK33" s="84">
        <f t="shared" si="18"/>
        <v>0</v>
      </c>
      <c r="DL33" s="311"/>
      <c r="DM33" s="311"/>
      <c r="DN33" s="311"/>
      <c r="DO33" s="311"/>
      <c r="DP33" s="311"/>
      <c r="DQ33" s="311"/>
      <c r="DR33" s="311"/>
    </row>
    <row r="34" spans="1:122" ht="13.5" thickBot="1" x14ac:dyDescent="0.25">
      <c r="A34" s="84">
        <v>1707</v>
      </c>
      <c r="B34" s="309"/>
      <c r="C34" s="86">
        <v>42530</v>
      </c>
      <c r="D34" s="87">
        <v>84479</v>
      </c>
      <c r="E34" s="84">
        <v>11490</v>
      </c>
      <c r="F34" s="88">
        <v>343</v>
      </c>
      <c r="G34" s="84">
        <v>0</v>
      </c>
      <c r="H34" s="89">
        <v>0.97014795474325499</v>
      </c>
      <c r="I34" s="88">
        <v>13987</v>
      </c>
      <c r="J34" s="84">
        <v>407</v>
      </c>
      <c r="K34" s="88">
        <v>0</v>
      </c>
      <c r="L34" s="89">
        <v>0.9709015514406234</v>
      </c>
      <c r="M34" s="88">
        <v>4649</v>
      </c>
      <c r="N34" s="88">
        <v>92</v>
      </c>
      <c r="O34" s="88">
        <v>0</v>
      </c>
      <c r="P34" s="90">
        <v>0.9802107980210798</v>
      </c>
      <c r="Q34" s="88">
        <v>6457</v>
      </c>
      <c r="R34" s="88">
        <v>240</v>
      </c>
      <c r="S34" s="88">
        <v>0</v>
      </c>
      <c r="T34" s="90">
        <v>0.96283103608486909</v>
      </c>
      <c r="U34" s="88">
        <v>47896</v>
      </c>
      <c r="V34" s="88">
        <v>1950</v>
      </c>
      <c r="W34" s="88">
        <v>1</v>
      </c>
      <c r="X34" s="90">
        <v>0.95928678804075496</v>
      </c>
      <c r="Y34" s="85">
        <v>84479</v>
      </c>
      <c r="Z34" s="85">
        <v>3032</v>
      </c>
      <c r="AA34" s="91">
        <v>1</v>
      </c>
      <c r="AB34" s="92">
        <v>1</v>
      </c>
      <c r="AC34" s="84">
        <v>0</v>
      </c>
      <c r="AD34" s="84">
        <v>0</v>
      </c>
      <c r="AE34" s="92">
        <v>1</v>
      </c>
      <c r="AF34" s="84">
        <v>0</v>
      </c>
      <c r="AG34" s="84">
        <v>0</v>
      </c>
      <c r="AH34" s="93">
        <v>1</v>
      </c>
      <c r="AI34" s="84">
        <v>0</v>
      </c>
      <c r="AJ34" s="94">
        <v>0</v>
      </c>
      <c r="AK34" s="93">
        <v>1</v>
      </c>
      <c r="AL34" s="84">
        <v>0</v>
      </c>
      <c r="AM34" s="94">
        <v>0</v>
      </c>
      <c r="AN34" s="93">
        <v>1</v>
      </c>
      <c r="AO34" s="84">
        <v>0</v>
      </c>
      <c r="AP34" s="94">
        <v>0</v>
      </c>
      <c r="AQ34" s="93">
        <v>1</v>
      </c>
      <c r="AR34" s="84">
        <v>0</v>
      </c>
      <c r="AS34" s="94">
        <v>0</v>
      </c>
      <c r="AT34" s="93">
        <v>1</v>
      </c>
      <c r="AU34" s="84">
        <v>0</v>
      </c>
      <c r="AV34" s="94">
        <v>0</v>
      </c>
      <c r="AW34" s="95">
        <v>11490</v>
      </c>
      <c r="AX34" s="95">
        <v>18636</v>
      </c>
      <c r="AY34" s="96">
        <v>54353</v>
      </c>
      <c r="AZ34" s="106"/>
      <c r="BA34" s="97">
        <v>21</v>
      </c>
      <c r="BB34" s="98">
        <v>9</v>
      </c>
      <c r="BC34" s="98">
        <v>22</v>
      </c>
      <c r="BD34" s="99">
        <v>7.5</v>
      </c>
      <c r="BE34" s="100">
        <v>10.5</v>
      </c>
      <c r="BF34" s="101"/>
      <c r="BG34" s="84"/>
      <c r="BH34" s="84"/>
      <c r="BI34" s="102"/>
      <c r="BJ34" s="102"/>
      <c r="BK34" s="102"/>
      <c r="BL34" s="103"/>
      <c r="BM34" s="104"/>
      <c r="BN34" s="102"/>
      <c r="BO34" s="102"/>
      <c r="BP34" s="104"/>
      <c r="BQ34" s="104"/>
      <c r="BR34" s="104"/>
      <c r="BS34" s="104"/>
      <c r="BT34" s="105">
        <f t="shared" si="29"/>
        <v>1</v>
      </c>
      <c r="BU34" s="105">
        <f t="shared" si="30"/>
        <v>1</v>
      </c>
      <c r="BV34" s="105">
        <f t="shared" si="31"/>
        <v>1</v>
      </c>
      <c r="BW34" s="105">
        <f t="shared" si="32"/>
        <v>1</v>
      </c>
      <c r="BX34" s="105">
        <f t="shared" si="33"/>
        <v>1</v>
      </c>
      <c r="BY34" s="105">
        <f t="shared" si="34"/>
        <v>1</v>
      </c>
      <c r="BZ34" s="105">
        <f t="shared" si="35"/>
        <v>1</v>
      </c>
      <c r="CA34" s="215">
        <v>0.98</v>
      </c>
      <c r="CB34" s="215">
        <v>0.9</v>
      </c>
      <c r="CC34" s="314"/>
      <c r="CD34" s="314"/>
      <c r="CE34" s="314"/>
      <c r="CF34" s="314"/>
      <c r="CG34" s="314"/>
      <c r="CH34" s="314"/>
      <c r="CI34" s="314"/>
      <c r="CJ34" s="216">
        <v>0.998</v>
      </c>
      <c r="CK34" s="216">
        <v>0.95</v>
      </c>
      <c r="CL34" s="217">
        <f t="shared" si="36"/>
        <v>1</v>
      </c>
      <c r="CM34" s="217">
        <f t="shared" si="37"/>
        <v>1</v>
      </c>
      <c r="CN34" s="217">
        <f t="shared" si="38"/>
        <v>1</v>
      </c>
      <c r="CO34" s="217">
        <f t="shared" si="39"/>
        <v>1</v>
      </c>
      <c r="CP34" s="217">
        <f t="shared" si="40"/>
        <v>1</v>
      </c>
      <c r="CQ34" s="217">
        <f t="shared" si="41"/>
        <v>1</v>
      </c>
      <c r="CR34" s="217">
        <f t="shared" si="42"/>
        <v>1</v>
      </c>
      <c r="CS34" s="317"/>
      <c r="CT34" s="317"/>
      <c r="CU34" s="317"/>
      <c r="CV34" s="317"/>
      <c r="CW34" s="317"/>
      <c r="CX34" s="317"/>
      <c r="CY34" s="317"/>
      <c r="CZ34" s="316"/>
      <c r="DA34" s="312"/>
      <c r="DB34" s="312"/>
      <c r="DC34" s="312"/>
      <c r="DD34" s="312"/>
      <c r="DE34" s="84">
        <f t="shared" si="19"/>
        <v>0</v>
      </c>
      <c r="DF34" s="84">
        <f t="shared" si="19"/>
        <v>0</v>
      </c>
      <c r="DG34" s="84">
        <f t="shared" si="19"/>
        <v>0</v>
      </c>
      <c r="DH34" s="84">
        <f t="shared" si="20"/>
        <v>0</v>
      </c>
      <c r="DI34" s="84">
        <f t="shared" si="20"/>
        <v>0</v>
      </c>
      <c r="DJ34" s="84">
        <f t="shared" si="20"/>
        <v>0</v>
      </c>
      <c r="DK34" s="84">
        <f t="shared" si="18"/>
        <v>0</v>
      </c>
      <c r="DL34" s="311"/>
      <c r="DM34" s="311"/>
      <c r="DN34" s="311"/>
      <c r="DO34" s="311"/>
      <c r="DP34" s="311"/>
      <c r="DQ34" s="311"/>
      <c r="DR34" s="311"/>
    </row>
    <row r="35" spans="1:122" ht="13.5" thickBot="1" x14ac:dyDescent="0.25">
      <c r="A35" s="84">
        <v>1708</v>
      </c>
      <c r="B35" s="309"/>
      <c r="C35" s="86">
        <v>42531</v>
      </c>
      <c r="D35" s="87">
        <v>76538</v>
      </c>
      <c r="E35" s="84">
        <v>10084</v>
      </c>
      <c r="F35" s="88">
        <v>278</v>
      </c>
      <c r="G35" s="84">
        <v>0</v>
      </c>
      <c r="H35" s="89">
        <v>0.97243157477191589</v>
      </c>
      <c r="I35" s="88">
        <v>12485</v>
      </c>
      <c r="J35" s="84">
        <v>436</v>
      </c>
      <c r="K35" s="88">
        <v>0</v>
      </c>
      <c r="L35" s="89">
        <v>0.9650780937124549</v>
      </c>
      <c r="M35" s="88">
        <v>3982</v>
      </c>
      <c r="N35" s="88">
        <v>105</v>
      </c>
      <c r="O35" s="88">
        <v>0</v>
      </c>
      <c r="P35" s="90">
        <v>0.97363134103465598</v>
      </c>
      <c r="Q35" s="88">
        <v>7395</v>
      </c>
      <c r="R35" s="88">
        <v>392</v>
      </c>
      <c r="S35" s="88">
        <v>2</v>
      </c>
      <c r="T35" s="90">
        <v>0.94699121027721433</v>
      </c>
      <c r="U35" s="88">
        <v>42592</v>
      </c>
      <c r="V35" s="88">
        <v>1729</v>
      </c>
      <c r="W35" s="88">
        <v>6</v>
      </c>
      <c r="X35" s="90">
        <v>0.95940552216378661</v>
      </c>
      <c r="Y35" s="85">
        <v>76538</v>
      </c>
      <c r="Z35" s="85">
        <v>2940</v>
      </c>
      <c r="AA35" s="91">
        <v>8</v>
      </c>
      <c r="AB35" s="92">
        <v>1</v>
      </c>
      <c r="AC35" s="84">
        <v>0</v>
      </c>
      <c r="AD35" s="84">
        <v>0</v>
      </c>
      <c r="AE35" s="92">
        <v>1</v>
      </c>
      <c r="AF35" s="84">
        <v>0</v>
      </c>
      <c r="AG35" s="84">
        <v>0</v>
      </c>
      <c r="AH35" s="93">
        <v>1</v>
      </c>
      <c r="AI35" s="84">
        <v>0</v>
      </c>
      <c r="AJ35" s="94">
        <v>0</v>
      </c>
      <c r="AK35" s="93">
        <v>1</v>
      </c>
      <c r="AL35" s="84">
        <v>0</v>
      </c>
      <c r="AM35" s="94">
        <v>0</v>
      </c>
      <c r="AN35" s="93">
        <v>1</v>
      </c>
      <c r="AO35" s="84">
        <v>0</v>
      </c>
      <c r="AP35" s="94">
        <v>0</v>
      </c>
      <c r="AQ35" s="93">
        <v>1</v>
      </c>
      <c r="AR35" s="84">
        <v>0</v>
      </c>
      <c r="AS35" s="94">
        <v>0</v>
      </c>
      <c r="AT35" s="93">
        <v>1</v>
      </c>
      <c r="AU35" s="84">
        <v>0</v>
      </c>
      <c r="AV35" s="94">
        <v>0</v>
      </c>
      <c r="AW35" s="95">
        <v>10084</v>
      </c>
      <c r="AX35" s="95">
        <v>16467</v>
      </c>
      <c r="AY35" s="96">
        <v>49987</v>
      </c>
      <c r="AZ35" s="106"/>
      <c r="BA35" s="97">
        <v>21</v>
      </c>
      <c r="BB35" s="98">
        <v>9</v>
      </c>
      <c r="BC35" s="98">
        <v>22</v>
      </c>
      <c r="BD35" s="99">
        <v>7.5</v>
      </c>
      <c r="BE35" s="100">
        <v>10.5</v>
      </c>
      <c r="BF35" s="101"/>
      <c r="BG35" s="84"/>
      <c r="BH35" s="84"/>
      <c r="BI35" s="102"/>
      <c r="BJ35" s="102"/>
      <c r="BK35" s="102"/>
      <c r="BL35" s="103"/>
      <c r="BM35" s="104"/>
      <c r="BN35" s="102"/>
      <c r="BO35" s="102"/>
      <c r="BP35" s="104"/>
      <c r="BQ35" s="104"/>
      <c r="BR35" s="104"/>
      <c r="BS35" s="104"/>
      <c r="BT35" s="105">
        <f t="shared" si="29"/>
        <v>1</v>
      </c>
      <c r="BU35" s="105">
        <f t="shared" si="30"/>
        <v>1</v>
      </c>
      <c r="BV35" s="105">
        <f t="shared" si="31"/>
        <v>1</v>
      </c>
      <c r="BW35" s="105">
        <f t="shared" si="32"/>
        <v>1</v>
      </c>
      <c r="BX35" s="105">
        <f t="shared" si="33"/>
        <v>1</v>
      </c>
      <c r="BY35" s="105">
        <f t="shared" si="34"/>
        <v>1</v>
      </c>
      <c r="BZ35" s="105">
        <f t="shared" si="35"/>
        <v>1</v>
      </c>
      <c r="CA35" s="215">
        <v>0.98</v>
      </c>
      <c r="CB35" s="215">
        <v>0.9</v>
      </c>
      <c r="CC35" s="314"/>
      <c r="CD35" s="314"/>
      <c r="CE35" s="314"/>
      <c r="CF35" s="314"/>
      <c r="CG35" s="314"/>
      <c r="CH35" s="314"/>
      <c r="CI35" s="314"/>
      <c r="CJ35" s="216">
        <v>0.998</v>
      </c>
      <c r="CK35" s="216">
        <v>0.95</v>
      </c>
      <c r="CL35" s="217">
        <f t="shared" si="36"/>
        <v>1</v>
      </c>
      <c r="CM35" s="217">
        <f t="shared" si="37"/>
        <v>1</v>
      </c>
      <c r="CN35" s="217">
        <f t="shared" si="38"/>
        <v>1</v>
      </c>
      <c r="CO35" s="217">
        <f t="shared" si="39"/>
        <v>1</v>
      </c>
      <c r="CP35" s="217">
        <f t="shared" si="40"/>
        <v>1</v>
      </c>
      <c r="CQ35" s="217">
        <f t="shared" si="41"/>
        <v>1</v>
      </c>
      <c r="CR35" s="217">
        <f t="shared" si="42"/>
        <v>1</v>
      </c>
      <c r="CS35" s="317"/>
      <c r="CT35" s="317"/>
      <c r="CU35" s="317"/>
      <c r="CV35" s="317"/>
      <c r="CW35" s="317"/>
      <c r="CX35" s="317"/>
      <c r="CY35" s="317"/>
      <c r="CZ35" s="316"/>
      <c r="DA35" s="312"/>
      <c r="DB35" s="312"/>
      <c r="DC35" s="312"/>
      <c r="DD35" s="312"/>
      <c r="DE35" s="84">
        <f t="shared" si="19"/>
        <v>0</v>
      </c>
      <c r="DF35" s="84">
        <f t="shared" si="19"/>
        <v>0</v>
      </c>
      <c r="DG35" s="84">
        <f t="shared" si="19"/>
        <v>0</v>
      </c>
      <c r="DH35" s="84">
        <f t="shared" si="20"/>
        <v>0</v>
      </c>
      <c r="DI35" s="84">
        <f t="shared" si="20"/>
        <v>0</v>
      </c>
      <c r="DJ35" s="84">
        <f t="shared" si="20"/>
        <v>0</v>
      </c>
      <c r="DK35" s="84">
        <f t="shared" si="18"/>
        <v>0</v>
      </c>
      <c r="DL35" s="311"/>
      <c r="DM35" s="311"/>
      <c r="DN35" s="311"/>
      <c r="DO35" s="311"/>
      <c r="DP35" s="311"/>
      <c r="DQ35" s="311"/>
      <c r="DR35" s="311"/>
    </row>
    <row r="36" spans="1:122" ht="13.5" thickBot="1" x14ac:dyDescent="0.25">
      <c r="A36" s="84">
        <v>1709</v>
      </c>
      <c r="B36" s="309"/>
      <c r="C36" s="86">
        <v>42532</v>
      </c>
      <c r="D36" s="87">
        <v>51838</v>
      </c>
      <c r="E36" s="84"/>
      <c r="F36" s="88"/>
      <c r="G36" s="84"/>
      <c r="H36" s="89"/>
      <c r="I36" s="88">
        <v>4929</v>
      </c>
      <c r="J36" s="84">
        <v>209</v>
      </c>
      <c r="K36" s="88">
        <v>0</v>
      </c>
      <c r="L36" s="89">
        <v>0.95759789003854734</v>
      </c>
      <c r="M36" s="88">
        <v>1727</v>
      </c>
      <c r="N36" s="88">
        <v>61</v>
      </c>
      <c r="O36" s="88">
        <v>0</v>
      </c>
      <c r="P36" s="90">
        <v>0.9646786334684424</v>
      </c>
      <c r="Q36" s="88">
        <v>2731</v>
      </c>
      <c r="R36" s="88">
        <v>150</v>
      </c>
      <c r="S36" s="88">
        <v>4</v>
      </c>
      <c r="T36" s="90">
        <v>0.94507506407909192</v>
      </c>
      <c r="U36" s="88">
        <v>42451</v>
      </c>
      <c r="V36" s="88">
        <v>1757</v>
      </c>
      <c r="W36" s="88">
        <v>3</v>
      </c>
      <c r="X36" s="90">
        <v>0.95861110456761911</v>
      </c>
      <c r="Y36" s="85">
        <v>51838</v>
      </c>
      <c r="Z36" s="85">
        <v>2177</v>
      </c>
      <c r="AA36" s="91">
        <v>7</v>
      </c>
      <c r="AB36" s="92">
        <v>1</v>
      </c>
      <c r="AC36" s="84">
        <v>0</v>
      </c>
      <c r="AD36" s="84">
        <v>0</v>
      </c>
      <c r="AE36" s="92">
        <v>1</v>
      </c>
      <c r="AF36" s="84">
        <v>0</v>
      </c>
      <c r="AG36" s="84">
        <v>0</v>
      </c>
      <c r="AH36" s="93">
        <v>1</v>
      </c>
      <c r="AI36" s="84">
        <v>0</v>
      </c>
      <c r="AJ36" s="94">
        <v>0</v>
      </c>
      <c r="AK36" s="93">
        <v>1</v>
      </c>
      <c r="AL36" s="84">
        <v>0</v>
      </c>
      <c r="AM36" s="94">
        <v>0</v>
      </c>
      <c r="AN36" s="93">
        <v>1</v>
      </c>
      <c r="AO36" s="84">
        <v>0</v>
      </c>
      <c r="AP36" s="94">
        <v>0</v>
      </c>
      <c r="AQ36" s="93">
        <v>1</v>
      </c>
      <c r="AR36" s="84">
        <v>0</v>
      </c>
      <c r="AS36" s="94">
        <v>0</v>
      </c>
      <c r="AT36" s="93">
        <v>1</v>
      </c>
      <c r="AU36" s="84">
        <v>0</v>
      </c>
      <c r="AV36" s="94">
        <v>0</v>
      </c>
      <c r="AW36" s="95">
        <v>0</v>
      </c>
      <c r="AX36" s="95">
        <v>6656</v>
      </c>
      <c r="AY36" s="96">
        <v>45182</v>
      </c>
      <c r="AZ36" s="106"/>
      <c r="BA36" s="97">
        <v>21</v>
      </c>
      <c r="BB36" s="98">
        <v>9</v>
      </c>
      <c r="BC36" s="98">
        <v>22</v>
      </c>
      <c r="BD36" s="99">
        <v>7.5</v>
      </c>
      <c r="BE36" s="100">
        <v>10.5</v>
      </c>
      <c r="BF36" s="101"/>
      <c r="BG36" s="84"/>
      <c r="BH36" s="84"/>
      <c r="BI36" s="102"/>
      <c r="BJ36" s="102"/>
      <c r="BK36" s="102"/>
      <c r="BL36" s="103"/>
      <c r="BM36" s="104"/>
      <c r="BN36" s="102"/>
      <c r="BO36" s="102"/>
      <c r="BP36" s="104"/>
      <c r="BQ36" s="104"/>
      <c r="BR36" s="104"/>
      <c r="BS36" s="104"/>
      <c r="BT36" s="105">
        <f t="shared" si="29"/>
        <v>1</v>
      </c>
      <c r="BU36" s="105">
        <f t="shared" si="30"/>
        <v>1</v>
      </c>
      <c r="BV36" s="105">
        <f t="shared" si="31"/>
        <v>1</v>
      </c>
      <c r="BW36" s="105">
        <f t="shared" si="32"/>
        <v>1</v>
      </c>
      <c r="BX36" s="105">
        <f t="shared" si="33"/>
        <v>1</v>
      </c>
      <c r="BY36" s="105">
        <f t="shared" si="34"/>
        <v>1</v>
      </c>
      <c r="BZ36" s="105">
        <f t="shared" si="35"/>
        <v>1</v>
      </c>
      <c r="CA36" s="215">
        <v>0.98</v>
      </c>
      <c r="CB36" s="215">
        <v>0.9</v>
      </c>
      <c r="CC36" s="314"/>
      <c r="CD36" s="314"/>
      <c r="CE36" s="314"/>
      <c r="CF36" s="314"/>
      <c r="CG36" s="314"/>
      <c r="CH36" s="314"/>
      <c r="CI36" s="314"/>
      <c r="CJ36" s="216">
        <v>0.998</v>
      </c>
      <c r="CK36" s="216">
        <v>0.95</v>
      </c>
      <c r="CL36" s="217">
        <f t="shared" si="36"/>
        <v>1</v>
      </c>
      <c r="CM36" s="217">
        <f t="shared" si="37"/>
        <v>1</v>
      </c>
      <c r="CN36" s="217">
        <f t="shared" si="38"/>
        <v>1</v>
      </c>
      <c r="CO36" s="217">
        <f t="shared" si="39"/>
        <v>1</v>
      </c>
      <c r="CP36" s="217">
        <f t="shared" si="40"/>
        <v>1</v>
      </c>
      <c r="CQ36" s="217">
        <f t="shared" si="41"/>
        <v>1</v>
      </c>
      <c r="CR36" s="217">
        <f t="shared" si="42"/>
        <v>1</v>
      </c>
      <c r="CS36" s="317"/>
      <c r="CT36" s="317"/>
      <c r="CU36" s="317"/>
      <c r="CV36" s="317"/>
      <c r="CW36" s="317"/>
      <c r="CX36" s="317"/>
      <c r="CY36" s="317"/>
      <c r="CZ36" s="316"/>
      <c r="DA36" s="312"/>
      <c r="DB36" s="312"/>
      <c r="DC36" s="312"/>
      <c r="DD36" s="312"/>
      <c r="DE36" s="84">
        <f t="shared" si="19"/>
        <v>0</v>
      </c>
      <c r="DF36" s="84">
        <f t="shared" si="19"/>
        <v>0</v>
      </c>
      <c r="DG36" s="84">
        <f t="shared" si="19"/>
        <v>0</v>
      </c>
      <c r="DH36" s="84">
        <f t="shared" si="20"/>
        <v>0</v>
      </c>
      <c r="DI36" s="84">
        <f t="shared" si="20"/>
        <v>0</v>
      </c>
      <c r="DJ36" s="84">
        <f t="shared" si="20"/>
        <v>0</v>
      </c>
      <c r="DK36" s="84">
        <f t="shared" si="18"/>
        <v>0</v>
      </c>
      <c r="DL36" s="311"/>
      <c r="DM36" s="311"/>
      <c r="DN36" s="311"/>
      <c r="DO36" s="311"/>
      <c r="DP36" s="311"/>
      <c r="DQ36" s="311"/>
      <c r="DR36" s="311"/>
    </row>
    <row r="37" spans="1:122" ht="13.5" thickBot="1" x14ac:dyDescent="0.25">
      <c r="A37" s="84">
        <v>1710</v>
      </c>
      <c r="B37" s="309"/>
      <c r="C37" s="86">
        <v>42533</v>
      </c>
      <c r="D37" s="87">
        <v>35948</v>
      </c>
      <c r="E37" s="84"/>
      <c r="F37" s="88"/>
      <c r="G37" s="84"/>
      <c r="H37" s="89"/>
      <c r="I37" s="88">
        <v>551</v>
      </c>
      <c r="J37" s="84">
        <v>40</v>
      </c>
      <c r="K37" s="88">
        <v>0</v>
      </c>
      <c r="L37" s="89">
        <v>0.92740471869328489</v>
      </c>
      <c r="M37" s="88">
        <v>786</v>
      </c>
      <c r="N37" s="88">
        <v>74</v>
      </c>
      <c r="O37" s="88">
        <v>0</v>
      </c>
      <c r="P37" s="90">
        <v>0.90585241730279897</v>
      </c>
      <c r="Q37" s="88">
        <v>292</v>
      </c>
      <c r="R37" s="88">
        <v>14</v>
      </c>
      <c r="S37" s="88">
        <v>0</v>
      </c>
      <c r="T37" s="90">
        <v>0.95205479452054798</v>
      </c>
      <c r="U37" s="88">
        <v>34319</v>
      </c>
      <c r="V37" s="88">
        <v>755</v>
      </c>
      <c r="W37" s="88">
        <v>2</v>
      </c>
      <c r="X37" s="90">
        <v>0.97800052449080688</v>
      </c>
      <c r="Y37" s="85">
        <v>35948</v>
      </c>
      <c r="Z37" s="85">
        <v>883</v>
      </c>
      <c r="AA37" s="91">
        <v>2</v>
      </c>
      <c r="AB37" s="92">
        <v>1</v>
      </c>
      <c r="AC37" s="84">
        <v>0</v>
      </c>
      <c r="AD37" s="84">
        <v>0</v>
      </c>
      <c r="AE37" s="92">
        <v>1</v>
      </c>
      <c r="AF37" s="84">
        <v>0</v>
      </c>
      <c r="AG37" s="84">
        <v>0</v>
      </c>
      <c r="AH37" s="93">
        <v>1</v>
      </c>
      <c r="AI37" s="84">
        <v>0</v>
      </c>
      <c r="AJ37" s="94">
        <v>0</v>
      </c>
      <c r="AK37" s="93">
        <v>1</v>
      </c>
      <c r="AL37" s="84">
        <v>0</v>
      </c>
      <c r="AM37" s="94">
        <v>0</v>
      </c>
      <c r="AN37" s="93">
        <v>1</v>
      </c>
      <c r="AO37" s="84">
        <v>0</v>
      </c>
      <c r="AP37" s="94">
        <v>0</v>
      </c>
      <c r="AQ37" s="93">
        <v>1</v>
      </c>
      <c r="AR37" s="84">
        <v>0</v>
      </c>
      <c r="AS37" s="94">
        <v>0</v>
      </c>
      <c r="AT37" s="93">
        <v>1</v>
      </c>
      <c r="AU37" s="84">
        <v>0</v>
      </c>
      <c r="AV37" s="94">
        <v>0</v>
      </c>
      <c r="AW37" s="95">
        <v>0</v>
      </c>
      <c r="AX37" s="95">
        <v>1337</v>
      </c>
      <c r="AY37" s="96">
        <v>34611</v>
      </c>
      <c r="AZ37" s="106"/>
      <c r="BA37" s="97">
        <v>21</v>
      </c>
      <c r="BB37" s="98">
        <v>9</v>
      </c>
      <c r="BC37" s="98">
        <v>22</v>
      </c>
      <c r="BD37" s="99">
        <v>7.5</v>
      </c>
      <c r="BE37" s="100">
        <v>10.5</v>
      </c>
      <c r="BF37" s="101"/>
      <c r="BG37" s="84"/>
      <c r="BH37" s="84"/>
      <c r="BI37" s="102"/>
      <c r="BJ37" s="102"/>
      <c r="BK37" s="102"/>
      <c r="BL37" s="103"/>
      <c r="BM37" s="104"/>
      <c r="BN37" s="102"/>
      <c r="BO37" s="102"/>
      <c r="BP37" s="107"/>
      <c r="BQ37" s="107"/>
      <c r="BR37" s="107"/>
      <c r="BS37" s="107"/>
      <c r="BT37" s="105">
        <f t="shared" si="29"/>
        <v>1</v>
      </c>
      <c r="BU37" s="105">
        <f t="shared" si="30"/>
        <v>1</v>
      </c>
      <c r="BV37" s="105">
        <f t="shared" si="31"/>
        <v>1</v>
      </c>
      <c r="BW37" s="105">
        <f t="shared" si="32"/>
        <v>1</v>
      </c>
      <c r="BX37" s="105">
        <f t="shared" si="33"/>
        <v>1</v>
      </c>
      <c r="BY37" s="105">
        <f t="shared" si="34"/>
        <v>1</v>
      </c>
      <c r="BZ37" s="105">
        <f t="shared" si="35"/>
        <v>1</v>
      </c>
      <c r="CA37" s="215">
        <v>0.98</v>
      </c>
      <c r="CB37" s="215">
        <v>0.9</v>
      </c>
      <c r="CC37" s="315"/>
      <c r="CD37" s="315"/>
      <c r="CE37" s="315"/>
      <c r="CF37" s="315"/>
      <c r="CG37" s="315"/>
      <c r="CH37" s="315"/>
      <c r="CI37" s="315"/>
      <c r="CJ37" s="216">
        <v>0.998</v>
      </c>
      <c r="CK37" s="216">
        <v>0.95</v>
      </c>
      <c r="CL37" s="217">
        <f t="shared" si="36"/>
        <v>1</v>
      </c>
      <c r="CM37" s="217">
        <f t="shared" si="37"/>
        <v>1</v>
      </c>
      <c r="CN37" s="217">
        <f t="shared" si="38"/>
        <v>1</v>
      </c>
      <c r="CO37" s="217">
        <f t="shared" si="39"/>
        <v>1</v>
      </c>
      <c r="CP37" s="217">
        <f t="shared" si="40"/>
        <v>1</v>
      </c>
      <c r="CQ37" s="217">
        <f t="shared" si="41"/>
        <v>1</v>
      </c>
      <c r="CR37" s="217">
        <f t="shared" si="42"/>
        <v>1</v>
      </c>
      <c r="CS37" s="317"/>
      <c r="CT37" s="317"/>
      <c r="CU37" s="317"/>
      <c r="CV37" s="317"/>
      <c r="CW37" s="317"/>
      <c r="CX37" s="317"/>
      <c r="CY37" s="317"/>
      <c r="CZ37" s="316"/>
      <c r="DA37" s="312"/>
      <c r="DB37" s="312"/>
      <c r="DC37" s="312"/>
      <c r="DD37" s="312"/>
      <c r="DE37" s="84">
        <f t="shared" si="19"/>
        <v>0</v>
      </c>
      <c r="DF37" s="84">
        <f t="shared" si="19"/>
        <v>0</v>
      </c>
      <c r="DG37" s="84">
        <f t="shared" si="19"/>
        <v>0</v>
      </c>
      <c r="DH37" s="84">
        <f t="shared" si="20"/>
        <v>0</v>
      </c>
      <c r="DI37" s="84">
        <f t="shared" si="20"/>
        <v>0</v>
      </c>
      <c r="DJ37" s="84">
        <f t="shared" si="20"/>
        <v>0</v>
      </c>
      <c r="DK37" s="84">
        <f t="shared" si="18"/>
        <v>0</v>
      </c>
      <c r="DL37" s="311"/>
      <c r="DM37" s="311"/>
      <c r="DN37" s="311"/>
      <c r="DO37" s="311"/>
      <c r="DP37" s="311"/>
      <c r="DQ37" s="311"/>
      <c r="DR37" s="311"/>
    </row>
    <row r="38" spans="1:122" ht="13.5" thickBot="1" x14ac:dyDescent="0.25">
      <c r="A38" s="84">
        <v>1711</v>
      </c>
      <c r="B38" s="309">
        <v>24</v>
      </c>
      <c r="C38" s="86">
        <v>42534</v>
      </c>
      <c r="D38" s="87">
        <v>82283</v>
      </c>
      <c r="E38" s="84">
        <v>11363</v>
      </c>
      <c r="F38" s="88">
        <v>342</v>
      </c>
      <c r="G38" s="84">
        <v>0</v>
      </c>
      <c r="H38" s="89">
        <v>0.96990231452961362</v>
      </c>
      <c r="I38" s="88">
        <v>13468</v>
      </c>
      <c r="J38" s="84">
        <v>326</v>
      </c>
      <c r="K38" s="88">
        <v>0</v>
      </c>
      <c r="L38" s="89">
        <v>0.97579447579447576</v>
      </c>
      <c r="M38" s="88">
        <v>5299</v>
      </c>
      <c r="N38" s="88">
        <v>165</v>
      </c>
      <c r="O38" s="88">
        <v>0</v>
      </c>
      <c r="P38" s="90">
        <v>0.96886204944329124</v>
      </c>
      <c r="Q38" s="88">
        <v>5926</v>
      </c>
      <c r="R38" s="88">
        <v>246</v>
      </c>
      <c r="S38" s="88">
        <v>0</v>
      </c>
      <c r="T38" s="90">
        <v>0.95848801889976376</v>
      </c>
      <c r="U38" s="88">
        <v>46227</v>
      </c>
      <c r="V38" s="88">
        <v>1756</v>
      </c>
      <c r="W38" s="88">
        <v>7</v>
      </c>
      <c r="X38" s="90">
        <v>0.96201354186947019</v>
      </c>
      <c r="Y38" s="85">
        <v>82283</v>
      </c>
      <c r="Z38" s="85">
        <v>2835</v>
      </c>
      <c r="AA38" s="91">
        <v>7</v>
      </c>
      <c r="AB38" s="92">
        <v>1</v>
      </c>
      <c r="AC38" s="84">
        <v>0</v>
      </c>
      <c r="AD38" s="84">
        <v>0</v>
      </c>
      <c r="AE38" s="92">
        <v>1</v>
      </c>
      <c r="AF38" s="84">
        <v>0</v>
      </c>
      <c r="AG38" s="84">
        <v>0</v>
      </c>
      <c r="AH38" s="93">
        <v>1</v>
      </c>
      <c r="AI38" s="84">
        <v>0</v>
      </c>
      <c r="AJ38" s="94">
        <v>0</v>
      </c>
      <c r="AK38" s="93">
        <v>1</v>
      </c>
      <c r="AL38" s="84">
        <v>0</v>
      </c>
      <c r="AM38" s="94">
        <v>0</v>
      </c>
      <c r="AN38" s="93">
        <v>1</v>
      </c>
      <c r="AO38" s="84">
        <v>0</v>
      </c>
      <c r="AP38" s="94">
        <v>0</v>
      </c>
      <c r="AQ38" s="93">
        <v>1</v>
      </c>
      <c r="AR38" s="84">
        <v>0</v>
      </c>
      <c r="AS38" s="94">
        <v>0</v>
      </c>
      <c r="AT38" s="93">
        <v>1</v>
      </c>
      <c r="AU38" s="84">
        <v>0</v>
      </c>
      <c r="AV38" s="94">
        <v>0</v>
      </c>
      <c r="AW38" s="95">
        <v>11363</v>
      </c>
      <c r="AX38" s="95">
        <v>18767</v>
      </c>
      <c r="AY38" s="96">
        <v>52153</v>
      </c>
      <c r="AZ38" s="106"/>
      <c r="BA38" s="97">
        <v>14.5</v>
      </c>
      <c r="BB38" s="98">
        <v>0</v>
      </c>
      <c r="BC38" s="98">
        <v>12</v>
      </c>
      <c r="BD38" s="99">
        <v>7.5</v>
      </c>
      <c r="BE38" s="100">
        <v>10.5</v>
      </c>
      <c r="BF38" s="101"/>
      <c r="BG38" s="84"/>
      <c r="BH38" s="84"/>
      <c r="BI38" s="102"/>
      <c r="BJ38" s="102"/>
      <c r="BK38" s="102"/>
      <c r="BL38" s="103"/>
      <c r="BM38" s="104"/>
      <c r="BN38" s="102"/>
      <c r="BO38" s="102"/>
      <c r="BP38" s="107"/>
      <c r="BQ38" s="107"/>
      <c r="BR38" s="107"/>
      <c r="BS38" s="107"/>
      <c r="BT38" s="105">
        <f t="shared" si="29"/>
        <v>1</v>
      </c>
      <c r="BU38" s="105">
        <f t="shared" si="30"/>
        <v>1</v>
      </c>
      <c r="BV38" s="105">
        <f t="shared" si="31"/>
        <v>1</v>
      </c>
      <c r="BW38" s="105">
        <f t="shared" si="32"/>
        <v>1</v>
      </c>
      <c r="BX38" s="105">
        <f t="shared" si="33"/>
        <v>1</v>
      </c>
      <c r="BY38" s="105">
        <f t="shared" si="34"/>
        <v>1</v>
      </c>
      <c r="BZ38" s="105">
        <f t="shared" si="35"/>
        <v>1</v>
      </c>
      <c r="CA38" s="215">
        <v>0.98</v>
      </c>
      <c r="CB38" s="215">
        <v>0.9</v>
      </c>
      <c r="CC38" s="313">
        <f t="shared" ref="CC38:CI38" si="43">AVERAGE(BT38:BT44)</f>
        <v>1</v>
      </c>
      <c r="CD38" s="313">
        <f t="shared" si="43"/>
        <v>1</v>
      </c>
      <c r="CE38" s="313">
        <f t="shared" si="43"/>
        <v>1</v>
      </c>
      <c r="CF38" s="313">
        <f t="shared" si="43"/>
        <v>1</v>
      </c>
      <c r="CG38" s="313">
        <f t="shared" si="43"/>
        <v>1</v>
      </c>
      <c r="CH38" s="313">
        <f t="shared" si="43"/>
        <v>1</v>
      </c>
      <c r="CI38" s="313">
        <f t="shared" si="43"/>
        <v>1</v>
      </c>
      <c r="CJ38" s="216">
        <v>0.998</v>
      </c>
      <c r="CK38" s="216">
        <v>0.95</v>
      </c>
      <c r="CL38" s="217">
        <f t="shared" si="36"/>
        <v>1</v>
      </c>
      <c r="CM38" s="217">
        <f t="shared" si="37"/>
        <v>1</v>
      </c>
      <c r="CN38" s="217">
        <f t="shared" si="38"/>
        <v>1</v>
      </c>
      <c r="CO38" s="217">
        <f t="shared" si="39"/>
        <v>1</v>
      </c>
      <c r="CP38" s="217">
        <f t="shared" si="40"/>
        <v>1</v>
      </c>
      <c r="CQ38" s="217">
        <f t="shared" si="41"/>
        <v>1</v>
      </c>
      <c r="CR38" s="217">
        <f t="shared" si="42"/>
        <v>1</v>
      </c>
      <c r="CS38" s="316">
        <f t="shared" ref="CS38:CY38" si="44">AVERAGE(CL38:CL44)</f>
        <v>1</v>
      </c>
      <c r="CT38" s="316">
        <f t="shared" si="44"/>
        <v>1</v>
      </c>
      <c r="CU38" s="316">
        <f t="shared" si="44"/>
        <v>0.99675324675324684</v>
      </c>
      <c r="CV38" s="316">
        <f t="shared" si="44"/>
        <v>0.99285714285714288</v>
      </c>
      <c r="CW38" s="316">
        <f t="shared" si="44"/>
        <v>1</v>
      </c>
      <c r="CX38" s="316">
        <f t="shared" si="44"/>
        <v>1</v>
      </c>
      <c r="CY38" s="316">
        <f t="shared" si="44"/>
        <v>1</v>
      </c>
      <c r="CZ38" s="316">
        <f>(SUM(Q38:Q44)-SUM(R38:R44))/SUM(Q38:Q44)</f>
        <v>0.95365885248024862</v>
      </c>
      <c r="DA38" s="312">
        <f>(SUM(U38:U44)-SUM(V38:V44))/SUM(U38:U44)</f>
        <v>0.96056158391374968</v>
      </c>
      <c r="DB38" s="312">
        <f>((SUM(E38:E44)-SUM(F38:F44))/SUM(E38:E44))</f>
        <v>0.9683914859467051</v>
      </c>
      <c r="DC38" s="312">
        <f>((SUM(I38:I44)-SUM(J38:J44))/SUM(I38:I44))</f>
        <v>0.97076478131565302</v>
      </c>
      <c r="DD38" s="312">
        <f>((SUM(M38:M44)-SUM(N38:N44))/SUM(M38:M44))</f>
        <v>0.96754860400526244</v>
      </c>
      <c r="DE38" s="84">
        <f t="shared" si="19"/>
        <v>0</v>
      </c>
      <c r="DF38" s="84">
        <f t="shared" si="19"/>
        <v>0</v>
      </c>
      <c r="DG38" s="84">
        <f t="shared" si="19"/>
        <v>0</v>
      </c>
      <c r="DH38" s="84">
        <f t="shared" si="20"/>
        <v>0</v>
      </c>
      <c r="DI38" s="84">
        <f t="shared" si="20"/>
        <v>0</v>
      </c>
      <c r="DJ38" s="84">
        <f t="shared" si="20"/>
        <v>0</v>
      </c>
      <c r="DK38" s="84">
        <f t="shared" si="18"/>
        <v>0</v>
      </c>
      <c r="DL38" s="311">
        <f>IF(CC38&lt;99%,5000,IF(CC38&lt;99.2%,4500,IF(CC38&lt;99.3%,4000,IF(CC38&lt;99.4%,3500,IF(CC38&lt;99.5%,3000,IF(CC38&lt;99.6%,2500,IF(CC38&lt;99.7%,2000,IF(CC38&lt;99.8%,1500,))))))))</f>
        <v>0</v>
      </c>
      <c r="DM38" s="311">
        <f>IF(CD38&lt;99%,5000,IF(CD38&lt;99.2%,4500,IF(CD38&lt;99.3%,4000,IF(CD38&lt;99.4%,3500,IF(CD38&lt;99.5%,3000,IF(CD38&lt;99.6%,2500,IF(CD38&lt;99.7%,2000,IF(CD38&lt;99.8%,1500,))))))))</f>
        <v>0</v>
      </c>
      <c r="DN38" s="311">
        <f>IF(CE38&lt;99%,5000,IF(CE38&lt;99.2%,4500,IF(CE38&lt;99.3%,4000,IF(CE38&lt;99.4%,3500,IF(CE38&lt;99.5%,3000,IF(CE38&lt;99.6%,2500,IF(CE38&lt;99.7%,2000,IF(CE38&lt;99.8%,1500,))))))))</f>
        <v>0</v>
      </c>
      <c r="DO38" s="311">
        <f>IF(CF38&lt;88.2%,5000,IF(CF38&lt;88.4%,4500,IF(CF38&lt;88.5%,4000,IF(CF38&lt;88.6%,3500,IF(CF38&lt;88.7%,3000,IF(CF38&lt;88.8%,2500,IF(CF38&lt;88.9%,2000,IF(CF38&lt;90%,1500,))))))))</f>
        <v>0</v>
      </c>
      <c r="DP38" s="311">
        <f>IF(CG38&lt;99%,5000,IF(CG38&lt;99.2%,4500,IF(CG38&lt;99.3%,4000,IF(CG38&lt;99.4%,3500,IF(CG38&lt;99.5%,3000,IF(CG38&lt;99.6%,2500,IF(CG38&lt;99.7%,2000,IF(CG38&lt;99.8%,1500,))))))))</f>
        <v>0</v>
      </c>
      <c r="DQ38" s="311">
        <f>IF(CH38&lt;99%,5000,IF(CH38&lt;99.2%,4500,IF(CH38&lt;99.3%,4000,IF(CH38&lt;99.4%,3500,IF(CH38&lt;99.5%,3000,IF(CH38&lt;99.6%,2500,IF(CH38&lt;99.7%,2000,IF(CH38&lt;99.8%,1500,))))))))</f>
        <v>0</v>
      </c>
      <c r="DR38" s="311">
        <f>IF(CI38&lt;99%,5000,IF(CI38&lt;99.2%,4500,IF(CI38&lt;99.3%,4000,IF(CI38&lt;99.4%,3500,IF(CI38&lt;99.5%,3000,IF(CI38&lt;99.6%,2500,IF(CI38&lt;99.7%,2000,IF(CI38&lt;99.8%,1500,))))))))</f>
        <v>0</v>
      </c>
    </row>
    <row r="39" spans="1:122" ht="13.5" thickBot="1" x14ac:dyDescent="0.25">
      <c r="A39" s="84">
        <v>1712</v>
      </c>
      <c r="B39" s="309"/>
      <c r="C39" s="86">
        <v>42535</v>
      </c>
      <c r="D39" s="87">
        <v>86071</v>
      </c>
      <c r="E39" s="84">
        <v>10903</v>
      </c>
      <c r="F39" s="88">
        <v>359</v>
      </c>
      <c r="G39" s="84">
        <v>2</v>
      </c>
      <c r="H39" s="89">
        <v>0.96707328258277536</v>
      </c>
      <c r="I39" s="88">
        <v>15478</v>
      </c>
      <c r="J39" s="84">
        <v>505</v>
      </c>
      <c r="K39" s="88">
        <v>2</v>
      </c>
      <c r="L39" s="89">
        <v>0.96737304561312831</v>
      </c>
      <c r="M39" s="88">
        <v>5008</v>
      </c>
      <c r="N39" s="88">
        <v>179</v>
      </c>
      <c r="O39" s="88">
        <v>0</v>
      </c>
      <c r="P39" s="90">
        <v>0.96425718849840258</v>
      </c>
      <c r="Q39" s="88">
        <v>7842</v>
      </c>
      <c r="R39" s="88">
        <v>392</v>
      </c>
      <c r="S39" s="88">
        <v>1</v>
      </c>
      <c r="T39" s="90">
        <v>0.95001275184901812</v>
      </c>
      <c r="U39" s="88">
        <v>46840</v>
      </c>
      <c r="V39" s="88">
        <v>1752</v>
      </c>
      <c r="W39" s="88">
        <v>1</v>
      </c>
      <c r="X39" s="90">
        <v>0.9625960717335611</v>
      </c>
      <c r="Y39" s="85">
        <v>86071</v>
      </c>
      <c r="Z39" s="85">
        <v>3187</v>
      </c>
      <c r="AA39" s="91">
        <v>6</v>
      </c>
      <c r="AB39" s="92">
        <v>1</v>
      </c>
      <c r="AC39" s="84">
        <v>0</v>
      </c>
      <c r="AD39" s="84">
        <v>0</v>
      </c>
      <c r="AE39" s="92">
        <v>1</v>
      </c>
      <c r="AF39" s="84">
        <v>0</v>
      </c>
      <c r="AG39" s="84">
        <v>0</v>
      </c>
      <c r="AH39" s="93">
        <v>1</v>
      </c>
      <c r="AI39" s="84">
        <v>0</v>
      </c>
      <c r="AJ39" s="94">
        <v>0</v>
      </c>
      <c r="AK39" s="93">
        <v>1</v>
      </c>
      <c r="AL39" s="84">
        <v>0</v>
      </c>
      <c r="AM39" s="94">
        <v>0</v>
      </c>
      <c r="AN39" s="93">
        <v>1</v>
      </c>
      <c r="AO39" s="84">
        <v>0</v>
      </c>
      <c r="AP39" s="94">
        <v>0</v>
      </c>
      <c r="AQ39" s="93">
        <v>1</v>
      </c>
      <c r="AR39" s="84">
        <v>0</v>
      </c>
      <c r="AS39" s="94">
        <v>0</v>
      </c>
      <c r="AT39" s="93">
        <v>1</v>
      </c>
      <c r="AU39" s="84">
        <v>0</v>
      </c>
      <c r="AV39" s="94">
        <v>0</v>
      </c>
      <c r="AW39" s="95">
        <v>10903</v>
      </c>
      <c r="AX39" s="95">
        <v>20486</v>
      </c>
      <c r="AY39" s="96">
        <v>54682</v>
      </c>
      <c r="AZ39" s="106"/>
      <c r="BA39" s="97">
        <v>16</v>
      </c>
      <c r="BB39" s="98">
        <v>0</v>
      </c>
      <c r="BC39" s="98">
        <v>8</v>
      </c>
      <c r="BD39" s="99">
        <v>7.5</v>
      </c>
      <c r="BE39" s="100">
        <v>10.5</v>
      </c>
      <c r="BF39" s="101"/>
      <c r="BG39" s="84"/>
      <c r="BH39" s="84"/>
      <c r="BI39" s="102"/>
      <c r="BJ39" s="102"/>
      <c r="BK39" s="102"/>
      <c r="BL39" s="103"/>
      <c r="BM39" s="104"/>
      <c r="BN39" s="102"/>
      <c r="BO39" s="102"/>
      <c r="BP39" s="104"/>
      <c r="BQ39" s="104"/>
      <c r="BR39" s="104"/>
      <c r="BS39" s="104"/>
      <c r="BT39" s="105">
        <f t="shared" si="29"/>
        <v>1</v>
      </c>
      <c r="BU39" s="105">
        <f t="shared" si="30"/>
        <v>1</v>
      </c>
      <c r="BV39" s="105">
        <f t="shared" si="31"/>
        <v>1</v>
      </c>
      <c r="BW39" s="105">
        <f t="shared" si="32"/>
        <v>1</v>
      </c>
      <c r="BX39" s="105">
        <f t="shared" si="33"/>
        <v>1</v>
      </c>
      <c r="BY39" s="105">
        <f t="shared" si="34"/>
        <v>1</v>
      </c>
      <c r="BZ39" s="105">
        <f t="shared" si="35"/>
        <v>1</v>
      </c>
      <c r="CA39" s="215">
        <v>0.98</v>
      </c>
      <c r="CB39" s="215">
        <v>0.9</v>
      </c>
      <c r="CC39" s="314"/>
      <c r="CD39" s="314"/>
      <c r="CE39" s="314"/>
      <c r="CF39" s="314"/>
      <c r="CG39" s="314"/>
      <c r="CH39" s="314"/>
      <c r="CI39" s="314"/>
      <c r="CJ39" s="216">
        <v>0.998</v>
      </c>
      <c r="CK39" s="216">
        <v>0.95</v>
      </c>
      <c r="CL39" s="217">
        <f t="shared" si="36"/>
        <v>1</v>
      </c>
      <c r="CM39" s="217">
        <f t="shared" si="37"/>
        <v>1</v>
      </c>
      <c r="CN39" s="217">
        <f t="shared" si="38"/>
        <v>1</v>
      </c>
      <c r="CO39" s="217">
        <f t="shared" si="39"/>
        <v>1</v>
      </c>
      <c r="CP39" s="217">
        <f t="shared" si="40"/>
        <v>1</v>
      </c>
      <c r="CQ39" s="217">
        <f t="shared" si="41"/>
        <v>1</v>
      </c>
      <c r="CR39" s="217">
        <f t="shared" si="42"/>
        <v>1</v>
      </c>
      <c r="CS39" s="317"/>
      <c r="CT39" s="317"/>
      <c r="CU39" s="317"/>
      <c r="CV39" s="317"/>
      <c r="CW39" s="317"/>
      <c r="CX39" s="317"/>
      <c r="CY39" s="317"/>
      <c r="CZ39" s="316"/>
      <c r="DA39" s="312"/>
      <c r="DB39" s="312"/>
      <c r="DC39" s="312"/>
      <c r="DD39" s="312"/>
      <c r="DE39" s="84">
        <f t="shared" si="19"/>
        <v>0</v>
      </c>
      <c r="DF39" s="84">
        <f t="shared" si="19"/>
        <v>0</v>
      </c>
      <c r="DG39" s="84">
        <f t="shared" si="19"/>
        <v>0</v>
      </c>
      <c r="DH39" s="84">
        <f t="shared" si="20"/>
        <v>0</v>
      </c>
      <c r="DI39" s="84">
        <f t="shared" si="20"/>
        <v>0</v>
      </c>
      <c r="DJ39" s="84">
        <f t="shared" si="20"/>
        <v>0</v>
      </c>
      <c r="DK39" s="84">
        <f t="shared" si="18"/>
        <v>0</v>
      </c>
      <c r="DL39" s="311"/>
      <c r="DM39" s="311"/>
      <c r="DN39" s="311"/>
      <c r="DO39" s="311"/>
      <c r="DP39" s="311"/>
      <c r="DQ39" s="311"/>
      <c r="DR39" s="311"/>
    </row>
    <row r="40" spans="1:122" ht="13.5" thickBot="1" x14ac:dyDescent="0.25">
      <c r="A40" s="84">
        <v>1713</v>
      </c>
      <c r="B40" s="309"/>
      <c r="C40" s="86">
        <v>42536</v>
      </c>
      <c r="D40" s="87">
        <v>84868</v>
      </c>
      <c r="E40" s="84">
        <v>11562</v>
      </c>
      <c r="F40" s="88">
        <v>399</v>
      </c>
      <c r="G40" s="84">
        <v>1</v>
      </c>
      <c r="H40" s="89">
        <v>0.96549039958484695</v>
      </c>
      <c r="I40" s="88">
        <v>12711</v>
      </c>
      <c r="J40" s="84">
        <v>326</v>
      </c>
      <c r="K40" s="88">
        <v>0</v>
      </c>
      <c r="L40" s="89">
        <v>0.97435292266540796</v>
      </c>
      <c r="M40" s="88">
        <v>4743</v>
      </c>
      <c r="N40" s="88">
        <v>124</v>
      </c>
      <c r="O40" s="88">
        <v>0</v>
      </c>
      <c r="P40" s="90">
        <v>0.97385620915032678</v>
      </c>
      <c r="Q40" s="88">
        <v>6890</v>
      </c>
      <c r="R40" s="88">
        <v>317</v>
      </c>
      <c r="S40" s="88">
        <v>0</v>
      </c>
      <c r="T40" s="90">
        <v>0.95399129172714081</v>
      </c>
      <c r="U40" s="88">
        <v>48962</v>
      </c>
      <c r="V40" s="88">
        <v>2229</v>
      </c>
      <c r="W40" s="88">
        <v>3</v>
      </c>
      <c r="X40" s="90">
        <v>0.95447489890118864</v>
      </c>
      <c r="Y40" s="85">
        <v>84868</v>
      </c>
      <c r="Z40" s="85">
        <v>3395</v>
      </c>
      <c r="AA40" s="91">
        <v>4</v>
      </c>
      <c r="AB40" s="92">
        <v>1</v>
      </c>
      <c r="AC40" s="84">
        <v>0</v>
      </c>
      <c r="AD40" s="84">
        <v>0</v>
      </c>
      <c r="AE40" s="92">
        <v>1</v>
      </c>
      <c r="AF40" s="84">
        <v>0</v>
      </c>
      <c r="AG40" s="84">
        <v>0</v>
      </c>
      <c r="AH40" s="93">
        <v>1</v>
      </c>
      <c r="AI40" s="84">
        <v>0</v>
      </c>
      <c r="AJ40" s="94">
        <v>0</v>
      </c>
      <c r="AK40" s="93">
        <v>1</v>
      </c>
      <c r="AL40" s="84">
        <v>0</v>
      </c>
      <c r="AM40" s="94">
        <v>0</v>
      </c>
      <c r="AN40" s="93">
        <v>1</v>
      </c>
      <c r="AO40" s="84">
        <v>0</v>
      </c>
      <c r="AP40" s="94">
        <v>0</v>
      </c>
      <c r="AQ40" s="93">
        <v>1</v>
      </c>
      <c r="AR40" s="84">
        <v>0</v>
      </c>
      <c r="AS40" s="94">
        <v>0</v>
      </c>
      <c r="AT40" s="93">
        <v>1</v>
      </c>
      <c r="AU40" s="84">
        <v>0</v>
      </c>
      <c r="AV40" s="94">
        <v>0</v>
      </c>
      <c r="AW40" s="95">
        <v>11562</v>
      </c>
      <c r="AX40" s="95">
        <v>17454</v>
      </c>
      <c r="AY40" s="96">
        <v>55852</v>
      </c>
      <c r="AZ40" s="106"/>
      <c r="BA40" s="97">
        <v>21</v>
      </c>
      <c r="BB40" s="98">
        <v>9</v>
      </c>
      <c r="BC40" s="98">
        <v>18</v>
      </c>
      <c r="BD40" s="99">
        <v>7.5</v>
      </c>
      <c r="BE40" s="100">
        <v>10.5</v>
      </c>
      <c r="BF40" s="101"/>
      <c r="BG40" s="84"/>
      <c r="BH40" s="84"/>
      <c r="BI40" s="102"/>
      <c r="BJ40" s="102"/>
      <c r="BK40" s="102"/>
      <c r="BL40" s="103"/>
      <c r="BM40" s="104"/>
      <c r="BN40" s="102"/>
      <c r="BO40" s="102"/>
      <c r="BP40" s="104"/>
      <c r="BQ40" s="104"/>
      <c r="BR40" s="104"/>
      <c r="BS40" s="104"/>
      <c r="BT40" s="105">
        <f t="shared" si="29"/>
        <v>1</v>
      </c>
      <c r="BU40" s="105">
        <f t="shared" si="30"/>
        <v>1</v>
      </c>
      <c r="BV40" s="105">
        <f t="shared" si="31"/>
        <v>1</v>
      </c>
      <c r="BW40" s="105">
        <f t="shared" si="32"/>
        <v>1</v>
      </c>
      <c r="BX40" s="105">
        <f t="shared" si="33"/>
        <v>1</v>
      </c>
      <c r="BY40" s="105">
        <f t="shared" si="34"/>
        <v>1</v>
      </c>
      <c r="BZ40" s="105">
        <f t="shared" si="35"/>
        <v>1</v>
      </c>
      <c r="CA40" s="215">
        <v>0.98</v>
      </c>
      <c r="CB40" s="215">
        <v>0.9</v>
      </c>
      <c r="CC40" s="314"/>
      <c r="CD40" s="314"/>
      <c r="CE40" s="314"/>
      <c r="CF40" s="314"/>
      <c r="CG40" s="314"/>
      <c r="CH40" s="314"/>
      <c r="CI40" s="314"/>
      <c r="CJ40" s="216">
        <v>0.998</v>
      </c>
      <c r="CK40" s="216">
        <v>0.95</v>
      </c>
      <c r="CL40" s="217">
        <f t="shared" si="36"/>
        <v>1</v>
      </c>
      <c r="CM40" s="217">
        <f t="shared" si="37"/>
        <v>1</v>
      </c>
      <c r="CN40" s="217">
        <f t="shared" si="38"/>
        <v>1</v>
      </c>
      <c r="CO40" s="217">
        <f t="shared" si="39"/>
        <v>1</v>
      </c>
      <c r="CP40" s="217">
        <f t="shared" si="40"/>
        <v>1</v>
      </c>
      <c r="CQ40" s="217">
        <f t="shared" si="41"/>
        <v>1</v>
      </c>
      <c r="CR40" s="217">
        <f t="shared" si="42"/>
        <v>1</v>
      </c>
      <c r="CS40" s="317"/>
      <c r="CT40" s="317"/>
      <c r="CU40" s="317"/>
      <c r="CV40" s="317"/>
      <c r="CW40" s="317"/>
      <c r="CX40" s="317"/>
      <c r="CY40" s="317"/>
      <c r="CZ40" s="316"/>
      <c r="DA40" s="312"/>
      <c r="DB40" s="312"/>
      <c r="DC40" s="312"/>
      <c r="DD40" s="312"/>
      <c r="DE40" s="84">
        <f t="shared" si="19"/>
        <v>0</v>
      </c>
      <c r="DF40" s="84">
        <f t="shared" si="19"/>
        <v>0</v>
      </c>
      <c r="DG40" s="84">
        <f t="shared" si="19"/>
        <v>0</v>
      </c>
      <c r="DH40" s="84">
        <f t="shared" si="20"/>
        <v>0</v>
      </c>
      <c r="DI40" s="84">
        <f t="shared" si="20"/>
        <v>0</v>
      </c>
      <c r="DJ40" s="84">
        <f t="shared" si="20"/>
        <v>0</v>
      </c>
      <c r="DK40" s="84">
        <f t="shared" si="18"/>
        <v>0</v>
      </c>
      <c r="DL40" s="311"/>
      <c r="DM40" s="311"/>
      <c r="DN40" s="311"/>
      <c r="DO40" s="311"/>
      <c r="DP40" s="311"/>
      <c r="DQ40" s="311"/>
      <c r="DR40" s="311"/>
    </row>
    <row r="41" spans="1:122" ht="13.5" thickBot="1" x14ac:dyDescent="0.25">
      <c r="A41" s="84">
        <v>1714</v>
      </c>
      <c r="B41" s="309"/>
      <c r="C41" s="86">
        <v>42537</v>
      </c>
      <c r="D41" s="87">
        <v>77865</v>
      </c>
      <c r="E41" s="84">
        <v>11059</v>
      </c>
      <c r="F41" s="88">
        <v>343</v>
      </c>
      <c r="G41" s="84">
        <v>0</v>
      </c>
      <c r="H41" s="89">
        <v>0.96898453748078484</v>
      </c>
      <c r="I41" s="88">
        <v>10947</v>
      </c>
      <c r="J41" s="84">
        <v>270</v>
      </c>
      <c r="K41" s="88">
        <v>3</v>
      </c>
      <c r="L41" s="89">
        <v>0.97533570841326389</v>
      </c>
      <c r="M41" s="88">
        <v>4314</v>
      </c>
      <c r="N41" s="88">
        <v>141</v>
      </c>
      <c r="O41" s="88">
        <v>1</v>
      </c>
      <c r="P41" s="90">
        <v>0.96731571627260082</v>
      </c>
      <c r="Q41" s="88">
        <v>6301</v>
      </c>
      <c r="R41" s="88">
        <v>277</v>
      </c>
      <c r="S41" s="88">
        <v>0</v>
      </c>
      <c r="T41" s="90">
        <v>0.95603872401206158</v>
      </c>
      <c r="U41" s="88">
        <v>45244</v>
      </c>
      <c r="V41" s="88">
        <v>1867</v>
      </c>
      <c r="W41" s="88">
        <v>1</v>
      </c>
      <c r="X41" s="90">
        <v>0.95873485987092211</v>
      </c>
      <c r="Y41" s="85">
        <v>77865</v>
      </c>
      <c r="Z41" s="85">
        <v>2898</v>
      </c>
      <c r="AA41" s="91">
        <v>5</v>
      </c>
      <c r="AB41" s="92">
        <v>1</v>
      </c>
      <c r="AC41" s="84">
        <v>0</v>
      </c>
      <c r="AD41" s="84">
        <v>0</v>
      </c>
      <c r="AE41" s="92">
        <v>1</v>
      </c>
      <c r="AF41" s="84">
        <v>0</v>
      </c>
      <c r="AG41" s="84">
        <v>0</v>
      </c>
      <c r="AH41" s="93">
        <v>1</v>
      </c>
      <c r="AI41" s="84">
        <v>0</v>
      </c>
      <c r="AJ41" s="94">
        <v>0</v>
      </c>
      <c r="AK41" s="93">
        <v>1</v>
      </c>
      <c r="AL41" s="84">
        <v>0</v>
      </c>
      <c r="AM41" s="94">
        <v>0</v>
      </c>
      <c r="AN41" s="93">
        <v>1</v>
      </c>
      <c r="AO41" s="84">
        <v>0</v>
      </c>
      <c r="AP41" s="94">
        <v>0</v>
      </c>
      <c r="AQ41" s="93">
        <v>1</v>
      </c>
      <c r="AR41" s="84">
        <v>0</v>
      </c>
      <c r="AS41" s="94">
        <v>0</v>
      </c>
      <c r="AT41" s="93">
        <v>1</v>
      </c>
      <c r="AU41" s="84">
        <v>0</v>
      </c>
      <c r="AV41" s="94">
        <v>0</v>
      </c>
      <c r="AW41" s="95">
        <v>11059</v>
      </c>
      <c r="AX41" s="95">
        <v>15261</v>
      </c>
      <c r="AY41" s="96">
        <v>51545</v>
      </c>
      <c r="AZ41" s="106"/>
      <c r="BA41" s="97">
        <v>21</v>
      </c>
      <c r="BB41" s="98">
        <v>9</v>
      </c>
      <c r="BC41" s="98">
        <v>22</v>
      </c>
      <c r="BD41" s="99">
        <v>7.5</v>
      </c>
      <c r="BE41" s="100">
        <v>10.5</v>
      </c>
      <c r="BF41" s="101"/>
      <c r="BG41" s="84"/>
      <c r="BH41" s="84"/>
      <c r="BI41" s="102"/>
      <c r="BJ41" s="102"/>
      <c r="BK41" s="102"/>
      <c r="BL41" s="103"/>
      <c r="BM41" s="104"/>
      <c r="BN41" s="102"/>
      <c r="BO41" s="102"/>
      <c r="BP41" s="104"/>
      <c r="BQ41" s="104"/>
      <c r="BR41" s="104"/>
      <c r="BS41" s="104"/>
      <c r="BT41" s="105">
        <f t="shared" si="29"/>
        <v>1</v>
      </c>
      <c r="BU41" s="105">
        <f t="shared" si="30"/>
        <v>1</v>
      </c>
      <c r="BV41" s="105">
        <f t="shared" si="31"/>
        <v>1</v>
      </c>
      <c r="BW41" s="105">
        <f t="shared" si="32"/>
        <v>1</v>
      </c>
      <c r="BX41" s="105">
        <f t="shared" si="33"/>
        <v>1</v>
      </c>
      <c r="BY41" s="105">
        <f t="shared" si="34"/>
        <v>1</v>
      </c>
      <c r="BZ41" s="105">
        <f t="shared" si="35"/>
        <v>1</v>
      </c>
      <c r="CA41" s="215">
        <v>0.98</v>
      </c>
      <c r="CB41" s="215">
        <v>0.9</v>
      </c>
      <c r="CC41" s="314"/>
      <c r="CD41" s="314"/>
      <c r="CE41" s="314"/>
      <c r="CF41" s="314"/>
      <c r="CG41" s="314"/>
      <c r="CH41" s="314"/>
      <c r="CI41" s="314"/>
      <c r="CJ41" s="216">
        <v>0.998</v>
      </c>
      <c r="CK41" s="216">
        <v>0.95</v>
      </c>
      <c r="CL41" s="217">
        <f t="shared" si="36"/>
        <v>1</v>
      </c>
      <c r="CM41" s="217">
        <f t="shared" si="37"/>
        <v>1</v>
      </c>
      <c r="CN41" s="217">
        <f t="shared" si="38"/>
        <v>1</v>
      </c>
      <c r="CO41" s="217">
        <f t="shared" si="39"/>
        <v>1</v>
      </c>
      <c r="CP41" s="217">
        <f t="shared" si="40"/>
        <v>1</v>
      </c>
      <c r="CQ41" s="217">
        <f t="shared" si="41"/>
        <v>1</v>
      </c>
      <c r="CR41" s="217">
        <f t="shared" si="42"/>
        <v>1</v>
      </c>
      <c r="CS41" s="317"/>
      <c r="CT41" s="317"/>
      <c r="CU41" s="317"/>
      <c r="CV41" s="317"/>
      <c r="CW41" s="317"/>
      <c r="CX41" s="317"/>
      <c r="CY41" s="317"/>
      <c r="CZ41" s="316"/>
      <c r="DA41" s="312"/>
      <c r="DB41" s="312"/>
      <c r="DC41" s="312"/>
      <c r="DD41" s="312"/>
      <c r="DE41" s="84">
        <f t="shared" si="19"/>
        <v>0</v>
      </c>
      <c r="DF41" s="84">
        <f t="shared" si="19"/>
        <v>0</v>
      </c>
      <c r="DG41" s="84">
        <f t="shared" si="19"/>
        <v>0</v>
      </c>
      <c r="DH41" s="84">
        <f t="shared" si="20"/>
        <v>0</v>
      </c>
      <c r="DI41" s="84">
        <f t="shared" si="20"/>
        <v>0</v>
      </c>
      <c r="DJ41" s="84">
        <f t="shared" si="20"/>
        <v>0</v>
      </c>
      <c r="DK41" s="84">
        <f t="shared" si="18"/>
        <v>0</v>
      </c>
      <c r="DL41" s="311"/>
      <c r="DM41" s="311"/>
      <c r="DN41" s="311"/>
      <c r="DO41" s="311"/>
      <c r="DP41" s="311"/>
      <c r="DQ41" s="311"/>
      <c r="DR41" s="311"/>
    </row>
    <row r="42" spans="1:122" ht="13.5" thickBot="1" x14ac:dyDescent="0.25">
      <c r="A42" s="84">
        <v>1715</v>
      </c>
      <c r="B42" s="309"/>
      <c r="C42" s="86">
        <v>42538</v>
      </c>
      <c r="D42" s="87">
        <v>79446</v>
      </c>
      <c r="E42" s="84">
        <v>9940</v>
      </c>
      <c r="F42" s="88">
        <v>290</v>
      </c>
      <c r="G42" s="84">
        <v>3</v>
      </c>
      <c r="H42" s="89">
        <v>0.97082494969818911</v>
      </c>
      <c r="I42" s="88">
        <v>14608</v>
      </c>
      <c r="J42" s="84">
        <v>492</v>
      </c>
      <c r="K42" s="88">
        <v>0</v>
      </c>
      <c r="L42" s="89">
        <v>0.96631982475355971</v>
      </c>
      <c r="M42" s="88">
        <v>4600</v>
      </c>
      <c r="N42" s="88">
        <v>165</v>
      </c>
      <c r="O42" s="88">
        <v>0</v>
      </c>
      <c r="P42" s="90">
        <v>0.96413043478260874</v>
      </c>
      <c r="Q42" s="88">
        <v>8475</v>
      </c>
      <c r="R42" s="88">
        <v>431</v>
      </c>
      <c r="S42" s="88">
        <v>0</v>
      </c>
      <c r="T42" s="90">
        <v>0.94914454277286131</v>
      </c>
      <c r="U42" s="88">
        <v>41823</v>
      </c>
      <c r="V42" s="88">
        <v>1960</v>
      </c>
      <c r="W42" s="88">
        <v>0</v>
      </c>
      <c r="X42" s="90">
        <v>0.95313583434952065</v>
      </c>
      <c r="Y42" s="85">
        <v>79446</v>
      </c>
      <c r="Z42" s="85">
        <v>3338</v>
      </c>
      <c r="AA42" s="91">
        <v>3</v>
      </c>
      <c r="AB42" s="92">
        <v>1</v>
      </c>
      <c r="AC42" s="84">
        <v>0</v>
      </c>
      <c r="AD42" s="84">
        <v>0</v>
      </c>
      <c r="AE42" s="92">
        <v>1</v>
      </c>
      <c r="AF42" s="84">
        <v>0</v>
      </c>
      <c r="AG42" s="84">
        <v>0</v>
      </c>
      <c r="AH42" s="93">
        <v>1</v>
      </c>
      <c r="AI42" s="84">
        <v>0</v>
      </c>
      <c r="AJ42" s="94">
        <v>0</v>
      </c>
      <c r="AK42" s="93">
        <v>1</v>
      </c>
      <c r="AL42" s="84">
        <v>0</v>
      </c>
      <c r="AM42" s="94">
        <v>0</v>
      </c>
      <c r="AN42" s="93">
        <v>1</v>
      </c>
      <c r="AO42" s="84">
        <v>0</v>
      </c>
      <c r="AP42" s="94">
        <v>0</v>
      </c>
      <c r="AQ42" s="93">
        <v>1</v>
      </c>
      <c r="AR42" s="84">
        <v>0</v>
      </c>
      <c r="AS42" s="94">
        <v>0</v>
      </c>
      <c r="AT42" s="93">
        <v>1</v>
      </c>
      <c r="AU42" s="84">
        <v>0</v>
      </c>
      <c r="AV42" s="94">
        <v>0</v>
      </c>
      <c r="AW42" s="95">
        <v>9940</v>
      </c>
      <c r="AX42" s="95">
        <v>19208</v>
      </c>
      <c r="AY42" s="96">
        <v>50298</v>
      </c>
      <c r="AZ42" s="106"/>
      <c r="BA42" s="97">
        <v>21</v>
      </c>
      <c r="BB42" s="98">
        <v>9</v>
      </c>
      <c r="BC42" s="98">
        <v>22</v>
      </c>
      <c r="BD42" s="99">
        <v>7.5</v>
      </c>
      <c r="BE42" s="100">
        <v>10.5</v>
      </c>
      <c r="BF42" s="101"/>
      <c r="BG42" s="84"/>
      <c r="BH42" s="84"/>
      <c r="BI42" s="102"/>
      <c r="BJ42" s="102"/>
      <c r="BK42" s="102"/>
      <c r="BL42" s="103"/>
      <c r="BM42" s="104"/>
      <c r="BN42" s="102"/>
      <c r="BO42" s="102"/>
      <c r="BP42" s="104"/>
      <c r="BQ42" s="104"/>
      <c r="BR42" s="104"/>
      <c r="BS42" s="104"/>
      <c r="BT42" s="105">
        <f t="shared" si="29"/>
        <v>1</v>
      </c>
      <c r="BU42" s="105">
        <f t="shared" si="30"/>
        <v>1</v>
      </c>
      <c r="BV42" s="105">
        <f t="shared" si="31"/>
        <v>1</v>
      </c>
      <c r="BW42" s="105">
        <f t="shared" si="32"/>
        <v>1</v>
      </c>
      <c r="BX42" s="105">
        <f t="shared" si="33"/>
        <v>1</v>
      </c>
      <c r="BY42" s="105">
        <f t="shared" si="34"/>
        <v>1</v>
      </c>
      <c r="BZ42" s="105">
        <f t="shared" si="35"/>
        <v>1</v>
      </c>
      <c r="CA42" s="215">
        <v>0.98</v>
      </c>
      <c r="CB42" s="215">
        <v>0.9</v>
      </c>
      <c r="CC42" s="314"/>
      <c r="CD42" s="314"/>
      <c r="CE42" s="314"/>
      <c r="CF42" s="314"/>
      <c r="CG42" s="314"/>
      <c r="CH42" s="314"/>
      <c r="CI42" s="314"/>
      <c r="CJ42" s="216">
        <v>0.998</v>
      </c>
      <c r="CK42" s="216">
        <v>0.95</v>
      </c>
      <c r="CL42" s="217">
        <f t="shared" si="36"/>
        <v>1</v>
      </c>
      <c r="CM42" s="217">
        <f t="shared" si="37"/>
        <v>1</v>
      </c>
      <c r="CN42" s="217">
        <f t="shared" si="38"/>
        <v>1</v>
      </c>
      <c r="CO42" s="217">
        <f t="shared" si="39"/>
        <v>1</v>
      </c>
      <c r="CP42" s="217">
        <f t="shared" si="40"/>
        <v>1</v>
      </c>
      <c r="CQ42" s="217">
        <f t="shared" si="41"/>
        <v>1</v>
      </c>
      <c r="CR42" s="217">
        <f t="shared" si="42"/>
        <v>1</v>
      </c>
      <c r="CS42" s="317"/>
      <c r="CT42" s="317"/>
      <c r="CU42" s="317"/>
      <c r="CV42" s="317"/>
      <c r="CW42" s="317"/>
      <c r="CX42" s="317"/>
      <c r="CY42" s="317"/>
      <c r="CZ42" s="316"/>
      <c r="DA42" s="312"/>
      <c r="DB42" s="312"/>
      <c r="DC42" s="312"/>
      <c r="DD42" s="312"/>
      <c r="DE42" s="84">
        <f t="shared" si="19"/>
        <v>0</v>
      </c>
      <c r="DF42" s="84">
        <f t="shared" si="19"/>
        <v>0</v>
      </c>
      <c r="DG42" s="84">
        <f t="shared" si="19"/>
        <v>0</v>
      </c>
      <c r="DH42" s="84">
        <f t="shared" si="20"/>
        <v>0</v>
      </c>
      <c r="DI42" s="84">
        <f t="shared" si="20"/>
        <v>0</v>
      </c>
      <c r="DJ42" s="84">
        <f t="shared" si="20"/>
        <v>0</v>
      </c>
      <c r="DK42" s="84">
        <f t="shared" si="18"/>
        <v>0</v>
      </c>
      <c r="DL42" s="311"/>
      <c r="DM42" s="311"/>
      <c r="DN42" s="311"/>
      <c r="DO42" s="311"/>
      <c r="DP42" s="311"/>
      <c r="DQ42" s="311"/>
      <c r="DR42" s="311"/>
    </row>
    <row r="43" spans="1:122" ht="13.5" thickBot="1" x14ac:dyDescent="0.25">
      <c r="A43" s="84">
        <v>1716</v>
      </c>
      <c r="B43" s="309"/>
      <c r="C43" s="86">
        <v>42539</v>
      </c>
      <c r="D43" s="87">
        <v>55766</v>
      </c>
      <c r="E43" s="84"/>
      <c r="F43" s="88"/>
      <c r="G43" s="84"/>
      <c r="H43" s="89"/>
      <c r="I43" s="88">
        <v>5708</v>
      </c>
      <c r="J43" s="84">
        <v>215</v>
      </c>
      <c r="K43" s="88">
        <v>446</v>
      </c>
      <c r="L43" s="89">
        <v>0.96233356692361594</v>
      </c>
      <c r="M43" s="88">
        <v>3082</v>
      </c>
      <c r="N43" s="88">
        <v>98</v>
      </c>
      <c r="O43" s="88">
        <v>0</v>
      </c>
      <c r="P43" s="90">
        <v>0.96820246593121351</v>
      </c>
      <c r="Q43" s="88">
        <v>3016</v>
      </c>
      <c r="R43" s="88">
        <v>123</v>
      </c>
      <c r="S43" s="88">
        <v>1</v>
      </c>
      <c r="T43" s="90">
        <v>0.95921750663129979</v>
      </c>
      <c r="U43" s="88">
        <v>43960</v>
      </c>
      <c r="V43" s="88">
        <v>1781</v>
      </c>
      <c r="W43" s="88">
        <v>22</v>
      </c>
      <c r="X43" s="90">
        <v>0.95948589626933578</v>
      </c>
      <c r="Y43" s="85">
        <v>55766</v>
      </c>
      <c r="Z43" s="85">
        <v>2217</v>
      </c>
      <c r="AA43" s="91">
        <v>469</v>
      </c>
      <c r="AB43" s="92">
        <v>1</v>
      </c>
      <c r="AC43" s="84">
        <v>0</v>
      </c>
      <c r="AD43" s="84">
        <v>0</v>
      </c>
      <c r="AE43" s="92">
        <v>1</v>
      </c>
      <c r="AF43" s="84">
        <v>0</v>
      </c>
      <c r="AG43" s="84">
        <v>0</v>
      </c>
      <c r="AH43" s="93">
        <v>0.97727272727272729</v>
      </c>
      <c r="AI43" s="84">
        <v>2</v>
      </c>
      <c r="AJ43" s="94">
        <v>0.5</v>
      </c>
      <c r="AK43" s="93">
        <v>0.95</v>
      </c>
      <c r="AL43" s="84">
        <v>1</v>
      </c>
      <c r="AM43" s="94">
        <v>1.5</v>
      </c>
      <c r="AN43" s="93">
        <v>1</v>
      </c>
      <c r="AO43" s="84">
        <v>0</v>
      </c>
      <c r="AP43" s="94">
        <v>0</v>
      </c>
      <c r="AQ43" s="93">
        <v>1</v>
      </c>
      <c r="AR43" s="84">
        <v>0</v>
      </c>
      <c r="AS43" s="94">
        <v>0</v>
      </c>
      <c r="AT43" s="93">
        <v>1</v>
      </c>
      <c r="AU43" s="84">
        <v>0</v>
      </c>
      <c r="AV43" s="94">
        <v>0</v>
      </c>
      <c r="AW43" s="95">
        <v>0</v>
      </c>
      <c r="AX43" s="95">
        <v>8790</v>
      </c>
      <c r="AY43" s="96">
        <v>46976</v>
      </c>
      <c r="AZ43" s="106" t="s">
        <v>179</v>
      </c>
      <c r="BA43" s="97">
        <v>21</v>
      </c>
      <c r="BB43" s="98">
        <v>9</v>
      </c>
      <c r="BC43" s="98">
        <v>22</v>
      </c>
      <c r="BD43" s="99">
        <v>7.5</v>
      </c>
      <c r="BE43" s="100">
        <v>10.5</v>
      </c>
      <c r="BF43" s="101"/>
      <c r="BG43" s="84"/>
      <c r="BH43" s="84">
        <v>1</v>
      </c>
      <c r="BI43" s="102">
        <v>1.5</v>
      </c>
      <c r="BJ43" s="102"/>
      <c r="BK43" s="102"/>
      <c r="BL43" s="103"/>
      <c r="BM43" s="104"/>
      <c r="BN43" s="102"/>
      <c r="BO43" s="102">
        <v>0</v>
      </c>
      <c r="BP43" s="104">
        <v>0</v>
      </c>
      <c r="BQ43" s="104"/>
      <c r="BR43" s="104"/>
      <c r="BS43" s="104"/>
      <c r="BT43" s="105">
        <f t="shared" si="29"/>
        <v>1</v>
      </c>
      <c r="BU43" s="105">
        <f t="shared" si="30"/>
        <v>1</v>
      </c>
      <c r="BV43" s="105">
        <f t="shared" si="31"/>
        <v>1</v>
      </c>
      <c r="BW43" s="105">
        <f t="shared" si="32"/>
        <v>1</v>
      </c>
      <c r="BX43" s="105">
        <f t="shared" si="33"/>
        <v>1</v>
      </c>
      <c r="BY43" s="105">
        <f t="shared" si="34"/>
        <v>1</v>
      </c>
      <c r="BZ43" s="105">
        <f t="shared" si="35"/>
        <v>1</v>
      </c>
      <c r="CA43" s="215">
        <v>0.98</v>
      </c>
      <c r="CB43" s="215">
        <v>0.9</v>
      </c>
      <c r="CC43" s="314"/>
      <c r="CD43" s="314"/>
      <c r="CE43" s="314"/>
      <c r="CF43" s="314"/>
      <c r="CG43" s="314"/>
      <c r="CH43" s="314"/>
      <c r="CI43" s="314"/>
      <c r="CJ43" s="216">
        <v>0.998</v>
      </c>
      <c r="CK43" s="216">
        <v>0.95</v>
      </c>
      <c r="CL43" s="217">
        <f t="shared" si="36"/>
        <v>1</v>
      </c>
      <c r="CM43" s="217">
        <f t="shared" si="37"/>
        <v>1</v>
      </c>
      <c r="CN43" s="217">
        <f t="shared" si="38"/>
        <v>0.97727272727272729</v>
      </c>
      <c r="CO43" s="217">
        <f t="shared" si="39"/>
        <v>0.95</v>
      </c>
      <c r="CP43" s="217">
        <f t="shared" si="40"/>
        <v>1</v>
      </c>
      <c r="CQ43" s="217">
        <f t="shared" si="41"/>
        <v>1</v>
      </c>
      <c r="CR43" s="217">
        <f t="shared" si="42"/>
        <v>1</v>
      </c>
      <c r="CS43" s="317"/>
      <c r="CT43" s="317"/>
      <c r="CU43" s="317"/>
      <c r="CV43" s="317"/>
      <c r="CW43" s="317"/>
      <c r="CX43" s="317"/>
      <c r="CY43" s="317"/>
      <c r="CZ43" s="316"/>
      <c r="DA43" s="312"/>
      <c r="DB43" s="312"/>
      <c r="DC43" s="312"/>
      <c r="DD43" s="312"/>
      <c r="DE43" s="84">
        <f t="shared" si="19"/>
        <v>0</v>
      </c>
      <c r="DF43" s="84">
        <f t="shared" si="19"/>
        <v>0</v>
      </c>
      <c r="DG43" s="84">
        <f t="shared" si="19"/>
        <v>0</v>
      </c>
      <c r="DH43" s="84">
        <f t="shared" si="20"/>
        <v>0</v>
      </c>
      <c r="DI43" s="84">
        <f t="shared" si="20"/>
        <v>0</v>
      </c>
      <c r="DJ43" s="84">
        <f t="shared" si="20"/>
        <v>0</v>
      </c>
      <c r="DK43" s="84">
        <f t="shared" si="18"/>
        <v>0</v>
      </c>
      <c r="DL43" s="311"/>
      <c r="DM43" s="311"/>
      <c r="DN43" s="311"/>
      <c r="DO43" s="311"/>
      <c r="DP43" s="311"/>
      <c r="DQ43" s="311"/>
      <c r="DR43" s="311"/>
    </row>
    <row r="44" spans="1:122" ht="13.5" thickBot="1" x14ac:dyDescent="0.25">
      <c r="A44" s="84">
        <v>1717</v>
      </c>
      <c r="B44" s="309"/>
      <c r="C44" s="86">
        <v>42540</v>
      </c>
      <c r="D44" s="87">
        <v>28876</v>
      </c>
      <c r="E44" s="84"/>
      <c r="F44" s="88"/>
      <c r="G44" s="84"/>
      <c r="H44" s="89"/>
      <c r="I44" s="88">
        <v>382</v>
      </c>
      <c r="J44" s="84">
        <v>9</v>
      </c>
      <c r="K44" s="88">
        <v>0</v>
      </c>
      <c r="L44" s="89">
        <v>0.97643979057591623</v>
      </c>
      <c r="M44" s="88">
        <v>318</v>
      </c>
      <c r="N44" s="88">
        <v>16</v>
      </c>
      <c r="O44" s="88">
        <v>0</v>
      </c>
      <c r="P44" s="90">
        <v>0.94968553459119498</v>
      </c>
      <c r="Q44" s="88">
        <v>155</v>
      </c>
      <c r="R44" s="88">
        <v>3</v>
      </c>
      <c r="S44" s="88">
        <v>0</v>
      </c>
      <c r="T44" s="90">
        <v>0.98064516129032253</v>
      </c>
      <c r="U44" s="88">
        <v>28021</v>
      </c>
      <c r="V44" s="88">
        <v>529</v>
      </c>
      <c r="W44" s="88">
        <v>0</v>
      </c>
      <c r="X44" s="90">
        <v>0.98112130188073232</v>
      </c>
      <c r="Y44" s="85">
        <v>28876</v>
      </c>
      <c r="Z44" s="85">
        <v>557</v>
      </c>
      <c r="AA44" s="91">
        <v>0</v>
      </c>
      <c r="AB44" s="92">
        <v>1</v>
      </c>
      <c r="AC44" s="84">
        <v>0</v>
      </c>
      <c r="AD44" s="84">
        <v>0</v>
      </c>
      <c r="AE44" s="92">
        <v>1</v>
      </c>
      <c r="AF44" s="84">
        <v>0</v>
      </c>
      <c r="AG44" s="84">
        <v>0</v>
      </c>
      <c r="AH44" s="93">
        <v>1</v>
      </c>
      <c r="AI44" s="84">
        <v>0</v>
      </c>
      <c r="AJ44" s="94">
        <v>0</v>
      </c>
      <c r="AK44" s="93">
        <v>1</v>
      </c>
      <c r="AL44" s="84">
        <v>0</v>
      </c>
      <c r="AM44" s="94">
        <v>0</v>
      </c>
      <c r="AN44" s="93">
        <v>1</v>
      </c>
      <c r="AO44" s="84">
        <v>0</v>
      </c>
      <c r="AP44" s="94">
        <v>0</v>
      </c>
      <c r="AQ44" s="93">
        <v>1</v>
      </c>
      <c r="AR44" s="84">
        <v>0</v>
      </c>
      <c r="AS44" s="94">
        <v>0</v>
      </c>
      <c r="AT44" s="93">
        <v>1</v>
      </c>
      <c r="AU44" s="84">
        <v>0</v>
      </c>
      <c r="AV44" s="94">
        <v>0</v>
      </c>
      <c r="AW44" s="95">
        <v>0</v>
      </c>
      <c r="AX44" s="95">
        <v>700</v>
      </c>
      <c r="AY44" s="96">
        <v>28176</v>
      </c>
      <c r="AZ44" s="106"/>
      <c r="BA44" s="97">
        <v>21</v>
      </c>
      <c r="BB44" s="98">
        <v>9</v>
      </c>
      <c r="BC44" s="98">
        <v>22</v>
      </c>
      <c r="BD44" s="99">
        <v>7.5</v>
      </c>
      <c r="BE44" s="100">
        <v>10.5</v>
      </c>
      <c r="BF44" s="101"/>
      <c r="BG44" s="84"/>
      <c r="BH44" s="84"/>
      <c r="BI44" s="102"/>
      <c r="BJ44" s="102"/>
      <c r="BK44" s="102"/>
      <c r="BL44" s="103"/>
      <c r="BM44" s="104"/>
      <c r="BN44" s="102"/>
      <c r="BO44" s="102"/>
      <c r="BP44" s="107"/>
      <c r="BQ44" s="107"/>
      <c r="BR44" s="107"/>
      <c r="BS44" s="107"/>
      <c r="BT44" s="105">
        <f t="shared" si="29"/>
        <v>1</v>
      </c>
      <c r="BU44" s="105">
        <f t="shared" si="30"/>
        <v>1</v>
      </c>
      <c r="BV44" s="105">
        <f t="shared" si="31"/>
        <v>1</v>
      </c>
      <c r="BW44" s="105">
        <f t="shared" si="32"/>
        <v>1</v>
      </c>
      <c r="BX44" s="105">
        <f t="shared" si="33"/>
        <v>1</v>
      </c>
      <c r="BY44" s="105">
        <f t="shared" si="34"/>
        <v>1</v>
      </c>
      <c r="BZ44" s="105">
        <f t="shared" si="35"/>
        <v>1</v>
      </c>
      <c r="CA44" s="215">
        <v>0.98</v>
      </c>
      <c r="CB44" s="215">
        <v>0.9</v>
      </c>
      <c r="CC44" s="315"/>
      <c r="CD44" s="315"/>
      <c r="CE44" s="315"/>
      <c r="CF44" s="315"/>
      <c r="CG44" s="315"/>
      <c r="CH44" s="315"/>
      <c r="CI44" s="315"/>
      <c r="CJ44" s="216">
        <v>0.998</v>
      </c>
      <c r="CK44" s="216">
        <v>0.95</v>
      </c>
      <c r="CL44" s="217">
        <f t="shared" si="36"/>
        <v>1</v>
      </c>
      <c r="CM44" s="217">
        <f t="shared" si="37"/>
        <v>1</v>
      </c>
      <c r="CN44" s="217">
        <f t="shared" si="38"/>
        <v>1</v>
      </c>
      <c r="CO44" s="217">
        <f t="shared" si="39"/>
        <v>1</v>
      </c>
      <c r="CP44" s="217">
        <f t="shared" si="40"/>
        <v>1</v>
      </c>
      <c r="CQ44" s="217">
        <f t="shared" si="41"/>
        <v>1</v>
      </c>
      <c r="CR44" s="217">
        <f t="shared" si="42"/>
        <v>1</v>
      </c>
      <c r="CS44" s="317"/>
      <c r="CT44" s="317"/>
      <c r="CU44" s="317"/>
      <c r="CV44" s="317"/>
      <c r="CW44" s="317"/>
      <c r="CX44" s="317"/>
      <c r="CY44" s="317"/>
      <c r="CZ44" s="316"/>
      <c r="DA44" s="312"/>
      <c r="DB44" s="312"/>
      <c r="DC44" s="312"/>
      <c r="DD44" s="312"/>
      <c r="DE44" s="84">
        <f t="shared" si="19"/>
        <v>0</v>
      </c>
      <c r="DF44" s="84">
        <f t="shared" si="19"/>
        <v>0</v>
      </c>
      <c r="DG44" s="84">
        <f t="shared" si="19"/>
        <v>0</v>
      </c>
      <c r="DH44" s="84">
        <f t="shared" si="20"/>
        <v>0</v>
      </c>
      <c r="DI44" s="84">
        <f t="shared" si="20"/>
        <v>0</v>
      </c>
      <c r="DJ44" s="84">
        <f t="shared" si="20"/>
        <v>0</v>
      </c>
      <c r="DK44" s="84">
        <f t="shared" si="18"/>
        <v>0</v>
      </c>
      <c r="DL44" s="311"/>
      <c r="DM44" s="311"/>
      <c r="DN44" s="311"/>
      <c r="DO44" s="311"/>
      <c r="DP44" s="311"/>
      <c r="DQ44" s="311"/>
      <c r="DR44" s="311"/>
    </row>
    <row r="45" spans="1:122" ht="13.5" thickBot="1" x14ac:dyDescent="0.25">
      <c r="A45" s="84">
        <v>1718</v>
      </c>
      <c r="B45" s="309">
        <v>25</v>
      </c>
      <c r="C45" s="86">
        <v>42541</v>
      </c>
      <c r="D45" s="87">
        <v>83836</v>
      </c>
      <c r="E45" s="84">
        <v>11904</v>
      </c>
      <c r="F45" s="88">
        <v>440</v>
      </c>
      <c r="G45" s="84">
        <v>0</v>
      </c>
      <c r="H45" s="89">
        <v>0.96303763440860213</v>
      </c>
      <c r="I45" s="88">
        <v>13477</v>
      </c>
      <c r="J45" s="84">
        <v>491</v>
      </c>
      <c r="K45" s="88">
        <v>0</v>
      </c>
      <c r="L45" s="89">
        <v>0.96356755954589302</v>
      </c>
      <c r="M45" s="88">
        <v>5757</v>
      </c>
      <c r="N45" s="88">
        <v>138</v>
      </c>
      <c r="O45" s="88">
        <v>0</v>
      </c>
      <c r="P45" s="90">
        <v>0.97602918186555498</v>
      </c>
      <c r="Q45" s="88">
        <v>6946</v>
      </c>
      <c r="R45" s="88">
        <v>366</v>
      </c>
      <c r="S45" s="88">
        <v>0</v>
      </c>
      <c r="T45" s="90">
        <v>0.94730780305211637</v>
      </c>
      <c r="U45" s="88">
        <v>45752</v>
      </c>
      <c r="V45" s="88">
        <v>2017</v>
      </c>
      <c r="W45" s="88">
        <v>5</v>
      </c>
      <c r="X45" s="90">
        <v>0.95591449554117858</v>
      </c>
      <c r="Y45" s="85">
        <v>83836</v>
      </c>
      <c r="Z45" s="85">
        <v>3452</v>
      </c>
      <c r="AA45" s="91">
        <v>5</v>
      </c>
      <c r="AB45" s="92">
        <v>1</v>
      </c>
      <c r="AC45" s="84">
        <v>0</v>
      </c>
      <c r="AD45" s="84">
        <v>0</v>
      </c>
      <c r="AE45" s="92">
        <v>1</v>
      </c>
      <c r="AF45" s="84">
        <v>0</v>
      </c>
      <c r="AG45" s="84">
        <v>0</v>
      </c>
      <c r="AH45" s="93">
        <v>1</v>
      </c>
      <c r="AI45" s="84">
        <v>0</v>
      </c>
      <c r="AJ45" s="94">
        <v>0</v>
      </c>
      <c r="AK45" s="93">
        <v>1</v>
      </c>
      <c r="AL45" s="84">
        <v>0</v>
      </c>
      <c r="AM45" s="94">
        <v>0</v>
      </c>
      <c r="AN45" s="93">
        <v>1</v>
      </c>
      <c r="AO45" s="84">
        <v>0</v>
      </c>
      <c r="AP45" s="94">
        <v>0</v>
      </c>
      <c r="AQ45" s="93">
        <v>1</v>
      </c>
      <c r="AR45" s="84">
        <v>0</v>
      </c>
      <c r="AS45" s="94">
        <v>0</v>
      </c>
      <c r="AT45" s="93">
        <v>1</v>
      </c>
      <c r="AU45" s="84">
        <v>0</v>
      </c>
      <c r="AV45" s="94">
        <v>0</v>
      </c>
      <c r="AW45" s="95">
        <v>11904</v>
      </c>
      <c r="AX45" s="95">
        <v>19234</v>
      </c>
      <c r="AY45" s="96">
        <v>52698</v>
      </c>
      <c r="AZ45" s="106"/>
      <c r="BA45" s="97">
        <v>14.5</v>
      </c>
      <c r="BB45" s="98">
        <v>0</v>
      </c>
      <c r="BC45" s="98">
        <v>12</v>
      </c>
      <c r="BD45" s="99">
        <v>7.5</v>
      </c>
      <c r="BE45" s="100">
        <v>10.5</v>
      </c>
      <c r="BF45" s="101"/>
      <c r="BG45" s="84"/>
      <c r="BH45" s="84"/>
      <c r="BI45" s="102"/>
      <c r="BJ45" s="102"/>
      <c r="BK45" s="102"/>
      <c r="BL45" s="103"/>
      <c r="BM45" s="104"/>
      <c r="BN45" s="102"/>
      <c r="BO45" s="102"/>
      <c r="BP45" s="107"/>
      <c r="BQ45" s="107"/>
      <c r="BR45" s="107"/>
      <c r="BS45" s="107"/>
      <c r="BT45" s="105">
        <f t="shared" si="29"/>
        <v>1</v>
      </c>
      <c r="BU45" s="105">
        <f t="shared" si="30"/>
        <v>1</v>
      </c>
      <c r="BV45" s="105">
        <f t="shared" si="31"/>
        <v>1</v>
      </c>
      <c r="BW45" s="105">
        <f t="shared" si="32"/>
        <v>1</v>
      </c>
      <c r="BX45" s="105">
        <f t="shared" si="33"/>
        <v>1</v>
      </c>
      <c r="BY45" s="105">
        <f t="shared" si="34"/>
        <v>1</v>
      </c>
      <c r="BZ45" s="105">
        <f t="shared" si="35"/>
        <v>1</v>
      </c>
      <c r="CA45" s="215">
        <v>0.98</v>
      </c>
      <c r="CB45" s="215">
        <v>0.9</v>
      </c>
      <c r="CC45" s="313">
        <f t="shared" ref="CC45:CI45" si="45">AVERAGE(BT45:BT51)</f>
        <v>1</v>
      </c>
      <c r="CD45" s="313">
        <f t="shared" si="45"/>
        <v>1</v>
      </c>
      <c r="CE45" s="313">
        <f t="shared" si="45"/>
        <v>0.99757142857142866</v>
      </c>
      <c r="CF45" s="313">
        <f t="shared" si="45"/>
        <v>1</v>
      </c>
      <c r="CG45" s="313">
        <f t="shared" si="45"/>
        <v>1</v>
      </c>
      <c r="CH45" s="313">
        <f t="shared" si="45"/>
        <v>1</v>
      </c>
      <c r="CI45" s="313">
        <f t="shared" si="45"/>
        <v>1</v>
      </c>
      <c r="CJ45" s="216">
        <v>0.998</v>
      </c>
      <c r="CK45" s="216">
        <v>0.95</v>
      </c>
      <c r="CL45" s="217">
        <f t="shared" si="36"/>
        <v>1</v>
      </c>
      <c r="CM45" s="217">
        <f t="shared" si="37"/>
        <v>1</v>
      </c>
      <c r="CN45" s="217">
        <f t="shared" si="38"/>
        <v>1</v>
      </c>
      <c r="CO45" s="217">
        <f t="shared" si="39"/>
        <v>1</v>
      </c>
      <c r="CP45" s="217">
        <f t="shared" si="40"/>
        <v>1</v>
      </c>
      <c r="CQ45" s="217">
        <f t="shared" si="41"/>
        <v>1</v>
      </c>
      <c r="CR45" s="217">
        <f t="shared" si="42"/>
        <v>1</v>
      </c>
      <c r="CS45" s="316">
        <f t="shared" ref="CS45:CY45" si="46">AVERAGE(CL45:CL51)</f>
        <v>1</v>
      </c>
      <c r="CT45" s="316">
        <f t="shared" si="46"/>
        <v>0.99879699248120291</v>
      </c>
      <c r="CU45" s="316">
        <f t="shared" si="46"/>
        <v>0.99757142857142866</v>
      </c>
      <c r="CV45" s="316">
        <f t="shared" si="46"/>
        <v>1</v>
      </c>
      <c r="CW45" s="316">
        <f t="shared" si="46"/>
        <v>1</v>
      </c>
      <c r="CX45" s="316">
        <f t="shared" si="46"/>
        <v>1</v>
      </c>
      <c r="CY45" s="316">
        <f t="shared" si="46"/>
        <v>1</v>
      </c>
      <c r="CZ45" s="316">
        <f>(SUM(Q45:Q51)-SUM(R45:R51))/SUM(Q45:Q51)</f>
        <v>0.95264866576926122</v>
      </c>
      <c r="DA45" s="312">
        <f>(SUM(U45:U51)-SUM(V45:V51))/SUM(U45:U51)</f>
        <v>0.95755984002865158</v>
      </c>
      <c r="DB45" s="312">
        <f>((SUM(E45:E51)-SUM(F45:F51))/SUM(E45:E51))</f>
        <v>0.9680830233013511</v>
      </c>
      <c r="DC45" s="312">
        <f>((SUM(I45:I51)-SUM(J45:J51))/SUM(I45:I51))</f>
        <v>0.95946730623579901</v>
      </c>
      <c r="DD45" s="312">
        <f>((SUM(M45:M51)-SUM(N45:N51))/SUM(M45:M51))</f>
        <v>0.95789473684210524</v>
      </c>
      <c r="DE45" s="84">
        <f t="shared" si="19"/>
        <v>0</v>
      </c>
      <c r="DF45" s="84">
        <f t="shared" si="19"/>
        <v>0</v>
      </c>
      <c r="DG45" s="84">
        <f t="shared" si="19"/>
        <v>0</v>
      </c>
      <c r="DH45" s="84">
        <f t="shared" si="20"/>
        <v>0</v>
      </c>
      <c r="DI45" s="84">
        <f t="shared" si="20"/>
        <v>0</v>
      </c>
      <c r="DJ45" s="84">
        <f t="shared" si="20"/>
        <v>0</v>
      </c>
      <c r="DK45" s="84">
        <f t="shared" si="18"/>
        <v>0</v>
      </c>
      <c r="DL45" s="311">
        <f>IF(CC45&lt;99%,5000,IF(CC45&lt;99.2%,4500,IF(CC45&lt;99.3%,4000,IF(CC45&lt;99.4%,3500,IF(CC45&lt;99.5%,3000,IF(CC45&lt;99.6%,2500,IF(CC45&lt;99.7%,2000,IF(CC45&lt;99.8%,1500,))))))))</f>
        <v>0</v>
      </c>
      <c r="DM45" s="311">
        <f>IF(CD45&lt;99%,5000,IF(CD45&lt;99.2%,4500,IF(CD45&lt;99.3%,4000,IF(CD45&lt;99.4%,3500,IF(CD45&lt;99.5%,3000,IF(CD45&lt;99.6%,2500,IF(CD45&lt;99.7%,2000,IF(CD45&lt;99.8%,1500,))))))))</f>
        <v>0</v>
      </c>
      <c r="DN45" s="311">
        <f>IF(CE45&lt;99%,5000,IF(CE45&lt;99.2%,4500,IF(CE45&lt;99.3%,4000,IF(CE45&lt;99.4%,3500,IF(CE45&lt;99.5%,3000,IF(CE45&lt;99.6%,2500,IF(CE45&lt;99.7%,2000,IF(CE45&lt;99.8%,1500,))))))))</f>
        <v>1500</v>
      </c>
      <c r="DO45" s="311">
        <f>IF(CF45&lt;88.2%,5000,IF(CF45&lt;88.4%,4500,IF(CF45&lt;88.5%,4000,IF(CF45&lt;88.6%,3500,IF(CF45&lt;88.7%,3000,IF(CF45&lt;88.8%,2500,IF(CF45&lt;88.9%,2000,IF(CF45&lt;90%,1500,))))))))</f>
        <v>0</v>
      </c>
      <c r="DP45" s="311">
        <f>IF(CG45&lt;99%,5000,IF(CG45&lt;99.2%,4500,IF(CG45&lt;99.3%,4000,IF(CG45&lt;99.4%,3500,IF(CG45&lt;99.5%,3000,IF(CG45&lt;99.6%,2500,IF(CG45&lt;99.7%,2000,IF(CG45&lt;99.8%,1500,))))))))</f>
        <v>0</v>
      </c>
      <c r="DQ45" s="311">
        <f>IF(CH45&lt;99%,5000,IF(CH45&lt;99.2%,4500,IF(CH45&lt;99.3%,4000,IF(CH45&lt;99.4%,3500,IF(CH45&lt;99.5%,3000,IF(CH45&lt;99.6%,2500,IF(CH45&lt;99.7%,2000,IF(CH45&lt;99.8%,1500,))))))))</f>
        <v>0</v>
      </c>
      <c r="DR45" s="311">
        <f>IF(CI45&lt;99%,5000,IF(CI45&lt;99.2%,4500,IF(CI45&lt;99.3%,4000,IF(CI45&lt;99.4%,3500,IF(CI45&lt;99.5%,3000,IF(CI45&lt;99.6%,2500,IF(CI45&lt;99.7%,2000,IF(CI45&lt;99.8%,1500,))))))))</f>
        <v>0</v>
      </c>
    </row>
    <row r="46" spans="1:122" ht="13.5" thickBot="1" x14ac:dyDescent="0.25">
      <c r="A46" s="84">
        <v>1719</v>
      </c>
      <c r="B46" s="309"/>
      <c r="C46" s="86">
        <v>42542</v>
      </c>
      <c r="D46" s="87">
        <v>77356</v>
      </c>
      <c r="E46" s="84">
        <v>9809</v>
      </c>
      <c r="F46" s="88">
        <v>285</v>
      </c>
      <c r="G46" s="84">
        <v>0</v>
      </c>
      <c r="H46" s="89">
        <v>0.9709450504638597</v>
      </c>
      <c r="I46" s="88">
        <v>14684</v>
      </c>
      <c r="J46" s="84">
        <v>532</v>
      </c>
      <c r="K46" s="88">
        <v>3</v>
      </c>
      <c r="L46" s="89">
        <v>0.96377008989376189</v>
      </c>
      <c r="M46" s="88">
        <v>5043</v>
      </c>
      <c r="N46" s="88">
        <v>176</v>
      </c>
      <c r="O46" s="88">
        <v>1</v>
      </c>
      <c r="P46" s="90">
        <v>0.96510013880626611</v>
      </c>
      <c r="Q46" s="88">
        <v>7018</v>
      </c>
      <c r="R46" s="88">
        <v>344</v>
      </c>
      <c r="S46" s="88">
        <v>0</v>
      </c>
      <c r="T46" s="90">
        <v>0.950983186092904</v>
      </c>
      <c r="U46" s="88">
        <v>40802</v>
      </c>
      <c r="V46" s="88">
        <v>1818</v>
      </c>
      <c r="W46" s="88">
        <v>14</v>
      </c>
      <c r="X46" s="90">
        <v>0.95544336061957746</v>
      </c>
      <c r="Y46" s="85">
        <v>77356</v>
      </c>
      <c r="Z46" s="85">
        <v>3155</v>
      </c>
      <c r="AA46" s="91">
        <v>18</v>
      </c>
      <c r="AB46" s="92">
        <v>1</v>
      </c>
      <c r="AC46" s="84">
        <v>0</v>
      </c>
      <c r="AD46" s="84">
        <v>0</v>
      </c>
      <c r="AE46" s="92">
        <v>1</v>
      </c>
      <c r="AF46" s="84">
        <v>0</v>
      </c>
      <c r="AG46" s="84">
        <v>0</v>
      </c>
      <c r="AH46" s="93">
        <v>1</v>
      </c>
      <c r="AI46" s="84">
        <v>0</v>
      </c>
      <c r="AJ46" s="94">
        <v>0</v>
      </c>
      <c r="AK46" s="93">
        <v>1</v>
      </c>
      <c r="AL46" s="84">
        <v>0</v>
      </c>
      <c r="AM46" s="94">
        <v>0</v>
      </c>
      <c r="AN46" s="93">
        <v>1</v>
      </c>
      <c r="AO46" s="84">
        <v>0</v>
      </c>
      <c r="AP46" s="94">
        <v>0</v>
      </c>
      <c r="AQ46" s="93">
        <v>1</v>
      </c>
      <c r="AR46" s="84">
        <v>0</v>
      </c>
      <c r="AS46" s="94">
        <v>0</v>
      </c>
      <c r="AT46" s="93">
        <v>1</v>
      </c>
      <c r="AU46" s="84">
        <v>0</v>
      </c>
      <c r="AV46" s="94">
        <v>0</v>
      </c>
      <c r="AW46" s="95">
        <v>9809</v>
      </c>
      <c r="AX46" s="95">
        <v>19727</v>
      </c>
      <c r="AY46" s="96">
        <v>47820</v>
      </c>
      <c r="AZ46" s="106"/>
      <c r="BA46" s="97">
        <v>16</v>
      </c>
      <c r="BB46" s="98">
        <v>0</v>
      </c>
      <c r="BC46" s="98">
        <v>8</v>
      </c>
      <c r="BD46" s="99">
        <v>7.5</v>
      </c>
      <c r="BE46" s="100">
        <v>10.5</v>
      </c>
      <c r="BF46" s="101"/>
      <c r="BG46" s="84"/>
      <c r="BH46" s="84"/>
      <c r="BI46" s="102"/>
      <c r="BJ46" s="102"/>
      <c r="BK46" s="102"/>
      <c r="BL46" s="103"/>
      <c r="BM46" s="104"/>
      <c r="BN46" s="102"/>
      <c r="BO46" s="102"/>
      <c r="BP46" s="104"/>
      <c r="BQ46" s="104"/>
      <c r="BR46" s="104"/>
      <c r="BS46" s="104"/>
      <c r="BT46" s="105">
        <f t="shared" si="29"/>
        <v>1</v>
      </c>
      <c r="BU46" s="105">
        <f t="shared" si="30"/>
        <v>1</v>
      </c>
      <c r="BV46" s="105">
        <f t="shared" si="31"/>
        <v>1</v>
      </c>
      <c r="BW46" s="105">
        <f t="shared" si="32"/>
        <v>1</v>
      </c>
      <c r="BX46" s="105">
        <f t="shared" si="33"/>
        <v>1</v>
      </c>
      <c r="BY46" s="105">
        <f t="shared" si="34"/>
        <v>1</v>
      </c>
      <c r="BZ46" s="105">
        <f t="shared" si="35"/>
        <v>1</v>
      </c>
      <c r="CA46" s="215">
        <v>0.98</v>
      </c>
      <c r="CB46" s="215">
        <v>0.9</v>
      </c>
      <c r="CC46" s="314"/>
      <c r="CD46" s="314"/>
      <c r="CE46" s="314"/>
      <c r="CF46" s="314"/>
      <c r="CG46" s="314"/>
      <c r="CH46" s="314"/>
      <c r="CI46" s="314"/>
      <c r="CJ46" s="216">
        <v>0.998</v>
      </c>
      <c r="CK46" s="216">
        <v>0.95</v>
      </c>
      <c r="CL46" s="217">
        <f t="shared" si="36"/>
        <v>1</v>
      </c>
      <c r="CM46" s="217">
        <f t="shared" si="37"/>
        <v>1</v>
      </c>
      <c r="CN46" s="217">
        <f t="shared" si="38"/>
        <v>1</v>
      </c>
      <c r="CO46" s="217">
        <f t="shared" si="39"/>
        <v>1</v>
      </c>
      <c r="CP46" s="217">
        <f t="shared" si="40"/>
        <v>1</v>
      </c>
      <c r="CQ46" s="217">
        <f t="shared" si="41"/>
        <v>1</v>
      </c>
      <c r="CR46" s="217">
        <f t="shared" si="42"/>
        <v>1</v>
      </c>
      <c r="CS46" s="317"/>
      <c r="CT46" s="317"/>
      <c r="CU46" s="317"/>
      <c r="CV46" s="317"/>
      <c r="CW46" s="317"/>
      <c r="CX46" s="317"/>
      <c r="CY46" s="317"/>
      <c r="CZ46" s="316"/>
      <c r="DA46" s="312"/>
      <c r="DB46" s="312"/>
      <c r="DC46" s="312"/>
      <c r="DD46" s="312"/>
      <c r="DE46" s="84">
        <f t="shared" si="19"/>
        <v>0</v>
      </c>
      <c r="DF46" s="84">
        <f t="shared" si="19"/>
        <v>0</v>
      </c>
      <c r="DG46" s="84">
        <f t="shared" si="19"/>
        <v>0</v>
      </c>
      <c r="DH46" s="84">
        <f t="shared" si="20"/>
        <v>0</v>
      </c>
      <c r="DI46" s="84">
        <f t="shared" si="20"/>
        <v>0</v>
      </c>
      <c r="DJ46" s="84">
        <f t="shared" si="20"/>
        <v>0</v>
      </c>
      <c r="DK46" s="84">
        <f t="shared" si="18"/>
        <v>0</v>
      </c>
      <c r="DL46" s="311"/>
      <c r="DM46" s="311"/>
      <c r="DN46" s="311"/>
      <c r="DO46" s="311"/>
      <c r="DP46" s="311"/>
      <c r="DQ46" s="311"/>
      <c r="DR46" s="311"/>
    </row>
    <row r="47" spans="1:122" ht="13.5" thickBot="1" x14ac:dyDescent="0.25">
      <c r="A47" s="84">
        <v>1720</v>
      </c>
      <c r="B47" s="309"/>
      <c r="C47" s="86">
        <v>42543</v>
      </c>
      <c r="D47" s="87">
        <v>77667</v>
      </c>
      <c r="E47" s="84">
        <v>9913</v>
      </c>
      <c r="F47" s="88">
        <v>317</v>
      </c>
      <c r="G47" s="84">
        <v>0</v>
      </c>
      <c r="H47" s="89">
        <v>0.96802178956925244</v>
      </c>
      <c r="I47" s="88">
        <v>13865</v>
      </c>
      <c r="J47" s="84">
        <v>325</v>
      </c>
      <c r="K47" s="88">
        <v>0</v>
      </c>
      <c r="L47" s="89">
        <v>0.97655968265416515</v>
      </c>
      <c r="M47" s="88">
        <v>3879</v>
      </c>
      <c r="N47" s="88">
        <v>118</v>
      </c>
      <c r="O47" s="88">
        <v>0</v>
      </c>
      <c r="P47" s="90">
        <v>0.96957978860531069</v>
      </c>
      <c r="Q47" s="88">
        <v>7260</v>
      </c>
      <c r="R47" s="88">
        <v>322</v>
      </c>
      <c r="S47" s="88">
        <v>0</v>
      </c>
      <c r="T47" s="90">
        <v>0.9556473829201102</v>
      </c>
      <c r="U47" s="88">
        <v>42750</v>
      </c>
      <c r="V47" s="88">
        <v>1872</v>
      </c>
      <c r="W47" s="88">
        <v>10</v>
      </c>
      <c r="X47" s="90">
        <v>0.95621052631578951</v>
      </c>
      <c r="Y47" s="85">
        <v>77667</v>
      </c>
      <c r="Z47" s="85">
        <v>2954</v>
      </c>
      <c r="AA47" s="91">
        <v>10</v>
      </c>
      <c r="AB47" s="92">
        <v>1</v>
      </c>
      <c r="AC47" s="84">
        <v>0</v>
      </c>
      <c r="AD47" s="84">
        <v>0</v>
      </c>
      <c r="AE47" s="92">
        <v>1</v>
      </c>
      <c r="AF47" s="84">
        <v>0</v>
      </c>
      <c r="AG47" s="84">
        <v>0</v>
      </c>
      <c r="AH47" s="93">
        <v>1</v>
      </c>
      <c r="AI47" s="84">
        <v>0</v>
      </c>
      <c r="AJ47" s="94">
        <v>0</v>
      </c>
      <c r="AK47" s="93">
        <v>1</v>
      </c>
      <c r="AL47" s="84">
        <v>0</v>
      </c>
      <c r="AM47" s="94">
        <v>0</v>
      </c>
      <c r="AN47" s="93">
        <v>1</v>
      </c>
      <c r="AO47" s="84">
        <v>0</v>
      </c>
      <c r="AP47" s="94">
        <v>0</v>
      </c>
      <c r="AQ47" s="93">
        <v>1</v>
      </c>
      <c r="AR47" s="84">
        <v>0</v>
      </c>
      <c r="AS47" s="94">
        <v>0</v>
      </c>
      <c r="AT47" s="93">
        <v>1</v>
      </c>
      <c r="AU47" s="84">
        <v>0</v>
      </c>
      <c r="AV47" s="94">
        <v>0</v>
      </c>
      <c r="AW47" s="95">
        <v>9913</v>
      </c>
      <c r="AX47" s="95">
        <v>17744</v>
      </c>
      <c r="AY47" s="96">
        <v>50010</v>
      </c>
      <c r="AZ47" s="106"/>
      <c r="BA47" s="97">
        <v>21</v>
      </c>
      <c r="BB47" s="98">
        <v>9</v>
      </c>
      <c r="BC47" s="98">
        <v>18</v>
      </c>
      <c r="BD47" s="99">
        <v>7.5</v>
      </c>
      <c r="BE47" s="100">
        <v>10.5</v>
      </c>
      <c r="BF47" s="101"/>
      <c r="BG47" s="84"/>
      <c r="BH47" s="84"/>
      <c r="BI47" s="102"/>
      <c r="BJ47" s="102"/>
      <c r="BK47" s="102"/>
      <c r="BL47" s="103"/>
      <c r="BM47" s="104"/>
      <c r="BN47" s="102"/>
      <c r="BO47" s="102"/>
      <c r="BP47" s="104"/>
      <c r="BQ47" s="104"/>
      <c r="BR47" s="104"/>
      <c r="BS47" s="104"/>
      <c r="BT47" s="105">
        <f t="shared" si="29"/>
        <v>1</v>
      </c>
      <c r="BU47" s="105">
        <f t="shared" si="30"/>
        <v>1</v>
      </c>
      <c r="BV47" s="105">
        <f t="shared" si="31"/>
        <v>1</v>
      </c>
      <c r="BW47" s="105">
        <f t="shared" si="32"/>
        <v>1</v>
      </c>
      <c r="BX47" s="105">
        <f t="shared" si="33"/>
        <v>1</v>
      </c>
      <c r="BY47" s="105">
        <f t="shared" si="34"/>
        <v>1</v>
      </c>
      <c r="BZ47" s="105">
        <f t="shared" si="35"/>
        <v>1</v>
      </c>
      <c r="CA47" s="215">
        <v>0.98</v>
      </c>
      <c r="CB47" s="215">
        <v>0.9</v>
      </c>
      <c r="CC47" s="314"/>
      <c r="CD47" s="314"/>
      <c r="CE47" s="314"/>
      <c r="CF47" s="314"/>
      <c r="CG47" s="314"/>
      <c r="CH47" s="314"/>
      <c r="CI47" s="314"/>
      <c r="CJ47" s="216">
        <v>0.998</v>
      </c>
      <c r="CK47" s="216">
        <v>0.95</v>
      </c>
      <c r="CL47" s="217">
        <f t="shared" si="36"/>
        <v>1</v>
      </c>
      <c r="CM47" s="217">
        <f t="shared" si="37"/>
        <v>1</v>
      </c>
      <c r="CN47" s="217">
        <f t="shared" si="38"/>
        <v>1</v>
      </c>
      <c r="CO47" s="217">
        <f t="shared" si="39"/>
        <v>1</v>
      </c>
      <c r="CP47" s="217">
        <f t="shared" si="40"/>
        <v>1</v>
      </c>
      <c r="CQ47" s="217">
        <f t="shared" si="41"/>
        <v>1</v>
      </c>
      <c r="CR47" s="217">
        <f t="shared" si="42"/>
        <v>1</v>
      </c>
      <c r="CS47" s="317"/>
      <c r="CT47" s="317"/>
      <c r="CU47" s="317"/>
      <c r="CV47" s="317"/>
      <c r="CW47" s="317"/>
      <c r="CX47" s="317"/>
      <c r="CY47" s="317"/>
      <c r="CZ47" s="316"/>
      <c r="DA47" s="312"/>
      <c r="DB47" s="312"/>
      <c r="DC47" s="312"/>
      <c r="DD47" s="312"/>
      <c r="DE47" s="84">
        <f t="shared" si="19"/>
        <v>0</v>
      </c>
      <c r="DF47" s="84">
        <f t="shared" si="19"/>
        <v>0</v>
      </c>
      <c r="DG47" s="84">
        <f t="shared" si="19"/>
        <v>0</v>
      </c>
      <c r="DH47" s="84">
        <f t="shared" si="20"/>
        <v>0</v>
      </c>
      <c r="DI47" s="84">
        <f t="shared" si="20"/>
        <v>0</v>
      </c>
      <c r="DJ47" s="84">
        <f t="shared" si="20"/>
        <v>0</v>
      </c>
      <c r="DK47" s="84">
        <f t="shared" si="18"/>
        <v>0</v>
      </c>
      <c r="DL47" s="311"/>
      <c r="DM47" s="311"/>
      <c r="DN47" s="311"/>
      <c r="DO47" s="311"/>
      <c r="DP47" s="311"/>
      <c r="DQ47" s="311"/>
      <c r="DR47" s="311"/>
    </row>
    <row r="48" spans="1:122" ht="26.25" thickBot="1" x14ac:dyDescent="0.25">
      <c r="A48" s="84">
        <v>1721</v>
      </c>
      <c r="B48" s="309"/>
      <c r="C48" s="86">
        <v>42544</v>
      </c>
      <c r="D48" s="87">
        <v>82996</v>
      </c>
      <c r="E48" s="84">
        <v>10233</v>
      </c>
      <c r="F48" s="88">
        <v>342</v>
      </c>
      <c r="G48" s="84">
        <v>2</v>
      </c>
      <c r="H48" s="89">
        <v>0.96657871591908529</v>
      </c>
      <c r="I48" s="88">
        <v>16245</v>
      </c>
      <c r="J48" s="84">
        <v>978</v>
      </c>
      <c r="K48" s="88">
        <v>679</v>
      </c>
      <c r="L48" s="89">
        <v>0.93979686057248379</v>
      </c>
      <c r="M48" s="88">
        <v>6043</v>
      </c>
      <c r="N48" s="88">
        <v>490</v>
      </c>
      <c r="O48" s="88">
        <v>0</v>
      </c>
      <c r="P48" s="90">
        <v>0.91891444646698661</v>
      </c>
      <c r="Q48" s="88">
        <v>6638</v>
      </c>
      <c r="R48" s="88">
        <v>327</v>
      </c>
      <c r="S48" s="88">
        <v>0</v>
      </c>
      <c r="T48" s="90">
        <v>0.95073817414883999</v>
      </c>
      <c r="U48" s="88">
        <v>43837</v>
      </c>
      <c r="V48" s="88">
        <v>1798</v>
      </c>
      <c r="W48" s="88">
        <v>13</v>
      </c>
      <c r="X48" s="90">
        <v>0.95898441955425784</v>
      </c>
      <c r="Y48" s="85">
        <v>82996</v>
      </c>
      <c r="Z48" s="85">
        <v>3935</v>
      </c>
      <c r="AA48" s="91">
        <v>694</v>
      </c>
      <c r="AB48" s="92">
        <v>1</v>
      </c>
      <c r="AC48" s="84">
        <v>0</v>
      </c>
      <c r="AD48" s="84">
        <v>0</v>
      </c>
      <c r="AE48" s="92">
        <v>0.991578947368421</v>
      </c>
      <c r="AF48" s="84">
        <v>1</v>
      </c>
      <c r="AG48" s="84">
        <v>0.08</v>
      </c>
      <c r="AH48" s="93">
        <v>0.98299999999999998</v>
      </c>
      <c r="AI48" s="84">
        <v>1</v>
      </c>
      <c r="AJ48" s="94">
        <v>0.375</v>
      </c>
      <c r="AK48" s="93">
        <v>1</v>
      </c>
      <c r="AL48" s="84">
        <v>0</v>
      </c>
      <c r="AM48" s="94">
        <v>0</v>
      </c>
      <c r="AN48" s="93">
        <v>1</v>
      </c>
      <c r="AO48" s="84">
        <v>0</v>
      </c>
      <c r="AP48" s="94">
        <v>0</v>
      </c>
      <c r="AQ48" s="93">
        <v>1</v>
      </c>
      <c r="AR48" s="84">
        <v>0</v>
      </c>
      <c r="AS48" s="94">
        <v>0</v>
      </c>
      <c r="AT48" s="93">
        <v>1</v>
      </c>
      <c r="AU48" s="84">
        <v>0</v>
      </c>
      <c r="AV48" s="94">
        <v>0</v>
      </c>
      <c r="AW48" s="95">
        <v>10233</v>
      </c>
      <c r="AX48" s="95">
        <v>22288</v>
      </c>
      <c r="AY48" s="96">
        <v>50475</v>
      </c>
      <c r="AZ48" s="108" t="s">
        <v>180</v>
      </c>
      <c r="BA48" s="97">
        <v>21</v>
      </c>
      <c r="BB48" s="98">
        <v>9</v>
      </c>
      <c r="BC48" s="98">
        <v>22</v>
      </c>
      <c r="BD48" s="99">
        <v>7.5</v>
      </c>
      <c r="BE48" s="100">
        <v>10.5</v>
      </c>
      <c r="BF48" s="101"/>
      <c r="BG48" s="84">
        <v>0.5</v>
      </c>
      <c r="BH48" s="84">
        <v>0.75</v>
      </c>
      <c r="BI48" s="102"/>
      <c r="BJ48" s="102"/>
      <c r="BK48" s="102"/>
      <c r="BL48" s="103"/>
      <c r="BM48" s="104"/>
      <c r="BN48" s="102">
        <v>0</v>
      </c>
      <c r="BO48" s="102">
        <v>1</v>
      </c>
      <c r="BP48" s="104"/>
      <c r="BQ48" s="104"/>
      <c r="BR48" s="104"/>
      <c r="BS48" s="104"/>
      <c r="BT48" s="105">
        <f t="shared" si="29"/>
        <v>1</v>
      </c>
      <c r="BU48" s="105">
        <f t="shared" si="30"/>
        <v>1</v>
      </c>
      <c r="BV48" s="105">
        <f t="shared" si="31"/>
        <v>0.98299999999999998</v>
      </c>
      <c r="BW48" s="105">
        <f t="shared" si="32"/>
        <v>1</v>
      </c>
      <c r="BX48" s="105">
        <f t="shared" si="33"/>
        <v>1</v>
      </c>
      <c r="BY48" s="105">
        <f t="shared" si="34"/>
        <v>1</v>
      </c>
      <c r="BZ48" s="105">
        <f t="shared" si="35"/>
        <v>1</v>
      </c>
      <c r="CA48" s="215">
        <v>0.98</v>
      </c>
      <c r="CB48" s="215">
        <v>0.9</v>
      </c>
      <c r="CC48" s="314"/>
      <c r="CD48" s="314"/>
      <c r="CE48" s="314"/>
      <c r="CF48" s="314"/>
      <c r="CG48" s="314"/>
      <c r="CH48" s="314"/>
      <c r="CI48" s="314"/>
      <c r="CJ48" s="216">
        <v>0.998</v>
      </c>
      <c r="CK48" s="216">
        <v>0.95</v>
      </c>
      <c r="CL48" s="217">
        <f t="shared" si="36"/>
        <v>1</v>
      </c>
      <c r="CM48" s="217">
        <f t="shared" si="37"/>
        <v>0.991578947368421</v>
      </c>
      <c r="CN48" s="217">
        <f t="shared" si="38"/>
        <v>0.98299999999999998</v>
      </c>
      <c r="CO48" s="217">
        <f t="shared" si="39"/>
        <v>1</v>
      </c>
      <c r="CP48" s="217">
        <f t="shared" si="40"/>
        <v>1</v>
      </c>
      <c r="CQ48" s="217">
        <f t="shared" si="41"/>
        <v>1</v>
      </c>
      <c r="CR48" s="217">
        <f t="shared" si="42"/>
        <v>1</v>
      </c>
      <c r="CS48" s="317"/>
      <c r="CT48" s="317"/>
      <c r="CU48" s="317"/>
      <c r="CV48" s="317"/>
      <c r="CW48" s="317"/>
      <c r="CX48" s="317"/>
      <c r="CY48" s="317"/>
      <c r="CZ48" s="316"/>
      <c r="DA48" s="312"/>
      <c r="DB48" s="312"/>
      <c r="DC48" s="312"/>
      <c r="DD48" s="312"/>
      <c r="DE48" s="84">
        <f t="shared" si="19"/>
        <v>0</v>
      </c>
      <c r="DF48" s="84">
        <f t="shared" si="19"/>
        <v>0</v>
      </c>
      <c r="DG48" s="84">
        <f t="shared" si="19"/>
        <v>0</v>
      </c>
      <c r="DH48" s="84">
        <f t="shared" si="20"/>
        <v>0</v>
      </c>
      <c r="DI48" s="84">
        <f t="shared" si="20"/>
        <v>0</v>
      </c>
      <c r="DJ48" s="84">
        <f t="shared" si="20"/>
        <v>0</v>
      </c>
      <c r="DK48" s="84">
        <f t="shared" si="18"/>
        <v>0</v>
      </c>
      <c r="DL48" s="311"/>
      <c r="DM48" s="311"/>
      <c r="DN48" s="311"/>
      <c r="DO48" s="311"/>
      <c r="DP48" s="311"/>
      <c r="DQ48" s="311"/>
      <c r="DR48" s="311"/>
    </row>
    <row r="49" spans="1:122" ht="13.5" thickBot="1" x14ac:dyDescent="0.25">
      <c r="A49" s="84">
        <v>1722</v>
      </c>
      <c r="B49" s="309"/>
      <c r="C49" s="86">
        <v>42545</v>
      </c>
      <c r="D49" s="87">
        <v>77796</v>
      </c>
      <c r="E49" s="84">
        <v>9211</v>
      </c>
      <c r="F49" s="88">
        <v>246</v>
      </c>
      <c r="G49" s="84">
        <v>3</v>
      </c>
      <c r="H49" s="89">
        <v>0.97329280208446423</v>
      </c>
      <c r="I49" s="88">
        <v>15294</v>
      </c>
      <c r="J49" s="84">
        <v>589</v>
      </c>
      <c r="K49" s="88">
        <v>6</v>
      </c>
      <c r="L49" s="89">
        <v>0.96148816529357917</v>
      </c>
      <c r="M49" s="88">
        <v>4314</v>
      </c>
      <c r="N49" s="88">
        <v>141</v>
      </c>
      <c r="O49" s="88">
        <v>1</v>
      </c>
      <c r="P49" s="90">
        <v>0.96731571627260082</v>
      </c>
      <c r="Q49" s="88">
        <v>7595</v>
      </c>
      <c r="R49" s="88">
        <v>358</v>
      </c>
      <c r="S49" s="88">
        <v>1</v>
      </c>
      <c r="T49" s="90">
        <v>0.95286372613561554</v>
      </c>
      <c r="U49" s="88">
        <v>41382</v>
      </c>
      <c r="V49" s="88">
        <v>2504</v>
      </c>
      <c r="W49" s="88">
        <v>0</v>
      </c>
      <c r="X49" s="90">
        <v>0.93949059977768112</v>
      </c>
      <c r="Y49" s="85">
        <v>77796</v>
      </c>
      <c r="Z49" s="85">
        <v>3838</v>
      </c>
      <c r="AA49" s="91">
        <v>11</v>
      </c>
      <c r="AB49" s="92">
        <v>1</v>
      </c>
      <c r="AC49" s="84">
        <v>0</v>
      </c>
      <c r="AD49" s="84">
        <v>0</v>
      </c>
      <c r="AE49" s="92">
        <v>1</v>
      </c>
      <c r="AF49" s="84">
        <v>0</v>
      </c>
      <c r="AG49" s="84">
        <v>0</v>
      </c>
      <c r="AH49" s="93">
        <v>1</v>
      </c>
      <c r="AI49" s="84">
        <v>0</v>
      </c>
      <c r="AJ49" s="94">
        <v>0</v>
      </c>
      <c r="AK49" s="93">
        <v>1</v>
      </c>
      <c r="AL49" s="84">
        <v>0</v>
      </c>
      <c r="AM49" s="94">
        <v>0</v>
      </c>
      <c r="AN49" s="93">
        <v>1</v>
      </c>
      <c r="AO49" s="84">
        <v>0</v>
      </c>
      <c r="AP49" s="94">
        <v>0</v>
      </c>
      <c r="AQ49" s="93">
        <v>1</v>
      </c>
      <c r="AR49" s="84">
        <v>0</v>
      </c>
      <c r="AS49" s="94">
        <v>0</v>
      </c>
      <c r="AT49" s="93">
        <v>1</v>
      </c>
      <c r="AU49" s="84">
        <v>0</v>
      </c>
      <c r="AV49" s="94">
        <v>0</v>
      </c>
      <c r="AW49" s="95">
        <v>9211</v>
      </c>
      <c r="AX49" s="95">
        <v>19608</v>
      </c>
      <c r="AY49" s="96">
        <v>48977</v>
      </c>
      <c r="AZ49" s="108"/>
      <c r="BA49" s="97">
        <v>21</v>
      </c>
      <c r="BB49" s="98">
        <v>9</v>
      </c>
      <c r="BC49" s="98">
        <v>22</v>
      </c>
      <c r="BD49" s="99">
        <v>7.5</v>
      </c>
      <c r="BE49" s="100">
        <v>10.5</v>
      </c>
      <c r="BF49" s="101"/>
      <c r="BG49" s="84"/>
      <c r="BH49" s="84"/>
      <c r="BI49" s="102"/>
      <c r="BJ49" s="102"/>
      <c r="BK49" s="102"/>
      <c r="BL49" s="103"/>
      <c r="BM49" s="104"/>
      <c r="BN49" s="102"/>
      <c r="BO49" s="102"/>
      <c r="BP49" s="104"/>
      <c r="BQ49" s="104"/>
      <c r="BR49" s="104"/>
      <c r="BS49" s="104"/>
      <c r="BT49" s="105">
        <f t="shared" si="29"/>
        <v>1</v>
      </c>
      <c r="BU49" s="105">
        <f t="shared" si="30"/>
        <v>1</v>
      </c>
      <c r="BV49" s="105">
        <f t="shared" si="31"/>
        <v>1</v>
      </c>
      <c r="BW49" s="105">
        <f t="shared" si="32"/>
        <v>1</v>
      </c>
      <c r="BX49" s="105">
        <f t="shared" si="33"/>
        <v>1</v>
      </c>
      <c r="BY49" s="105">
        <f t="shared" si="34"/>
        <v>1</v>
      </c>
      <c r="BZ49" s="105">
        <f t="shared" si="35"/>
        <v>1</v>
      </c>
      <c r="CA49" s="215">
        <v>0.98</v>
      </c>
      <c r="CB49" s="215">
        <v>0.9</v>
      </c>
      <c r="CC49" s="314"/>
      <c r="CD49" s="314"/>
      <c r="CE49" s="314"/>
      <c r="CF49" s="314"/>
      <c r="CG49" s="314"/>
      <c r="CH49" s="314"/>
      <c r="CI49" s="314"/>
      <c r="CJ49" s="216">
        <v>0.998</v>
      </c>
      <c r="CK49" s="216">
        <v>0.95</v>
      </c>
      <c r="CL49" s="217">
        <f t="shared" si="36"/>
        <v>1</v>
      </c>
      <c r="CM49" s="217">
        <f t="shared" si="37"/>
        <v>1</v>
      </c>
      <c r="CN49" s="217">
        <f t="shared" si="38"/>
        <v>1</v>
      </c>
      <c r="CO49" s="217">
        <f t="shared" si="39"/>
        <v>1</v>
      </c>
      <c r="CP49" s="217">
        <f t="shared" si="40"/>
        <v>1</v>
      </c>
      <c r="CQ49" s="217">
        <f t="shared" si="41"/>
        <v>1</v>
      </c>
      <c r="CR49" s="217">
        <f t="shared" si="42"/>
        <v>1</v>
      </c>
      <c r="CS49" s="317"/>
      <c r="CT49" s="317"/>
      <c r="CU49" s="317"/>
      <c r="CV49" s="317"/>
      <c r="CW49" s="317"/>
      <c r="CX49" s="317"/>
      <c r="CY49" s="317"/>
      <c r="CZ49" s="316"/>
      <c r="DA49" s="312"/>
      <c r="DB49" s="312"/>
      <c r="DC49" s="312"/>
      <c r="DD49" s="312"/>
      <c r="DE49" s="84">
        <f t="shared" si="19"/>
        <v>0</v>
      </c>
      <c r="DF49" s="84">
        <f t="shared" si="19"/>
        <v>0</v>
      </c>
      <c r="DG49" s="84">
        <f t="shared" si="19"/>
        <v>0</v>
      </c>
      <c r="DH49" s="84">
        <f t="shared" si="20"/>
        <v>0</v>
      </c>
      <c r="DI49" s="84">
        <f t="shared" si="20"/>
        <v>0</v>
      </c>
      <c r="DJ49" s="84">
        <f t="shared" si="20"/>
        <v>0</v>
      </c>
      <c r="DK49" s="84">
        <f t="shared" si="18"/>
        <v>0</v>
      </c>
      <c r="DL49" s="311"/>
      <c r="DM49" s="311"/>
      <c r="DN49" s="311"/>
      <c r="DO49" s="311"/>
      <c r="DP49" s="311"/>
      <c r="DQ49" s="311"/>
      <c r="DR49" s="311"/>
    </row>
    <row r="50" spans="1:122" ht="13.5" thickBot="1" x14ac:dyDescent="0.25">
      <c r="A50" s="84">
        <v>1723</v>
      </c>
      <c r="B50" s="309"/>
      <c r="C50" s="86">
        <v>42546</v>
      </c>
      <c r="D50" s="87">
        <v>48247</v>
      </c>
      <c r="E50" s="84"/>
      <c r="F50" s="88"/>
      <c r="G50" s="84"/>
      <c r="H50" s="89"/>
      <c r="I50" s="88">
        <v>5194</v>
      </c>
      <c r="J50" s="84">
        <v>280</v>
      </c>
      <c r="K50" s="88">
        <v>0</v>
      </c>
      <c r="L50" s="89">
        <v>0.9460916442048517</v>
      </c>
      <c r="M50" s="88">
        <v>2170</v>
      </c>
      <c r="N50" s="88">
        <v>70</v>
      </c>
      <c r="O50" s="88">
        <v>0</v>
      </c>
      <c r="P50" s="90">
        <v>0.967741935483871</v>
      </c>
      <c r="Q50" s="88">
        <v>2211</v>
      </c>
      <c r="R50" s="88">
        <v>69</v>
      </c>
      <c r="S50" s="88">
        <v>0</v>
      </c>
      <c r="T50" s="90">
        <v>0.96879240162822255</v>
      </c>
      <c r="U50" s="88">
        <v>38672</v>
      </c>
      <c r="V50" s="88">
        <v>1453</v>
      </c>
      <c r="W50" s="88">
        <v>13</v>
      </c>
      <c r="X50" s="90">
        <v>0.9624275961936285</v>
      </c>
      <c r="Y50" s="85">
        <v>48247</v>
      </c>
      <c r="Z50" s="85">
        <v>1872</v>
      </c>
      <c r="AA50" s="91">
        <v>13</v>
      </c>
      <c r="AB50" s="92">
        <v>1</v>
      </c>
      <c r="AC50" s="84">
        <v>0</v>
      </c>
      <c r="AD50" s="84">
        <v>0</v>
      </c>
      <c r="AE50" s="92">
        <v>1</v>
      </c>
      <c r="AF50" s="84">
        <v>0</v>
      </c>
      <c r="AG50" s="84">
        <v>0</v>
      </c>
      <c r="AH50" s="93">
        <v>1</v>
      </c>
      <c r="AI50" s="84">
        <v>0</v>
      </c>
      <c r="AJ50" s="94">
        <v>0</v>
      </c>
      <c r="AK50" s="93">
        <v>1</v>
      </c>
      <c r="AL50" s="84">
        <v>0</v>
      </c>
      <c r="AM50" s="94">
        <v>0</v>
      </c>
      <c r="AN50" s="93">
        <v>1</v>
      </c>
      <c r="AO50" s="84">
        <v>0</v>
      </c>
      <c r="AP50" s="94">
        <v>0</v>
      </c>
      <c r="AQ50" s="93">
        <v>1</v>
      </c>
      <c r="AR50" s="84">
        <v>0</v>
      </c>
      <c r="AS50" s="94">
        <v>0</v>
      </c>
      <c r="AT50" s="93">
        <v>1</v>
      </c>
      <c r="AU50" s="84">
        <v>0</v>
      </c>
      <c r="AV50" s="94">
        <v>0</v>
      </c>
      <c r="AW50" s="95">
        <v>0</v>
      </c>
      <c r="AX50" s="95">
        <v>7364</v>
      </c>
      <c r="AY50" s="96">
        <v>40883</v>
      </c>
      <c r="AZ50" s="108"/>
      <c r="BA50" s="97">
        <v>21</v>
      </c>
      <c r="BB50" s="98">
        <v>9</v>
      </c>
      <c r="BC50" s="98">
        <v>22</v>
      </c>
      <c r="BD50" s="99">
        <v>7.5</v>
      </c>
      <c r="BE50" s="100">
        <v>10.5</v>
      </c>
      <c r="BF50" s="101"/>
      <c r="BG50" s="84"/>
      <c r="BH50" s="84"/>
      <c r="BI50" s="102"/>
      <c r="BJ50" s="102"/>
      <c r="BK50" s="102"/>
      <c r="BL50" s="103"/>
      <c r="BM50" s="104"/>
      <c r="BN50" s="102"/>
      <c r="BO50" s="102"/>
      <c r="BP50" s="104"/>
      <c r="BQ50" s="104"/>
      <c r="BR50" s="104"/>
      <c r="BS50" s="104"/>
      <c r="BT50" s="105">
        <f t="shared" si="29"/>
        <v>1</v>
      </c>
      <c r="BU50" s="105">
        <f t="shared" si="30"/>
        <v>1</v>
      </c>
      <c r="BV50" s="105">
        <f t="shared" si="31"/>
        <v>1</v>
      </c>
      <c r="BW50" s="105">
        <f t="shared" si="32"/>
        <v>1</v>
      </c>
      <c r="BX50" s="105">
        <f t="shared" si="33"/>
        <v>1</v>
      </c>
      <c r="BY50" s="105">
        <f t="shared" si="34"/>
        <v>1</v>
      </c>
      <c r="BZ50" s="105">
        <f t="shared" si="35"/>
        <v>1</v>
      </c>
      <c r="CA50" s="215">
        <v>0.98</v>
      </c>
      <c r="CB50" s="215">
        <v>0.9</v>
      </c>
      <c r="CC50" s="314"/>
      <c r="CD50" s="314"/>
      <c r="CE50" s="314"/>
      <c r="CF50" s="314"/>
      <c r="CG50" s="314"/>
      <c r="CH50" s="314"/>
      <c r="CI50" s="314"/>
      <c r="CJ50" s="216">
        <v>0.998</v>
      </c>
      <c r="CK50" s="216">
        <v>0.95</v>
      </c>
      <c r="CL50" s="217">
        <f t="shared" si="36"/>
        <v>1</v>
      </c>
      <c r="CM50" s="217">
        <f t="shared" si="37"/>
        <v>1</v>
      </c>
      <c r="CN50" s="217">
        <f t="shared" si="38"/>
        <v>1</v>
      </c>
      <c r="CO50" s="217">
        <f t="shared" si="39"/>
        <v>1</v>
      </c>
      <c r="CP50" s="217">
        <f t="shared" si="40"/>
        <v>1</v>
      </c>
      <c r="CQ50" s="217">
        <f t="shared" si="41"/>
        <v>1</v>
      </c>
      <c r="CR50" s="217">
        <f t="shared" si="42"/>
        <v>1</v>
      </c>
      <c r="CS50" s="317"/>
      <c r="CT50" s="317"/>
      <c r="CU50" s="317"/>
      <c r="CV50" s="317"/>
      <c r="CW50" s="317"/>
      <c r="CX50" s="317"/>
      <c r="CY50" s="317"/>
      <c r="CZ50" s="316"/>
      <c r="DA50" s="312"/>
      <c r="DB50" s="312"/>
      <c r="DC50" s="312"/>
      <c r="DD50" s="312"/>
      <c r="DE50" s="84">
        <f t="shared" si="19"/>
        <v>0</v>
      </c>
      <c r="DF50" s="84">
        <f t="shared" si="19"/>
        <v>0</v>
      </c>
      <c r="DG50" s="84">
        <f t="shared" si="19"/>
        <v>0</v>
      </c>
      <c r="DH50" s="84">
        <f t="shared" si="20"/>
        <v>0</v>
      </c>
      <c r="DI50" s="84">
        <f t="shared" si="20"/>
        <v>0</v>
      </c>
      <c r="DJ50" s="84">
        <f t="shared" si="20"/>
        <v>0</v>
      </c>
      <c r="DK50" s="84">
        <f t="shared" si="18"/>
        <v>0</v>
      </c>
      <c r="DL50" s="311"/>
      <c r="DM50" s="311"/>
      <c r="DN50" s="311"/>
      <c r="DO50" s="311"/>
      <c r="DP50" s="311"/>
      <c r="DQ50" s="311"/>
      <c r="DR50" s="311"/>
    </row>
    <row r="51" spans="1:122" ht="13.5" thickBot="1" x14ac:dyDescent="0.25">
      <c r="A51" s="84">
        <v>1724</v>
      </c>
      <c r="B51" s="309"/>
      <c r="C51" s="86">
        <v>42547</v>
      </c>
      <c r="D51" s="87">
        <v>32820</v>
      </c>
      <c r="E51" s="84"/>
      <c r="F51" s="88"/>
      <c r="G51" s="84"/>
      <c r="H51" s="89"/>
      <c r="I51" s="88">
        <v>461</v>
      </c>
      <c r="J51" s="84">
        <v>16</v>
      </c>
      <c r="K51" s="88">
        <v>0</v>
      </c>
      <c r="L51" s="89">
        <v>0.96529284164858997</v>
      </c>
      <c r="M51" s="88">
        <v>534</v>
      </c>
      <c r="N51" s="88">
        <v>35</v>
      </c>
      <c r="O51" s="88">
        <v>0</v>
      </c>
      <c r="P51" s="90">
        <v>0.93445692883895126</v>
      </c>
      <c r="Q51" s="88">
        <v>219</v>
      </c>
      <c r="R51" s="88">
        <v>8</v>
      </c>
      <c r="S51" s="88">
        <v>0</v>
      </c>
      <c r="T51" s="90">
        <v>0.9634703196347032</v>
      </c>
      <c r="U51" s="88">
        <v>31606</v>
      </c>
      <c r="V51" s="88">
        <v>625</v>
      </c>
      <c r="W51" s="88">
        <v>0</v>
      </c>
      <c r="X51" s="90">
        <v>0.98022527368221224</v>
      </c>
      <c r="Y51" s="85">
        <v>32820</v>
      </c>
      <c r="Z51" s="85">
        <v>684</v>
      </c>
      <c r="AA51" s="91">
        <v>0</v>
      </c>
      <c r="AB51" s="92">
        <v>1</v>
      </c>
      <c r="AC51" s="84">
        <v>0</v>
      </c>
      <c r="AD51" s="84">
        <v>0</v>
      </c>
      <c r="AE51" s="92">
        <v>1</v>
      </c>
      <c r="AF51" s="84">
        <v>0</v>
      </c>
      <c r="AG51" s="84">
        <v>0</v>
      </c>
      <c r="AH51" s="93">
        <v>1</v>
      </c>
      <c r="AI51" s="84">
        <v>0</v>
      </c>
      <c r="AJ51" s="94">
        <v>0</v>
      </c>
      <c r="AK51" s="93">
        <v>1</v>
      </c>
      <c r="AL51" s="84">
        <v>0</v>
      </c>
      <c r="AM51" s="94">
        <v>0</v>
      </c>
      <c r="AN51" s="93">
        <v>1</v>
      </c>
      <c r="AO51" s="84">
        <v>0</v>
      </c>
      <c r="AP51" s="94">
        <v>0</v>
      </c>
      <c r="AQ51" s="93">
        <v>1</v>
      </c>
      <c r="AR51" s="84">
        <v>0</v>
      </c>
      <c r="AS51" s="94">
        <v>0</v>
      </c>
      <c r="AT51" s="93">
        <v>1</v>
      </c>
      <c r="AU51" s="84">
        <v>0</v>
      </c>
      <c r="AV51" s="94">
        <v>0</v>
      </c>
      <c r="AW51" s="95">
        <v>0</v>
      </c>
      <c r="AX51" s="95">
        <v>995</v>
      </c>
      <c r="AY51" s="96">
        <v>31825</v>
      </c>
      <c r="AZ51" s="108"/>
      <c r="BA51" s="97">
        <v>21</v>
      </c>
      <c r="BB51" s="98">
        <v>9</v>
      </c>
      <c r="BC51" s="98">
        <v>22</v>
      </c>
      <c r="BD51" s="99">
        <v>7.5</v>
      </c>
      <c r="BE51" s="100">
        <v>10.5</v>
      </c>
      <c r="BF51" s="101"/>
      <c r="BG51" s="84"/>
      <c r="BH51" s="84"/>
      <c r="BI51" s="102"/>
      <c r="BJ51" s="102"/>
      <c r="BK51" s="102"/>
      <c r="BL51" s="103"/>
      <c r="BM51" s="104"/>
      <c r="BN51" s="102"/>
      <c r="BO51" s="102"/>
      <c r="BP51" s="107"/>
      <c r="BQ51" s="107"/>
      <c r="BR51" s="107"/>
      <c r="BS51" s="107"/>
      <c r="BT51" s="105">
        <f t="shared" si="29"/>
        <v>1</v>
      </c>
      <c r="BU51" s="105">
        <f t="shared" si="30"/>
        <v>1</v>
      </c>
      <c r="BV51" s="105">
        <f t="shared" si="31"/>
        <v>1</v>
      </c>
      <c r="BW51" s="105">
        <f t="shared" si="32"/>
        <v>1</v>
      </c>
      <c r="BX51" s="105">
        <f t="shared" si="33"/>
        <v>1</v>
      </c>
      <c r="BY51" s="105">
        <f t="shared" si="34"/>
        <v>1</v>
      </c>
      <c r="BZ51" s="105">
        <f t="shared" si="35"/>
        <v>1</v>
      </c>
      <c r="CA51" s="215">
        <v>0.98</v>
      </c>
      <c r="CB51" s="215">
        <v>0.9</v>
      </c>
      <c r="CC51" s="315"/>
      <c r="CD51" s="315"/>
      <c r="CE51" s="315"/>
      <c r="CF51" s="315"/>
      <c r="CG51" s="315"/>
      <c r="CH51" s="315"/>
      <c r="CI51" s="315"/>
      <c r="CJ51" s="216">
        <v>0.998</v>
      </c>
      <c r="CK51" s="216">
        <v>0.95</v>
      </c>
      <c r="CL51" s="217">
        <f t="shared" si="36"/>
        <v>1</v>
      </c>
      <c r="CM51" s="217">
        <f t="shared" si="37"/>
        <v>1</v>
      </c>
      <c r="CN51" s="217">
        <f t="shared" si="38"/>
        <v>1</v>
      </c>
      <c r="CO51" s="217">
        <f t="shared" si="39"/>
        <v>1</v>
      </c>
      <c r="CP51" s="217">
        <f t="shared" si="40"/>
        <v>1</v>
      </c>
      <c r="CQ51" s="217">
        <f t="shared" si="41"/>
        <v>1</v>
      </c>
      <c r="CR51" s="217">
        <f t="shared" si="42"/>
        <v>1</v>
      </c>
      <c r="CS51" s="317"/>
      <c r="CT51" s="317"/>
      <c r="CU51" s="317"/>
      <c r="CV51" s="317"/>
      <c r="CW51" s="317"/>
      <c r="CX51" s="317"/>
      <c r="CY51" s="317"/>
      <c r="CZ51" s="316"/>
      <c r="DA51" s="312"/>
      <c r="DB51" s="312"/>
      <c r="DC51" s="312"/>
      <c r="DD51" s="312"/>
      <c r="DE51" s="84">
        <f t="shared" si="19"/>
        <v>0</v>
      </c>
      <c r="DF51" s="84">
        <f t="shared" si="19"/>
        <v>0</v>
      </c>
      <c r="DG51" s="84">
        <f t="shared" si="19"/>
        <v>0</v>
      </c>
      <c r="DH51" s="84">
        <f t="shared" si="20"/>
        <v>0</v>
      </c>
      <c r="DI51" s="84">
        <f t="shared" si="20"/>
        <v>0</v>
      </c>
      <c r="DJ51" s="84">
        <f t="shared" si="20"/>
        <v>0</v>
      </c>
      <c r="DK51" s="84">
        <f t="shared" si="18"/>
        <v>0</v>
      </c>
      <c r="DL51" s="311"/>
      <c r="DM51" s="311"/>
      <c r="DN51" s="311"/>
      <c r="DO51" s="311"/>
      <c r="DP51" s="311"/>
      <c r="DQ51" s="311"/>
      <c r="DR51" s="311"/>
    </row>
    <row r="52" spans="1:122" ht="13.5" thickBot="1" x14ac:dyDescent="0.25">
      <c r="A52" s="84">
        <v>1725</v>
      </c>
      <c r="B52" s="309">
        <v>26</v>
      </c>
      <c r="C52" s="86">
        <v>42548</v>
      </c>
      <c r="D52" s="87">
        <v>85436</v>
      </c>
      <c r="E52" s="84">
        <v>11973</v>
      </c>
      <c r="F52" s="88">
        <v>373</v>
      </c>
      <c r="G52" s="84">
        <v>3</v>
      </c>
      <c r="H52" s="89">
        <v>0.96884657145243469</v>
      </c>
      <c r="I52" s="88">
        <v>13655</v>
      </c>
      <c r="J52" s="84">
        <v>392</v>
      </c>
      <c r="K52" s="88">
        <v>4</v>
      </c>
      <c r="L52" s="89">
        <v>0.97129256682533871</v>
      </c>
      <c r="M52" s="88">
        <v>5380</v>
      </c>
      <c r="N52" s="88">
        <v>131</v>
      </c>
      <c r="O52" s="88">
        <v>5</v>
      </c>
      <c r="P52" s="90">
        <v>0.97565055762081787</v>
      </c>
      <c r="Q52" s="88">
        <v>7386</v>
      </c>
      <c r="R52" s="88">
        <v>360</v>
      </c>
      <c r="S52" s="88">
        <v>7</v>
      </c>
      <c r="T52" s="90">
        <v>0.95125913891145408</v>
      </c>
      <c r="U52" s="88">
        <v>47042</v>
      </c>
      <c r="V52" s="88">
        <v>2659</v>
      </c>
      <c r="W52" s="88">
        <v>17</v>
      </c>
      <c r="X52" s="90">
        <v>0.94347604268525997</v>
      </c>
      <c r="Y52" s="85">
        <v>85436</v>
      </c>
      <c r="Z52" s="85">
        <v>3915</v>
      </c>
      <c r="AA52" s="91">
        <v>36</v>
      </c>
      <c r="AB52" s="92">
        <v>1</v>
      </c>
      <c r="AC52" s="84">
        <v>0</v>
      </c>
      <c r="AD52" s="84">
        <v>0</v>
      </c>
      <c r="AE52" s="92">
        <v>1</v>
      </c>
      <c r="AF52" s="84">
        <v>0</v>
      </c>
      <c r="AG52" s="84">
        <v>0</v>
      </c>
      <c r="AH52" s="93">
        <v>1</v>
      </c>
      <c r="AI52" s="84">
        <v>0</v>
      </c>
      <c r="AJ52" s="94">
        <v>0</v>
      </c>
      <c r="AK52" s="93">
        <v>1</v>
      </c>
      <c r="AL52" s="84">
        <v>0</v>
      </c>
      <c r="AM52" s="94">
        <v>0</v>
      </c>
      <c r="AN52" s="93">
        <v>1</v>
      </c>
      <c r="AO52" s="84">
        <v>0</v>
      </c>
      <c r="AP52" s="94">
        <v>0</v>
      </c>
      <c r="AQ52" s="93">
        <v>1</v>
      </c>
      <c r="AR52" s="84">
        <v>0</v>
      </c>
      <c r="AS52" s="94">
        <v>0</v>
      </c>
      <c r="AT52" s="93">
        <v>1</v>
      </c>
      <c r="AU52" s="84">
        <v>0</v>
      </c>
      <c r="AV52" s="94">
        <v>0</v>
      </c>
      <c r="AW52" s="95">
        <v>11973</v>
      </c>
      <c r="AX52" s="95">
        <v>19035</v>
      </c>
      <c r="AY52" s="96">
        <v>54428</v>
      </c>
      <c r="AZ52" s="108"/>
      <c r="BA52" s="97">
        <v>14.5</v>
      </c>
      <c r="BB52" s="98">
        <v>0</v>
      </c>
      <c r="BC52" s="98">
        <v>12</v>
      </c>
      <c r="BD52" s="99">
        <v>7.5</v>
      </c>
      <c r="BE52" s="100">
        <v>10.5</v>
      </c>
      <c r="BF52" s="101"/>
      <c r="BG52" s="84"/>
      <c r="BH52" s="84"/>
      <c r="BI52" s="102"/>
      <c r="BJ52" s="102"/>
      <c r="BK52" s="102"/>
      <c r="BL52" s="103"/>
      <c r="BM52" s="104"/>
      <c r="BN52" s="102"/>
      <c r="BO52" s="102"/>
      <c r="BP52" s="107"/>
      <c r="BQ52" s="107"/>
      <c r="BR52" s="107"/>
      <c r="BS52" s="107"/>
      <c r="BT52" s="105">
        <f t="shared" si="29"/>
        <v>1</v>
      </c>
      <c r="BU52" s="105">
        <f t="shared" si="30"/>
        <v>1</v>
      </c>
      <c r="BV52" s="105">
        <f t="shared" si="31"/>
        <v>1</v>
      </c>
      <c r="BW52" s="105">
        <f t="shared" si="32"/>
        <v>1</v>
      </c>
      <c r="BX52" s="105">
        <f t="shared" si="33"/>
        <v>1</v>
      </c>
      <c r="BY52" s="105">
        <f t="shared" si="34"/>
        <v>1</v>
      </c>
      <c r="BZ52" s="105">
        <f t="shared" si="35"/>
        <v>1</v>
      </c>
      <c r="CA52" s="215">
        <v>0.98</v>
      </c>
      <c r="CB52" s="215">
        <v>0.9</v>
      </c>
      <c r="CC52" s="313">
        <f t="shared" ref="CC52:CI52" si="47">AVERAGE(BT52:BT58)</f>
        <v>1</v>
      </c>
      <c r="CD52" s="313">
        <f t="shared" si="47"/>
        <v>1</v>
      </c>
      <c r="CE52" s="313">
        <f t="shared" si="47"/>
        <v>1</v>
      </c>
      <c r="CF52" s="313">
        <f t="shared" si="47"/>
        <v>1</v>
      </c>
      <c r="CG52" s="313">
        <f t="shared" si="47"/>
        <v>1</v>
      </c>
      <c r="CH52" s="313">
        <f t="shared" si="47"/>
        <v>1</v>
      </c>
      <c r="CI52" s="313">
        <f t="shared" si="47"/>
        <v>1</v>
      </c>
      <c r="CJ52" s="216">
        <v>0.998</v>
      </c>
      <c r="CK52" s="216">
        <v>0.95</v>
      </c>
      <c r="CL52" s="217">
        <f t="shared" si="36"/>
        <v>1</v>
      </c>
      <c r="CM52" s="217">
        <f t="shared" si="37"/>
        <v>1</v>
      </c>
      <c r="CN52" s="217">
        <f t="shared" si="38"/>
        <v>1</v>
      </c>
      <c r="CO52" s="217">
        <f t="shared" si="39"/>
        <v>1</v>
      </c>
      <c r="CP52" s="217">
        <f t="shared" si="40"/>
        <v>1</v>
      </c>
      <c r="CQ52" s="217">
        <f t="shared" si="41"/>
        <v>1</v>
      </c>
      <c r="CR52" s="217">
        <f t="shared" si="42"/>
        <v>1</v>
      </c>
      <c r="CS52" s="316">
        <f t="shared" ref="CS52:CY52" si="48">AVERAGE(CL52:CL58)</f>
        <v>1</v>
      </c>
      <c r="CT52" s="316">
        <f t="shared" si="48"/>
        <v>1</v>
      </c>
      <c r="CU52" s="316">
        <f t="shared" si="48"/>
        <v>0.99995238095238093</v>
      </c>
      <c r="CV52" s="316">
        <f t="shared" si="48"/>
        <v>1</v>
      </c>
      <c r="CW52" s="316">
        <f t="shared" si="48"/>
        <v>1</v>
      </c>
      <c r="CX52" s="316">
        <f t="shared" si="48"/>
        <v>1</v>
      </c>
      <c r="CY52" s="316">
        <f t="shared" si="48"/>
        <v>1</v>
      </c>
      <c r="CZ52" s="316">
        <f>(SUM(Q52:Q58)-SUM(R52:R58))/SUM(Q52:Q58)</f>
        <v>0.95352378803688764</v>
      </c>
      <c r="DA52" s="312">
        <f>(SUM(U52:U58)-SUM(V52:V58))/SUM(U52:U58)</f>
        <v>0.95889482214229904</v>
      </c>
      <c r="DB52" s="312">
        <f>((SUM(E52:E58)-SUM(F52:F58))/SUM(E52:E58))</f>
        <v>0.96870460604946218</v>
      </c>
      <c r="DC52" s="312">
        <f>((SUM(I52:I58)-SUM(J52:J58))/SUM(I52:I58))</f>
        <v>0.96988923058549548</v>
      </c>
      <c r="DD52" s="312">
        <f>((SUM(M52:M58)-SUM(N52:N58))/SUM(M52:M58))</f>
        <v>0.97039569695200767</v>
      </c>
      <c r="DE52" s="84">
        <f t="shared" si="19"/>
        <v>0</v>
      </c>
      <c r="DF52" s="84">
        <f t="shared" si="19"/>
        <v>0</v>
      </c>
      <c r="DG52" s="84">
        <f t="shared" si="19"/>
        <v>0</v>
      </c>
      <c r="DH52" s="84">
        <f t="shared" si="20"/>
        <v>0</v>
      </c>
      <c r="DI52" s="84">
        <f t="shared" si="20"/>
        <v>0</v>
      </c>
      <c r="DJ52" s="84">
        <f t="shared" si="20"/>
        <v>0</v>
      </c>
      <c r="DK52" s="84">
        <f t="shared" si="18"/>
        <v>0</v>
      </c>
      <c r="DL52" s="311">
        <f>IF(CC52&lt;99%,5000,IF(CC52&lt;99.2%,4500,IF(CC52&lt;99.3%,4000,IF(CC52&lt;99.4%,3500,IF(CC52&lt;99.5%,3000,IF(CC52&lt;99.6%,2500,IF(CC52&lt;99.7%,2000,IF(CC52&lt;99.8%,1500,))))))))</f>
        <v>0</v>
      </c>
      <c r="DM52" s="311">
        <f>IF(CD52&lt;99%,5000,IF(CD52&lt;99.2%,4500,IF(CD52&lt;99.3%,4000,IF(CD52&lt;99.4%,3500,IF(CD52&lt;99.5%,3000,IF(CD52&lt;99.6%,2500,IF(CD52&lt;99.7%,2000,IF(CD52&lt;99.8%,1500,))))))))</f>
        <v>0</v>
      </c>
      <c r="DN52" s="311">
        <f>IF(CE52&lt;99%,5000,IF(CE52&lt;99.2%,4500,IF(CE52&lt;99.3%,4000,IF(CE52&lt;99.4%,3500,IF(CE52&lt;99.5%,3000,IF(CE52&lt;99.6%,2500,IF(CE52&lt;99.7%,2000,IF(CE52&lt;99.8%,1500,))))))))</f>
        <v>0</v>
      </c>
      <c r="DO52" s="311">
        <f>IF(CF52&lt;88.2%,5000,IF(CF52&lt;88.4%,4500,IF(CF52&lt;88.5%,4000,IF(CF52&lt;88.6%,3500,IF(CF52&lt;88.7%,3000,IF(CF52&lt;88.8%,2500,IF(CF52&lt;88.9%,2000,IF(CF52&lt;90%,1500,))))))))</f>
        <v>0</v>
      </c>
      <c r="DP52" s="311">
        <f>IF(CG52&lt;99%,5000,IF(CG52&lt;99.2%,4500,IF(CG52&lt;99.3%,4000,IF(CG52&lt;99.4%,3500,IF(CG52&lt;99.5%,3000,IF(CG52&lt;99.6%,2500,IF(CG52&lt;99.7%,2000,IF(CG52&lt;99.8%,1500,))))))))</f>
        <v>0</v>
      </c>
      <c r="DQ52" s="311">
        <f>IF(CH52&lt;99%,5000,IF(CH52&lt;99.2%,4500,IF(CH52&lt;99.3%,4000,IF(CH52&lt;99.4%,3500,IF(CH52&lt;99.5%,3000,IF(CH52&lt;99.6%,2500,IF(CH52&lt;99.7%,2000,IF(CH52&lt;99.8%,1500,))))))))</f>
        <v>0</v>
      </c>
      <c r="DR52" s="311">
        <f>IF(CI52&lt;99%,5000,IF(CI52&lt;99.2%,4500,IF(CI52&lt;99.3%,4000,IF(CI52&lt;99.4%,3500,IF(CI52&lt;99.5%,3000,IF(CI52&lt;99.6%,2500,IF(CI52&lt;99.7%,2000,IF(CI52&lt;99.8%,1500,))))))))</f>
        <v>0</v>
      </c>
    </row>
    <row r="53" spans="1:122" ht="13.5" thickBot="1" x14ac:dyDescent="0.25">
      <c r="A53" s="84">
        <v>1726</v>
      </c>
      <c r="B53" s="309"/>
      <c r="C53" s="86">
        <v>42549</v>
      </c>
      <c r="D53" s="87">
        <v>82445</v>
      </c>
      <c r="E53" s="84">
        <v>10865</v>
      </c>
      <c r="F53" s="88">
        <v>303</v>
      </c>
      <c r="G53" s="84">
        <v>0</v>
      </c>
      <c r="H53" s="89">
        <v>0.97211228716060749</v>
      </c>
      <c r="I53" s="88">
        <v>13870</v>
      </c>
      <c r="J53" s="84">
        <v>433</v>
      </c>
      <c r="K53" s="88">
        <v>0</v>
      </c>
      <c r="L53" s="89">
        <v>0.96878154289834173</v>
      </c>
      <c r="M53" s="88">
        <v>4615</v>
      </c>
      <c r="N53" s="88">
        <v>124</v>
      </c>
      <c r="O53" s="88">
        <v>0</v>
      </c>
      <c r="P53" s="90">
        <v>0.97313109425785482</v>
      </c>
      <c r="Q53" s="88">
        <v>7138</v>
      </c>
      <c r="R53" s="88">
        <v>301</v>
      </c>
      <c r="S53" s="88">
        <v>3</v>
      </c>
      <c r="T53" s="90">
        <v>0.95783132530120485</v>
      </c>
      <c r="U53" s="88">
        <v>45957</v>
      </c>
      <c r="V53" s="88">
        <v>1901</v>
      </c>
      <c r="W53" s="88">
        <v>15</v>
      </c>
      <c r="X53" s="90">
        <v>0.95863524599081751</v>
      </c>
      <c r="Y53" s="85">
        <v>82445</v>
      </c>
      <c r="Z53" s="85">
        <v>3062</v>
      </c>
      <c r="AA53" s="91">
        <v>18</v>
      </c>
      <c r="AB53" s="92">
        <v>1</v>
      </c>
      <c r="AC53" s="84">
        <v>0</v>
      </c>
      <c r="AD53" s="84">
        <v>0</v>
      </c>
      <c r="AE53" s="92">
        <v>1</v>
      </c>
      <c r="AF53" s="84">
        <v>0</v>
      </c>
      <c r="AG53" s="84">
        <v>0</v>
      </c>
      <c r="AH53" s="93">
        <v>0.9996666666666667</v>
      </c>
      <c r="AI53" s="84">
        <v>1</v>
      </c>
      <c r="AJ53" s="94">
        <v>6.0000000000000001E-3</v>
      </c>
      <c r="AK53" s="93">
        <v>1</v>
      </c>
      <c r="AL53" s="84">
        <v>0</v>
      </c>
      <c r="AM53" s="94">
        <v>0</v>
      </c>
      <c r="AN53" s="93">
        <v>1</v>
      </c>
      <c r="AO53" s="84">
        <v>0</v>
      </c>
      <c r="AP53" s="94">
        <v>0</v>
      </c>
      <c r="AQ53" s="93">
        <v>1</v>
      </c>
      <c r="AR53" s="84">
        <v>0</v>
      </c>
      <c r="AS53" s="94">
        <v>0</v>
      </c>
      <c r="AT53" s="93">
        <v>1</v>
      </c>
      <c r="AU53" s="84">
        <v>0</v>
      </c>
      <c r="AV53" s="94">
        <v>0</v>
      </c>
      <c r="AW53" s="95">
        <v>10865</v>
      </c>
      <c r="AX53" s="95">
        <v>18485</v>
      </c>
      <c r="AY53" s="96">
        <v>53095</v>
      </c>
      <c r="AZ53" s="108" t="s">
        <v>181</v>
      </c>
      <c r="BA53" s="97">
        <v>16</v>
      </c>
      <c r="BB53" s="98">
        <v>0</v>
      </c>
      <c r="BC53" s="98">
        <v>8</v>
      </c>
      <c r="BD53" s="99">
        <v>7.5</v>
      </c>
      <c r="BE53" s="100">
        <v>10.5</v>
      </c>
      <c r="BF53" s="101"/>
      <c r="BG53" s="84"/>
      <c r="BH53" s="84">
        <v>0.5</v>
      </c>
      <c r="BI53" s="102"/>
      <c r="BJ53" s="102"/>
      <c r="BK53" s="102"/>
      <c r="BL53" s="103"/>
      <c r="BM53" s="104"/>
      <c r="BN53" s="102"/>
      <c r="BO53" s="102">
        <v>0</v>
      </c>
      <c r="BP53" s="104"/>
      <c r="BQ53" s="104"/>
      <c r="BR53" s="104"/>
      <c r="BS53" s="104"/>
      <c r="BT53" s="105">
        <f t="shared" si="29"/>
        <v>1</v>
      </c>
      <c r="BU53" s="105">
        <f t="shared" si="30"/>
        <v>1</v>
      </c>
      <c r="BV53" s="105">
        <f t="shared" si="31"/>
        <v>1</v>
      </c>
      <c r="BW53" s="105">
        <f t="shared" si="32"/>
        <v>1</v>
      </c>
      <c r="BX53" s="105">
        <f t="shared" si="33"/>
        <v>1</v>
      </c>
      <c r="BY53" s="105">
        <f t="shared" si="34"/>
        <v>1</v>
      </c>
      <c r="BZ53" s="105">
        <f t="shared" si="35"/>
        <v>1</v>
      </c>
      <c r="CA53" s="215">
        <v>0.98</v>
      </c>
      <c r="CB53" s="215">
        <v>0.9</v>
      </c>
      <c r="CC53" s="314"/>
      <c r="CD53" s="314"/>
      <c r="CE53" s="314"/>
      <c r="CF53" s="314"/>
      <c r="CG53" s="314"/>
      <c r="CH53" s="314"/>
      <c r="CI53" s="314"/>
      <c r="CJ53" s="216">
        <v>0.998</v>
      </c>
      <c r="CK53" s="216">
        <v>0.95</v>
      </c>
      <c r="CL53" s="217">
        <f t="shared" si="36"/>
        <v>1</v>
      </c>
      <c r="CM53" s="217">
        <f t="shared" si="37"/>
        <v>1</v>
      </c>
      <c r="CN53" s="217">
        <f t="shared" si="38"/>
        <v>0.9996666666666667</v>
      </c>
      <c r="CO53" s="217">
        <f t="shared" si="39"/>
        <v>1</v>
      </c>
      <c r="CP53" s="217">
        <f t="shared" si="40"/>
        <v>1</v>
      </c>
      <c r="CQ53" s="217">
        <f t="shared" si="41"/>
        <v>1</v>
      </c>
      <c r="CR53" s="217">
        <f t="shared" si="42"/>
        <v>1</v>
      </c>
      <c r="CS53" s="317"/>
      <c r="CT53" s="317"/>
      <c r="CU53" s="317"/>
      <c r="CV53" s="317"/>
      <c r="CW53" s="317"/>
      <c r="CX53" s="317"/>
      <c r="CY53" s="317"/>
      <c r="CZ53" s="316"/>
      <c r="DA53" s="312"/>
      <c r="DB53" s="312"/>
      <c r="DC53" s="312"/>
      <c r="DD53" s="312"/>
      <c r="DE53" s="84">
        <f t="shared" si="19"/>
        <v>0</v>
      </c>
      <c r="DF53" s="84">
        <f t="shared" si="19"/>
        <v>0</v>
      </c>
      <c r="DG53" s="84">
        <f t="shared" si="19"/>
        <v>0</v>
      </c>
      <c r="DH53" s="84">
        <f t="shared" si="20"/>
        <v>0</v>
      </c>
      <c r="DI53" s="84">
        <f t="shared" si="20"/>
        <v>0</v>
      </c>
      <c r="DJ53" s="84">
        <f t="shared" si="20"/>
        <v>0</v>
      </c>
      <c r="DK53" s="84">
        <f t="shared" si="18"/>
        <v>0</v>
      </c>
      <c r="DL53" s="311"/>
      <c r="DM53" s="311"/>
      <c r="DN53" s="311"/>
      <c r="DO53" s="311"/>
      <c r="DP53" s="311"/>
      <c r="DQ53" s="311"/>
      <c r="DR53" s="311"/>
    </row>
    <row r="54" spans="1:122" ht="13.5" thickBot="1" x14ac:dyDescent="0.25">
      <c r="A54" s="84">
        <v>1727</v>
      </c>
      <c r="B54" s="309"/>
      <c r="C54" s="86">
        <v>42550</v>
      </c>
      <c r="D54" s="87">
        <v>80730</v>
      </c>
      <c r="E54" s="84">
        <v>11284</v>
      </c>
      <c r="F54" s="88">
        <v>351</v>
      </c>
      <c r="G54" s="84">
        <v>0</v>
      </c>
      <c r="H54" s="89">
        <v>0.96889400921658986</v>
      </c>
      <c r="I54" s="88">
        <v>12310</v>
      </c>
      <c r="J54" s="84">
        <v>332</v>
      </c>
      <c r="K54" s="88">
        <v>0</v>
      </c>
      <c r="L54" s="89">
        <v>0.97303005686433797</v>
      </c>
      <c r="M54" s="88">
        <v>4063</v>
      </c>
      <c r="N54" s="88">
        <v>92</v>
      </c>
      <c r="O54" s="88">
        <v>0</v>
      </c>
      <c r="P54" s="90">
        <v>0.97735663302978093</v>
      </c>
      <c r="Q54" s="88">
        <v>6562</v>
      </c>
      <c r="R54" s="88">
        <v>344</v>
      </c>
      <c r="S54" s="88">
        <v>1</v>
      </c>
      <c r="T54" s="90">
        <v>0.94757695824443766</v>
      </c>
      <c r="U54" s="88">
        <v>46511</v>
      </c>
      <c r="V54" s="88">
        <v>1897</v>
      </c>
      <c r="W54" s="88">
        <v>7</v>
      </c>
      <c r="X54" s="90">
        <v>0.95921394938831672</v>
      </c>
      <c r="Y54" s="85">
        <v>80730</v>
      </c>
      <c r="Z54" s="85">
        <v>3016</v>
      </c>
      <c r="AA54" s="91">
        <v>8</v>
      </c>
      <c r="AB54" s="92">
        <v>1</v>
      </c>
      <c r="AC54" s="84">
        <v>0</v>
      </c>
      <c r="AD54" s="84">
        <v>0</v>
      </c>
      <c r="AE54" s="92">
        <v>1</v>
      </c>
      <c r="AF54" s="84">
        <v>0</v>
      </c>
      <c r="AG54" s="84">
        <v>0</v>
      </c>
      <c r="AH54" s="93">
        <v>1</v>
      </c>
      <c r="AI54" s="84">
        <v>0</v>
      </c>
      <c r="AJ54" s="94">
        <v>0</v>
      </c>
      <c r="AK54" s="93">
        <v>1</v>
      </c>
      <c r="AL54" s="84">
        <v>0</v>
      </c>
      <c r="AM54" s="94">
        <v>0</v>
      </c>
      <c r="AN54" s="93">
        <v>1</v>
      </c>
      <c r="AO54" s="84">
        <v>0</v>
      </c>
      <c r="AP54" s="94">
        <v>0</v>
      </c>
      <c r="AQ54" s="93">
        <v>1</v>
      </c>
      <c r="AR54" s="84">
        <v>0</v>
      </c>
      <c r="AS54" s="94">
        <v>0</v>
      </c>
      <c r="AT54" s="93">
        <v>1</v>
      </c>
      <c r="AU54" s="84">
        <v>0</v>
      </c>
      <c r="AV54" s="94">
        <v>0</v>
      </c>
      <c r="AW54" s="95">
        <v>11284</v>
      </c>
      <c r="AX54" s="95">
        <v>16373</v>
      </c>
      <c r="AY54" s="96">
        <v>53073</v>
      </c>
      <c r="AZ54" s="108"/>
      <c r="BA54" s="97">
        <v>21</v>
      </c>
      <c r="BB54" s="98">
        <v>9</v>
      </c>
      <c r="BC54" s="98">
        <v>18</v>
      </c>
      <c r="BD54" s="99">
        <v>7.5</v>
      </c>
      <c r="BE54" s="100">
        <v>10.5</v>
      </c>
      <c r="BF54" s="101"/>
      <c r="BG54" s="84"/>
      <c r="BH54" s="84"/>
      <c r="BI54" s="102"/>
      <c r="BJ54" s="102"/>
      <c r="BK54" s="102"/>
      <c r="BL54" s="103"/>
      <c r="BM54" s="104"/>
      <c r="BN54" s="102"/>
      <c r="BO54" s="102"/>
      <c r="BP54" s="104"/>
      <c r="BQ54" s="104"/>
      <c r="BR54" s="104"/>
      <c r="BS54" s="104"/>
      <c r="BT54" s="105">
        <f t="shared" si="29"/>
        <v>1</v>
      </c>
      <c r="BU54" s="105">
        <f t="shared" si="30"/>
        <v>1</v>
      </c>
      <c r="BV54" s="105">
        <f t="shared" si="31"/>
        <v>1</v>
      </c>
      <c r="BW54" s="105">
        <f t="shared" si="32"/>
        <v>1</v>
      </c>
      <c r="BX54" s="105">
        <f t="shared" si="33"/>
        <v>1</v>
      </c>
      <c r="BY54" s="105">
        <f t="shared" si="34"/>
        <v>1</v>
      </c>
      <c r="BZ54" s="105">
        <f t="shared" si="35"/>
        <v>1</v>
      </c>
      <c r="CA54" s="215">
        <v>0.98</v>
      </c>
      <c r="CB54" s="215">
        <v>0.9</v>
      </c>
      <c r="CC54" s="314"/>
      <c r="CD54" s="314"/>
      <c r="CE54" s="314"/>
      <c r="CF54" s="314"/>
      <c r="CG54" s="314"/>
      <c r="CH54" s="314"/>
      <c r="CI54" s="314"/>
      <c r="CJ54" s="216">
        <v>0.998</v>
      </c>
      <c r="CK54" s="216">
        <v>0.95</v>
      </c>
      <c r="CL54" s="217">
        <f t="shared" si="36"/>
        <v>1</v>
      </c>
      <c r="CM54" s="217">
        <f t="shared" si="37"/>
        <v>1</v>
      </c>
      <c r="CN54" s="217">
        <f t="shared" si="38"/>
        <v>1</v>
      </c>
      <c r="CO54" s="217">
        <f t="shared" si="39"/>
        <v>1</v>
      </c>
      <c r="CP54" s="217">
        <f t="shared" si="40"/>
        <v>1</v>
      </c>
      <c r="CQ54" s="217">
        <f t="shared" si="41"/>
        <v>1</v>
      </c>
      <c r="CR54" s="217">
        <f t="shared" si="42"/>
        <v>1</v>
      </c>
      <c r="CS54" s="317"/>
      <c r="CT54" s="317"/>
      <c r="CU54" s="317"/>
      <c r="CV54" s="317"/>
      <c r="CW54" s="317"/>
      <c r="CX54" s="317"/>
      <c r="CY54" s="317"/>
      <c r="CZ54" s="316"/>
      <c r="DA54" s="312"/>
      <c r="DB54" s="312"/>
      <c r="DC54" s="312"/>
      <c r="DD54" s="312"/>
      <c r="DE54" s="84">
        <f t="shared" si="19"/>
        <v>0</v>
      </c>
      <c r="DF54" s="84">
        <f t="shared" si="19"/>
        <v>0</v>
      </c>
      <c r="DG54" s="84">
        <f t="shared" si="19"/>
        <v>0</v>
      </c>
      <c r="DH54" s="84">
        <f t="shared" si="20"/>
        <v>0</v>
      </c>
      <c r="DI54" s="84">
        <f t="shared" si="20"/>
        <v>0</v>
      </c>
      <c r="DJ54" s="84">
        <f t="shared" si="20"/>
        <v>0</v>
      </c>
      <c r="DK54" s="84">
        <f t="shared" si="18"/>
        <v>0</v>
      </c>
      <c r="DL54" s="311"/>
      <c r="DM54" s="311"/>
      <c r="DN54" s="311"/>
      <c r="DO54" s="311"/>
      <c r="DP54" s="311"/>
      <c r="DQ54" s="311"/>
      <c r="DR54" s="311"/>
    </row>
    <row r="55" spans="1:122" ht="13.5" thickBot="1" x14ac:dyDescent="0.25">
      <c r="A55" s="84">
        <v>1728</v>
      </c>
      <c r="B55" s="309"/>
      <c r="C55" s="86">
        <v>42551</v>
      </c>
      <c r="D55" s="87">
        <v>73626</v>
      </c>
      <c r="E55" s="84">
        <v>10597</v>
      </c>
      <c r="F55" s="88">
        <v>383</v>
      </c>
      <c r="G55" s="84">
        <v>0</v>
      </c>
      <c r="H55" s="89">
        <v>0.96385769557421908</v>
      </c>
      <c r="I55" s="88">
        <v>9323</v>
      </c>
      <c r="J55" s="84">
        <v>268</v>
      </c>
      <c r="K55" s="88">
        <v>0</v>
      </c>
      <c r="L55" s="89">
        <v>0.97125388823340131</v>
      </c>
      <c r="M55" s="88">
        <v>4253</v>
      </c>
      <c r="N55" s="88">
        <v>119</v>
      </c>
      <c r="O55" s="88">
        <v>1</v>
      </c>
      <c r="P55" s="90">
        <v>0.97201975076416647</v>
      </c>
      <c r="Q55" s="88">
        <v>5640</v>
      </c>
      <c r="R55" s="88">
        <v>248</v>
      </c>
      <c r="S55" s="88">
        <v>1</v>
      </c>
      <c r="T55" s="90">
        <v>0.95602836879432629</v>
      </c>
      <c r="U55" s="88">
        <v>43813</v>
      </c>
      <c r="V55" s="88">
        <v>1941</v>
      </c>
      <c r="W55" s="88">
        <v>1</v>
      </c>
      <c r="X55" s="90">
        <v>0.95569808047839677</v>
      </c>
      <c r="Y55" s="85">
        <v>73626</v>
      </c>
      <c r="Z55" s="85">
        <v>2959</v>
      </c>
      <c r="AA55" s="91">
        <v>3</v>
      </c>
      <c r="AB55" s="92">
        <v>1</v>
      </c>
      <c r="AC55" s="84">
        <v>0</v>
      </c>
      <c r="AD55" s="84">
        <v>0</v>
      </c>
      <c r="AE55" s="92">
        <v>1</v>
      </c>
      <c r="AF55" s="84">
        <v>0</v>
      </c>
      <c r="AG55" s="84">
        <v>0</v>
      </c>
      <c r="AH55" s="93">
        <v>1</v>
      </c>
      <c r="AI55" s="84">
        <v>0</v>
      </c>
      <c r="AJ55" s="94">
        <v>0</v>
      </c>
      <c r="AK55" s="93">
        <v>1</v>
      </c>
      <c r="AL55" s="84">
        <v>0</v>
      </c>
      <c r="AM55" s="94">
        <v>0</v>
      </c>
      <c r="AN55" s="93">
        <v>1</v>
      </c>
      <c r="AO55" s="84">
        <v>0</v>
      </c>
      <c r="AP55" s="94">
        <v>0</v>
      </c>
      <c r="AQ55" s="93">
        <v>1</v>
      </c>
      <c r="AR55" s="84">
        <v>0</v>
      </c>
      <c r="AS55" s="94">
        <v>0</v>
      </c>
      <c r="AT55" s="93">
        <v>1</v>
      </c>
      <c r="AU55" s="84">
        <v>0</v>
      </c>
      <c r="AV55" s="94">
        <v>0</v>
      </c>
      <c r="AW55" s="95">
        <v>10597</v>
      </c>
      <c r="AX55" s="95">
        <v>13576</v>
      </c>
      <c r="AY55" s="96">
        <v>49453</v>
      </c>
      <c r="AZ55" s="108"/>
      <c r="BA55" s="97">
        <v>21</v>
      </c>
      <c r="BB55" s="98">
        <v>9</v>
      </c>
      <c r="BC55" s="98">
        <v>22</v>
      </c>
      <c r="BD55" s="99">
        <v>7.5</v>
      </c>
      <c r="BE55" s="100">
        <v>10.5</v>
      </c>
      <c r="BF55" s="101"/>
      <c r="BG55" s="84"/>
      <c r="BH55" s="84"/>
      <c r="BI55" s="102"/>
      <c r="BJ55" s="102"/>
      <c r="BK55" s="102"/>
      <c r="BL55" s="103"/>
      <c r="BM55" s="104"/>
      <c r="BN55" s="102"/>
      <c r="BO55" s="102"/>
      <c r="BP55" s="104"/>
      <c r="BQ55" s="104"/>
      <c r="BR55" s="104"/>
      <c r="BS55" s="104"/>
      <c r="BT55" s="105">
        <f t="shared" si="29"/>
        <v>1</v>
      </c>
      <c r="BU55" s="105">
        <f t="shared" si="30"/>
        <v>1</v>
      </c>
      <c r="BV55" s="105">
        <f t="shared" si="31"/>
        <v>1</v>
      </c>
      <c r="BW55" s="105">
        <f t="shared" si="32"/>
        <v>1</v>
      </c>
      <c r="BX55" s="105">
        <f t="shared" si="33"/>
        <v>1</v>
      </c>
      <c r="BY55" s="105">
        <f t="shared" si="34"/>
        <v>1</v>
      </c>
      <c r="BZ55" s="105">
        <f t="shared" si="35"/>
        <v>1</v>
      </c>
      <c r="CA55" s="215">
        <v>0.98</v>
      </c>
      <c r="CB55" s="215">
        <v>0.9</v>
      </c>
      <c r="CC55" s="314"/>
      <c r="CD55" s="314"/>
      <c r="CE55" s="314"/>
      <c r="CF55" s="314"/>
      <c r="CG55" s="314"/>
      <c r="CH55" s="314"/>
      <c r="CI55" s="314"/>
      <c r="CJ55" s="216">
        <v>0.998</v>
      </c>
      <c r="CK55" s="216">
        <v>0.95</v>
      </c>
      <c r="CL55" s="217">
        <f t="shared" si="36"/>
        <v>1</v>
      </c>
      <c r="CM55" s="217">
        <f t="shared" si="37"/>
        <v>1</v>
      </c>
      <c r="CN55" s="217">
        <f t="shared" si="38"/>
        <v>1</v>
      </c>
      <c r="CO55" s="217">
        <f t="shared" si="39"/>
        <v>1</v>
      </c>
      <c r="CP55" s="217">
        <f t="shared" si="40"/>
        <v>1</v>
      </c>
      <c r="CQ55" s="217">
        <f t="shared" si="41"/>
        <v>1</v>
      </c>
      <c r="CR55" s="217">
        <f t="shared" si="42"/>
        <v>1</v>
      </c>
      <c r="CS55" s="317"/>
      <c r="CT55" s="317"/>
      <c r="CU55" s="317"/>
      <c r="CV55" s="317"/>
      <c r="CW55" s="317"/>
      <c r="CX55" s="317"/>
      <c r="CY55" s="317"/>
      <c r="CZ55" s="316"/>
      <c r="DA55" s="312"/>
      <c r="DB55" s="312"/>
      <c r="DC55" s="312"/>
      <c r="DD55" s="312"/>
      <c r="DE55" s="84">
        <f t="shared" si="19"/>
        <v>0</v>
      </c>
      <c r="DF55" s="84">
        <f t="shared" si="19"/>
        <v>0</v>
      </c>
      <c r="DG55" s="84">
        <f t="shared" si="19"/>
        <v>0</v>
      </c>
      <c r="DH55" s="84">
        <f t="shared" si="20"/>
        <v>0</v>
      </c>
      <c r="DI55" s="84">
        <f t="shared" si="20"/>
        <v>0</v>
      </c>
      <c r="DJ55" s="84">
        <f t="shared" si="20"/>
        <v>0</v>
      </c>
      <c r="DK55" s="84">
        <f t="shared" si="18"/>
        <v>0</v>
      </c>
      <c r="DL55" s="311"/>
      <c r="DM55" s="311"/>
      <c r="DN55" s="311"/>
      <c r="DO55" s="311"/>
      <c r="DP55" s="311"/>
      <c r="DQ55" s="311"/>
      <c r="DR55" s="311"/>
    </row>
    <row r="56" spans="1:122" ht="13.5" thickBot="1" x14ac:dyDescent="0.25">
      <c r="A56" s="84">
        <v>1729</v>
      </c>
      <c r="B56" s="309"/>
      <c r="C56" s="86">
        <v>42552</v>
      </c>
      <c r="D56" s="87">
        <v>77370</v>
      </c>
      <c r="E56" s="84">
        <v>9666</v>
      </c>
      <c r="F56" s="88">
        <v>292</v>
      </c>
      <c r="G56" s="84">
        <v>0</v>
      </c>
      <c r="H56" s="89">
        <v>0.96979102007034967</v>
      </c>
      <c r="I56" s="88">
        <v>15142</v>
      </c>
      <c r="J56" s="84">
        <v>443</v>
      </c>
      <c r="K56" s="88">
        <v>0</v>
      </c>
      <c r="L56" s="89">
        <v>0.97074362699775463</v>
      </c>
      <c r="M56" s="88">
        <v>3449</v>
      </c>
      <c r="N56" s="88">
        <v>124</v>
      </c>
      <c r="O56" s="88">
        <v>1</v>
      </c>
      <c r="P56" s="90">
        <v>0.96404755001449693</v>
      </c>
      <c r="Q56" s="88">
        <v>7156</v>
      </c>
      <c r="R56" s="88">
        <v>333</v>
      </c>
      <c r="S56" s="88">
        <v>1</v>
      </c>
      <c r="T56" s="90">
        <v>0.95346562325321405</v>
      </c>
      <c r="U56" s="88">
        <v>41957</v>
      </c>
      <c r="V56" s="88">
        <v>1777</v>
      </c>
      <c r="W56" s="88">
        <v>4</v>
      </c>
      <c r="X56" s="90">
        <v>0.95764711490335341</v>
      </c>
      <c r="Y56" s="85">
        <v>77370</v>
      </c>
      <c r="Z56" s="85">
        <v>2969</v>
      </c>
      <c r="AA56" s="91">
        <v>6</v>
      </c>
      <c r="AB56" s="92">
        <v>1</v>
      </c>
      <c r="AC56" s="84">
        <v>0</v>
      </c>
      <c r="AD56" s="84">
        <v>0</v>
      </c>
      <c r="AE56" s="92">
        <v>1</v>
      </c>
      <c r="AF56" s="84">
        <v>0</v>
      </c>
      <c r="AG56" s="84">
        <v>0</v>
      </c>
      <c r="AH56" s="93">
        <v>1</v>
      </c>
      <c r="AI56" s="84">
        <v>0</v>
      </c>
      <c r="AJ56" s="94">
        <v>0</v>
      </c>
      <c r="AK56" s="93">
        <v>1</v>
      </c>
      <c r="AL56" s="84">
        <v>0</v>
      </c>
      <c r="AM56" s="94">
        <v>0</v>
      </c>
      <c r="AN56" s="93">
        <v>1</v>
      </c>
      <c r="AO56" s="84">
        <v>0</v>
      </c>
      <c r="AP56" s="94">
        <v>0</v>
      </c>
      <c r="AQ56" s="93">
        <v>1</v>
      </c>
      <c r="AR56" s="84">
        <v>0</v>
      </c>
      <c r="AS56" s="94">
        <v>0</v>
      </c>
      <c r="AT56" s="93">
        <v>1</v>
      </c>
      <c r="AU56" s="84">
        <v>0</v>
      </c>
      <c r="AV56" s="94">
        <v>0</v>
      </c>
      <c r="AW56" s="95">
        <v>9666</v>
      </c>
      <c r="AX56" s="95">
        <v>18591</v>
      </c>
      <c r="AY56" s="96">
        <v>49113</v>
      </c>
      <c r="AZ56" s="108"/>
      <c r="BA56" s="97">
        <v>21</v>
      </c>
      <c r="BB56" s="98">
        <v>9</v>
      </c>
      <c r="BC56" s="98">
        <v>22</v>
      </c>
      <c r="BD56" s="99">
        <v>7.5</v>
      </c>
      <c r="BE56" s="100">
        <v>10.5</v>
      </c>
      <c r="BF56" s="101"/>
      <c r="BG56" s="84"/>
      <c r="BH56" s="84"/>
      <c r="BI56" s="102"/>
      <c r="BJ56" s="102"/>
      <c r="BK56" s="102"/>
      <c r="BL56" s="103"/>
      <c r="BM56" s="104"/>
      <c r="BN56" s="102"/>
      <c r="BO56" s="102"/>
      <c r="BP56" s="104"/>
      <c r="BQ56" s="104"/>
      <c r="BR56" s="104"/>
      <c r="BS56" s="104"/>
      <c r="BT56" s="105">
        <f t="shared" si="29"/>
        <v>1</v>
      </c>
      <c r="BU56" s="105">
        <f t="shared" si="30"/>
        <v>1</v>
      </c>
      <c r="BV56" s="105">
        <f t="shared" si="31"/>
        <v>1</v>
      </c>
      <c r="BW56" s="105">
        <f t="shared" si="32"/>
        <v>1</v>
      </c>
      <c r="BX56" s="105">
        <f t="shared" si="33"/>
        <v>1</v>
      </c>
      <c r="BY56" s="105">
        <f t="shared" si="34"/>
        <v>1</v>
      </c>
      <c r="BZ56" s="105">
        <f t="shared" si="35"/>
        <v>1</v>
      </c>
      <c r="CA56" s="215">
        <v>0.98</v>
      </c>
      <c r="CB56" s="215">
        <v>0.9</v>
      </c>
      <c r="CC56" s="314"/>
      <c r="CD56" s="314"/>
      <c r="CE56" s="314"/>
      <c r="CF56" s="314"/>
      <c r="CG56" s="314"/>
      <c r="CH56" s="314"/>
      <c r="CI56" s="314"/>
      <c r="CJ56" s="216">
        <v>0.998</v>
      </c>
      <c r="CK56" s="216">
        <v>0.95</v>
      </c>
      <c r="CL56" s="217">
        <f t="shared" si="36"/>
        <v>1</v>
      </c>
      <c r="CM56" s="217">
        <f t="shared" si="37"/>
        <v>1</v>
      </c>
      <c r="CN56" s="217">
        <f t="shared" si="38"/>
        <v>1</v>
      </c>
      <c r="CO56" s="217">
        <f t="shared" si="39"/>
        <v>1</v>
      </c>
      <c r="CP56" s="217">
        <f t="shared" si="40"/>
        <v>1</v>
      </c>
      <c r="CQ56" s="217">
        <f t="shared" si="41"/>
        <v>1</v>
      </c>
      <c r="CR56" s="217">
        <f t="shared" si="42"/>
        <v>1</v>
      </c>
      <c r="CS56" s="317"/>
      <c r="CT56" s="317"/>
      <c r="CU56" s="317"/>
      <c r="CV56" s="317"/>
      <c r="CW56" s="317"/>
      <c r="CX56" s="317"/>
      <c r="CY56" s="317"/>
      <c r="CZ56" s="316"/>
      <c r="DA56" s="312"/>
      <c r="DB56" s="312"/>
      <c r="DC56" s="312"/>
      <c r="DD56" s="312"/>
      <c r="DE56" s="84">
        <f t="shared" si="19"/>
        <v>0</v>
      </c>
      <c r="DF56" s="84">
        <f t="shared" si="19"/>
        <v>0</v>
      </c>
      <c r="DG56" s="84">
        <f t="shared" si="19"/>
        <v>0</v>
      </c>
      <c r="DH56" s="84">
        <f t="shared" si="20"/>
        <v>0</v>
      </c>
      <c r="DI56" s="84">
        <f t="shared" si="20"/>
        <v>0</v>
      </c>
      <c r="DJ56" s="84">
        <f t="shared" si="20"/>
        <v>0</v>
      </c>
      <c r="DK56" s="84">
        <f t="shared" si="18"/>
        <v>0</v>
      </c>
      <c r="DL56" s="311"/>
      <c r="DM56" s="311"/>
      <c r="DN56" s="311"/>
      <c r="DO56" s="311"/>
      <c r="DP56" s="311"/>
      <c r="DQ56" s="311"/>
      <c r="DR56" s="311"/>
    </row>
    <row r="57" spans="1:122" ht="13.5" thickBot="1" x14ac:dyDescent="0.25">
      <c r="A57" s="84">
        <v>1730</v>
      </c>
      <c r="B57" s="309"/>
      <c r="C57" s="86">
        <v>42553</v>
      </c>
      <c r="D57" s="87">
        <v>52568</v>
      </c>
      <c r="E57" s="84"/>
      <c r="F57" s="88"/>
      <c r="G57" s="84"/>
      <c r="H57" s="89"/>
      <c r="I57" s="88">
        <v>2124</v>
      </c>
      <c r="J57" s="84">
        <v>118</v>
      </c>
      <c r="K57" s="88">
        <v>0</v>
      </c>
      <c r="L57" s="89">
        <v>0.94444444444444442</v>
      </c>
      <c r="M57" s="88">
        <v>1647</v>
      </c>
      <c r="N57" s="88">
        <v>43</v>
      </c>
      <c r="O57" s="88">
        <v>0</v>
      </c>
      <c r="P57" s="90">
        <v>0.9738919247115968</v>
      </c>
      <c r="Q57" s="88">
        <v>1319</v>
      </c>
      <c r="R57" s="88">
        <v>51</v>
      </c>
      <c r="S57" s="88">
        <v>1</v>
      </c>
      <c r="T57" s="90">
        <v>0.96133434420015162</v>
      </c>
      <c r="U57" s="88">
        <v>47478</v>
      </c>
      <c r="V57" s="88">
        <v>1794</v>
      </c>
      <c r="W57" s="88">
        <v>22</v>
      </c>
      <c r="X57" s="90">
        <v>0.96221407809933024</v>
      </c>
      <c r="Y57" s="85">
        <v>52568</v>
      </c>
      <c r="Z57" s="85">
        <v>2006</v>
      </c>
      <c r="AA57" s="91">
        <v>23</v>
      </c>
      <c r="AB57" s="92">
        <v>1</v>
      </c>
      <c r="AC57" s="84">
        <v>0</v>
      </c>
      <c r="AD57" s="84">
        <v>0</v>
      </c>
      <c r="AE57" s="92">
        <v>1</v>
      </c>
      <c r="AF57" s="84">
        <v>0</v>
      </c>
      <c r="AG57" s="84">
        <v>0</v>
      </c>
      <c r="AH57" s="93">
        <v>1</v>
      </c>
      <c r="AI57" s="84">
        <v>0</v>
      </c>
      <c r="AJ57" s="94">
        <v>0</v>
      </c>
      <c r="AK57" s="93">
        <v>1</v>
      </c>
      <c r="AL57" s="84">
        <v>0</v>
      </c>
      <c r="AM57" s="94">
        <v>0</v>
      </c>
      <c r="AN57" s="93">
        <v>1</v>
      </c>
      <c r="AO57" s="84">
        <v>0</v>
      </c>
      <c r="AP57" s="94">
        <v>0</v>
      </c>
      <c r="AQ57" s="93">
        <v>1</v>
      </c>
      <c r="AR57" s="84">
        <v>0</v>
      </c>
      <c r="AS57" s="94">
        <v>0</v>
      </c>
      <c r="AT57" s="93">
        <v>1</v>
      </c>
      <c r="AU57" s="84">
        <v>0</v>
      </c>
      <c r="AV57" s="94">
        <v>0</v>
      </c>
      <c r="AW57" s="95">
        <v>0</v>
      </c>
      <c r="AX57" s="95">
        <v>3771</v>
      </c>
      <c r="AY57" s="96">
        <v>48797</v>
      </c>
      <c r="AZ57" s="108"/>
      <c r="BA57" s="97">
        <v>21</v>
      </c>
      <c r="BB57" s="98">
        <v>9</v>
      </c>
      <c r="BC57" s="98">
        <v>22</v>
      </c>
      <c r="BD57" s="99">
        <v>7.5</v>
      </c>
      <c r="BE57" s="100">
        <v>10.5</v>
      </c>
      <c r="BF57" s="101"/>
      <c r="BG57" s="84"/>
      <c r="BH57" s="84"/>
      <c r="BI57" s="102"/>
      <c r="BJ57" s="102"/>
      <c r="BK57" s="102"/>
      <c r="BL57" s="103"/>
      <c r="BM57" s="104"/>
      <c r="BN57" s="102"/>
      <c r="BO57" s="102"/>
      <c r="BP57" s="104"/>
      <c r="BQ57" s="104"/>
      <c r="BR57" s="104"/>
      <c r="BS57" s="104"/>
      <c r="BT57" s="105">
        <f t="shared" si="29"/>
        <v>1</v>
      </c>
      <c r="BU57" s="105">
        <f t="shared" si="30"/>
        <v>1</v>
      </c>
      <c r="BV57" s="105">
        <f t="shared" si="31"/>
        <v>1</v>
      </c>
      <c r="BW57" s="105">
        <f t="shared" si="32"/>
        <v>1</v>
      </c>
      <c r="BX57" s="105">
        <f t="shared" si="33"/>
        <v>1</v>
      </c>
      <c r="BY57" s="105">
        <f t="shared" si="34"/>
        <v>1</v>
      </c>
      <c r="BZ57" s="105">
        <f t="shared" si="35"/>
        <v>1</v>
      </c>
      <c r="CA57" s="215">
        <v>0.98</v>
      </c>
      <c r="CB57" s="215">
        <v>0.9</v>
      </c>
      <c r="CC57" s="314"/>
      <c r="CD57" s="314"/>
      <c r="CE57" s="314"/>
      <c r="CF57" s="314"/>
      <c r="CG57" s="314"/>
      <c r="CH57" s="314"/>
      <c r="CI57" s="314"/>
      <c r="CJ57" s="216">
        <v>0.998</v>
      </c>
      <c r="CK57" s="216">
        <v>0.95</v>
      </c>
      <c r="CL57" s="217">
        <f t="shared" si="36"/>
        <v>1</v>
      </c>
      <c r="CM57" s="217">
        <f t="shared" si="37"/>
        <v>1</v>
      </c>
      <c r="CN57" s="217">
        <f t="shared" si="38"/>
        <v>1</v>
      </c>
      <c r="CO57" s="217">
        <f t="shared" si="39"/>
        <v>1</v>
      </c>
      <c r="CP57" s="217">
        <f t="shared" si="40"/>
        <v>1</v>
      </c>
      <c r="CQ57" s="217">
        <f t="shared" si="41"/>
        <v>1</v>
      </c>
      <c r="CR57" s="217">
        <f t="shared" si="42"/>
        <v>1</v>
      </c>
      <c r="CS57" s="317"/>
      <c r="CT57" s="317"/>
      <c r="CU57" s="317"/>
      <c r="CV57" s="317"/>
      <c r="CW57" s="317"/>
      <c r="CX57" s="317"/>
      <c r="CY57" s="317"/>
      <c r="CZ57" s="316"/>
      <c r="DA57" s="312"/>
      <c r="DB57" s="312"/>
      <c r="DC57" s="312"/>
      <c r="DD57" s="312"/>
      <c r="DE57" s="84">
        <f t="shared" si="19"/>
        <v>0</v>
      </c>
      <c r="DF57" s="84">
        <f t="shared" si="19"/>
        <v>0</v>
      </c>
      <c r="DG57" s="84">
        <f t="shared" si="19"/>
        <v>0</v>
      </c>
      <c r="DH57" s="84">
        <f t="shared" si="20"/>
        <v>0</v>
      </c>
      <c r="DI57" s="84">
        <f t="shared" si="20"/>
        <v>0</v>
      </c>
      <c r="DJ57" s="84">
        <f t="shared" si="20"/>
        <v>0</v>
      </c>
      <c r="DK57" s="84">
        <f t="shared" si="18"/>
        <v>0</v>
      </c>
      <c r="DL57" s="311"/>
      <c r="DM57" s="311"/>
      <c r="DN57" s="311"/>
      <c r="DO57" s="311"/>
      <c r="DP57" s="311"/>
      <c r="DQ57" s="311"/>
      <c r="DR57" s="311"/>
    </row>
    <row r="58" spans="1:122" ht="13.5" thickBot="1" x14ac:dyDescent="0.25">
      <c r="A58" s="84">
        <v>1731</v>
      </c>
      <c r="B58" s="309"/>
      <c r="C58" s="86">
        <v>42554</v>
      </c>
      <c r="D58" s="87">
        <v>38380</v>
      </c>
      <c r="E58" s="84"/>
      <c r="F58" s="88"/>
      <c r="G58" s="84"/>
      <c r="H58" s="89"/>
      <c r="I58" s="88">
        <v>562</v>
      </c>
      <c r="J58" s="84">
        <v>31</v>
      </c>
      <c r="K58" s="88">
        <v>0</v>
      </c>
      <c r="L58" s="89">
        <v>0.94483985765124556</v>
      </c>
      <c r="M58" s="88">
        <v>576</v>
      </c>
      <c r="N58" s="88">
        <v>77</v>
      </c>
      <c r="O58" s="88">
        <v>0</v>
      </c>
      <c r="P58" s="90">
        <v>0.86631944444444442</v>
      </c>
      <c r="Q58" s="88">
        <v>258</v>
      </c>
      <c r="R58" s="88">
        <v>11</v>
      </c>
      <c r="S58" s="88">
        <v>0</v>
      </c>
      <c r="T58" s="90">
        <v>0.95736434108527135</v>
      </c>
      <c r="U58" s="88">
        <v>36984</v>
      </c>
      <c r="V58" s="88">
        <v>763</v>
      </c>
      <c r="W58" s="88">
        <v>5</v>
      </c>
      <c r="X58" s="90">
        <v>0.97936945706251355</v>
      </c>
      <c r="Y58" s="85">
        <v>38380</v>
      </c>
      <c r="Z58" s="85">
        <v>882</v>
      </c>
      <c r="AA58" s="91">
        <v>5</v>
      </c>
      <c r="AB58" s="92">
        <v>1</v>
      </c>
      <c r="AC58" s="84">
        <v>0</v>
      </c>
      <c r="AD58" s="84">
        <v>0</v>
      </c>
      <c r="AE58" s="92">
        <v>1</v>
      </c>
      <c r="AF58" s="84">
        <v>0</v>
      </c>
      <c r="AG58" s="84">
        <v>0</v>
      </c>
      <c r="AH58" s="93">
        <v>1</v>
      </c>
      <c r="AI58" s="84">
        <v>0</v>
      </c>
      <c r="AJ58" s="94">
        <v>0</v>
      </c>
      <c r="AK58" s="93">
        <v>1</v>
      </c>
      <c r="AL58" s="84">
        <v>0</v>
      </c>
      <c r="AM58" s="94">
        <v>0</v>
      </c>
      <c r="AN58" s="93">
        <v>1</v>
      </c>
      <c r="AO58" s="84">
        <v>0</v>
      </c>
      <c r="AP58" s="94">
        <v>0</v>
      </c>
      <c r="AQ58" s="93">
        <v>1</v>
      </c>
      <c r="AR58" s="84">
        <v>0</v>
      </c>
      <c r="AS58" s="94">
        <v>0</v>
      </c>
      <c r="AT58" s="93">
        <v>1</v>
      </c>
      <c r="AU58" s="84">
        <v>0</v>
      </c>
      <c r="AV58" s="94">
        <v>0</v>
      </c>
      <c r="AW58" s="95">
        <v>0</v>
      </c>
      <c r="AX58" s="95">
        <v>1138</v>
      </c>
      <c r="AY58" s="96">
        <v>37242</v>
      </c>
      <c r="AZ58" s="108"/>
      <c r="BA58" s="97">
        <v>21</v>
      </c>
      <c r="BB58" s="98">
        <v>9</v>
      </c>
      <c r="BC58" s="98">
        <v>22</v>
      </c>
      <c r="BD58" s="99">
        <v>7.5</v>
      </c>
      <c r="BE58" s="100">
        <v>10.5</v>
      </c>
      <c r="BF58" s="101"/>
      <c r="BG58" s="84"/>
      <c r="BH58" s="84"/>
      <c r="BI58" s="102"/>
      <c r="BJ58" s="102"/>
      <c r="BK58" s="102"/>
      <c r="BL58" s="103"/>
      <c r="BM58" s="104"/>
      <c r="BN58" s="102"/>
      <c r="BO58" s="102"/>
      <c r="BP58" s="107"/>
      <c r="BQ58" s="107"/>
      <c r="BR58" s="107"/>
      <c r="BS58" s="107"/>
      <c r="BT58" s="105">
        <f t="shared" si="29"/>
        <v>1</v>
      </c>
      <c r="BU58" s="105">
        <f t="shared" si="30"/>
        <v>1</v>
      </c>
      <c r="BV58" s="105">
        <f t="shared" si="31"/>
        <v>1</v>
      </c>
      <c r="BW58" s="105">
        <f t="shared" si="32"/>
        <v>1</v>
      </c>
      <c r="BX58" s="105">
        <f t="shared" si="33"/>
        <v>1</v>
      </c>
      <c r="BY58" s="105">
        <f t="shared" si="34"/>
        <v>1</v>
      </c>
      <c r="BZ58" s="105">
        <f t="shared" si="35"/>
        <v>1</v>
      </c>
      <c r="CA58" s="215">
        <v>0.98</v>
      </c>
      <c r="CB58" s="215">
        <v>0.9</v>
      </c>
      <c r="CC58" s="315"/>
      <c r="CD58" s="315"/>
      <c r="CE58" s="315"/>
      <c r="CF58" s="315"/>
      <c r="CG58" s="315"/>
      <c r="CH58" s="315"/>
      <c r="CI58" s="315"/>
      <c r="CJ58" s="216">
        <v>0.998</v>
      </c>
      <c r="CK58" s="216">
        <v>0.95</v>
      </c>
      <c r="CL58" s="217">
        <f t="shared" si="36"/>
        <v>1</v>
      </c>
      <c r="CM58" s="217">
        <f t="shared" si="37"/>
        <v>1</v>
      </c>
      <c r="CN58" s="217">
        <f t="shared" si="38"/>
        <v>1</v>
      </c>
      <c r="CO58" s="217">
        <f t="shared" si="39"/>
        <v>1</v>
      </c>
      <c r="CP58" s="217">
        <f t="shared" si="40"/>
        <v>1</v>
      </c>
      <c r="CQ58" s="217">
        <f t="shared" si="41"/>
        <v>1</v>
      </c>
      <c r="CR58" s="217">
        <f t="shared" si="42"/>
        <v>1</v>
      </c>
      <c r="CS58" s="317"/>
      <c r="CT58" s="317"/>
      <c r="CU58" s="317"/>
      <c r="CV58" s="317"/>
      <c r="CW58" s="317"/>
      <c r="CX58" s="317"/>
      <c r="CY58" s="317"/>
      <c r="CZ58" s="316"/>
      <c r="DA58" s="312"/>
      <c r="DB58" s="312"/>
      <c r="DC58" s="312"/>
      <c r="DD58" s="312"/>
      <c r="DE58" s="84">
        <f t="shared" si="19"/>
        <v>0</v>
      </c>
      <c r="DF58" s="84">
        <f t="shared" si="19"/>
        <v>0</v>
      </c>
      <c r="DG58" s="84">
        <f t="shared" si="19"/>
        <v>0</v>
      </c>
      <c r="DH58" s="84">
        <f t="shared" si="20"/>
        <v>0</v>
      </c>
      <c r="DI58" s="84">
        <f t="shared" si="20"/>
        <v>0</v>
      </c>
      <c r="DJ58" s="84">
        <f t="shared" si="20"/>
        <v>0</v>
      </c>
      <c r="DK58" s="84">
        <f t="shared" si="18"/>
        <v>0</v>
      </c>
      <c r="DL58" s="311"/>
      <c r="DM58" s="311"/>
      <c r="DN58" s="311"/>
      <c r="DO58" s="311"/>
      <c r="DP58" s="311"/>
      <c r="DQ58" s="311"/>
      <c r="DR58" s="311"/>
    </row>
    <row r="59" spans="1:122" ht="13.5" thickBot="1" x14ac:dyDescent="0.25">
      <c r="A59" s="84">
        <v>1732</v>
      </c>
      <c r="B59" s="309">
        <v>27</v>
      </c>
      <c r="C59" s="86">
        <v>42555</v>
      </c>
      <c r="D59" s="87">
        <v>86220</v>
      </c>
      <c r="E59" s="84">
        <v>11116</v>
      </c>
      <c r="F59" s="88">
        <v>303</v>
      </c>
      <c r="G59" s="84">
        <v>0</v>
      </c>
      <c r="H59" s="89">
        <v>0.97274199352284996</v>
      </c>
      <c r="I59" s="88">
        <v>13539</v>
      </c>
      <c r="J59" s="84">
        <v>383</v>
      </c>
      <c r="K59" s="88">
        <v>0</v>
      </c>
      <c r="L59" s="89">
        <v>0.97171135238939366</v>
      </c>
      <c r="M59" s="88">
        <v>5164</v>
      </c>
      <c r="N59" s="88">
        <v>115</v>
      </c>
      <c r="O59" s="88">
        <v>0</v>
      </c>
      <c r="P59" s="90">
        <v>0.97773044151820299</v>
      </c>
      <c r="Q59" s="88">
        <v>6939</v>
      </c>
      <c r="R59" s="88">
        <v>308</v>
      </c>
      <c r="S59" s="88">
        <v>6</v>
      </c>
      <c r="T59" s="90">
        <v>0.95561320074938749</v>
      </c>
      <c r="U59" s="88">
        <v>49462</v>
      </c>
      <c r="V59" s="88">
        <v>2631</v>
      </c>
      <c r="W59" s="88">
        <v>13</v>
      </c>
      <c r="X59" s="90">
        <v>0.94680765031741543</v>
      </c>
      <c r="Y59" s="85">
        <v>86220</v>
      </c>
      <c r="Z59" s="85">
        <v>3740</v>
      </c>
      <c r="AA59" s="91">
        <v>19</v>
      </c>
      <c r="AB59" s="92">
        <v>1</v>
      </c>
      <c r="AC59" s="84">
        <v>0</v>
      </c>
      <c r="AD59" s="84">
        <v>0</v>
      </c>
      <c r="AE59" s="92">
        <v>1</v>
      </c>
      <c r="AF59" s="84">
        <v>0</v>
      </c>
      <c r="AG59" s="84">
        <v>0</v>
      </c>
      <c r="AH59" s="93">
        <v>0.99750000000000005</v>
      </c>
      <c r="AI59" s="84">
        <v>1</v>
      </c>
      <c r="AJ59" s="94">
        <v>0.02</v>
      </c>
      <c r="AK59" s="93">
        <v>1</v>
      </c>
      <c r="AL59" s="84">
        <v>0</v>
      </c>
      <c r="AM59" s="94">
        <v>0</v>
      </c>
      <c r="AN59" s="93">
        <v>1</v>
      </c>
      <c r="AO59" s="84">
        <v>0</v>
      </c>
      <c r="AP59" s="94">
        <v>0</v>
      </c>
      <c r="AQ59" s="93">
        <v>1</v>
      </c>
      <c r="AR59" s="84">
        <v>0</v>
      </c>
      <c r="AS59" s="94">
        <v>0</v>
      </c>
      <c r="AT59" s="93">
        <v>1</v>
      </c>
      <c r="AU59" s="84">
        <v>0</v>
      </c>
      <c r="AV59" s="94">
        <v>0</v>
      </c>
      <c r="AW59" s="95">
        <v>11116</v>
      </c>
      <c r="AX59" s="95">
        <v>18703</v>
      </c>
      <c r="AY59" s="96">
        <v>56401</v>
      </c>
      <c r="AZ59" s="108" t="s">
        <v>182</v>
      </c>
      <c r="BA59" s="97">
        <v>14.5</v>
      </c>
      <c r="BB59" s="98">
        <v>0</v>
      </c>
      <c r="BC59" s="98">
        <v>12</v>
      </c>
      <c r="BD59" s="99">
        <v>7.5</v>
      </c>
      <c r="BE59" s="100">
        <v>10.5</v>
      </c>
      <c r="BF59" s="101"/>
      <c r="BG59" s="84"/>
      <c r="BH59" s="84">
        <v>0.5</v>
      </c>
      <c r="BI59" s="102"/>
      <c r="BJ59" s="102"/>
      <c r="BK59" s="102"/>
      <c r="BL59" s="103"/>
      <c r="BM59" s="104"/>
      <c r="BN59" s="102"/>
      <c r="BO59" s="102">
        <v>0</v>
      </c>
      <c r="BP59" s="107"/>
      <c r="BQ59" s="107"/>
      <c r="BR59" s="107"/>
      <c r="BS59" s="107"/>
      <c r="BT59" s="105">
        <f t="shared" si="29"/>
        <v>1</v>
      </c>
      <c r="BU59" s="105">
        <f t="shared" si="30"/>
        <v>1</v>
      </c>
      <c r="BV59" s="105">
        <f t="shared" si="31"/>
        <v>1</v>
      </c>
      <c r="BW59" s="105">
        <f t="shared" si="32"/>
        <v>1</v>
      </c>
      <c r="BX59" s="105">
        <f t="shared" si="33"/>
        <v>1</v>
      </c>
      <c r="BY59" s="105">
        <f t="shared" si="34"/>
        <v>1</v>
      </c>
      <c r="BZ59" s="105">
        <f t="shared" si="35"/>
        <v>1</v>
      </c>
      <c r="CA59" s="215">
        <v>0.98</v>
      </c>
      <c r="CB59" s="215">
        <v>0.9</v>
      </c>
      <c r="CC59" s="313">
        <f t="shared" ref="CC59:CI59" si="49">AVERAGE(BT59:BT65)</f>
        <v>1</v>
      </c>
      <c r="CD59" s="313">
        <f t="shared" si="49"/>
        <v>0.99714285714285722</v>
      </c>
      <c r="CE59" s="313">
        <f t="shared" si="49"/>
        <v>0.9999920634920636</v>
      </c>
      <c r="CF59" s="313">
        <f t="shared" si="49"/>
        <v>1</v>
      </c>
      <c r="CG59" s="313">
        <f t="shared" si="49"/>
        <v>1</v>
      </c>
      <c r="CH59" s="313">
        <f t="shared" si="49"/>
        <v>1</v>
      </c>
      <c r="CI59" s="313">
        <f t="shared" si="49"/>
        <v>1</v>
      </c>
      <c r="CJ59" s="216">
        <v>0.998</v>
      </c>
      <c r="CK59" s="216">
        <v>0.95</v>
      </c>
      <c r="CL59" s="217">
        <f t="shared" si="36"/>
        <v>1</v>
      </c>
      <c r="CM59" s="217">
        <f t="shared" si="37"/>
        <v>1</v>
      </c>
      <c r="CN59" s="217">
        <f t="shared" si="38"/>
        <v>0.99750000000000005</v>
      </c>
      <c r="CO59" s="217">
        <f t="shared" si="39"/>
        <v>1</v>
      </c>
      <c r="CP59" s="217">
        <f t="shared" si="40"/>
        <v>1</v>
      </c>
      <c r="CQ59" s="217">
        <f t="shared" si="41"/>
        <v>1</v>
      </c>
      <c r="CR59" s="217">
        <f t="shared" si="42"/>
        <v>1</v>
      </c>
      <c r="CS59" s="316">
        <f t="shared" ref="CS59:CY59" si="50">AVERAGE(CL59:CL65)</f>
        <v>0.9962428571428571</v>
      </c>
      <c r="CT59" s="316">
        <f t="shared" si="50"/>
        <v>0.99714285714285722</v>
      </c>
      <c r="CU59" s="316">
        <f t="shared" si="50"/>
        <v>0.99963492063492065</v>
      </c>
      <c r="CV59" s="316">
        <f t="shared" si="50"/>
        <v>1</v>
      </c>
      <c r="CW59" s="316">
        <f t="shared" si="50"/>
        <v>1</v>
      </c>
      <c r="CX59" s="316">
        <f t="shared" si="50"/>
        <v>1</v>
      </c>
      <c r="CY59" s="316">
        <f t="shared" si="50"/>
        <v>1</v>
      </c>
      <c r="CZ59" s="316">
        <f>(SUM(Q59:Q65)-SUM(R59:R65))/SUM(Q59:Q65)</f>
        <v>0.95070170733887549</v>
      </c>
      <c r="DA59" s="312">
        <f>(SUM(U59:U65)-SUM(V59:V65))/SUM(U59:U65)</f>
        <v>0.95855019832975397</v>
      </c>
      <c r="DB59" s="312">
        <f>((SUM(E59:E65)-SUM(F59:F65))/SUM(E59:E65))</f>
        <v>0.97069019276975843</v>
      </c>
      <c r="DC59" s="312">
        <f>((SUM(I59:I65)-SUM(J59:J65))/SUM(I59:I65))</f>
        <v>0.96683192604642754</v>
      </c>
      <c r="DD59" s="312">
        <f>((SUM(M59:M65)-SUM(N59:N65))/SUM(M59:M65))</f>
        <v>0.96464264082374318</v>
      </c>
      <c r="DE59" s="84">
        <f t="shared" si="19"/>
        <v>0</v>
      </c>
      <c r="DF59" s="84">
        <f t="shared" si="19"/>
        <v>0</v>
      </c>
      <c r="DG59" s="84">
        <f t="shared" si="19"/>
        <v>0</v>
      </c>
      <c r="DH59" s="84">
        <f t="shared" si="20"/>
        <v>0</v>
      </c>
      <c r="DI59" s="84">
        <f t="shared" si="20"/>
        <v>0</v>
      </c>
      <c r="DJ59" s="84">
        <f t="shared" si="20"/>
        <v>0</v>
      </c>
      <c r="DK59" s="84">
        <f t="shared" si="18"/>
        <v>0</v>
      </c>
      <c r="DL59" s="311">
        <f>IF(CC59&lt;99%,5000,IF(CC59&lt;99.2%,4500,IF(CC59&lt;99.3%,4000,IF(CC59&lt;99.4%,3500,IF(CC59&lt;99.5%,3000,IF(CC59&lt;99.6%,2500,IF(CC59&lt;99.7%,2000,IF(CC59&lt;99.8%,1500,))))))))</f>
        <v>0</v>
      </c>
      <c r="DM59" s="311">
        <f>IF(CD59&lt;99%,5000,IF(CD59&lt;99.2%,4500,IF(CD59&lt;99.3%,4000,IF(CD59&lt;99.4%,3500,IF(CD59&lt;99.5%,3000,IF(CD59&lt;99.6%,2500,IF(CD59&lt;99.7%,2000,IF(CD59&lt;99.8%,1500,))))))))</f>
        <v>1500</v>
      </c>
      <c r="DN59" s="311">
        <f>IF(CE59&lt;99%,5000,IF(CE59&lt;99.2%,4500,IF(CE59&lt;99.3%,4000,IF(CE59&lt;99.4%,3500,IF(CE59&lt;99.5%,3000,IF(CE59&lt;99.6%,2500,IF(CE59&lt;99.7%,2000,IF(CE59&lt;99.8%,1500,))))))))</f>
        <v>0</v>
      </c>
      <c r="DO59" s="311">
        <f>IF(CF59&lt;88.2%,5000,IF(CF59&lt;88.4%,4500,IF(CF59&lt;88.5%,4000,IF(CF59&lt;88.6%,3500,IF(CF59&lt;88.7%,3000,IF(CF59&lt;88.8%,2500,IF(CF59&lt;88.9%,2000,IF(CF59&lt;90%,1500,))))))))</f>
        <v>0</v>
      </c>
      <c r="DP59" s="311">
        <f>IF(CG59&lt;99%,5000,IF(CG59&lt;99.2%,4500,IF(CG59&lt;99.3%,4000,IF(CG59&lt;99.4%,3500,IF(CG59&lt;99.5%,3000,IF(CG59&lt;99.6%,2500,IF(CG59&lt;99.7%,2000,IF(CG59&lt;99.8%,1500,))))))))</f>
        <v>0</v>
      </c>
      <c r="DQ59" s="311">
        <f>IF(CH59&lt;99%,5000,IF(CH59&lt;99.2%,4500,IF(CH59&lt;99.3%,4000,IF(CH59&lt;99.4%,3500,IF(CH59&lt;99.5%,3000,IF(CH59&lt;99.6%,2500,IF(CH59&lt;99.7%,2000,IF(CH59&lt;99.8%,1500,))))))))</f>
        <v>0</v>
      </c>
      <c r="DR59" s="311">
        <f>IF(CI59&lt;99%,5000,IF(CI59&lt;99.2%,4500,IF(CI59&lt;99.3%,4000,IF(CI59&lt;99.4%,3500,IF(CI59&lt;99.5%,3000,IF(CI59&lt;99.6%,2500,IF(CI59&lt;99.7%,2000,IF(CI59&lt;99.8%,1500,))))))))</f>
        <v>0</v>
      </c>
    </row>
    <row r="60" spans="1:122" ht="13.5" thickBot="1" x14ac:dyDescent="0.25">
      <c r="A60" s="84">
        <v>1733</v>
      </c>
      <c r="B60" s="309"/>
      <c r="C60" s="86">
        <v>42556</v>
      </c>
      <c r="D60" s="87">
        <v>85012</v>
      </c>
      <c r="E60" s="84">
        <v>9407</v>
      </c>
      <c r="F60" s="88">
        <v>292</v>
      </c>
      <c r="G60" s="84">
        <v>1</v>
      </c>
      <c r="H60" s="89">
        <v>0.96895928563835443</v>
      </c>
      <c r="I60" s="88">
        <v>13634</v>
      </c>
      <c r="J60" s="84">
        <v>490</v>
      </c>
      <c r="K60" s="88">
        <v>0</v>
      </c>
      <c r="L60" s="89">
        <v>0.96406043714243805</v>
      </c>
      <c r="M60" s="88">
        <v>4793</v>
      </c>
      <c r="N60" s="88">
        <v>163</v>
      </c>
      <c r="O60" s="88">
        <v>0</v>
      </c>
      <c r="P60" s="90">
        <v>0.96599207177133317</v>
      </c>
      <c r="Q60" s="88">
        <v>8798</v>
      </c>
      <c r="R60" s="88">
        <v>401</v>
      </c>
      <c r="S60" s="88">
        <v>1</v>
      </c>
      <c r="T60" s="90">
        <v>0.95442145942259604</v>
      </c>
      <c r="U60" s="88">
        <v>48380</v>
      </c>
      <c r="V60" s="88">
        <v>2069</v>
      </c>
      <c r="W60" s="88">
        <v>3</v>
      </c>
      <c r="X60" s="90">
        <v>0.95723439437784208</v>
      </c>
      <c r="Y60" s="85">
        <v>85012</v>
      </c>
      <c r="Z60" s="85">
        <v>3415</v>
      </c>
      <c r="AA60" s="91">
        <v>5</v>
      </c>
      <c r="AB60" s="92">
        <v>0.97370000000000001</v>
      </c>
      <c r="AC60" s="84">
        <v>1</v>
      </c>
      <c r="AD60" s="84">
        <v>0.75</v>
      </c>
      <c r="AE60" s="92">
        <v>0.98</v>
      </c>
      <c r="AF60" s="84">
        <v>1</v>
      </c>
      <c r="AG60" s="84">
        <v>0.25</v>
      </c>
      <c r="AH60" s="93">
        <v>0.99994444444444441</v>
      </c>
      <c r="AI60" s="84">
        <v>1</v>
      </c>
      <c r="AJ60" s="94">
        <v>1E-3</v>
      </c>
      <c r="AK60" s="93">
        <v>1</v>
      </c>
      <c r="AL60" s="84">
        <v>0</v>
      </c>
      <c r="AM60" s="94">
        <v>0</v>
      </c>
      <c r="AN60" s="93">
        <v>1</v>
      </c>
      <c r="AO60" s="84">
        <v>0</v>
      </c>
      <c r="AP60" s="94">
        <v>0</v>
      </c>
      <c r="AQ60" s="93">
        <v>1</v>
      </c>
      <c r="AR60" s="84">
        <v>0</v>
      </c>
      <c r="AS60" s="94">
        <v>0</v>
      </c>
      <c r="AT60" s="93">
        <v>1</v>
      </c>
      <c r="AU60" s="84">
        <v>0</v>
      </c>
      <c r="AV60" s="94">
        <v>0</v>
      </c>
      <c r="AW60" s="95">
        <v>9407</v>
      </c>
      <c r="AX60" s="95">
        <v>18427</v>
      </c>
      <c r="AY60" s="96">
        <v>57178</v>
      </c>
      <c r="AZ60" s="108" t="s">
        <v>183</v>
      </c>
      <c r="BA60" s="97">
        <v>16</v>
      </c>
      <c r="BB60" s="98">
        <v>0</v>
      </c>
      <c r="BC60" s="98">
        <v>8</v>
      </c>
      <c r="BD60" s="99">
        <v>7.5</v>
      </c>
      <c r="BE60" s="100">
        <v>10.5</v>
      </c>
      <c r="BF60" s="101">
        <v>0.75</v>
      </c>
      <c r="BG60" s="84">
        <v>0.5</v>
      </c>
      <c r="BH60" s="84">
        <v>1</v>
      </c>
      <c r="BI60" s="102"/>
      <c r="BJ60" s="102"/>
      <c r="BK60" s="102"/>
      <c r="BL60" s="103"/>
      <c r="BM60" s="104">
        <v>0</v>
      </c>
      <c r="BN60" s="102">
        <v>1</v>
      </c>
      <c r="BO60" s="102">
        <v>1</v>
      </c>
      <c r="BP60" s="104"/>
      <c r="BQ60" s="104"/>
      <c r="BR60" s="104"/>
      <c r="BS60" s="104"/>
      <c r="BT60" s="105">
        <f t="shared" si="29"/>
        <v>1</v>
      </c>
      <c r="BU60" s="105">
        <f t="shared" si="30"/>
        <v>0.98</v>
      </c>
      <c r="BV60" s="105">
        <f t="shared" si="31"/>
        <v>0.99994444444444441</v>
      </c>
      <c r="BW60" s="105">
        <f t="shared" si="32"/>
        <v>1</v>
      </c>
      <c r="BX60" s="105">
        <f t="shared" si="33"/>
        <v>1</v>
      </c>
      <c r="BY60" s="105">
        <f t="shared" si="34"/>
        <v>1</v>
      </c>
      <c r="BZ60" s="105">
        <f t="shared" si="35"/>
        <v>1</v>
      </c>
      <c r="CA60" s="215">
        <v>0.98</v>
      </c>
      <c r="CB60" s="215">
        <v>0.9</v>
      </c>
      <c r="CC60" s="314"/>
      <c r="CD60" s="314"/>
      <c r="CE60" s="314"/>
      <c r="CF60" s="314"/>
      <c r="CG60" s="314"/>
      <c r="CH60" s="314"/>
      <c r="CI60" s="314"/>
      <c r="CJ60" s="216">
        <v>0.998</v>
      </c>
      <c r="CK60" s="216">
        <v>0.95</v>
      </c>
      <c r="CL60" s="217">
        <f t="shared" si="36"/>
        <v>0.97370000000000001</v>
      </c>
      <c r="CM60" s="217">
        <f t="shared" si="37"/>
        <v>0.98</v>
      </c>
      <c r="CN60" s="217">
        <f t="shared" si="38"/>
        <v>0.99994444444444441</v>
      </c>
      <c r="CO60" s="217">
        <f t="shared" si="39"/>
        <v>1</v>
      </c>
      <c r="CP60" s="217">
        <f t="shared" si="40"/>
        <v>1</v>
      </c>
      <c r="CQ60" s="217">
        <f t="shared" si="41"/>
        <v>1</v>
      </c>
      <c r="CR60" s="217">
        <f t="shared" si="42"/>
        <v>1</v>
      </c>
      <c r="CS60" s="317"/>
      <c r="CT60" s="317"/>
      <c r="CU60" s="317"/>
      <c r="CV60" s="317"/>
      <c r="CW60" s="317"/>
      <c r="CX60" s="317"/>
      <c r="CY60" s="317"/>
      <c r="CZ60" s="316"/>
      <c r="DA60" s="312"/>
      <c r="DB60" s="312"/>
      <c r="DC60" s="312"/>
      <c r="DD60" s="312"/>
      <c r="DE60" s="84">
        <f t="shared" si="19"/>
        <v>0</v>
      </c>
      <c r="DF60" s="84">
        <f t="shared" si="19"/>
        <v>0</v>
      </c>
      <c r="DG60" s="84">
        <f t="shared" si="19"/>
        <v>0</v>
      </c>
      <c r="DH60" s="84">
        <f t="shared" si="20"/>
        <v>0</v>
      </c>
      <c r="DI60" s="84">
        <f t="shared" si="20"/>
        <v>0</v>
      </c>
      <c r="DJ60" s="84">
        <f t="shared" si="20"/>
        <v>0</v>
      </c>
      <c r="DK60" s="84">
        <f t="shared" si="18"/>
        <v>0</v>
      </c>
      <c r="DL60" s="311"/>
      <c r="DM60" s="311"/>
      <c r="DN60" s="311"/>
      <c r="DO60" s="311"/>
      <c r="DP60" s="311"/>
      <c r="DQ60" s="311"/>
      <c r="DR60" s="311"/>
    </row>
    <row r="61" spans="1:122" ht="13.5" thickBot="1" x14ac:dyDescent="0.25">
      <c r="A61" s="84">
        <v>1734</v>
      </c>
      <c r="B61" s="309"/>
      <c r="C61" s="86">
        <v>42557</v>
      </c>
      <c r="D61" s="87">
        <v>81418</v>
      </c>
      <c r="E61" s="84">
        <v>10950</v>
      </c>
      <c r="F61" s="88">
        <v>358</v>
      </c>
      <c r="G61" s="84">
        <v>0</v>
      </c>
      <c r="H61" s="89">
        <v>0.96730593607305937</v>
      </c>
      <c r="I61" s="88">
        <v>11592</v>
      </c>
      <c r="J61" s="84">
        <v>380</v>
      </c>
      <c r="K61" s="88">
        <v>0</v>
      </c>
      <c r="L61" s="89">
        <v>0.96721877156659763</v>
      </c>
      <c r="M61" s="88">
        <v>4425</v>
      </c>
      <c r="N61" s="88">
        <v>179</v>
      </c>
      <c r="O61" s="88">
        <v>1</v>
      </c>
      <c r="P61" s="90">
        <v>0.95954802259887007</v>
      </c>
      <c r="Q61" s="88">
        <v>6900</v>
      </c>
      <c r="R61" s="88">
        <v>355</v>
      </c>
      <c r="S61" s="88">
        <v>0</v>
      </c>
      <c r="T61" s="90">
        <v>0.9485507246376812</v>
      </c>
      <c r="U61" s="88">
        <v>47551</v>
      </c>
      <c r="V61" s="88">
        <v>2007</v>
      </c>
      <c r="W61" s="88">
        <v>4</v>
      </c>
      <c r="X61" s="90">
        <v>0.95779268574793375</v>
      </c>
      <c r="Y61" s="85">
        <v>81418</v>
      </c>
      <c r="Z61" s="85">
        <v>3279</v>
      </c>
      <c r="AA61" s="91">
        <v>5</v>
      </c>
      <c r="AB61" s="92">
        <v>1</v>
      </c>
      <c r="AC61" s="84">
        <v>0</v>
      </c>
      <c r="AD61" s="84">
        <v>0</v>
      </c>
      <c r="AE61" s="92">
        <v>1</v>
      </c>
      <c r="AF61" s="84">
        <v>0</v>
      </c>
      <c r="AG61" s="84">
        <v>0</v>
      </c>
      <c r="AH61" s="93">
        <v>1</v>
      </c>
      <c r="AI61" s="84">
        <v>0</v>
      </c>
      <c r="AJ61" s="94">
        <v>0</v>
      </c>
      <c r="AK61" s="93">
        <v>1</v>
      </c>
      <c r="AL61" s="84">
        <v>0</v>
      </c>
      <c r="AM61" s="94">
        <v>0</v>
      </c>
      <c r="AN61" s="93">
        <v>1</v>
      </c>
      <c r="AO61" s="84">
        <v>0</v>
      </c>
      <c r="AP61" s="94">
        <v>0</v>
      </c>
      <c r="AQ61" s="93">
        <v>1</v>
      </c>
      <c r="AR61" s="84">
        <v>0</v>
      </c>
      <c r="AS61" s="94">
        <v>0</v>
      </c>
      <c r="AT61" s="93">
        <v>1</v>
      </c>
      <c r="AU61" s="84">
        <v>0</v>
      </c>
      <c r="AV61" s="94">
        <v>0</v>
      </c>
      <c r="AW61" s="95">
        <v>10950</v>
      </c>
      <c r="AX61" s="95">
        <v>16017</v>
      </c>
      <c r="AY61" s="96">
        <v>54451</v>
      </c>
      <c r="AZ61" s="108"/>
      <c r="BA61" s="97">
        <v>21</v>
      </c>
      <c r="BB61" s="98">
        <v>9</v>
      </c>
      <c r="BC61" s="98">
        <v>18</v>
      </c>
      <c r="BD61" s="99">
        <v>7.5</v>
      </c>
      <c r="BE61" s="100">
        <v>10.5</v>
      </c>
      <c r="BF61" s="101"/>
      <c r="BG61" s="84"/>
      <c r="BH61" s="84"/>
      <c r="BI61" s="102"/>
      <c r="BJ61" s="102"/>
      <c r="BK61" s="102"/>
      <c r="BL61" s="103"/>
      <c r="BM61" s="104"/>
      <c r="BN61" s="102"/>
      <c r="BO61" s="102"/>
      <c r="BP61" s="104"/>
      <c r="BQ61" s="104"/>
      <c r="BR61" s="104"/>
      <c r="BS61" s="104"/>
      <c r="BT61" s="105">
        <f t="shared" si="29"/>
        <v>1</v>
      </c>
      <c r="BU61" s="105">
        <f t="shared" si="30"/>
        <v>1</v>
      </c>
      <c r="BV61" s="105">
        <f t="shared" si="31"/>
        <v>1</v>
      </c>
      <c r="BW61" s="105">
        <f t="shared" si="32"/>
        <v>1</v>
      </c>
      <c r="BX61" s="105">
        <f t="shared" si="33"/>
        <v>1</v>
      </c>
      <c r="BY61" s="105">
        <f t="shared" si="34"/>
        <v>1</v>
      </c>
      <c r="BZ61" s="105">
        <f t="shared" si="35"/>
        <v>1</v>
      </c>
      <c r="CA61" s="215">
        <v>0.98</v>
      </c>
      <c r="CB61" s="215">
        <v>0.9</v>
      </c>
      <c r="CC61" s="314"/>
      <c r="CD61" s="314"/>
      <c r="CE61" s="314"/>
      <c r="CF61" s="314"/>
      <c r="CG61" s="314"/>
      <c r="CH61" s="314"/>
      <c r="CI61" s="314"/>
      <c r="CJ61" s="216">
        <v>0.998</v>
      </c>
      <c r="CK61" s="216">
        <v>0.95</v>
      </c>
      <c r="CL61" s="217">
        <f t="shared" si="36"/>
        <v>1</v>
      </c>
      <c r="CM61" s="217">
        <f t="shared" si="37"/>
        <v>1</v>
      </c>
      <c r="CN61" s="217">
        <f t="shared" si="38"/>
        <v>1</v>
      </c>
      <c r="CO61" s="217">
        <f t="shared" si="39"/>
        <v>1</v>
      </c>
      <c r="CP61" s="217">
        <f t="shared" si="40"/>
        <v>1</v>
      </c>
      <c r="CQ61" s="217">
        <f t="shared" si="41"/>
        <v>1</v>
      </c>
      <c r="CR61" s="217">
        <f t="shared" si="42"/>
        <v>1</v>
      </c>
      <c r="CS61" s="317"/>
      <c r="CT61" s="317"/>
      <c r="CU61" s="317"/>
      <c r="CV61" s="317"/>
      <c r="CW61" s="317"/>
      <c r="CX61" s="317"/>
      <c r="CY61" s="317"/>
      <c r="CZ61" s="316"/>
      <c r="DA61" s="312"/>
      <c r="DB61" s="312"/>
      <c r="DC61" s="312"/>
      <c r="DD61" s="312"/>
      <c r="DE61" s="84">
        <f t="shared" si="19"/>
        <v>0</v>
      </c>
      <c r="DF61" s="84">
        <f t="shared" si="19"/>
        <v>0</v>
      </c>
      <c r="DG61" s="84">
        <f t="shared" si="19"/>
        <v>0</v>
      </c>
      <c r="DH61" s="84">
        <f t="shared" si="20"/>
        <v>0</v>
      </c>
      <c r="DI61" s="84">
        <f t="shared" si="20"/>
        <v>0</v>
      </c>
      <c r="DJ61" s="84">
        <f t="shared" si="20"/>
        <v>0</v>
      </c>
      <c r="DK61" s="84">
        <f t="shared" si="18"/>
        <v>0</v>
      </c>
      <c r="DL61" s="311"/>
      <c r="DM61" s="311"/>
      <c r="DN61" s="311"/>
      <c r="DO61" s="311"/>
      <c r="DP61" s="311"/>
      <c r="DQ61" s="311"/>
      <c r="DR61" s="311"/>
    </row>
    <row r="62" spans="1:122" ht="13.5" thickBot="1" x14ac:dyDescent="0.25">
      <c r="A62" s="84">
        <v>1735</v>
      </c>
      <c r="B62" s="309"/>
      <c r="C62" s="86">
        <v>42558</v>
      </c>
      <c r="D62" s="87">
        <v>86138</v>
      </c>
      <c r="E62" s="84">
        <v>10989</v>
      </c>
      <c r="F62" s="88">
        <v>319</v>
      </c>
      <c r="G62" s="84">
        <v>0</v>
      </c>
      <c r="H62" s="89">
        <v>0.97097097097097096</v>
      </c>
      <c r="I62" s="88">
        <v>16266</v>
      </c>
      <c r="J62" s="84">
        <v>494</v>
      </c>
      <c r="K62" s="88">
        <v>2</v>
      </c>
      <c r="L62" s="89">
        <v>0.9696299028648715</v>
      </c>
      <c r="M62" s="88">
        <v>4449</v>
      </c>
      <c r="N62" s="88">
        <v>182</v>
      </c>
      <c r="O62" s="88">
        <v>1</v>
      </c>
      <c r="P62" s="90">
        <v>0.95909193077095978</v>
      </c>
      <c r="Q62" s="88">
        <v>8330</v>
      </c>
      <c r="R62" s="88">
        <v>403</v>
      </c>
      <c r="S62" s="88">
        <v>0</v>
      </c>
      <c r="T62" s="90">
        <v>0.9516206482593037</v>
      </c>
      <c r="U62" s="88">
        <v>46104</v>
      </c>
      <c r="V62" s="88">
        <v>1824</v>
      </c>
      <c r="W62" s="88">
        <v>6</v>
      </c>
      <c r="X62" s="90">
        <v>0.9604372722540343</v>
      </c>
      <c r="Y62" s="85">
        <v>86138</v>
      </c>
      <c r="Z62" s="85">
        <v>3222</v>
      </c>
      <c r="AA62" s="91">
        <v>9</v>
      </c>
      <c r="AB62" s="92">
        <v>1</v>
      </c>
      <c r="AC62" s="84">
        <v>0</v>
      </c>
      <c r="AD62" s="84">
        <v>0</v>
      </c>
      <c r="AE62" s="92">
        <v>1</v>
      </c>
      <c r="AF62" s="84">
        <v>0</v>
      </c>
      <c r="AG62" s="84">
        <v>0</v>
      </c>
      <c r="AH62" s="93">
        <v>1</v>
      </c>
      <c r="AI62" s="84">
        <v>0</v>
      </c>
      <c r="AJ62" s="94">
        <v>0</v>
      </c>
      <c r="AK62" s="93">
        <v>1</v>
      </c>
      <c r="AL62" s="84">
        <v>0</v>
      </c>
      <c r="AM62" s="94">
        <v>0</v>
      </c>
      <c r="AN62" s="93">
        <v>1</v>
      </c>
      <c r="AO62" s="84">
        <v>0</v>
      </c>
      <c r="AP62" s="94">
        <v>0</v>
      </c>
      <c r="AQ62" s="93">
        <v>1</v>
      </c>
      <c r="AR62" s="84">
        <v>0</v>
      </c>
      <c r="AS62" s="94">
        <v>0</v>
      </c>
      <c r="AT62" s="93">
        <v>1</v>
      </c>
      <c r="AU62" s="84">
        <v>0</v>
      </c>
      <c r="AV62" s="94">
        <v>0</v>
      </c>
      <c r="AW62" s="95">
        <v>10989</v>
      </c>
      <c r="AX62" s="95">
        <v>20715</v>
      </c>
      <c r="AY62" s="96">
        <v>54434</v>
      </c>
      <c r="AZ62" s="108"/>
      <c r="BA62" s="97">
        <v>21</v>
      </c>
      <c r="BB62" s="98">
        <v>9</v>
      </c>
      <c r="BC62" s="98">
        <v>22</v>
      </c>
      <c r="BD62" s="99">
        <v>7.5</v>
      </c>
      <c r="BE62" s="100">
        <v>10.5</v>
      </c>
      <c r="BF62" s="101"/>
      <c r="BG62" s="84"/>
      <c r="BH62" s="84"/>
      <c r="BI62" s="102"/>
      <c r="BJ62" s="102"/>
      <c r="BK62" s="102"/>
      <c r="BL62" s="103"/>
      <c r="BM62" s="104"/>
      <c r="BN62" s="102"/>
      <c r="BO62" s="102"/>
      <c r="BP62" s="104"/>
      <c r="BQ62" s="104"/>
      <c r="BR62" s="104"/>
      <c r="BS62" s="104"/>
      <c r="BT62" s="105">
        <f t="shared" si="29"/>
        <v>1</v>
      </c>
      <c r="BU62" s="105">
        <f t="shared" si="30"/>
        <v>1</v>
      </c>
      <c r="BV62" s="105">
        <f t="shared" si="31"/>
        <v>1</v>
      </c>
      <c r="BW62" s="105">
        <f t="shared" si="32"/>
        <v>1</v>
      </c>
      <c r="BX62" s="105">
        <f t="shared" si="33"/>
        <v>1</v>
      </c>
      <c r="BY62" s="105">
        <f t="shared" si="34"/>
        <v>1</v>
      </c>
      <c r="BZ62" s="105">
        <f t="shared" si="35"/>
        <v>1</v>
      </c>
      <c r="CA62" s="215">
        <v>0.98</v>
      </c>
      <c r="CB62" s="215">
        <v>0.9</v>
      </c>
      <c r="CC62" s="314"/>
      <c r="CD62" s="314"/>
      <c r="CE62" s="314"/>
      <c r="CF62" s="314"/>
      <c r="CG62" s="314"/>
      <c r="CH62" s="314"/>
      <c r="CI62" s="314"/>
      <c r="CJ62" s="216">
        <v>0.998</v>
      </c>
      <c r="CK62" s="216">
        <v>0.95</v>
      </c>
      <c r="CL62" s="217">
        <f t="shared" si="36"/>
        <v>1</v>
      </c>
      <c r="CM62" s="217">
        <f t="shared" si="37"/>
        <v>1</v>
      </c>
      <c r="CN62" s="217">
        <f t="shared" si="38"/>
        <v>1</v>
      </c>
      <c r="CO62" s="217">
        <f t="shared" si="39"/>
        <v>1</v>
      </c>
      <c r="CP62" s="217">
        <f t="shared" si="40"/>
        <v>1</v>
      </c>
      <c r="CQ62" s="217">
        <f t="shared" si="41"/>
        <v>1</v>
      </c>
      <c r="CR62" s="217">
        <f t="shared" si="42"/>
        <v>1</v>
      </c>
      <c r="CS62" s="317"/>
      <c r="CT62" s="317"/>
      <c r="CU62" s="317"/>
      <c r="CV62" s="317"/>
      <c r="CW62" s="317"/>
      <c r="CX62" s="317"/>
      <c r="CY62" s="317"/>
      <c r="CZ62" s="316"/>
      <c r="DA62" s="312"/>
      <c r="DB62" s="312"/>
      <c r="DC62" s="312"/>
      <c r="DD62" s="312"/>
      <c r="DE62" s="84">
        <f t="shared" si="19"/>
        <v>0</v>
      </c>
      <c r="DF62" s="84">
        <f t="shared" si="19"/>
        <v>0</v>
      </c>
      <c r="DG62" s="84">
        <f t="shared" si="19"/>
        <v>0</v>
      </c>
      <c r="DH62" s="84">
        <f t="shared" si="20"/>
        <v>0</v>
      </c>
      <c r="DI62" s="84">
        <f t="shared" si="20"/>
        <v>0</v>
      </c>
      <c r="DJ62" s="84">
        <f t="shared" si="20"/>
        <v>0</v>
      </c>
      <c r="DK62" s="84">
        <f t="shared" si="18"/>
        <v>0</v>
      </c>
      <c r="DL62" s="311"/>
      <c r="DM62" s="311"/>
      <c r="DN62" s="311"/>
      <c r="DO62" s="311"/>
      <c r="DP62" s="311"/>
      <c r="DQ62" s="311"/>
      <c r="DR62" s="311"/>
    </row>
    <row r="63" spans="1:122" ht="13.5" thickBot="1" x14ac:dyDescent="0.25">
      <c r="A63" s="84">
        <v>1736</v>
      </c>
      <c r="B63" s="309"/>
      <c r="C63" s="86">
        <v>42559</v>
      </c>
      <c r="D63" s="87">
        <v>81429</v>
      </c>
      <c r="E63" s="84">
        <v>9880</v>
      </c>
      <c r="F63" s="88">
        <v>264</v>
      </c>
      <c r="G63" s="84">
        <v>5</v>
      </c>
      <c r="H63" s="89">
        <v>0.97327935222672068</v>
      </c>
      <c r="I63" s="88">
        <v>15119</v>
      </c>
      <c r="J63" s="84">
        <v>474</v>
      </c>
      <c r="K63" s="88">
        <v>3</v>
      </c>
      <c r="L63" s="89">
        <v>0.96864872015344927</v>
      </c>
      <c r="M63" s="88">
        <v>4194</v>
      </c>
      <c r="N63" s="88">
        <v>145</v>
      </c>
      <c r="O63" s="88">
        <v>0</v>
      </c>
      <c r="P63" s="90">
        <v>0.96542680019074867</v>
      </c>
      <c r="Q63" s="88">
        <v>8364</v>
      </c>
      <c r="R63" s="88">
        <v>435</v>
      </c>
      <c r="S63" s="88">
        <v>0</v>
      </c>
      <c r="T63" s="90">
        <v>0.94799139167862267</v>
      </c>
      <c r="U63" s="88">
        <v>43872</v>
      </c>
      <c r="V63" s="88">
        <v>1790</v>
      </c>
      <c r="W63" s="88">
        <v>3</v>
      </c>
      <c r="X63" s="90">
        <v>0.95919948942377831</v>
      </c>
      <c r="Y63" s="85">
        <v>81429</v>
      </c>
      <c r="Z63" s="85">
        <v>3108</v>
      </c>
      <c r="AA63" s="91">
        <v>11</v>
      </c>
      <c r="AB63" s="92">
        <v>1</v>
      </c>
      <c r="AC63" s="84">
        <v>0</v>
      </c>
      <c r="AD63" s="84">
        <v>0</v>
      </c>
      <c r="AE63" s="92">
        <v>1</v>
      </c>
      <c r="AF63" s="84">
        <v>0</v>
      </c>
      <c r="AG63" s="84">
        <v>0</v>
      </c>
      <c r="AH63" s="93">
        <v>1</v>
      </c>
      <c r="AI63" s="84">
        <v>0</v>
      </c>
      <c r="AJ63" s="94">
        <v>0</v>
      </c>
      <c r="AK63" s="93">
        <v>1</v>
      </c>
      <c r="AL63" s="84">
        <v>0</v>
      </c>
      <c r="AM63" s="94">
        <v>0</v>
      </c>
      <c r="AN63" s="93">
        <v>1</v>
      </c>
      <c r="AO63" s="84">
        <v>0</v>
      </c>
      <c r="AP63" s="94">
        <v>0</v>
      </c>
      <c r="AQ63" s="93">
        <v>1</v>
      </c>
      <c r="AR63" s="84">
        <v>0</v>
      </c>
      <c r="AS63" s="94">
        <v>0</v>
      </c>
      <c r="AT63" s="93">
        <v>1</v>
      </c>
      <c r="AU63" s="84">
        <v>0</v>
      </c>
      <c r="AV63" s="94">
        <v>0</v>
      </c>
      <c r="AW63" s="95">
        <v>9880</v>
      </c>
      <c r="AX63" s="95">
        <v>19313</v>
      </c>
      <c r="AY63" s="96">
        <v>52236</v>
      </c>
      <c r="AZ63" s="108"/>
      <c r="BA63" s="97">
        <v>21</v>
      </c>
      <c r="BB63" s="98">
        <v>9</v>
      </c>
      <c r="BC63" s="98">
        <v>22</v>
      </c>
      <c r="BD63" s="99">
        <v>7.5</v>
      </c>
      <c r="BE63" s="100">
        <v>10.5</v>
      </c>
      <c r="BF63" s="101"/>
      <c r="BG63" s="84"/>
      <c r="BH63" s="84"/>
      <c r="BI63" s="102"/>
      <c r="BJ63" s="102"/>
      <c r="BK63" s="102"/>
      <c r="BL63" s="103"/>
      <c r="BM63" s="104"/>
      <c r="BN63" s="102"/>
      <c r="BO63" s="102"/>
      <c r="BP63" s="104"/>
      <c r="BQ63" s="104"/>
      <c r="BR63" s="104"/>
      <c r="BS63" s="104"/>
      <c r="BT63" s="105">
        <f t="shared" si="29"/>
        <v>1</v>
      </c>
      <c r="BU63" s="105">
        <f t="shared" si="30"/>
        <v>1</v>
      </c>
      <c r="BV63" s="105">
        <f t="shared" si="31"/>
        <v>1</v>
      </c>
      <c r="BW63" s="105">
        <f t="shared" si="32"/>
        <v>1</v>
      </c>
      <c r="BX63" s="105">
        <f t="shared" si="33"/>
        <v>1</v>
      </c>
      <c r="BY63" s="105">
        <f t="shared" si="34"/>
        <v>1</v>
      </c>
      <c r="BZ63" s="105">
        <f t="shared" si="35"/>
        <v>1</v>
      </c>
      <c r="CA63" s="215">
        <v>0.98</v>
      </c>
      <c r="CB63" s="215">
        <v>0.9</v>
      </c>
      <c r="CC63" s="314"/>
      <c r="CD63" s="314"/>
      <c r="CE63" s="314"/>
      <c r="CF63" s="314"/>
      <c r="CG63" s="314"/>
      <c r="CH63" s="314"/>
      <c r="CI63" s="314"/>
      <c r="CJ63" s="216">
        <v>0.998</v>
      </c>
      <c r="CK63" s="216">
        <v>0.95</v>
      </c>
      <c r="CL63" s="217">
        <f t="shared" si="36"/>
        <v>1</v>
      </c>
      <c r="CM63" s="217">
        <f t="shared" si="37"/>
        <v>1</v>
      </c>
      <c r="CN63" s="217">
        <f t="shared" si="38"/>
        <v>1</v>
      </c>
      <c r="CO63" s="217">
        <f t="shared" si="39"/>
        <v>1</v>
      </c>
      <c r="CP63" s="217">
        <f t="shared" si="40"/>
        <v>1</v>
      </c>
      <c r="CQ63" s="217">
        <f t="shared" si="41"/>
        <v>1</v>
      </c>
      <c r="CR63" s="217">
        <f t="shared" si="42"/>
        <v>1</v>
      </c>
      <c r="CS63" s="317"/>
      <c r="CT63" s="317"/>
      <c r="CU63" s="317"/>
      <c r="CV63" s="317"/>
      <c r="CW63" s="317"/>
      <c r="CX63" s="317"/>
      <c r="CY63" s="317"/>
      <c r="CZ63" s="316"/>
      <c r="DA63" s="312"/>
      <c r="DB63" s="312"/>
      <c r="DC63" s="312"/>
      <c r="DD63" s="312"/>
      <c r="DE63" s="84">
        <f t="shared" si="19"/>
        <v>0</v>
      </c>
      <c r="DF63" s="84">
        <f t="shared" si="19"/>
        <v>0</v>
      </c>
      <c r="DG63" s="84">
        <f t="shared" si="19"/>
        <v>0</v>
      </c>
      <c r="DH63" s="84">
        <f t="shared" si="20"/>
        <v>0</v>
      </c>
      <c r="DI63" s="84">
        <f t="shared" si="20"/>
        <v>0</v>
      </c>
      <c r="DJ63" s="84">
        <f t="shared" si="20"/>
        <v>0</v>
      </c>
      <c r="DK63" s="84">
        <f t="shared" si="18"/>
        <v>0</v>
      </c>
      <c r="DL63" s="311"/>
      <c r="DM63" s="311"/>
      <c r="DN63" s="311"/>
      <c r="DO63" s="311"/>
      <c r="DP63" s="311"/>
      <c r="DQ63" s="311"/>
      <c r="DR63" s="311"/>
    </row>
    <row r="64" spans="1:122" ht="13.5" thickBot="1" x14ac:dyDescent="0.25">
      <c r="A64" s="84">
        <v>1737</v>
      </c>
      <c r="B64" s="309"/>
      <c r="C64" s="86">
        <v>42560</v>
      </c>
      <c r="D64" s="87">
        <v>68758</v>
      </c>
      <c r="E64" s="84">
        <v>2179</v>
      </c>
      <c r="F64" s="88">
        <v>62</v>
      </c>
      <c r="G64" s="84">
        <v>0</v>
      </c>
      <c r="H64" s="89">
        <v>0.97154658100045888</v>
      </c>
      <c r="I64" s="88">
        <v>7275</v>
      </c>
      <c r="J64" s="84">
        <v>345</v>
      </c>
      <c r="K64" s="88">
        <v>2</v>
      </c>
      <c r="L64" s="89">
        <v>0.95257731958762881</v>
      </c>
      <c r="M64" s="88">
        <v>3358</v>
      </c>
      <c r="N64" s="88">
        <v>148</v>
      </c>
      <c r="O64" s="88">
        <v>0</v>
      </c>
      <c r="P64" s="90">
        <v>0.95592614651578323</v>
      </c>
      <c r="Q64" s="88">
        <v>5376</v>
      </c>
      <c r="R64" s="88">
        <v>301</v>
      </c>
      <c r="S64" s="88">
        <v>0</v>
      </c>
      <c r="T64" s="90">
        <v>0.94401041666666663</v>
      </c>
      <c r="U64" s="88">
        <v>50570</v>
      </c>
      <c r="V64" s="88">
        <v>2178</v>
      </c>
      <c r="W64" s="88">
        <v>20</v>
      </c>
      <c r="X64" s="90">
        <v>0.95693098675103816</v>
      </c>
      <c r="Y64" s="85">
        <v>68758</v>
      </c>
      <c r="Z64" s="85">
        <v>3034</v>
      </c>
      <c r="AA64" s="91">
        <v>22</v>
      </c>
      <c r="AB64" s="92">
        <v>1</v>
      </c>
      <c r="AC64" s="84">
        <v>0</v>
      </c>
      <c r="AD64" s="84">
        <v>0</v>
      </c>
      <c r="AE64" s="92">
        <v>1</v>
      </c>
      <c r="AF64" s="84">
        <v>0</v>
      </c>
      <c r="AG64" s="84">
        <v>0</v>
      </c>
      <c r="AH64" s="93">
        <v>1</v>
      </c>
      <c r="AI64" s="84">
        <v>0</v>
      </c>
      <c r="AJ64" s="94">
        <v>0</v>
      </c>
      <c r="AK64" s="93">
        <v>1</v>
      </c>
      <c r="AL64" s="84">
        <v>0</v>
      </c>
      <c r="AM64" s="94">
        <v>0</v>
      </c>
      <c r="AN64" s="93">
        <v>1</v>
      </c>
      <c r="AO64" s="84">
        <v>0</v>
      </c>
      <c r="AP64" s="94">
        <v>0</v>
      </c>
      <c r="AQ64" s="93">
        <v>1</v>
      </c>
      <c r="AR64" s="84">
        <v>0</v>
      </c>
      <c r="AS64" s="94">
        <v>0</v>
      </c>
      <c r="AT64" s="93">
        <v>1</v>
      </c>
      <c r="AU64" s="84">
        <v>0</v>
      </c>
      <c r="AV64" s="94">
        <v>0</v>
      </c>
      <c r="AW64" s="95">
        <v>2179</v>
      </c>
      <c r="AX64" s="95">
        <v>10633</v>
      </c>
      <c r="AY64" s="96">
        <v>55946</v>
      </c>
      <c r="AZ64" s="108"/>
      <c r="BA64" s="97">
        <v>21</v>
      </c>
      <c r="BB64" s="98">
        <v>9</v>
      </c>
      <c r="BC64" s="98">
        <v>22</v>
      </c>
      <c r="BD64" s="99">
        <v>7.5</v>
      </c>
      <c r="BE64" s="100">
        <v>10.5</v>
      </c>
      <c r="BF64" s="101"/>
      <c r="BG64" s="84"/>
      <c r="BH64" s="84"/>
      <c r="BI64" s="102"/>
      <c r="BJ64" s="102"/>
      <c r="BK64" s="102"/>
      <c r="BL64" s="103"/>
      <c r="BM64" s="104"/>
      <c r="BN64" s="102"/>
      <c r="BO64" s="102"/>
      <c r="BP64" s="104"/>
      <c r="BQ64" s="104"/>
      <c r="BR64" s="104"/>
      <c r="BS64" s="104"/>
      <c r="BT64" s="105">
        <f t="shared" si="29"/>
        <v>1</v>
      </c>
      <c r="BU64" s="105">
        <f t="shared" si="30"/>
        <v>1</v>
      </c>
      <c r="BV64" s="105">
        <f t="shared" si="31"/>
        <v>1</v>
      </c>
      <c r="BW64" s="105">
        <f t="shared" si="32"/>
        <v>1</v>
      </c>
      <c r="BX64" s="105">
        <f t="shared" si="33"/>
        <v>1</v>
      </c>
      <c r="BY64" s="105">
        <f t="shared" si="34"/>
        <v>1</v>
      </c>
      <c r="BZ64" s="105">
        <f t="shared" si="35"/>
        <v>1</v>
      </c>
      <c r="CA64" s="215">
        <v>0.98</v>
      </c>
      <c r="CB64" s="215">
        <v>0.9</v>
      </c>
      <c r="CC64" s="314"/>
      <c r="CD64" s="314"/>
      <c r="CE64" s="314"/>
      <c r="CF64" s="314"/>
      <c r="CG64" s="314"/>
      <c r="CH64" s="314"/>
      <c r="CI64" s="314"/>
      <c r="CJ64" s="216">
        <v>0.998</v>
      </c>
      <c r="CK64" s="216">
        <v>0.95</v>
      </c>
      <c r="CL64" s="217">
        <f t="shared" si="36"/>
        <v>1</v>
      </c>
      <c r="CM64" s="217">
        <f t="shared" si="37"/>
        <v>1</v>
      </c>
      <c r="CN64" s="217">
        <f t="shared" si="38"/>
        <v>1</v>
      </c>
      <c r="CO64" s="217">
        <f t="shared" si="39"/>
        <v>1</v>
      </c>
      <c r="CP64" s="217">
        <f t="shared" si="40"/>
        <v>1</v>
      </c>
      <c r="CQ64" s="217">
        <f t="shared" si="41"/>
        <v>1</v>
      </c>
      <c r="CR64" s="217">
        <f t="shared" si="42"/>
        <v>1</v>
      </c>
      <c r="CS64" s="317"/>
      <c r="CT64" s="317"/>
      <c r="CU64" s="317"/>
      <c r="CV64" s="317"/>
      <c r="CW64" s="317"/>
      <c r="CX64" s="317"/>
      <c r="CY64" s="317"/>
      <c r="CZ64" s="316"/>
      <c r="DA64" s="312"/>
      <c r="DB64" s="312"/>
      <c r="DC64" s="312"/>
      <c r="DD64" s="312"/>
      <c r="DE64" s="84">
        <f t="shared" si="19"/>
        <v>0</v>
      </c>
      <c r="DF64" s="84">
        <f t="shared" si="19"/>
        <v>0</v>
      </c>
      <c r="DG64" s="84">
        <f t="shared" si="19"/>
        <v>0</v>
      </c>
      <c r="DH64" s="84">
        <f t="shared" si="20"/>
        <v>0</v>
      </c>
      <c r="DI64" s="84">
        <f t="shared" si="20"/>
        <v>0</v>
      </c>
      <c r="DJ64" s="84">
        <f t="shared" si="20"/>
        <v>0</v>
      </c>
      <c r="DK64" s="84">
        <f t="shared" si="18"/>
        <v>0</v>
      </c>
      <c r="DL64" s="311"/>
      <c r="DM64" s="311"/>
      <c r="DN64" s="311"/>
      <c r="DO64" s="311"/>
      <c r="DP64" s="311"/>
      <c r="DQ64" s="311"/>
      <c r="DR64" s="311"/>
    </row>
    <row r="65" spans="1:122" ht="13.5" thickBot="1" x14ac:dyDescent="0.25">
      <c r="A65" s="84">
        <v>1738</v>
      </c>
      <c r="B65" s="309"/>
      <c r="C65" s="86">
        <v>42561</v>
      </c>
      <c r="D65" s="87">
        <v>27531</v>
      </c>
      <c r="E65" s="84"/>
      <c r="F65" s="88"/>
      <c r="G65" s="84"/>
      <c r="H65" s="89"/>
      <c r="I65" s="88">
        <v>29</v>
      </c>
      <c r="J65" s="84">
        <v>3</v>
      </c>
      <c r="K65" s="88">
        <v>0</v>
      </c>
      <c r="L65" s="89">
        <v>0.89655172413793105</v>
      </c>
      <c r="M65" s="88">
        <v>33</v>
      </c>
      <c r="N65" s="88">
        <v>2</v>
      </c>
      <c r="O65" s="88">
        <v>0</v>
      </c>
      <c r="P65" s="90">
        <v>0.93939393939393945</v>
      </c>
      <c r="Q65" s="88">
        <v>41</v>
      </c>
      <c r="R65" s="88">
        <v>3</v>
      </c>
      <c r="S65" s="88">
        <v>0</v>
      </c>
      <c r="T65" s="90">
        <v>0.92682926829268297</v>
      </c>
      <c r="U65" s="88">
        <v>27428</v>
      </c>
      <c r="V65" s="88">
        <v>490</v>
      </c>
      <c r="W65" s="88">
        <v>3</v>
      </c>
      <c r="X65" s="90">
        <v>0.98213504448009337</v>
      </c>
      <c r="Y65" s="85">
        <v>27531</v>
      </c>
      <c r="Z65" s="85">
        <v>498</v>
      </c>
      <c r="AA65" s="91">
        <v>3</v>
      </c>
      <c r="AB65" s="92">
        <v>1</v>
      </c>
      <c r="AC65" s="84">
        <v>0</v>
      </c>
      <c r="AD65" s="84">
        <v>0</v>
      </c>
      <c r="AE65" s="92">
        <v>1</v>
      </c>
      <c r="AF65" s="84">
        <v>0</v>
      </c>
      <c r="AG65" s="84">
        <v>0</v>
      </c>
      <c r="AH65" s="93">
        <v>1</v>
      </c>
      <c r="AI65" s="84">
        <v>0</v>
      </c>
      <c r="AJ65" s="94">
        <v>0</v>
      </c>
      <c r="AK65" s="93">
        <v>1</v>
      </c>
      <c r="AL65" s="84">
        <v>0</v>
      </c>
      <c r="AM65" s="94">
        <v>0</v>
      </c>
      <c r="AN65" s="93">
        <v>1</v>
      </c>
      <c r="AO65" s="84">
        <v>0</v>
      </c>
      <c r="AP65" s="94">
        <v>0</v>
      </c>
      <c r="AQ65" s="93">
        <v>1</v>
      </c>
      <c r="AR65" s="84">
        <v>0</v>
      </c>
      <c r="AS65" s="94">
        <v>0</v>
      </c>
      <c r="AT65" s="93">
        <v>1</v>
      </c>
      <c r="AU65" s="84">
        <v>0</v>
      </c>
      <c r="AV65" s="94">
        <v>0</v>
      </c>
      <c r="AW65" s="95">
        <v>0</v>
      </c>
      <c r="AX65" s="95">
        <v>62</v>
      </c>
      <c r="AY65" s="96">
        <v>27469</v>
      </c>
      <c r="AZ65" s="108"/>
      <c r="BA65" s="97">
        <v>21</v>
      </c>
      <c r="BB65" s="98">
        <v>9</v>
      </c>
      <c r="BC65" s="98">
        <v>22</v>
      </c>
      <c r="BD65" s="99">
        <v>7.5</v>
      </c>
      <c r="BE65" s="100">
        <v>10.5</v>
      </c>
      <c r="BF65" s="101"/>
      <c r="BG65" s="84"/>
      <c r="BH65" s="84"/>
      <c r="BI65" s="102"/>
      <c r="BJ65" s="102"/>
      <c r="BK65" s="102"/>
      <c r="BL65" s="103"/>
      <c r="BM65" s="104"/>
      <c r="BN65" s="102"/>
      <c r="BO65" s="102"/>
      <c r="BP65" s="107"/>
      <c r="BQ65" s="107"/>
      <c r="BR65" s="107"/>
      <c r="BS65" s="107"/>
      <c r="BT65" s="105">
        <f t="shared" si="29"/>
        <v>1</v>
      </c>
      <c r="BU65" s="105">
        <f t="shared" si="30"/>
        <v>1</v>
      </c>
      <c r="BV65" s="105">
        <f t="shared" si="31"/>
        <v>1</v>
      </c>
      <c r="BW65" s="105">
        <f t="shared" si="32"/>
        <v>1</v>
      </c>
      <c r="BX65" s="105">
        <f t="shared" si="33"/>
        <v>1</v>
      </c>
      <c r="BY65" s="105">
        <f t="shared" si="34"/>
        <v>1</v>
      </c>
      <c r="BZ65" s="105">
        <f t="shared" si="35"/>
        <v>1</v>
      </c>
      <c r="CA65" s="215">
        <v>0.98</v>
      </c>
      <c r="CB65" s="215">
        <v>0.9</v>
      </c>
      <c r="CC65" s="315"/>
      <c r="CD65" s="315"/>
      <c r="CE65" s="315"/>
      <c r="CF65" s="315"/>
      <c r="CG65" s="315"/>
      <c r="CH65" s="315"/>
      <c r="CI65" s="315"/>
      <c r="CJ65" s="216">
        <v>0.998</v>
      </c>
      <c r="CK65" s="216">
        <v>0.95</v>
      </c>
      <c r="CL65" s="217">
        <f t="shared" si="36"/>
        <v>1</v>
      </c>
      <c r="CM65" s="217">
        <f t="shared" si="37"/>
        <v>1</v>
      </c>
      <c r="CN65" s="217">
        <f t="shared" si="38"/>
        <v>1</v>
      </c>
      <c r="CO65" s="217">
        <f t="shared" si="39"/>
        <v>1</v>
      </c>
      <c r="CP65" s="217">
        <f t="shared" si="40"/>
        <v>1</v>
      </c>
      <c r="CQ65" s="217">
        <f t="shared" si="41"/>
        <v>1</v>
      </c>
      <c r="CR65" s="217">
        <f t="shared" si="42"/>
        <v>1</v>
      </c>
      <c r="CS65" s="317"/>
      <c r="CT65" s="317"/>
      <c r="CU65" s="317"/>
      <c r="CV65" s="317"/>
      <c r="CW65" s="317"/>
      <c r="CX65" s="317"/>
      <c r="CY65" s="317"/>
      <c r="CZ65" s="316"/>
      <c r="DA65" s="312"/>
      <c r="DB65" s="312"/>
      <c r="DC65" s="312"/>
      <c r="DD65" s="312"/>
      <c r="DE65" s="84">
        <f t="shared" si="19"/>
        <v>0</v>
      </c>
      <c r="DF65" s="84">
        <f t="shared" si="19"/>
        <v>0</v>
      </c>
      <c r="DG65" s="84">
        <f t="shared" si="19"/>
        <v>0</v>
      </c>
      <c r="DH65" s="84">
        <f t="shared" si="20"/>
        <v>0</v>
      </c>
      <c r="DI65" s="84">
        <f t="shared" si="20"/>
        <v>0</v>
      </c>
      <c r="DJ65" s="84">
        <f t="shared" si="20"/>
        <v>0</v>
      </c>
      <c r="DK65" s="84">
        <f t="shared" si="18"/>
        <v>0</v>
      </c>
      <c r="DL65" s="311"/>
      <c r="DM65" s="311"/>
      <c r="DN65" s="311"/>
      <c r="DO65" s="311"/>
      <c r="DP65" s="311"/>
      <c r="DQ65" s="311"/>
      <c r="DR65" s="311"/>
    </row>
    <row r="66" spans="1:122" ht="13.5" thickBot="1" x14ac:dyDescent="0.25">
      <c r="A66" s="84">
        <v>1739</v>
      </c>
      <c r="B66" s="309">
        <v>28</v>
      </c>
      <c r="C66" s="86">
        <v>42562</v>
      </c>
      <c r="D66" s="87">
        <v>81808</v>
      </c>
      <c r="E66" s="84">
        <v>11711</v>
      </c>
      <c r="F66" s="88">
        <v>312</v>
      </c>
      <c r="G66" s="84">
        <v>0</v>
      </c>
      <c r="H66" s="89">
        <v>0.97335838100930749</v>
      </c>
      <c r="I66" s="88">
        <v>12191</v>
      </c>
      <c r="J66" s="84">
        <v>369</v>
      </c>
      <c r="K66" s="88">
        <v>1</v>
      </c>
      <c r="L66" s="89">
        <v>0.96973176933803629</v>
      </c>
      <c r="M66" s="88">
        <v>5411</v>
      </c>
      <c r="N66" s="88">
        <v>188</v>
      </c>
      <c r="O66" s="88">
        <v>2</v>
      </c>
      <c r="P66" s="90">
        <v>0.96525596008131587</v>
      </c>
      <c r="Q66" s="88">
        <v>6401</v>
      </c>
      <c r="R66" s="88">
        <v>401</v>
      </c>
      <c r="S66" s="88">
        <v>2</v>
      </c>
      <c r="T66" s="90">
        <v>0.9373535385096079</v>
      </c>
      <c r="U66" s="88">
        <v>46094</v>
      </c>
      <c r="V66" s="88">
        <v>1697</v>
      </c>
      <c r="W66" s="88">
        <v>24</v>
      </c>
      <c r="X66" s="90">
        <v>0.96318392849394718</v>
      </c>
      <c r="Y66" s="85">
        <v>81808</v>
      </c>
      <c r="Z66" s="85">
        <v>2967</v>
      </c>
      <c r="AA66" s="91">
        <v>29</v>
      </c>
      <c r="AB66" s="92">
        <v>1</v>
      </c>
      <c r="AC66" s="84">
        <v>0</v>
      </c>
      <c r="AD66" s="84">
        <v>0</v>
      </c>
      <c r="AE66" s="92">
        <v>1</v>
      </c>
      <c r="AF66" s="84">
        <v>0</v>
      </c>
      <c r="AG66" s="84">
        <v>0</v>
      </c>
      <c r="AH66" s="93">
        <v>1</v>
      </c>
      <c r="AI66" s="84">
        <v>0</v>
      </c>
      <c r="AJ66" s="94">
        <v>0</v>
      </c>
      <c r="AK66" s="93">
        <v>1</v>
      </c>
      <c r="AL66" s="84">
        <v>0</v>
      </c>
      <c r="AM66" s="94">
        <v>0</v>
      </c>
      <c r="AN66" s="93">
        <v>1</v>
      </c>
      <c r="AO66" s="84">
        <v>0</v>
      </c>
      <c r="AP66" s="94">
        <v>0</v>
      </c>
      <c r="AQ66" s="93">
        <v>1</v>
      </c>
      <c r="AR66" s="84">
        <v>0</v>
      </c>
      <c r="AS66" s="94">
        <v>0</v>
      </c>
      <c r="AT66" s="93">
        <v>1</v>
      </c>
      <c r="AU66" s="84">
        <v>0</v>
      </c>
      <c r="AV66" s="94">
        <v>0</v>
      </c>
      <c r="AW66" s="95">
        <v>11711</v>
      </c>
      <c r="AX66" s="95">
        <v>17602</v>
      </c>
      <c r="AY66" s="96">
        <v>52495</v>
      </c>
      <c r="AZ66" s="108"/>
      <c r="BA66" s="97">
        <v>14.5</v>
      </c>
      <c r="BB66" s="98">
        <v>0</v>
      </c>
      <c r="BC66" s="98">
        <v>12</v>
      </c>
      <c r="BD66" s="99">
        <v>7.5</v>
      </c>
      <c r="BE66" s="100">
        <v>10.5</v>
      </c>
      <c r="BF66" s="101"/>
      <c r="BG66" s="84"/>
      <c r="BH66" s="84"/>
      <c r="BI66" s="102"/>
      <c r="BJ66" s="102"/>
      <c r="BK66" s="102"/>
      <c r="BL66" s="103"/>
      <c r="BM66" s="104"/>
      <c r="BN66" s="102"/>
      <c r="BO66" s="102"/>
      <c r="BP66" s="107"/>
      <c r="BQ66" s="107"/>
      <c r="BR66" s="107"/>
      <c r="BS66" s="107"/>
      <c r="BT66" s="105">
        <f t="shared" si="29"/>
        <v>1</v>
      </c>
      <c r="BU66" s="105">
        <f t="shared" si="30"/>
        <v>1</v>
      </c>
      <c r="BV66" s="105">
        <f t="shared" si="31"/>
        <v>1</v>
      </c>
      <c r="BW66" s="105">
        <f t="shared" si="32"/>
        <v>1</v>
      </c>
      <c r="BX66" s="105">
        <f t="shared" si="33"/>
        <v>1</v>
      </c>
      <c r="BY66" s="105">
        <f t="shared" si="34"/>
        <v>1</v>
      </c>
      <c r="BZ66" s="105">
        <f t="shared" si="35"/>
        <v>1</v>
      </c>
      <c r="CA66" s="215">
        <v>0.98</v>
      </c>
      <c r="CB66" s="215">
        <v>0.9</v>
      </c>
      <c r="CC66" s="313">
        <f t="shared" ref="CC66:CI66" si="51">AVERAGE(BT66:BT72)</f>
        <v>1</v>
      </c>
      <c r="CD66" s="313">
        <f t="shared" si="51"/>
        <v>1</v>
      </c>
      <c r="CE66" s="313">
        <f t="shared" si="51"/>
        <v>1</v>
      </c>
      <c r="CF66" s="313">
        <f t="shared" si="51"/>
        <v>1</v>
      </c>
      <c r="CG66" s="313">
        <f t="shared" si="51"/>
        <v>1</v>
      </c>
      <c r="CH66" s="313">
        <f t="shared" si="51"/>
        <v>1</v>
      </c>
      <c r="CI66" s="313">
        <f t="shared" si="51"/>
        <v>1</v>
      </c>
      <c r="CJ66" s="216">
        <v>0.998</v>
      </c>
      <c r="CK66" s="216">
        <v>0.95</v>
      </c>
      <c r="CL66" s="217">
        <f t="shared" si="36"/>
        <v>1</v>
      </c>
      <c r="CM66" s="217">
        <f t="shared" si="37"/>
        <v>1</v>
      </c>
      <c r="CN66" s="217">
        <f t="shared" si="38"/>
        <v>1</v>
      </c>
      <c r="CO66" s="217">
        <f t="shared" si="39"/>
        <v>1</v>
      </c>
      <c r="CP66" s="217">
        <f t="shared" si="40"/>
        <v>1</v>
      </c>
      <c r="CQ66" s="217">
        <f t="shared" si="41"/>
        <v>1</v>
      </c>
      <c r="CR66" s="217">
        <f t="shared" si="42"/>
        <v>1</v>
      </c>
      <c r="CS66" s="316">
        <f t="shared" ref="CS66:CY66" si="52">AVERAGE(CL66:CL72)</f>
        <v>1</v>
      </c>
      <c r="CT66" s="316">
        <f t="shared" si="52"/>
        <v>1</v>
      </c>
      <c r="CU66" s="316">
        <f t="shared" si="52"/>
        <v>1</v>
      </c>
      <c r="CV66" s="316">
        <f t="shared" si="52"/>
        <v>1</v>
      </c>
      <c r="CW66" s="316">
        <f t="shared" si="52"/>
        <v>1</v>
      </c>
      <c r="CX66" s="316">
        <f t="shared" si="52"/>
        <v>1</v>
      </c>
      <c r="CY66" s="316">
        <f t="shared" si="52"/>
        <v>1</v>
      </c>
      <c r="CZ66" s="316">
        <f>(SUM(Q66:Q72)-SUM(R66:R72))/SUM(Q66:Q72)</f>
        <v>0.9438593994592287</v>
      </c>
      <c r="DA66" s="312">
        <f>(SUM(U66:U72)-SUM(V66:V72))/SUM(U66:U72)</f>
        <v>0.96411530165370285</v>
      </c>
      <c r="DB66" s="312">
        <f>((SUM(E66:E72)-SUM(F66:F72))/SUM(E66:E72))</f>
        <v>0.97438761264119811</v>
      </c>
      <c r="DC66" s="312">
        <f>((SUM(I66:I72)-SUM(J66:J72))/SUM(I66:I72))</f>
        <v>0.86936178177054091</v>
      </c>
      <c r="DD66" s="312">
        <f>((SUM(M66:M72)-SUM(N66:N72))/SUM(M66:M72))</f>
        <v>0.77256089532587224</v>
      </c>
      <c r="DE66" s="84">
        <f t="shared" si="19"/>
        <v>0</v>
      </c>
      <c r="DF66" s="84">
        <f t="shared" si="19"/>
        <v>0</v>
      </c>
      <c r="DG66" s="84">
        <f t="shared" si="19"/>
        <v>0</v>
      </c>
      <c r="DH66" s="84">
        <f t="shared" si="20"/>
        <v>0</v>
      </c>
      <c r="DI66" s="84">
        <f t="shared" si="20"/>
        <v>0</v>
      </c>
      <c r="DJ66" s="84">
        <f t="shared" si="20"/>
        <v>0</v>
      </c>
      <c r="DK66" s="84">
        <f t="shared" si="18"/>
        <v>0</v>
      </c>
      <c r="DL66" s="311">
        <f>IF(CC66&lt;99%,5000,IF(CC66&lt;99.2%,4500,IF(CC66&lt;99.3%,4000,IF(CC66&lt;99.4%,3500,IF(CC66&lt;99.5%,3000,IF(CC66&lt;99.6%,2500,IF(CC66&lt;99.7%,2000,IF(CC66&lt;99.8%,1500,))))))))</f>
        <v>0</v>
      </c>
      <c r="DM66" s="311">
        <f>IF(CD66&lt;99%,5000,IF(CD66&lt;99.2%,4500,IF(CD66&lt;99.3%,4000,IF(CD66&lt;99.4%,3500,IF(CD66&lt;99.5%,3000,IF(CD66&lt;99.6%,2500,IF(CD66&lt;99.7%,2000,IF(CD66&lt;99.8%,1500,))))))))</f>
        <v>0</v>
      </c>
      <c r="DN66" s="311">
        <f>IF(CE66&lt;99%,5000,IF(CE66&lt;99.2%,4500,IF(CE66&lt;99.3%,4000,IF(CE66&lt;99.4%,3500,IF(CE66&lt;99.5%,3000,IF(CE66&lt;99.6%,2500,IF(CE66&lt;99.7%,2000,IF(CE66&lt;99.8%,1500,))))))))</f>
        <v>0</v>
      </c>
      <c r="DO66" s="311">
        <f>IF(CF66&lt;88.2%,5000,IF(CF66&lt;88.4%,4500,IF(CF66&lt;88.5%,4000,IF(CF66&lt;88.6%,3500,IF(CF66&lt;88.7%,3000,IF(CF66&lt;88.8%,2500,IF(CF66&lt;88.9%,2000,IF(CF66&lt;90%,1500,))))))))</f>
        <v>0</v>
      </c>
      <c r="DP66" s="311">
        <f>IF(CG66&lt;99%,5000,IF(CG66&lt;99.2%,4500,IF(CG66&lt;99.3%,4000,IF(CG66&lt;99.4%,3500,IF(CG66&lt;99.5%,3000,IF(CG66&lt;99.6%,2500,IF(CG66&lt;99.7%,2000,IF(CG66&lt;99.8%,1500,))))))))</f>
        <v>0</v>
      </c>
      <c r="DQ66" s="311">
        <f>IF(CH66&lt;99%,5000,IF(CH66&lt;99.2%,4500,IF(CH66&lt;99.3%,4000,IF(CH66&lt;99.4%,3500,IF(CH66&lt;99.5%,3000,IF(CH66&lt;99.6%,2500,IF(CH66&lt;99.7%,2000,IF(CH66&lt;99.8%,1500,))))))))</f>
        <v>0</v>
      </c>
      <c r="DR66" s="311">
        <f>IF(CI66&lt;99%,5000,IF(CI66&lt;99.2%,4500,IF(CI66&lt;99.3%,4000,IF(CI66&lt;99.4%,3500,IF(CI66&lt;99.5%,3000,IF(CI66&lt;99.6%,2500,IF(CI66&lt;99.7%,2000,IF(CI66&lt;99.8%,1500,))))))))</f>
        <v>0</v>
      </c>
    </row>
    <row r="67" spans="1:122" ht="13.5" thickBot="1" x14ac:dyDescent="0.25">
      <c r="A67" s="84">
        <v>1740</v>
      </c>
      <c r="B67" s="309"/>
      <c r="C67" s="86">
        <v>42563</v>
      </c>
      <c r="D67" s="87">
        <v>108303</v>
      </c>
      <c r="E67" s="84">
        <v>11367</v>
      </c>
      <c r="F67" s="88">
        <v>361</v>
      </c>
      <c r="G67" s="84">
        <v>0</v>
      </c>
      <c r="H67" s="89">
        <v>0.9682414005454385</v>
      </c>
      <c r="I67" s="88">
        <v>24198</v>
      </c>
      <c r="J67" s="84">
        <v>8586</v>
      </c>
      <c r="K67" s="88">
        <v>1380</v>
      </c>
      <c r="L67" s="89">
        <v>0.64517728737912228</v>
      </c>
      <c r="M67" s="88">
        <v>14541</v>
      </c>
      <c r="N67" s="88">
        <v>7943</v>
      </c>
      <c r="O67" s="88">
        <v>1520</v>
      </c>
      <c r="P67" s="90">
        <v>0.45375146138504918</v>
      </c>
      <c r="Q67" s="88">
        <v>8333</v>
      </c>
      <c r="R67" s="88">
        <v>453</v>
      </c>
      <c r="S67" s="88">
        <v>2</v>
      </c>
      <c r="T67" s="90">
        <v>0.94563782551302056</v>
      </c>
      <c r="U67" s="88">
        <v>49864</v>
      </c>
      <c r="V67" s="88">
        <v>1769</v>
      </c>
      <c r="W67" s="88">
        <v>6</v>
      </c>
      <c r="X67" s="90">
        <v>0.96452350393069153</v>
      </c>
      <c r="Y67" s="85">
        <v>108303</v>
      </c>
      <c r="Z67" s="85">
        <v>19112</v>
      </c>
      <c r="AA67" s="91">
        <v>2908</v>
      </c>
      <c r="AB67" s="92">
        <v>1</v>
      </c>
      <c r="AC67" s="84">
        <v>0</v>
      </c>
      <c r="AD67" s="84">
        <v>0</v>
      </c>
      <c r="AE67" s="92">
        <v>1</v>
      </c>
      <c r="AF67" s="84">
        <v>0</v>
      </c>
      <c r="AG67" s="84">
        <v>0</v>
      </c>
      <c r="AH67" s="93">
        <v>1</v>
      </c>
      <c r="AI67" s="84">
        <v>0</v>
      </c>
      <c r="AJ67" s="94">
        <v>0</v>
      </c>
      <c r="AK67" s="93">
        <v>1</v>
      </c>
      <c r="AL67" s="84">
        <v>0</v>
      </c>
      <c r="AM67" s="94">
        <v>0</v>
      </c>
      <c r="AN67" s="93">
        <v>1</v>
      </c>
      <c r="AO67" s="84">
        <v>0</v>
      </c>
      <c r="AP67" s="94">
        <v>0</v>
      </c>
      <c r="AQ67" s="93">
        <v>1</v>
      </c>
      <c r="AR67" s="84">
        <v>0</v>
      </c>
      <c r="AS67" s="94">
        <v>0</v>
      </c>
      <c r="AT67" s="93">
        <v>1</v>
      </c>
      <c r="AU67" s="84">
        <v>0</v>
      </c>
      <c r="AV67" s="94">
        <v>0</v>
      </c>
      <c r="AW67" s="95">
        <v>11367</v>
      </c>
      <c r="AX67" s="95">
        <v>38739</v>
      </c>
      <c r="AY67" s="96">
        <v>58197</v>
      </c>
      <c r="AZ67" s="108"/>
      <c r="BA67" s="97">
        <v>16</v>
      </c>
      <c r="BB67" s="98">
        <v>0</v>
      </c>
      <c r="BC67" s="98">
        <v>8</v>
      </c>
      <c r="BD67" s="99">
        <v>7.5</v>
      </c>
      <c r="BE67" s="100">
        <v>10.5</v>
      </c>
      <c r="BF67" s="101"/>
      <c r="BG67" s="84"/>
      <c r="BH67" s="84"/>
      <c r="BI67" s="102"/>
      <c r="BJ67" s="102"/>
      <c r="BK67" s="102"/>
      <c r="BL67" s="103"/>
      <c r="BM67" s="104"/>
      <c r="BN67" s="102"/>
      <c r="BO67" s="102"/>
      <c r="BP67" s="104"/>
      <c r="BQ67" s="104"/>
      <c r="BR67" s="104"/>
      <c r="BS67" s="104"/>
      <c r="BT67" s="105">
        <f t="shared" si="29"/>
        <v>1</v>
      </c>
      <c r="BU67" s="105">
        <f t="shared" si="30"/>
        <v>1</v>
      </c>
      <c r="BV67" s="105">
        <f t="shared" si="31"/>
        <v>1</v>
      </c>
      <c r="BW67" s="105">
        <f t="shared" si="32"/>
        <v>1</v>
      </c>
      <c r="BX67" s="105">
        <f t="shared" si="33"/>
        <v>1</v>
      </c>
      <c r="BY67" s="105">
        <f t="shared" si="34"/>
        <v>1</v>
      </c>
      <c r="BZ67" s="105">
        <f t="shared" si="35"/>
        <v>1</v>
      </c>
      <c r="CA67" s="215">
        <v>0.98</v>
      </c>
      <c r="CB67" s="215">
        <v>0.9</v>
      </c>
      <c r="CC67" s="314"/>
      <c r="CD67" s="314"/>
      <c r="CE67" s="314"/>
      <c r="CF67" s="314"/>
      <c r="CG67" s="314"/>
      <c r="CH67" s="314"/>
      <c r="CI67" s="314"/>
      <c r="CJ67" s="216">
        <v>0.998</v>
      </c>
      <c r="CK67" s="216">
        <v>0.95</v>
      </c>
      <c r="CL67" s="217">
        <f t="shared" si="36"/>
        <v>1</v>
      </c>
      <c r="CM67" s="217">
        <f t="shared" si="37"/>
        <v>1</v>
      </c>
      <c r="CN67" s="217">
        <f t="shared" si="38"/>
        <v>1</v>
      </c>
      <c r="CO67" s="217">
        <f t="shared" si="39"/>
        <v>1</v>
      </c>
      <c r="CP67" s="217">
        <f t="shared" si="40"/>
        <v>1</v>
      </c>
      <c r="CQ67" s="217">
        <f t="shared" si="41"/>
        <v>1</v>
      </c>
      <c r="CR67" s="217">
        <f t="shared" si="42"/>
        <v>1</v>
      </c>
      <c r="CS67" s="317"/>
      <c r="CT67" s="317"/>
      <c r="CU67" s="317"/>
      <c r="CV67" s="317"/>
      <c r="CW67" s="317"/>
      <c r="CX67" s="317"/>
      <c r="CY67" s="317"/>
      <c r="CZ67" s="316"/>
      <c r="DA67" s="312"/>
      <c r="DB67" s="312"/>
      <c r="DC67" s="312"/>
      <c r="DD67" s="312"/>
      <c r="DE67" s="84">
        <f t="shared" si="19"/>
        <v>0</v>
      </c>
      <c r="DF67" s="84">
        <f t="shared" si="19"/>
        <v>0</v>
      </c>
      <c r="DG67" s="84">
        <f t="shared" si="19"/>
        <v>0</v>
      </c>
      <c r="DH67" s="84">
        <f t="shared" si="20"/>
        <v>0</v>
      </c>
      <c r="DI67" s="84">
        <f t="shared" si="20"/>
        <v>0</v>
      </c>
      <c r="DJ67" s="84">
        <f t="shared" si="20"/>
        <v>0</v>
      </c>
      <c r="DK67" s="84">
        <f t="shared" si="18"/>
        <v>0</v>
      </c>
      <c r="DL67" s="311"/>
      <c r="DM67" s="311"/>
      <c r="DN67" s="311"/>
      <c r="DO67" s="311"/>
      <c r="DP67" s="311"/>
      <c r="DQ67" s="311"/>
      <c r="DR67" s="311"/>
    </row>
    <row r="68" spans="1:122" ht="13.5" thickBot="1" x14ac:dyDescent="0.25">
      <c r="A68" s="84">
        <v>1741</v>
      </c>
      <c r="B68" s="309"/>
      <c r="C68" s="86">
        <v>42564</v>
      </c>
      <c r="D68" s="87">
        <v>67327</v>
      </c>
      <c r="E68" s="84">
        <v>6011</v>
      </c>
      <c r="F68" s="88">
        <v>95</v>
      </c>
      <c r="G68" s="84">
        <v>0</v>
      </c>
      <c r="H68" s="89">
        <v>0.98419564132423887</v>
      </c>
      <c r="I68" s="88">
        <v>18374</v>
      </c>
      <c r="J68" s="84">
        <v>578</v>
      </c>
      <c r="K68" s="88">
        <v>3</v>
      </c>
      <c r="L68" s="89">
        <v>0.96854250571459666</v>
      </c>
      <c r="M68" s="88">
        <v>8823</v>
      </c>
      <c r="N68" s="88">
        <v>207</v>
      </c>
      <c r="O68" s="88">
        <v>2</v>
      </c>
      <c r="P68" s="90">
        <v>0.97653859231553897</v>
      </c>
      <c r="Q68" s="88">
        <v>4001</v>
      </c>
      <c r="R68" s="88">
        <v>232</v>
      </c>
      <c r="S68" s="88">
        <v>5</v>
      </c>
      <c r="T68" s="90">
        <v>0.94201449637590606</v>
      </c>
      <c r="U68" s="88">
        <v>30118</v>
      </c>
      <c r="V68" s="88">
        <v>1315</v>
      </c>
      <c r="W68" s="88">
        <v>5</v>
      </c>
      <c r="X68" s="90">
        <v>0.95633840228434819</v>
      </c>
      <c r="Y68" s="85">
        <v>67327</v>
      </c>
      <c r="Z68" s="85">
        <v>2427</v>
      </c>
      <c r="AA68" s="91">
        <v>15</v>
      </c>
      <c r="AB68" s="92">
        <v>1</v>
      </c>
      <c r="AC68" s="84">
        <v>0</v>
      </c>
      <c r="AD68" s="84">
        <v>0</v>
      </c>
      <c r="AE68" s="92">
        <v>1</v>
      </c>
      <c r="AF68" s="84">
        <v>0</v>
      </c>
      <c r="AG68" s="84">
        <v>0</v>
      </c>
      <c r="AH68" s="93">
        <v>1</v>
      </c>
      <c r="AI68" s="84">
        <v>0</v>
      </c>
      <c r="AJ68" s="94">
        <v>0</v>
      </c>
      <c r="AK68" s="93">
        <v>1</v>
      </c>
      <c r="AL68" s="84">
        <v>0</v>
      </c>
      <c r="AM68" s="94">
        <v>0</v>
      </c>
      <c r="AN68" s="93">
        <v>1</v>
      </c>
      <c r="AO68" s="84">
        <v>0</v>
      </c>
      <c r="AP68" s="94">
        <v>0</v>
      </c>
      <c r="AQ68" s="93">
        <v>1</v>
      </c>
      <c r="AR68" s="84">
        <v>0</v>
      </c>
      <c r="AS68" s="94">
        <v>0</v>
      </c>
      <c r="AT68" s="93">
        <v>1</v>
      </c>
      <c r="AU68" s="84">
        <v>0</v>
      </c>
      <c r="AV68" s="94">
        <v>0</v>
      </c>
      <c r="AW68" s="95">
        <v>6011</v>
      </c>
      <c r="AX68" s="95">
        <v>27197</v>
      </c>
      <c r="AY68" s="96">
        <v>34119</v>
      </c>
      <c r="AZ68" s="108"/>
      <c r="BA68" s="97">
        <v>21</v>
      </c>
      <c r="BB68" s="98">
        <v>9</v>
      </c>
      <c r="BC68" s="98">
        <v>18</v>
      </c>
      <c r="BD68" s="99">
        <v>7.5</v>
      </c>
      <c r="BE68" s="100">
        <v>10.5</v>
      </c>
      <c r="BF68" s="101"/>
      <c r="BG68" s="84"/>
      <c r="BH68" s="84"/>
      <c r="BI68" s="102"/>
      <c r="BJ68" s="102"/>
      <c r="BK68" s="102"/>
      <c r="BL68" s="103"/>
      <c r="BM68" s="104"/>
      <c r="BN68" s="102"/>
      <c r="BO68" s="102"/>
      <c r="BP68" s="104"/>
      <c r="BQ68" s="104"/>
      <c r="BR68" s="104"/>
      <c r="BS68" s="104"/>
      <c r="BT68" s="105">
        <f t="shared" si="29"/>
        <v>1</v>
      </c>
      <c r="BU68" s="105">
        <f t="shared" si="30"/>
        <v>1</v>
      </c>
      <c r="BV68" s="105">
        <f t="shared" si="31"/>
        <v>1</v>
      </c>
      <c r="BW68" s="105">
        <f t="shared" si="32"/>
        <v>1</v>
      </c>
      <c r="BX68" s="105">
        <f t="shared" si="33"/>
        <v>1</v>
      </c>
      <c r="BY68" s="105">
        <f t="shared" si="34"/>
        <v>1</v>
      </c>
      <c r="BZ68" s="105">
        <f t="shared" si="35"/>
        <v>1</v>
      </c>
      <c r="CA68" s="215">
        <v>0.98</v>
      </c>
      <c r="CB68" s="215">
        <v>0.9</v>
      </c>
      <c r="CC68" s="314"/>
      <c r="CD68" s="314"/>
      <c r="CE68" s="314"/>
      <c r="CF68" s="314"/>
      <c r="CG68" s="314"/>
      <c r="CH68" s="314"/>
      <c r="CI68" s="314"/>
      <c r="CJ68" s="216">
        <v>0.998</v>
      </c>
      <c r="CK68" s="216">
        <v>0.95</v>
      </c>
      <c r="CL68" s="217">
        <f t="shared" si="36"/>
        <v>1</v>
      </c>
      <c r="CM68" s="217">
        <f t="shared" si="37"/>
        <v>1</v>
      </c>
      <c r="CN68" s="217">
        <f t="shared" si="38"/>
        <v>1</v>
      </c>
      <c r="CO68" s="217">
        <f t="shared" si="39"/>
        <v>1</v>
      </c>
      <c r="CP68" s="217">
        <f t="shared" si="40"/>
        <v>1</v>
      </c>
      <c r="CQ68" s="217">
        <f t="shared" si="41"/>
        <v>1</v>
      </c>
      <c r="CR68" s="217">
        <f t="shared" si="42"/>
        <v>1</v>
      </c>
      <c r="CS68" s="317"/>
      <c r="CT68" s="317"/>
      <c r="CU68" s="317"/>
      <c r="CV68" s="317"/>
      <c r="CW68" s="317"/>
      <c r="CX68" s="317"/>
      <c r="CY68" s="317"/>
      <c r="CZ68" s="316"/>
      <c r="DA68" s="312"/>
      <c r="DB68" s="312"/>
      <c r="DC68" s="312"/>
      <c r="DD68" s="312"/>
      <c r="DE68" s="84">
        <f t="shared" si="19"/>
        <v>0</v>
      </c>
      <c r="DF68" s="84">
        <f t="shared" si="19"/>
        <v>0</v>
      </c>
      <c r="DG68" s="84">
        <f t="shared" si="19"/>
        <v>0</v>
      </c>
      <c r="DH68" s="84">
        <f t="shared" si="20"/>
        <v>0</v>
      </c>
      <c r="DI68" s="84">
        <f t="shared" si="20"/>
        <v>0</v>
      </c>
      <c r="DJ68" s="84">
        <f t="shared" si="20"/>
        <v>0</v>
      </c>
      <c r="DK68" s="84">
        <f t="shared" si="18"/>
        <v>0</v>
      </c>
      <c r="DL68" s="311"/>
      <c r="DM68" s="311"/>
      <c r="DN68" s="311"/>
      <c r="DO68" s="311"/>
      <c r="DP68" s="311"/>
      <c r="DQ68" s="311"/>
      <c r="DR68" s="311"/>
    </row>
    <row r="69" spans="1:122" ht="13.5" thickBot="1" x14ac:dyDescent="0.25">
      <c r="A69" s="84">
        <v>1742</v>
      </c>
      <c r="B69" s="309"/>
      <c r="C69" s="86">
        <v>42565</v>
      </c>
      <c r="D69" s="87">
        <v>8523</v>
      </c>
      <c r="E69" s="84">
        <v>605</v>
      </c>
      <c r="F69" s="88">
        <v>22</v>
      </c>
      <c r="G69" s="84">
        <v>0</v>
      </c>
      <c r="H69" s="89">
        <v>0.96363636363636362</v>
      </c>
      <c r="I69" s="88">
        <v>5308</v>
      </c>
      <c r="J69" s="84">
        <v>129</v>
      </c>
      <c r="K69" s="88">
        <v>0</v>
      </c>
      <c r="L69" s="89">
        <v>0.97569706103993969</v>
      </c>
      <c r="M69" s="88">
        <v>1989</v>
      </c>
      <c r="N69" s="88">
        <v>58</v>
      </c>
      <c r="O69" s="88">
        <v>0</v>
      </c>
      <c r="P69" s="90">
        <v>0.97083961789844142</v>
      </c>
      <c r="Q69" s="88">
        <v>2</v>
      </c>
      <c r="R69" s="88">
        <v>0</v>
      </c>
      <c r="S69" s="88">
        <v>0</v>
      </c>
      <c r="T69" s="90">
        <v>1</v>
      </c>
      <c r="U69" s="88">
        <v>619</v>
      </c>
      <c r="V69" s="88">
        <v>19</v>
      </c>
      <c r="W69" s="88">
        <v>0</v>
      </c>
      <c r="X69" s="90">
        <v>0.96930533117932149</v>
      </c>
      <c r="Y69" s="85">
        <v>8523</v>
      </c>
      <c r="Z69" s="85">
        <v>228</v>
      </c>
      <c r="AA69" s="91">
        <v>0</v>
      </c>
      <c r="AB69" s="92">
        <v>1</v>
      </c>
      <c r="AC69" s="84">
        <v>0</v>
      </c>
      <c r="AD69" s="84">
        <v>0</v>
      </c>
      <c r="AE69" s="92">
        <v>1</v>
      </c>
      <c r="AF69" s="84">
        <v>0</v>
      </c>
      <c r="AG69" s="84">
        <v>0</v>
      </c>
      <c r="AH69" s="93">
        <v>1</v>
      </c>
      <c r="AI69" s="84">
        <v>0</v>
      </c>
      <c r="AJ69" s="94">
        <v>0</v>
      </c>
      <c r="AK69" s="93">
        <v>1</v>
      </c>
      <c r="AL69" s="84">
        <v>0</v>
      </c>
      <c r="AM69" s="94">
        <v>0</v>
      </c>
      <c r="AN69" s="93">
        <v>1</v>
      </c>
      <c r="AO69" s="84">
        <v>0</v>
      </c>
      <c r="AP69" s="94">
        <v>0</v>
      </c>
      <c r="AQ69" s="93">
        <v>1</v>
      </c>
      <c r="AR69" s="84">
        <v>0</v>
      </c>
      <c r="AS69" s="94">
        <v>0</v>
      </c>
      <c r="AT69" s="93">
        <v>1</v>
      </c>
      <c r="AU69" s="84">
        <v>0</v>
      </c>
      <c r="AV69" s="94">
        <v>0</v>
      </c>
      <c r="AW69" s="95">
        <v>605</v>
      </c>
      <c r="AX69" s="95">
        <v>7297</v>
      </c>
      <c r="AY69" s="96">
        <v>621</v>
      </c>
      <c r="AZ69" s="108"/>
      <c r="BA69" s="97">
        <v>21</v>
      </c>
      <c r="BB69" s="98">
        <v>9</v>
      </c>
      <c r="BC69" s="98">
        <v>22</v>
      </c>
      <c r="BD69" s="99">
        <v>7.5</v>
      </c>
      <c r="BE69" s="100">
        <v>10.5</v>
      </c>
      <c r="BF69" s="101"/>
      <c r="BG69" s="84"/>
      <c r="BH69" s="84"/>
      <c r="BI69" s="102"/>
      <c r="BJ69" s="102"/>
      <c r="BK69" s="102"/>
      <c r="BL69" s="103"/>
      <c r="BM69" s="104"/>
      <c r="BN69" s="102"/>
      <c r="BO69" s="102"/>
      <c r="BP69" s="104"/>
      <c r="BQ69" s="104"/>
      <c r="BR69" s="104"/>
      <c r="BS69" s="104"/>
      <c r="BT69" s="105">
        <f t="shared" si="29"/>
        <v>1</v>
      </c>
      <c r="BU69" s="105">
        <f t="shared" si="30"/>
        <v>1</v>
      </c>
      <c r="BV69" s="105">
        <f t="shared" si="31"/>
        <v>1</v>
      </c>
      <c r="BW69" s="105">
        <f t="shared" si="32"/>
        <v>1</v>
      </c>
      <c r="BX69" s="105">
        <f t="shared" si="33"/>
        <v>1</v>
      </c>
      <c r="BY69" s="105">
        <f t="shared" si="34"/>
        <v>1</v>
      </c>
      <c r="BZ69" s="105">
        <f t="shared" si="35"/>
        <v>1</v>
      </c>
      <c r="CA69" s="215">
        <v>0.98</v>
      </c>
      <c r="CB69" s="215">
        <v>0.9</v>
      </c>
      <c r="CC69" s="314"/>
      <c r="CD69" s="314"/>
      <c r="CE69" s="314"/>
      <c r="CF69" s="314"/>
      <c r="CG69" s="314"/>
      <c r="CH69" s="314"/>
      <c r="CI69" s="314"/>
      <c r="CJ69" s="216">
        <v>0.998</v>
      </c>
      <c r="CK69" s="216">
        <v>0.95</v>
      </c>
      <c r="CL69" s="217">
        <f t="shared" si="36"/>
        <v>1</v>
      </c>
      <c r="CM69" s="217">
        <f t="shared" si="37"/>
        <v>1</v>
      </c>
      <c r="CN69" s="217">
        <f t="shared" si="38"/>
        <v>1</v>
      </c>
      <c r="CO69" s="217">
        <f t="shared" si="39"/>
        <v>1</v>
      </c>
      <c r="CP69" s="217">
        <f t="shared" si="40"/>
        <v>1</v>
      </c>
      <c r="CQ69" s="217">
        <f t="shared" si="41"/>
        <v>1</v>
      </c>
      <c r="CR69" s="217">
        <f t="shared" si="42"/>
        <v>1</v>
      </c>
      <c r="CS69" s="317"/>
      <c r="CT69" s="317"/>
      <c r="CU69" s="317"/>
      <c r="CV69" s="317"/>
      <c r="CW69" s="317"/>
      <c r="CX69" s="317"/>
      <c r="CY69" s="317"/>
      <c r="CZ69" s="316"/>
      <c r="DA69" s="312"/>
      <c r="DB69" s="312"/>
      <c r="DC69" s="312"/>
      <c r="DD69" s="312"/>
      <c r="DE69" s="84">
        <f t="shared" si="19"/>
        <v>0</v>
      </c>
      <c r="DF69" s="84">
        <f t="shared" si="19"/>
        <v>0</v>
      </c>
      <c r="DG69" s="84">
        <f t="shared" si="19"/>
        <v>0</v>
      </c>
      <c r="DH69" s="84">
        <f t="shared" si="20"/>
        <v>0</v>
      </c>
      <c r="DI69" s="84">
        <f t="shared" si="20"/>
        <v>0</v>
      </c>
      <c r="DJ69" s="84">
        <f t="shared" si="20"/>
        <v>0</v>
      </c>
      <c r="DK69" s="84">
        <f t="shared" si="20"/>
        <v>0</v>
      </c>
      <c r="DL69" s="311"/>
      <c r="DM69" s="311"/>
      <c r="DN69" s="311"/>
      <c r="DO69" s="311"/>
      <c r="DP69" s="311"/>
      <c r="DQ69" s="311"/>
      <c r="DR69" s="311"/>
    </row>
    <row r="70" spans="1:122" ht="13.5" thickBot="1" x14ac:dyDescent="0.25">
      <c r="A70" s="84">
        <v>1743</v>
      </c>
      <c r="B70" s="309"/>
      <c r="C70" s="86">
        <v>42566</v>
      </c>
      <c r="D70" s="87">
        <v>77630</v>
      </c>
      <c r="E70" s="84">
        <v>9701</v>
      </c>
      <c r="F70" s="88">
        <v>219</v>
      </c>
      <c r="G70" s="84">
        <v>0</v>
      </c>
      <c r="H70" s="89">
        <v>0.9774250077311617</v>
      </c>
      <c r="I70" s="88">
        <v>13951</v>
      </c>
      <c r="J70" s="84">
        <v>467</v>
      </c>
      <c r="K70" s="88">
        <v>0</v>
      </c>
      <c r="L70" s="89">
        <v>0.96652569708264635</v>
      </c>
      <c r="M70" s="88">
        <v>4408</v>
      </c>
      <c r="N70" s="88">
        <v>113</v>
      </c>
      <c r="O70" s="88">
        <v>0</v>
      </c>
      <c r="P70" s="90">
        <v>0.97436479128856623</v>
      </c>
      <c r="Q70" s="88">
        <v>7118</v>
      </c>
      <c r="R70" s="88">
        <v>406</v>
      </c>
      <c r="S70" s="88">
        <v>3</v>
      </c>
      <c r="T70" s="90">
        <v>0.9429615060410228</v>
      </c>
      <c r="U70" s="88">
        <v>42452</v>
      </c>
      <c r="V70" s="88">
        <v>1820</v>
      </c>
      <c r="W70" s="88">
        <v>17</v>
      </c>
      <c r="X70" s="90">
        <v>0.95712805050409877</v>
      </c>
      <c r="Y70" s="85">
        <v>77630</v>
      </c>
      <c r="Z70" s="85">
        <v>3025</v>
      </c>
      <c r="AA70" s="91">
        <v>20</v>
      </c>
      <c r="AB70" s="92">
        <v>1</v>
      </c>
      <c r="AC70" s="84">
        <v>0</v>
      </c>
      <c r="AD70" s="84">
        <v>0</v>
      </c>
      <c r="AE70" s="92">
        <v>1</v>
      </c>
      <c r="AF70" s="84">
        <v>0</v>
      </c>
      <c r="AG70" s="84">
        <v>0</v>
      </c>
      <c r="AH70" s="93">
        <v>1</v>
      </c>
      <c r="AI70" s="84">
        <v>0</v>
      </c>
      <c r="AJ70" s="94">
        <v>0</v>
      </c>
      <c r="AK70" s="93">
        <v>1</v>
      </c>
      <c r="AL70" s="84">
        <v>0</v>
      </c>
      <c r="AM70" s="94">
        <v>0</v>
      </c>
      <c r="AN70" s="93">
        <v>1</v>
      </c>
      <c r="AO70" s="84">
        <v>0</v>
      </c>
      <c r="AP70" s="94">
        <v>0</v>
      </c>
      <c r="AQ70" s="93">
        <v>1</v>
      </c>
      <c r="AR70" s="84">
        <v>0</v>
      </c>
      <c r="AS70" s="94">
        <v>0</v>
      </c>
      <c r="AT70" s="93">
        <v>1</v>
      </c>
      <c r="AU70" s="84">
        <v>0</v>
      </c>
      <c r="AV70" s="94">
        <v>0</v>
      </c>
      <c r="AW70" s="95">
        <v>9701</v>
      </c>
      <c r="AX70" s="95">
        <v>18359</v>
      </c>
      <c r="AY70" s="96">
        <v>49570</v>
      </c>
      <c r="AZ70" s="108"/>
      <c r="BA70" s="97">
        <v>21</v>
      </c>
      <c r="BB70" s="98">
        <v>9</v>
      </c>
      <c r="BC70" s="98">
        <v>22</v>
      </c>
      <c r="BD70" s="99">
        <v>7.5</v>
      </c>
      <c r="BE70" s="100">
        <v>10.5</v>
      </c>
      <c r="BF70" s="101"/>
      <c r="BG70" s="84"/>
      <c r="BH70" s="84"/>
      <c r="BI70" s="102"/>
      <c r="BJ70" s="102"/>
      <c r="BK70" s="102"/>
      <c r="BL70" s="103"/>
      <c r="BM70" s="104"/>
      <c r="BN70" s="102"/>
      <c r="BO70" s="102"/>
      <c r="BP70" s="104"/>
      <c r="BQ70" s="104"/>
      <c r="BR70" s="104"/>
      <c r="BS70" s="104"/>
      <c r="BT70" s="105">
        <f t="shared" si="29"/>
        <v>1</v>
      </c>
      <c r="BU70" s="105">
        <f t="shared" si="30"/>
        <v>1</v>
      </c>
      <c r="BV70" s="105">
        <f t="shared" si="31"/>
        <v>1</v>
      </c>
      <c r="BW70" s="105">
        <f t="shared" si="32"/>
        <v>1</v>
      </c>
      <c r="BX70" s="105">
        <f t="shared" si="33"/>
        <v>1</v>
      </c>
      <c r="BY70" s="105">
        <f t="shared" si="34"/>
        <v>1</v>
      </c>
      <c r="BZ70" s="105">
        <f t="shared" si="35"/>
        <v>1</v>
      </c>
      <c r="CA70" s="215">
        <v>0.98</v>
      </c>
      <c r="CB70" s="215">
        <v>0.9</v>
      </c>
      <c r="CC70" s="314"/>
      <c r="CD70" s="314"/>
      <c r="CE70" s="314"/>
      <c r="CF70" s="314"/>
      <c r="CG70" s="314"/>
      <c r="CH70" s="314"/>
      <c r="CI70" s="314"/>
      <c r="CJ70" s="216">
        <v>0.998</v>
      </c>
      <c r="CK70" s="216">
        <v>0.95</v>
      </c>
      <c r="CL70" s="217">
        <f t="shared" si="36"/>
        <v>1</v>
      </c>
      <c r="CM70" s="217">
        <f t="shared" si="37"/>
        <v>1</v>
      </c>
      <c r="CN70" s="217">
        <f t="shared" si="38"/>
        <v>1</v>
      </c>
      <c r="CO70" s="217">
        <f t="shared" si="39"/>
        <v>1</v>
      </c>
      <c r="CP70" s="217">
        <f t="shared" si="40"/>
        <v>1</v>
      </c>
      <c r="CQ70" s="217">
        <f t="shared" si="41"/>
        <v>1</v>
      </c>
      <c r="CR70" s="217">
        <f t="shared" si="42"/>
        <v>1</v>
      </c>
      <c r="CS70" s="317"/>
      <c r="CT70" s="317"/>
      <c r="CU70" s="317"/>
      <c r="CV70" s="317"/>
      <c r="CW70" s="317"/>
      <c r="CX70" s="317"/>
      <c r="CY70" s="317"/>
      <c r="CZ70" s="316"/>
      <c r="DA70" s="312"/>
      <c r="DB70" s="312"/>
      <c r="DC70" s="312"/>
      <c r="DD70" s="312"/>
      <c r="DE70" s="84">
        <f t="shared" ref="DE70:DG133" si="53">IF(BT70&lt;96.4%,1500,IF(BT70&lt;96.8%,800,IF(BT70&lt;97.2%,750,IF(BT70&lt;97.5%,700,IF(BT70&lt;97.8%,650,IF(BT70&lt;98%,500,))))))</f>
        <v>0</v>
      </c>
      <c r="DF70" s="84">
        <f t="shared" si="53"/>
        <v>0</v>
      </c>
      <c r="DG70" s="84">
        <f t="shared" si="53"/>
        <v>0</v>
      </c>
      <c r="DH70" s="84">
        <f t="shared" ref="DH70:DK133" si="54">IF(BW70&lt;93.4%,1500,IF(BW70&lt;93.8%,800,IF(BW70&lt;94.2%,750,IF(BW70&lt;94.5%,700,IF(BW70&lt;94.8%,650,IF(BW70&lt;95%,500,))))))</f>
        <v>0</v>
      </c>
      <c r="DI70" s="84">
        <f t="shared" si="54"/>
        <v>0</v>
      </c>
      <c r="DJ70" s="84">
        <f t="shared" si="54"/>
        <v>0</v>
      </c>
      <c r="DK70" s="84">
        <f t="shared" si="54"/>
        <v>0</v>
      </c>
      <c r="DL70" s="311"/>
      <c r="DM70" s="311"/>
      <c r="DN70" s="311"/>
      <c r="DO70" s="311"/>
      <c r="DP70" s="311"/>
      <c r="DQ70" s="311"/>
      <c r="DR70" s="311"/>
    </row>
    <row r="71" spans="1:122" ht="13.5" thickBot="1" x14ac:dyDescent="0.25">
      <c r="A71" s="84">
        <v>1744</v>
      </c>
      <c r="B71" s="309"/>
      <c r="C71" s="86">
        <v>42567</v>
      </c>
      <c r="D71" s="87">
        <v>56308</v>
      </c>
      <c r="E71" s="84"/>
      <c r="F71" s="88"/>
      <c r="G71" s="84"/>
      <c r="H71" s="89"/>
      <c r="I71" s="88">
        <v>4337</v>
      </c>
      <c r="J71" s="84">
        <v>245</v>
      </c>
      <c r="K71" s="88">
        <v>2</v>
      </c>
      <c r="L71" s="89">
        <v>0.94350933825224814</v>
      </c>
      <c r="M71" s="88">
        <v>2377</v>
      </c>
      <c r="N71" s="88">
        <v>95</v>
      </c>
      <c r="O71" s="88">
        <v>0</v>
      </c>
      <c r="P71" s="90">
        <v>0.96003365586874212</v>
      </c>
      <c r="Q71" s="88">
        <v>1637</v>
      </c>
      <c r="R71" s="88">
        <v>57</v>
      </c>
      <c r="S71" s="88">
        <v>0</v>
      </c>
      <c r="T71" s="90">
        <v>0.96518020769700674</v>
      </c>
      <c r="U71" s="88">
        <v>47957</v>
      </c>
      <c r="V71" s="88">
        <v>1557</v>
      </c>
      <c r="W71" s="88">
        <v>12</v>
      </c>
      <c r="X71" s="90">
        <v>0.96753341535125215</v>
      </c>
      <c r="Y71" s="85">
        <v>56308</v>
      </c>
      <c r="Z71" s="85">
        <v>1954</v>
      </c>
      <c r="AA71" s="91">
        <v>14</v>
      </c>
      <c r="AB71" s="92">
        <v>1</v>
      </c>
      <c r="AC71" s="84">
        <v>0</v>
      </c>
      <c r="AD71" s="84">
        <v>0</v>
      </c>
      <c r="AE71" s="92">
        <v>1</v>
      </c>
      <c r="AF71" s="84">
        <v>0</v>
      </c>
      <c r="AG71" s="84">
        <v>0</v>
      </c>
      <c r="AH71" s="93">
        <v>1</v>
      </c>
      <c r="AI71" s="84">
        <v>0</v>
      </c>
      <c r="AJ71" s="94">
        <v>0</v>
      </c>
      <c r="AK71" s="93">
        <v>1</v>
      </c>
      <c r="AL71" s="84">
        <v>0</v>
      </c>
      <c r="AM71" s="94">
        <v>0</v>
      </c>
      <c r="AN71" s="93">
        <v>1</v>
      </c>
      <c r="AO71" s="84">
        <v>0</v>
      </c>
      <c r="AP71" s="94">
        <v>0</v>
      </c>
      <c r="AQ71" s="93">
        <v>1</v>
      </c>
      <c r="AR71" s="84">
        <v>0</v>
      </c>
      <c r="AS71" s="94">
        <v>0</v>
      </c>
      <c r="AT71" s="93">
        <v>1</v>
      </c>
      <c r="AU71" s="84">
        <v>0</v>
      </c>
      <c r="AV71" s="94">
        <v>0</v>
      </c>
      <c r="AW71" s="95">
        <v>0</v>
      </c>
      <c r="AX71" s="95">
        <v>6714</v>
      </c>
      <c r="AY71" s="96">
        <v>49594</v>
      </c>
      <c r="AZ71" s="108"/>
      <c r="BA71" s="97">
        <v>21</v>
      </c>
      <c r="BB71" s="98">
        <v>9</v>
      </c>
      <c r="BC71" s="98">
        <v>22</v>
      </c>
      <c r="BD71" s="99">
        <v>7.5</v>
      </c>
      <c r="BE71" s="100">
        <v>10.5</v>
      </c>
      <c r="BF71" s="101"/>
      <c r="BG71" s="84"/>
      <c r="BH71" s="84"/>
      <c r="BI71" s="102"/>
      <c r="BJ71" s="102"/>
      <c r="BK71" s="102"/>
      <c r="BL71" s="103"/>
      <c r="BM71" s="104"/>
      <c r="BN71" s="102"/>
      <c r="BO71" s="102"/>
      <c r="BP71" s="104"/>
      <c r="BQ71" s="104"/>
      <c r="BR71" s="104"/>
      <c r="BS71" s="104"/>
      <c r="BT71" s="105">
        <f t="shared" si="29"/>
        <v>1</v>
      </c>
      <c r="BU71" s="105">
        <f t="shared" si="30"/>
        <v>1</v>
      </c>
      <c r="BV71" s="105">
        <f t="shared" si="31"/>
        <v>1</v>
      </c>
      <c r="BW71" s="105">
        <f t="shared" si="32"/>
        <v>1</v>
      </c>
      <c r="BX71" s="105">
        <f t="shared" si="33"/>
        <v>1</v>
      </c>
      <c r="BY71" s="105">
        <f t="shared" si="34"/>
        <v>1</v>
      </c>
      <c r="BZ71" s="105">
        <f t="shared" si="35"/>
        <v>1</v>
      </c>
      <c r="CA71" s="215">
        <v>0.98</v>
      </c>
      <c r="CB71" s="215">
        <v>0.9</v>
      </c>
      <c r="CC71" s="314"/>
      <c r="CD71" s="314"/>
      <c r="CE71" s="314"/>
      <c r="CF71" s="314"/>
      <c r="CG71" s="314"/>
      <c r="CH71" s="314"/>
      <c r="CI71" s="314"/>
      <c r="CJ71" s="216">
        <v>0.998</v>
      </c>
      <c r="CK71" s="216">
        <v>0.95</v>
      </c>
      <c r="CL71" s="217">
        <f t="shared" si="36"/>
        <v>1</v>
      </c>
      <c r="CM71" s="217">
        <f t="shared" si="37"/>
        <v>1</v>
      </c>
      <c r="CN71" s="217">
        <f t="shared" si="38"/>
        <v>1</v>
      </c>
      <c r="CO71" s="217">
        <f t="shared" si="39"/>
        <v>1</v>
      </c>
      <c r="CP71" s="217">
        <f t="shared" si="40"/>
        <v>1</v>
      </c>
      <c r="CQ71" s="217">
        <f t="shared" si="41"/>
        <v>1</v>
      </c>
      <c r="CR71" s="217">
        <f t="shared" si="42"/>
        <v>1</v>
      </c>
      <c r="CS71" s="317"/>
      <c r="CT71" s="317"/>
      <c r="CU71" s="317"/>
      <c r="CV71" s="317"/>
      <c r="CW71" s="317"/>
      <c r="CX71" s="317"/>
      <c r="CY71" s="317"/>
      <c r="CZ71" s="316"/>
      <c r="DA71" s="312"/>
      <c r="DB71" s="312"/>
      <c r="DC71" s="312"/>
      <c r="DD71" s="312"/>
      <c r="DE71" s="84">
        <f t="shared" si="53"/>
        <v>0</v>
      </c>
      <c r="DF71" s="84">
        <f t="shared" si="53"/>
        <v>0</v>
      </c>
      <c r="DG71" s="84">
        <f t="shared" si="53"/>
        <v>0</v>
      </c>
      <c r="DH71" s="84">
        <f t="shared" si="54"/>
        <v>0</v>
      </c>
      <c r="DI71" s="84">
        <f t="shared" si="54"/>
        <v>0</v>
      </c>
      <c r="DJ71" s="84">
        <f t="shared" si="54"/>
        <v>0</v>
      </c>
      <c r="DK71" s="84">
        <f t="shared" si="54"/>
        <v>0</v>
      </c>
      <c r="DL71" s="311"/>
      <c r="DM71" s="311"/>
      <c r="DN71" s="311"/>
      <c r="DO71" s="311"/>
      <c r="DP71" s="311"/>
      <c r="DQ71" s="311"/>
      <c r="DR71" s="311"/>
    </row>
    <row r="72" spans="1:122" ht="13.5" thickBot="1" x14ac:dyDescent="0.25">
      <c r="A72" s="84">
        <v>1745</v>
      </c>
      <c r="B72" s="309"/>
      <c r="C72" s="86">
        <v>42568</v>
      </c>
      <c r="D72" s="87">
        <v>30508</v>
      </c>
      <c r="E72" s="84"/>
      <c r="F72" s="88"/>
      <c r="G72" s="84"/>
      <c r="H72" s="89"/>
      <c r="I72" s="88">
        <v>1786</v>
      </c>
      <c r="J72" s="84">
        <v>96</v>
      </c>
      <c r="K72" s="88">
        <v>0</v>
      </c>
      <c r="L72" s="89">
        <v>0.94624860022396418</v>
      </c>
      <c r="M72" s="88">
        <v>426</v>
      </c>
      <c r="N72" s="88">
        <v>33</v>
      </c>
      <c r="O72" s="88">
        <v>0</v>
      </c>
      <c r="P72" s="90">
        <v>0.92253521126760563</v>
      </c>
      <c r="Q72" s="88">
        <v>616</v>
      </c>
      <c r="R72" s="88">
        <v>29</v>
      </c>
      <c r="S72" s="88">
        <v>0</v>
      </c>
      <c r="T72" s="90">
        <v>0.95292207792207795</v>
      </c>
      <c r="U72" s="88">
        <v>27680</v>
      </c>
      <c r="V72" s="88">
        <v>607</v>
      </c>
      <c r="W72" s="88">
        <v>0</v>
      </c>
      <c r="X72" s="90">
        <v>0.97807080924855494</v>
      </c>
      <c r="Y72" s="85">
        <v>30508</v>
      </c>
      <c r="Z72" s="85">
        <v>765</v>
      </c>
      <c r="AA72" s="91">
        <v>0</v>
      </c>
      <c r="AB72" s="92">
        <v>1</v>
      </c>
      <c r="AC72" s="84">
        <v>0</v>
      </c>
      <c r="AD72" s="84">
        <v>0</v>
      </c>
      <c r="AE72" s="92">
        <v>1</v>
      </c>
      <c r="AF72" s="84">
        <v>0</v>
      </c>
      <c r="AG72" s="84">
        <v>0</v>
      </c>
      <c r="AH72" s="93">
        <v>1</v>
      </c>
      <c r="AI72" s="84">
        <v>0</v>
      </c>
      <c r="AJ72" s="94">
        <v>0</v>
      </c>
      <c r="AK72" s="93">
        <v>1</v>
      </c>
      <c r="AL72" s="84">
        <v>0</v>
      </c>
      <c r="AM72" s="94">
        <v>0</v>
      </c>
      <c r="AN72" s="93">
        <v>1</v>
      </c>
      <c r="AO72" s="84">
        <v>0</v>
      </c>
      <c r="AP72" s="94">
        <v>0</v>
      </c>
      <c r="AQ72" s="93">
        <v>1</v>
      </c>
      <c r="AR72" s="84">
        <v>0</v>
      </c>
      <c r="AS72" s="94">
        <v>0</v>
      </c>
      <c r="AT72" s="93">
        <v>1</v>
      </c>
      <c r="AU72" s="84">
        <v>0</v>
      </c>
      <c r="AV72" s="94">
        <v>0</v>
      </c>
      <c r="AW72" s="95">
        <v>0</v>
      </c>
      <c r="AX72" s="95">
        <v>2212</v>
      </c>
      <c r="AY72" s="96">
        <v>28296</v>
      </c>
      <c r="AZ72" s="108"/>
      <c r="BA72" s="97">
        <v>21</v>
      </c>
      <c r="BB72" s="98">
        <v>9</v>
      </c>
      <c r="BC72" s="98">
        <v>22</v>
      </c>
      <c r="BD72" s="99">
        <v>7.5</v>
      </c>
      <c r="BE72" s="100">
        <v>10.5</v>
      </c>
      <c r="BF72" s="101"/>
      <c r="BG72" s="84"/>
      <c r="BH72" s="84"/>
      <c r="BI72" s="102"/>
      <c r="BJ72" s="102"/>
      <c r="BK72" s="102"/>
      <c r="BL72" s="103"/>
      <c r="BM72" s="104"/>
      <c r="BN72" s="102"/>
      <c r="BO72" s="102"/>
      <c r="BP72" s="107"/>
      <c r="BQ72" s="107"/>
      <c r="BR72" s="107"/>
      <c r="BS72" s="107"/>
      <c r="BT72" s="105">
        <f t="shared" si="29"/>
        <v>1</v>
      </c>
      <c r="BU72" s="105">
        <f t="shared" si="30"/>
        <v>1</v>
      </c>
      <c r="BV72" s="105">
        <f t="shared" si="31"/>
        <v>1</v>
      </c>
      <c r="BW72" s="105">
        <f t="shared" si="32"/>
        <v>1</v>
      </c>
      <c r="BX72" s="105">
        <f t="shared" si="33"/>
        <v>1</v>
      </c>
      <c r="BY72" s="105">
        <f t="shared" si="34"/>
        <v>1</v>
      </c>
      <c r="BZ72" s="105">
        <f t="shared" si="35"/>
        <v>1</v>
      </c>
      <c r="CA72" s="215">
        <v>0.98</v>
      </c>
      <c r="CB72" s="215">
        <v>0.9</v>
      </c>
      <c r="CC72" s="315"/>
      <c r="CD72" s="315"/>
      <c r="CE72" s="315"/>
      <c r="CF72" s="315"/>
      <c r="CG72" s="315"/>
      <c r="CH72" s="315"/>
      <c r="CI72" s="315"/>
      <c r="CJ72" s="216">
        <v>0.998</v>
      </c>
      <c r="CK72" s="216">
        <v>0.95</v>
      </c>
      <c r="CL72" s="217">
        <f t="shared" si="36"/>
        <v>1</v>
      </c>
      <c r="CM72" s="217">
        <f t="shared" si="37"/>
        <v>1</v>
      </c>
      <c r="CN72" s="217">
        <f t="shared" si="38"/>
        <v>1</v>
      </c>
      <c r="CO72" s="217">
        <f t="shared" si="39"/>
        <v>1</v>
      </c>
      <c r="CP72" s="217">
        <f t="shared" si="40"/>
        <v>1</v>
      </c>
      <c r="CQ72" s="217">
        <f t="shared" si="41"/>
        <v>1</v>
      </c>
      <c r="CR72" s="217">
        <f t="shared" si="42"/>
        <v>1</v>
      </c>
      <c r="CS72" s="317"/>
      <c r="CT72" s="317"/>
      <c r="CU72" s="317"/>
      <c r="CV72" s="317"/>
      <c r="CW72" s="317"/>
      <c r="CX72" s="317"/>
      <c r="CY72" s="317"/>
      <c r="CZ72" s="316"/>
      <c r="DA72" s="312"/>
      <c r="DB72" s="312"/>
      <c r="DC72" s="312"/>
      <c r="DD72" s="312"/>
      <c r="DE72" s="84">
        <f t="shared" si="53"/>
        <v>0</v>
      </c>
      <c r="DF72" s="84">
        <f t="shared" si="53"/>
        <v>0</v>
      </c>
      <c r="DG72" s="84">
        <f t="shared" si="53"/>
        <v>0</v>
      </c>
      <c r="DH72" s="84">
        <f t="shared" si="54"/>
        <v>0</v>
      </c>
      <c r="DI72" s="84">
        <f t="shared" si="54"/>
        <v>0</v>
      </c>
      <c r="DJ72" s="84">
        <f t="shared" si="54"/>
        <v>0</v>
      </c>
      <c r="DK72" s="84">
        <f t="shared" si="54"/>
        <v>0</v>
      </c>
      <c r="DL72" s="311"/>
      <c r="DM72" s="311"/>
      <c r="DN72" s="311"/>
      <c r="DO72" s="311"/>
      <c r="DP72" s="311"/>
      <c r="DQ72" s="311"/>
      <c r="DR72" s="311"/>
    </row>
    <row r="73" spans="1:122" ht="13.5" thickBot="1" x14ac:dyDescent="0.25">
      <c r="A73" s="84">
        <v>1746</v>
      </c>
      <c r="B73" s="309">
        <v>29</v>
      </c>
      <c r="C73" s="86">
        <v>42569</v>
      </c>
      <c r="D73" s="87">
        <v>45043</v>
      </c>
      <c r="E73" s="84">
        <v>3099</v>
      </c>
      <c r="F73" s="88">
        <v>103</v>
      </c>
      <c r="G73" s="84">
        <v>0</v>
      </c>
      <c r="H73" s="89">
        <v>0.96676347208777025</v>
      </c>
      <c r="I73" s="88">
        <v>13144</v>
      </c>
      <c r="J73" s="84">
        <v>472</v>
      </c>
      <c r="K73" s="88">
        <v>5</v>
      </c>
      <c r="L73" s="89">
        <v>0.96409007912355449</v>
      </c>
      <c r="M73" s="88">
        <v>4765</v>
      </c>
      <c r="N73" s="88">
        <v>178</v>
      </c>
      <c r="O73" s="88">
        <v>0</v>
      </c>
      <c r="P73" s="90">
        <v>0.9626442812172088</v>
      </c>
      <c r="Q73" s="88">
        <v>3649</v>
      </c>
      <c r="R73" s="88">
        <v>263</v>
      </c>
      <c r="S73" s="88">
        <v>0</v>
      </c>
      <c r="T73" s="90">
        <v>0.92792545902987122</v>
      </c>
      <c r="U73" s="88">
        <v>20386</v>
      </c>
      <c r="V73" s="88">
        <v>721</v>
      </c>
      <c r="W73" s="88">
        <v>11</v>
      </c>
      <c r="X73" s="90">
        <v>0.96463259099381926</v>
      </c>
      <c r="Y73" s="85">
        <v>45043</v>
      </c>
      <c r="Z73" s="85">
        <v>1737</v>
      </c>
      <c r="AA73" s="91">
        <v>16</v>
      </c>
      <c r="AB73" s="92">
        <v>0.375</v>
      </c>
      <c r="AC73" s="84">
        <v>1</v>
      </c>
      <c r="AD73" s="84">
        <v>10</v>
      </c>
      <c r="AE73" s="92">
        <v>1</v>
      </c>
      <c r="AF73" s="84">
        <v>0</v>
      </c>
      <c r="AG73" s="84">
        <v>0</v>
      </c>
      <c r="AH73" s="93">
        <v>1</v>
      </c>
      <c r="AI73" s="84">
        <v>0</v>
      </c>
      <c r="AJ73" s="94">
        <v>0</v>
      </c>
      <c r="AK73" s="93">
        <v>1</v>
      </c>
      <c r="AL73" s="84">
        <v>0</v>
      </c>
      <c r="AM73" s="94">
        <v>0</v>
      </c>
      <c r="AN73" s="93">
        <v>1</v>
      </c>
      <c r="AO73" s="84">
        <v>0</v>
      </c>
      <c r="AP73" s="94">
        <v>0</v>
      </c>
      <c r="AQ73" s="93">
        <v>1</v>
      </c>
      <c r="AR73" s="84">
        <v>0</v>
      </c>
      <c r="AS73" s="94">
        <v>0</v>
      </c>
      <c r="AT73" s="93">
        <v>1</v>
      </c>
      <c r="AU73" s="84">
        <v>0</v>
      </c>
      <c r="AV73" s="94">
        <v>0</v>
      </c>
      <c r="AW73" s="95">
        <v>3099</v>
      </c>
      <c r="AX73" s="95">
        <v>17909</v>
      </c>
      <c r="AY73" s="96">
        <v>24035</v>
      </c>
      <c r="AZ73" s="108" t="s">
        <v>184</v>
      </c>
      <c r="BA73" s="97">
        <v>14.5</v>
      </c>
      <c r="BB73" s="98">
        <v>0</v>
      </c>
      <c r="BC73" s="98">
        <v>12</v>
      </c>
      <c r="BD73" s="99">
        <v>7.5</v>
      </c>
      <c r="BE73" s="100">
        <v>10.5</v>
      </c>
      <c r="BF73" s="101">
        <v>10</v>
      </c>
      <c r="BG73" s="84"/>
      <c r="BH73" s="84"/>
      <c r="BI73" s="102"/>
      <c r="BJ73" s="102"/>
      <c r="BK73" s="102"/>
      <c r="BL73" s="103"/>
      <c r="BM73" s="104">
        <v>0</v>
      </c>
      <c r="BN73" s="102"/>
      <c r="BO73" s="102"/>
      <c r="BP73" s="107"/>
      <c r="BQ73" s="107"/>
      <c r="BR73" s="107"/>
      <c r="BS73" s="107"/>
      <c r="BT73" s="105">
        <f t="shared" si="29"/>
        <v>1</v>
      </c>
      <c r="BU73" s="105">
        <f t="shared" si="30"/>
        <v>1</v>
      </c>
      <c r="BV73" s="105">
        <f t="shared" si="31"/>
        <v>1</v>
      </c>
      <c r="BW73" s="105">
        <f t="shared" si="32"/>
        <v>1</v>
      </c>
      <c r="BX73" s="105">
        <f t="shared" si="33"/>
        <v>1</v>
      </c>
      <c r="BY73" s="105">
        <f t="shared" si="34"/>
        <v>1</v>
      </c>
      <c r="BZ73" s="105">
        <f t="shared" si="35"/>
        <v>1</v>
      </c>
      <c r="CA73" s="215">
        <v>0.98</v>
      </c>
      <c r="CB73" s="215">
        <v>0.9</v>
      </c>
      <c r="CC73" s="313">
        <f t="shared" ref="CC73:CI73" si="55">AVERAGE(BT73:BT79)</f>
        <v>0.98639455782312935</v>
      </c>
      <c r="CD73" s="313">
        <f t="shared" si="55"/>
        <v>1</v>
      </c>
      <c r="CE73" s="313">
        <f t="shared" si="55"/>
        <v>1</v>
      </c>
      <c r="CF73" s="313">
        <f t="shared" si="55"/>
        <v>1</v>
      </c>
      <c r="CG73" s="313">
        <f t="shared" si="55"/>
        <v>1</v>
      </c>
      <c r="CH73" s="313">
        <f t="shared" si="55"/>
        <v>1</v>
      </c>
      <c r="CI73" s="313">
        <f t="shared" si="55"/>
        <v>1</v>
      </c>
      <c r="CJ73" s="216">
        <v>0.998</v>
      </c>
      <c r="CK73" s="216">
        <v>0.95</v>
      </c>
      <c r="CL73" s="217">
        <f t="shared" si="36"/>
        <v>0.375</v>
      </c>
      <c r="CM73" s="217">
        <f t="shared" si="37"/>
        <v>1</v>
      </c>
      <c r="CN73" s="217">
        <f t="shared" si="38"/>
        <v>1</v>
      </c>
      <c r="CO73" s="217">
        <f t="shared" si="39"/>
        <v>1</v>
      </c>
      <c r="CP73" s="217">
        <f t="shared" si="40"/>
        <v>1</v>
      </c>
      <c r="CQ73" s="217">
        <f t="shared" si="41"/>
        <v>1</v>
      </c>
      <c r="CR73" s="217">
        <f t="shared" si="42"/>
        <v>1</v>
      </c>
      <c r="CS73" s="316">
        <f t="shared" ref="CS73:CY73" si="56">AVERAGE(CL73:CL79)</f>
        <v>0.89404761904761898</v>
      </c>
      <c r="CT73" s="316">
        <f t="shared" si="56"/>
        <v>1</v>
      </c>
      <c r="CU73" s="316">
        <f t="shared" si="56"/>
        <v>1</v>
      </c>
      <c r="CV73" s="316">
        <f t="shared" si="56"/>
        <v>1</v>
      </c>
      <c r="CW73" s="316">
        <f t="shared" si="56"/>
        <v>1</v>
      </c>
      <c r="CX73" s="316">
        <f t="shared" si="56"/>
        <v>1</v>
      </c>
      <c r="CY73" s="316">
        <f t="shared" si="56"/>
        <v>1</v>
      </c>
      <c r="CZ73" s="316">
        <f>(SUM(Q73:Q79)-SUM(R73:R79))/SUM(Q73:Q79)</f>
        <v>0.94962974801555589</v>
      </c>
      <c r="DA73" s="312">
        <f>(SUM(U73:U79)-SUM(V73:V79))/SUM(U73:U79)</f>
        <v>0.96448666802442362</v>
      </c>
      <c r="DB73" s="312">
        <f>((SUM(E73:E79)-SUM(F73:F79))/SUM(E73:E79))</f>
        <v>0.96683838504852038</v>
      </c>
      <c r="DC73" s="312">
        <f>((SUM(I73:I79)-SUM(J73:J79))/SUM(I73:I79))</f>
        <v>0.96234995100440957</v>
      </c>
      <c r="DD73" s="312">
        <f>((SUM(M73:M79)-SUM(N73:N79))/SUM(M73:M79))</f>
        <v>0.96018193424832432</v>
      </c>
      <c r="DE73" s="84">
        <f t="shared" si="53"/>
        <v>0</v>
      </c>
      <c r="DF73" s="84">
        <f t="shared" si="53"/>
        <v>0</v>
      </c>
      <c r="DG73" s="84">
        <f t="shared" si="53"/>
        <v>0</v>
      </c>
      <c r="DH73" s="84">
        <f t="shared" si="54"/>
        <v>0</v>
      </c>
      <c r="DI73" s="84">
        <f t="shared" si="54"/>
        <v>0</v>
      </c>
      <c r="DJ73" s="84">
        <f t="shared" si="54"/>
        <v>0</v>
      </c>
      <c r="DK73" s="84">
        <f t="shared" si="54"/>
        <v>0</v>
      </c>
      <c r="DL73" s="311">
        <f>IF(CC73&lt;99%,5000,IF(CC73&lt;99.2%,4500,IF(CC73&lt;99.3%,4000,IF(CC73&lt;99.4%,3500,IF(CC73&lt;99.5%,3000,IF(CC73&lt;99.6%,2500,IF(CC73&lt;99.7%,2000,IF(CC73&lt;99.8%,1500,))))))))</f>
        <v>5000</v>
      </c>
      <c r="DM73" s="311">
        <f>IF(CD73&lt;99%,5000,IF(CD73&lt;99.2%,4500,IF(CD73&lt;99.3%,4000,IF(CD73&lt;99.4%,3500,IF(CD73&lt;99.5%,3000,IF(CD73&lt;99.6%,2500,IF(CD73&lt;99.7%,2000,IF(CD73&lt;99.8%,1500,))))))))</f>
        <v>0</v>
      </c>
      <c r="DN73" s="311">
        <f>IF(CE73&lt;99%,5000,IF(CE73&lt;99.2%,4500,IF(CE73&lt;99.3%,4000,IF(CE73&lt;99.4%,3500,IF(CE73&lt;99.5%,3000,IF(CE73&lt;99.6%,2500,IF(CE73&lt;99.7%,2000,IF(CE73&lt;99.8%,1500,))))))))</f>
        <v>0</v>
      </c>
      <c r="DO73" s="311">
        <f>IF(CF73&lt;88.2%,5000,IF(CF73&lt;88.4%,4500,IF(CF73&lt;88.5%,4000,IF(CF73&lt;88.6%,3500,IF(CF73&lt;88.7%,3000,IF(CF73&lt;88.8%,2500,IF(CF73&lt;88.9%,2000,IF(CF73&lt;90%,1500,))))))))</f>
        <v>0</v>
      </c>
      <c r="DP73" s="311">
        <f>IF(CG73&lt;99%,5000,IF(CG73&lt;99.2%,4500,IF(CG73&lt;99.3%,4000,IF(CG73&lt;99.4%,3500,IF(CG73&lt;99.5%,3000,IF(CG73&lt;99.6%,2500,IF(CG73&lt;99.7%,2000,IF(CG73&lt;99.8%,1500,))))))))</f>
        <v>0</v>
      </c>
      <c r="DQ73" s="311">
        <f>IF(CH73&lt;99%,5000,IF(CH73&lt;99.2%,4500,IF(CH73&lt;99.3%,4000,IF(CH73&lt;99.4%,3500,IF(CH73&lt;99.5%,3000,IF(CH73&lt;99.6%,2500,IF(CH73&lt;99.7%,2000,IF(CH73&lt;99.8%,1500,))))))))</f>
        <v>0</v>
      </c>
      <c r="DR73" s="311">
        <f>IF(CI73&lt;99%,5000,IF(CI73&lt;99.2%,4500,IF(CI73&lt;99.3%,4000,IF(CI73&lt;99.4%,3500,IF(CI73&lt;99.5%,3000,IF(CI73&lt;99.6%,2500,IF(CI73&lt;99.7%,2000,IF(CI73&lt;99.8%,1500,))))))))</f>
        <v>0</v>
      </c>
    </row>
    <row r="74" spans="1:122" ht="13.5" thickBot="1" x14ac:dyDescent="0.25">
      <c r="A74" s="84">
        <v>1747</v>
      </c>
      <c r="B74" s="309"/>
      <c r="C74" s="86">
        <v>42570</v>
      </c>
      <c r="D74" s="87">
        <v>84586</v>
      </c>
      <c r="E74" s="84">
        <v>10129</v>
      </c>
      <c r="F74" s="88">
        <v>316</v>
      </c>
      <c r="G74" s="84">
        <v>0</v>
      </c>
      <c r="H74" s="89">
        <v>0.96880244841544083</v>
      </c>
      <c r="I74" s="88">
        <v>15442</v>
      </c>
      <c r="J74" s="84">
        <v>524</v>
      </c>
      <c r="K74" s="88">
        <v>1</v>
      </c>
      <c r="L74" s="89">
        <v>0.96606657168760524</v>
      </c>
      <c r="M74" s="88">
        <v>5130</v>
      </c>
      <c r="N74" s="88">
        <v>197</v>
      </c>
      <c r="O74" s="88">
        <v>1</v>
      </c>
      <c r="P74" s="90">
        <v>0.96159844054580901</v>
      </c>
      <c r="Q74" s="88">
        <v>11927</v>
      </c>
      <c r="R74" s="88">
        <v>500</v>
      </c>
      <c r="S74" s="88">
        <v>101</v>
      </c>
      <c r="T74" s="90">
        <v>0.95807830971744778</v>
      </c>
      <c r="U74" s="88">
        <v>41958</v>
      </c>
      <c r="V74" s="88">
        <v>1574</v>
      </c>
      <c r="W74" s="88">
        <v>411</v>
      </c>
      <c r="X74" s="90">
        <v>0.96248629581962919</v>
      </c>
      <c r="Y74" s="85">
        <v>84586</v>
      </c>
      <c r="Z74" s="85">
        <v>3111</v>
      </c>
      <c r="AA74" s="91">
        <v>514</v>
      </c>
      <c r="AB74" s="92">
        <v>0.97857142857142865</v>
      </c>
      <c r="AC74" s="84">
        <v>26</v>
      </c>
      <c r="AD74" s="84">
        <v>0.45</v>
      </c>
      <c r="AE74" s="92">
        <v>1</v>
      </c>
      <c r="AF74" s="84">
        <v>0</v>
      </c>
      <c r="AG74" s="84">
        <v>0</v>
      </c>
      <c r="AH74" s="93">
        <v>1</v>
      </c>
      <c r="AI74" s="84">
        <v>0</v>
      </c>
      <c r="AJ74" s="94">
        <v>0</v>
      </c>
      <c r="AK74" s="93">
        <v>1</v>
      </c>
      <c r="AL74" s="84">
        <v>0</v>
      </c>
      <c r="AM74" s="94">
        <v>0</v>
      </c>
      <c r="AN74" s="93">
        <v>1</v>
      </c>
      <c r="AO74" s="84">
        <v>0</v>
      </c>
      <c r="AP74" s="94">
        <v>0</v>
      </c>
      <c r="AQ74" s="93">
        <v>1</v>
      </c>
      <c r="AR74" s="84">
        <v>0</v>
      </c>
      <c r="AS74" s="94">
        <v>0</v>
      </c>
      <c r="AT74" s="93">
        <v>1</v>
      </c>
      <c r="AU74" s="84">
        <v>0</v>
      </c>
      <c r="AV74" s="94">
        <v>0</v>
      </c>
      <c r="AW74" s="95">
        <v>10129</v>
      </c>
      <c r="AX74" s="95">
        <v>20572</v>
      </c>
      <c r="AY74" s="96">
        <v>53885</v>
      </c>
      <c r="AZ74" s="108" t="s">
        <v>185</v>
      </c>
      <c r="BA74" s="97">
        <v>16</v>
      </c>
      <c r="BB74" s="98">
        <v>0</v>
      </c>
      <c r="BC74" s="98">
        <v>8</v>
      </c>
      <c r="BD74" s="99">
        <v>7.5</v>
      </c>
      <c r="BE74" s="100">
        <v>10.5</v>
      </c>
      <c r="BF74" s="101">
        <v>0.45</v>
      </c>
      <c r="BG74" s="84"/>
      <c r="BH74" s="84"/>
      <c r="BI74" s="102"/>
      <c r="BJ74" s="102"/>
      <c r="BK74" s="102"/>
      <c r="BL74" s="103"/>
      <c r="BM74" s="104">
        <v>0</v>
      </c>
      <c r="BN74" s="102"/>
      <c r="BO74" s="102"/>
      <c r="BP74" s="104"/>
      <c r="BQ74" s="104"/>
      <c r="BR74" s="104"/>
      <c r="BS74" s="104"/>
      <c r="BT74" s="105">
        <f t="shared" si="29"/>
        <v>1</v>
      </c>
      <c r="BU74" s="105">
        <f t="shared" si="30"/>
        <v>1</v>
      </c>
      <c r="BV74" s="105">
        <f t="shared" si="31"/>
        <v>1</v>
      </c>
      <c r="BW74" s="105">
        <f t="shared" si="32"/>
        <v>1</v>
      </c>
      <c r="BX74" s="105">
        <f t="shared" si="33"/>
        <v>1</v>
      </c>
      <c r="BY74" s="105">
        <f t="shared" si="34"/>
        <v>1</v>
      </c>
      <c r="BZ74" s="105">
        <f t="shared" si="35"/>
        <v>1</v>
      </c>
      <c r="CA74" s="215">
        <v>0.98</v>
      </c>
      <c r="CB74" s="215">
        <v>0.9</v>
      </c>
      <c r="CC74" s="314"/>
      <c r="CD74" s="314"/>
      <c r="CE74" s="314"/>
      <c r="CF74" s="314"/>
      <c r="CG74" s="314"/>
      <c r="CH74" s="314"/>
      <c r="CI74" s="314"/>
      <c r="CJ74" s="216">
        <v>0.998</v>
      </c>
      <c r="CK74" s="216">
        <v>0.95</v>
      </c>
      <c r="CL74" s="217">
        <f t="shared" si="36"/>
        <v>0.97857142857142865</v>
      </c>
      <c r="CM74" s="217">
        <f t="shared" si="37"/>
        <v>1</v>
      </c>
      <c r="CN74" s="217">
        <f t="shared" si="38"/>
        <v>1</v>
      </c>
      <c r="CO74" s="217">
        <f t="shared" si="39"/>
        <v>1</v>
      </c>
      <c r="CP74" s="217">
        <f t="shared" si="40"/>
        <v>1</v>
      </c>
      <c r="CQ74" s="217">
        <f t="shared" si="41"/>
        <v>1</v>
      </c>
      <c r="CR74" s="217">
        <f t="shared" si="42"/>
        <v>1</v>
      </c>
      <c r="CS74" s="317"/>
      <c r="CT74" s="317"/>
      <c r="CU74" s="317"/>
      <c r="CV74" s="317"/>
      <c r="CW74" s="317"/>
      <c r="CX74" s="317"/>
      <c r="CY74" s="317"/>
      <c r="CZ74" s="316"/>
      <c r="DA74" s="312"/>
      <c r="DB74" s="312"/>
      <c r="DC74" s="312"/>
      <c r="DD74" s="312"/>
      <c r="DE74" s="84">
        <f t="shared" si="53"/>
        <v>0</v>
      </c>
      <c r="DF74" s="84">
        <f t="shared" si="53"/>
        <v>0</v>
      </c>
      <c r="DG74" s="84">
        <f t="shared" si="53"/>
        <v>0</v>
      </c>
      <c r="DH74" s="84">
        <f t="shared" si="54"/>
        <v>0</v>
      </c>
      <c r="DI74" s="84">
        <f t="shared" si="54"/>
        <v>0</v>
      </c>
      <c r="DJ74" s="84">
        <f t="shared" si="54"/>
        <v>0</v>
      </c>
      <c r="DK74" s="84">
        <f t="shared" si="54"/>
        <v>0</v>
      </c>
      <c r="DL74" s="311"/>
      <c r="DM74" s="311"/>
      <c r="DN74" s="311"/>
      <c r="DO74" s="311"/>
      <c r="DP74" s="311"/>
      <c r="DQ74" s="311"/>
      <c r="DR74" s="311"/>
    </row>
    <row r="75" spans="1:122" ht="26.25" thickBot="1" x14ac:dyDescent="0.25">
      <c r="A75" s="84">
        <v>1748</v>
      </c>
      <c r="B75" s="309"/>
      <c r="C75" s="86">
        <v>42571</v>
      </c>
      <c r="D75" s="87">
        <v>73957</v>
      </c>
      <c r="E75" s="84">
        <v>9517</v>
      </c>
      <c r="F75" s="88">
        <v>328</v>
      </c>
      <c r="G75" s="84">
        <v>0</v>
      </c>
      <c r="H75" s="89">
        <v>0.96553535778081323</v>
      </c>
      <c r="I75" s="88">
        <v>11305</v>
      </c>
      <c r="J75" s="84">
        <v>483</v>
      </c>
      <c r="K75" s="88">
        <v>1</v>
      </c>
      <c r="L75" s="89">
        <v>0.95727554179566565</v>
      </c>
      <c r="M75" s="88">
        <v>4452</v>
      </c>
      <c r="N75" s="88">
        <v>132</v>
      </c>
      <c r="O75" s="88">
        <v>0</v>
      </c>
      <c r="P75" s="90">
        <v>0.9703504043126685</v>
      </c>
      <c r="Q75" s="88">
        <v>6366</v>
      </c>
      <c r="R75" s="88">
        <v>360</v>
      </c>
      <c r="S75" s="88">
        <v>4</v>
      </c>
      <c r="T75" s="90">
        <v>0.94344957587181899</v>
      </c>
      <c r="U75" s="88">
        <v>42317</v>
      </c>
      <c r="V75" s="88">
        <v>1734</v>
      </c>
      <c r="W75" s="88">
        <v>35</v>
      </c>
      <c r="X75" s="90">
        <v>0.95902356027128577</v>
      </c>
      <c r="Y75" s="85">
        <v>73957</v>
      </c>
      <c r="Z75" s="85">
        <v>3037</v>
      </c>
      <c r="AA75" s="91">
        <v>40</v>
      </c>
      <c r="AB75" s="92">
        <v>0.90476190476190477</v>
      </c>
      <c r="AC75" s="84">
        <v>1</v>
      </c>
      <c r="AD75" s="84">
        <v>2</v>
      </c>
      <c r="AE75" s="92">
        <v>1</v>
      </c>
      <c r="AF75" s="84">
        <v>0</v>
      </c>
      <c r="AG75" s="84">
        <v>0</v>
      </c>
      <c r="AH75" s="93">
        <v>1</v>
      </c>
      <c r="AI75" s="84">
        <v>0</v>
      </c>
      <c r="AJ75" s="94">
        <v>0</v>
      </c>
      <c r="AK75" s="93">
        <v>1</v>
      </c>
      <c r="AL75" s="84">
        <v>0</v>
      </c>
      <c r="AM75" s="94">
        <v>0</v>
      </c>
      <c r="AN75" s="93">
        <v>1</v>
      </c>
      <c r="AO75" s="84">
        <v>0</v>
      </c>
      <c r="AP75" s="94">
        <v>0</v>
      </c>
      <c r="AQ75" s="93">
        <v>1</v>
      </c>
      <c r="AR75" s="84">
        <v>0</v>
      </c>
      <c r="AS75" s="94">
        <v>0</v>
      </c>
      <c r="AT75" s="93">
        <v>1</v>
      </c>
      <c r="AU75" s="84">
        <v>0</v>
      </c>
      <c r="AV75" s="94">
        <v>0</v>
      </c>
      <c r="AW75" s="95">
        <v>9517</v>
      </c>
      <c r="AX75" s="95">
        <v>15757</v>
      </c>
      <c r="AY75" s="96">
        <v>48683</v>
      </c>
      <c r="AZ75" s="108" t="s">
        <v>186</v>
      </c>
      <c r="BA75" s="97">
        <v>21</v>
      </c>
      <c r="BB75" s="98">
        <v>9</v>
      </c>
      <c r="BC75" s="98">
        <v>18</v>
      </c>
      <c r="BD75" s="99">
        <v>7.5</v>
      </c>
      <c r="BE75" s="100">
        <v>10.5</v>
      </c>
      <c r="BF75" s="101">
        <v>2</v>
      </c>
      <c r="BG75" s="84"/>
      <c r="BH75" s="84"/>
      <c r="BI75" s="102"/>
      <c r="BJ75" s="102"/>
      <c r="BK75" s="102"/>
      <c r="BL75" s="103"/>
      <c r="BM75" s="104">
        <v>1</v>
      </c>
      <c r="BN75" s="102"/>
      <c r="BO75" s="102"/>
      <c r="BP75" s="104"/>
      <c r="BQ75" s="104"/>
      <c r="BR75" s="104"/>
      <c r="BS75" s="104"/>
      <c r="BT75" s="105">
        <f t="shared" si="29"/>
        <v>0.90476190476190477</v>
      </c>
      <c r="BU75" s="105">
        <f t="shared" si="30"/>
        <v>1</v>
      </c>
      <c r="BV75" s="105">
        <f t="shared" si="31"/>
        <v>1</v>
      </c>
      <c r="BW75" s="105">
        <f t="shared" si="32"/>
        <v>1</v>
      </c>
      <c r="BX75" s="105">
        <f t="shared" si="33"/>
        <v>1</v>
      </c>
      <c r="BY75" s="105">
        <f t="shared" si="34"/>
        <v>1</v>
      </c>
      <c r="BZ75" s="105">
        <f t="shared" si="35"/>
        <v>1</v>
      </c>
      <c r="CA75" s="215">
        <v>0.98</v>
      </c>
      <c r="CB75" s="215">
        <v>0.9</v>
      </c>
      <c r="CC75" s="314"/>
      <c r="CD75" s="314"/>
      <c r="CE75" s="314"/>
      <c r="CF75" s="314"/>
      <c r="CG75" s="314"/>
      <c r="CH75" s="314"/>
      <c r="CI75" s="314"/>
      <c r="CJ75" s="216">
        <v>0.998</v>
      </c>
      <c r="CK75" s="216">
        <v>0.95</v>
      </c>
      <c r="CL75" s="217">
        <f t="shared" si="36"/>
        <v>0.90476190476190477</v>
      </c>
      <c r="CM75" s="217">
        <f t="shared" si="37"/>
        <v>1</v>
      </c>
      <c r="CN75" s="217">
        <f t="shared" si="38"/>
        <v>1</v>
      </c>
      <c r="CO75" s="217">
        <f t="shared" si="39"/>
        <v>1</v>
      </c>
      <c r="CP75" s="217">
        <f t="shared" si="40"/>
        <v>1</v>
      </c>
      <c r="CQ75" s="217">
        <f t="shared" si="41"/>
        <v>1</v>
      </c>
      <c r="CR75" s="217">
        <f t="shared" si="42"/>
        <v>1</v>
      </c>
      <c r="CS75" s="317"/>
      <c r="CT75" s="317"/>
      <c r="CU75" s="317"/>
      <c r="CV75" s="317"/>
      <c r="CW75" s="317"/>
      <c r="CX75" s="317"/>
      <c r="CY75" s="317"/>
      <c r="CZ75" s="316"/>
      <c r="DA75" s="312"/>
      <c r="DB75" s="312"/>
      <c r="DC75" s="312"/>
      <c r="DD75" s="312"/>
      <c r="DE75" s="84">
        <f t="shared" si="53"/>
        <v>1500</v>
      </c>
      <c r="DF75" s="84">
        <f t="shared" si="53"/>
        <v>0</v>
      </c>
      <c r="DG75" s="84">
        <f t="shared" si="53"/>
        <v>0</v>
      </c>
      <c r="DH75" s="84">
        <f t="shared" si="54"/>
        <v>0</v>
      </c>
      <c r="DI75" s="84">
        <f t="shared" si="54"/>
        <v>0</v>
      </c>
      <c r="DJ75" s="84">
        <f t="shared" si="54"/>
        <v>0</v>
      </c>
      <c r="DK75" s="84">
        <f t="shared" si="54"/>
        <v>0</v>
      </c>
      <c r="DL75" s="311"/>
      <c r="DM75" s="311"/>
      <c r="DN75" s="311"/>
      <c r="DO75" s="311"/>
      <c r="DP75" s="311"/>
      <c r="DQ75" s="311"/>
      <c r="DR75" s="311"/>
    </row>
    <row r="76" spans="1:122" ht="13.5" thickBot="1" x14ac:dyDescent="0.25">
      <c r="A76" s="84">
        <v>1749</v>
      </c>
      <c r="B76" s="309"/>
      <c r="C76" s="86">
        <v>42572</v>
      </c>
      <c r="D76" s="87">
        <v>69199</v>
      </c>
      <c r="E76" s="84">
        <v>9668</v>
      </c>
      <c r="F76" s="88">
        <v>320</v>
      </c>
      <c r="G76" s="84">
        <v>0</v>
      </c>
      <c r="H76" s="89">
        <v>0.96690111708729831</v>
      </c>
      <c r="I76" s="88">
        <v>8774</v>
      </c>
      <c r="J76" s="84">
        <v>235</v>
      </c>
      <c r="K76" s="88">
        <v>0</v>
      </c>
      <c r="L76" s="89">
        <v>0.97321632094825616</v>
      </c>
      <c r="M76" s="88">
        <v>3384</v>
      </c>
      <c r="N76" s="88">
        <v>113</v>
      </c>
      <c r="O76" s="88">
        <v>0</v>
      </c>
      <c r="P76" s="90">
        <v>0.96660756501182032</v>
      </c>
      <c r="Q76" s="88">
        <v>5216</v>
      </c>
      <c r="R76" s="88">
        <v>222</v>
      </c>
      <c r="S76" s="88">
        <v>0</v>
      </c>
      <c r="T76" s="90">
        <v>0.95743865030674846</v>
      </c>
      <c r="U76" s="88">
        <v>42157</v>
      </c>
      <c r="V76" s="88">
        <v>1577</v>
      </c>
      <c r="W76" s="88">
        <v>0</v>
      </c>
      <c r="X76" s="90">
        <v>0.96259221481604473</v>
      </c>
      <c r="Y76" s="85">
        <v>69199</v>
      </c>
      <c r="Z76" s="85">
        <v>2467</v>
      </c>
      <c r="AA76" s="91">
        <v>0</v>
      </c>
      <c r="AB76" s="92">
        <v>1</v>
      </c>
      <c r="AC76" s="84">
        <v>0</v>
      </c>
      <c r="AD76" s="84">
        <v>0</v>
      </c>
      <c r="AE76" s="92">
        <v>1</v>
      </c>
      <c r="AF76" s="84">
        <v>0</v>
      </c>
      <c r="AG76" s="84">
        <v>0</v>
      </c>
      <c r="AH76" s="93">
        <v>1</v>
      </c>
      <c r="AI76" s="84">
        <v>0</v>
      </c>
      <c r="AJ76" s="94">
        <v>0</v>
      </c>
      <c r="AK76" s="93">
        <v>1</v>
      </c>
      <c r="AL76" s="84">
        <v>0</v>
      </c>
      <c r="AM76" s="94">
        <v>0</v>
      </c>
      <c r="AN76" s="93">
        <v>1</v>
      </c>
      <c r="AO76" s="84">
        <v>0</v>
      </c>
      <c r="AP76" s="94">
        <v>0</v>
      </c>
      <c r="AQ76" s="93">
        <v>1</v>
      </c>
      <c r="AR76" s="84">
        <v>0</v>
      </c>
      <c r="AS76" s="94">
        <v>0</v>
      </c>
      <c r="AT76" s="93">
        <v>1</v>
      </c>
      <c r="AU76" s="84">
        <v>0</v>
      </c>
      <c r="AV76" s="94">
        <v>0</v>
      </c>
      <c r="AW76" s="95">
        <v>9668</v>
      </c>
      <c r="AX76" s="95">
        <v>12158</v>
      </c>
      <c r="AY76" s="96">
        <v>47373</v>
      </c>
      <c r="AZ76" s="108"/>
      <c r="BA76" s="97">
        <v>21</v>
      </c>
      <c r="BB76" s="98">
        <v>9</v>
      </c>
      <c r="BC76" s="98">
        <v>22</v>
      </c>
      <c r="BD76" s="99">
        <v>7.5</v>
      </c>
      <c r="BE76" s="100">
        <v>10.5</v>
      </c>
      <c r="BF76" s="101"/>
      <c r="BG76" s="84"/>
      <c r="BH76" s="84"/>
      <c r="BI76" s="102"/>
      <c r="BJ76" s="102"/>
      <c r="BK76" s="102"/>
      <c r="BL76" s="103"/>
      <c r="BM76" s="104"/>
      <c r="BN76" s="102"/>
      <c r="BO76" s="102"/>
      <c r="BP76" s="104"/>
      <c r="BQ76" s="104"/>
      <c r="BR76" s="104"/>
      <c r="BS76" s="104"/>
      <c r="BT76" s="105">
        <f t="shared" si="29"/>
        <v>1</v>
      </c>
      <c r="BU76" s="105">
        <f t="shared" si="30"/>
        <v>1</v>
      </c>
      <c r="BV76" s="105">
        <f t="shared" si="31"/>
        <v>1</v>
      </c>
      <c r="BW76" s="105">
        <f t="shared" si="32"/>
        <v>1</v>
      </c>
      <c r="BX76" s="105">
        <f t="shared" si="33"/>
        <v>1</v>
      </c>
      <c r="BY76" s="105">
        <f t="shared" si="34"/>
        <v>1</v>
      </c>
      <c r="BZ76" s="105">
        <f t="shared" si="35"/>
        <v>1</v>
      </c>
      <c r="CA76" s="215">
        <v>0.98</v>
      </c>
      <c r="CB76" s="215">
        <v>0.9</v>
      </c>
      <c r="CC76" s="314"/>
      <c r="CD76" s="314"/>
      <c r="CE76" s="314"/>
      <c r="CF76" s="314"/>
      <c r="CG76" s="314"/>
      <c r="CH76" s="314"/>
      <c r="CI76" s="314"/>
      <c r="CJ76" s="216">
        <v>0.998</v>
      </c>
      <c r="CK76" s="216">
        <v>0.95</v>
      </c>
      <c r="CL76" s="217">
        <f t="shared" si="36"/>
        <v>1</v>
      </c>
      <c r="CM76" s="217">
        <f t="shared" si="37"/>
        <v>1</v>
      </c>
      <c r="CN76" s="217">
        <f t="shared" si="38"/>
        <v>1</v>
      </c>
      <c r="CO76" s="217">
        <f t="shared" si="39"/>
        <v>1</v>
      </c>
      <c r="CP76" s="217">
        <f t="shared" si="40"/>
        <v>1</v>
      </c>
      <c r="CQ76" s="217">
        <f t="shared" si="41"/>
        <v>1</v>
      </c>
      <c r="CR76" s="217">
        <f t="shared" si="42"/>
        <v>1</v>
      </c>
      <c r="CS76" s="317"/>
      <c r="CT76" s="317"/>
      <c r="CU76" s="317"/>
      <c r="CV76" s="317"/>
      <c r="CW76" s="317"/>
      <c r="CX76" s="317"/>
      <c r="CY76" s="317"/>
      <c r="CZ76" s="316"/>
      <c r="DA76" s="312"/>
      <c r="DB76" s="312"/>
      <c r="DC76" s="312"/>
      <c r="DD76" s="312"/>
      <c r="DE76" s="84">
        <f t="shared" si="53"/>
        <v>0</v>
      </c>
      <c r="DF76" s="84">
        <f t="shared" si="53"/>
        <v>0</v>
      </c>
      <c r="DG76" s="84">
        <f t="shared" si="53"/>
        <v>0</v>
      </c>
      <c r="DH76" s="84">
        <f t="shared" si="54"/>
        <v>0</v>
      </c>
      <c r="DI76" s="84">
        <f t="shared" si="54"/>
        <v>0</v>
      </c>
      <c r="DJ76" s="84">
        <f t="shared" si="54"/>
        <v>0</v>
      </c>
      <c r="DK76" s="84">
        <f t="shared" si="54"/>
        <v>0</v>
      </c>
      <c r="DL76" s="311"/>
      <c r="DM76" s="311"/>
      <c r="DN76" s="311"/>
      <c r="DO76" s="311"/>
      <c r="DP76" s="311"/>
      <c r="DQ76" s="311"/>
      <c r="DR76" s="311"/>
    </row>
    <row r="77" spans="1:122" ht="13.5" thickBot="1" x14ac:dyDescent="0.25">
      <c r="A77" s="84">
        <v>1750</v>
      </c>
      <c r="B77" s="309"/>
      <c r="C77" s="86">
        <v>42573</v>
      </c>
      <c r="D77" s="87">
        <v>72151</v>
      </c>
      <c r="E77" s="84">
        <v>9322</v>
      </c>
      <c r="F77" s="88">
        <v>317</v>
      </c>
      <c r="G77" s="84">
        <v>0</v>
      </c>
      <c r="H77" s="89">
        <v>0.96599442179789741</v>
      </c>
      <c r="I77" s="88">
        <v>11750</v>
      </c>
      <c r="J77" s="84">
        <v>416</v>
      </c>
      <c r="K77" s="88">
        <v>3</v>
      </c>
      <c r="L77" s="89">
        <v>0.96459574468085107</v>
      </c>
      <c r="M77" s="88">
        <v>4756</v>
      </c>
      <c r="N77" s="88">
        <v>243</v>
      </c>
      <c r="O77" s="88">
        <v>0</v>
      </c>
      <c r="P77" s="90">
        <v>0.94890664423885618</v>
      </c>
      <c r="Q77" s="88">
        <v>7531</v>
      </c>
      <c r="R77" s="88">
        <v>392</v>
      </c>
      <c r="S77" s="88">
        <v>0</v>
      </c>
      <c r="T77" s="90">
        <v>0.94794847961758066</v>
      </c>
      <c r="U77" s="88">
        <v>38792</v>
      </c>
      <c r="V77" s="88">
        <v>1374</v>
      </c>
      <c r="W77" s="88">
        <v>0</v>
      </c>
      <c r="X77" s="90">
        <v>0.96458032584037945</v>
      </c>
      <c r="Y77" s="85">
        <v>72151</v>
      </c>
      <c r="Z77" s="85">
        <v>2742</v>
      </c>
      <c r="AA77" s="91">
        <v>3</v>
      </c>
      <c r="AB77" s="92">
        <v>1</v>
      </c>
      <c r="AC77" s="84">
        <v>0</v>
      </c>
      <c r="AD77" s="84">
        <v>0</v>
      </c>
      <c r="AE77" s="92">
        <v>1</v>
      </c>
      <c r="AF77" s="84">
        <v>0</v>
      </c>
      <c r="AG77" s="84">
        <v>0</v>
      </c>
      <c r="AH77" s="93">
        <v>1</v>
      </c>
      <c r="AI77" s="84">
        <v>0</v>
      </c>
      <c r="AJ77" s="94">
        <v>0</v>
      </c>
      <c r="AK77" s="93">
        <v>1</v>
      </c>
      <c r="AL77" s="84">
        <v>0</v>
      </c>
      <c r="AM77" s="94">
        <v>0</v>
      </c>
      <c r="AN77" s="93">
        <v>1</v>
      </c>
      <c r="AO77" s="84">
        <v>0</v>
      </c>
      <c r="AP77" s="94">
        <v>0</v>
      </c>
      <c r="AQ77" s="93">
        <v>1</v>
      </c>
      <c r="AR77" s="84">
        <v>0</v>
      </c>
      <c r="AS77" s="94">
        <v>0</v>
      </c>
      <c r="AT77" s="93">
        <v>1</v>
      </c>
      <c r="AU77" s="84">
        <v>0</v>
      </c>
      <c r="AV77" s="94">
        <v>0</v>
      </c>
      <c r="AW77" s="95">
        <v>9322</v>
      </c>
      <c r="AX77" s="95">
        <v>16506</v>
      </c>
      <c r="AY77" s="96">
        <v>46323</v>
      </c>
      <c r="AZ77" s="108"/>
      <c r="BA77" s="97">
        <v>21</v>
      </c>
      <c r="BB77" s="98">
        <v>9</v>
      </c>
      <c r="BC77" s="98">
        <v>22</v>
      </c>
      <c r="BD77" s="99">
        <v>7.5</v>
      </c>
      <c r="BE77" s="100">
        <v>10.5</v>
      </c>
      <c r="BF77" s="101"/>
      <c r="BG77" s="84"/>
      <c r="BH77" s="84"/>
      <c r="BI77" s="102"/>
      <c r="BJ77" s="102"/>
      <c r="BK77" s="102"/>
      <c r="BL77" s="103"/>
      <c r="BM77" s="104"/>
      <c r="BN77" s="102"/>
      <c r="BO77" s="102"/>
      <c r="BP77" s="104"/>
      <c r="BQ77" s="104"/>
      <c r="BR77" s="104"/>
      <c r="BS77" s="104"/>
      <c r="BT77" s="105">
        <f t="shared" si="29"/>
        <v>1</v>
      </c>
      <c r="BU77" s="105">
        <f t="shared" si="30"/>
        <v>1</v>
      </c>
      <c r="BV77" s="105">
        <f t="shared" si="31"/>
        <v>1</v>
      </c>
      <c r="BW77" s="105">
        <f t="shared" si="32"/>
        <v>1</v>
      </c>
      <c r="BX77" s="105">
        <f t="shared" si="33"/>
        <v>1</v>
      </c>
      <c r="BY77" s="105">
        <f t="shared" si="34"/>
        <v>1</v>
      </c>
      <c r="BZ77" s="105">
        <f t="shared" si="35"/>
        <v>1</v>
      </c>
      <c r="CA77" s="215">
        <v>0.98</v>
      </c>
      <c r="CB77" s="215">
        <v>0.9</v>
      </c>
      <c r="CC77" s="314"/>
      <c r="CD77" s="314"/>
      <c r="CE77" s="314"/>
      <c r="CF77" s="314"/>
      <c r="CG77" s="314"/>
      <c r="CH77" s="314"/>
      <c r="CI77" s="314"/>
      <c r="CJ77" s="216">
        <v>0.998</v>
      </c>
      <c r="CK77" s="216">
        <v>0.95</v>
      </c>
      <c r="CL77" s="217">
        <f t="shared" si="36"/>
        <v>1</v>
      </c>
      <c r="CM77" s="217">
        <f t="shared" si="37"/>
        <v>1</v>
      </c>
      <c r="CN77" s="217">
        <f t="shared" si="38"/>
        <v>1</v>
      </c>
      <c r="CO77" s="217">
        <f t="shared" si="39"/>
        <v>1</v>
      </c>
      <c r="CP77" s="217">
        <f t="shared" si="40"/>
        <v>1</v>
      </c>
      <c r="CQ77" s="217">
        <f t="shared" si="41"/>
        <v>1</v>
      </c>
      <c r="CR77" s="217">
        <f t="shared" si="42"/>
        <v>1</v>
      </c>
      <c r="CS77" s="317"/>
      <c r="CT77" s="317"/>
      <c r="CU77" s="317"/>
      <c r="CV77" s="317"/>
      <c r="CW77" s="317"/>
      <c r="CX77" s="317"/>
      <c r="CY77" s="317"/>
      <c r="CZ77" s="316"/>
      <c r="DA77" s="312"/>
      <c r="DB77" s="312"/>
      <c r="DC77" s="312"/>
      <c r="DD77" s="312"/>
      <c r="DE77" s="84">
        <f t="shared" si="53"/>
        <v>0</v>
      </c>
      <c r="DF77" s="84">
        <f t="shared" si="53"/>
        <v>0</v>
      </c>
      <c r="DG77" s="84">
        <f t="shared" si="53"/>
        <v>0</v>
      </c>
      <c r="DH77" s="84">
        <f t="shared" si="54"/>
        <v>0</v>
      </c>
      <c r="DI77" s="84">
        <f t="shared" si="54"/>
        <v>0</v>
      </c>
      <c r="DJ77" s="84">
        <f t="shared" si="54"/>
        <v>0</v>
      </c>
      <c r="DK77" s="84">
        <f t="shared" si="54"/>
        <v>0</v>
      </c>
      <c r="DL77" s="311"/>
      <c r="DM77" s="311"/>
      <c r="DN77" s="311"/>
      <c r="DO77" s="311"/>
      <c r="DP77" s="311"/>
      <c r="DQ77" s="311"/>
      <c r="DR77" s="311"/>
    </row>
    <row r="78" spans="1:122" ht="13.5" thickBot="1" x14ac:dyDescent="0.25">
      <c r="A78" s="84">
        <v>1751</v>
      </c>
      <c r="B78" s="309"/>
      <c r="C78" s="86">
        <v>42574</v>
      </c>
      <c r="D78" s="87">
        <v>47333</v>
      </c>
      <c r="E78" s="84"/>
      <c r="F78" s="88"/>
      <c r="G78" s="84"/>
      <c r="H78" s="89"/>
      <c r="I78" s="88">
        <v>4449</v>
      </c>
      <c r="J78" s="84">
        <v>266</v>
      </c>
      <c r="K78" s="88">
        <v>0</v>
      </c>
      <c r="L78" s="89">
        <v>0.94021128343447968</v>
      </c>
      <c r="M78" s="88">
        <v>2170</v>
      </c>
      <c r="N78" s="88">
        <v>83</v>
      </c>
      <c r="O78" s="88">
        <v>0</v>
      </c>
      <c r="P78" s="90">
        <v>0.96175115207373274</v>
      </c>
      <c r="Q78" s="88">
        <v>2665</v>
      </c>
      <c r="R78" s="88">
        <v>142</v>
      </c>
      <c r="S78" s="88">
        <v>0</v>
      </c>
      <c r="T78" s="90">
        <v>0.94671669793621016</v>
      </c>
      <c r="U78" s="88">
        <v>38049</v>
      </c>
      <c r="V78" s="88">
        <v>1514</v>
      </c>
      <c r="W78" s="88">
        <v>15</v>
      </c>
      <c r="X78" s="90">
        <v>0.96020920392125941</v>
      </c>
      <c r="Y78" s="85">
        <v>47333</v>
      </c>
      <c r="Z78" s="85">
        <v>2005</v>
      </c>
      <c r="AA78" s="91">
        <v>15</v>
      </c>
      <c r="AB78" s="92">
        <v>1</v>
      </c>
      <c r="AC78" s="84">
        <v>0</v>
      </c>
      <c r="AD78" s="84">
        <v>0</v>
      </c>
      <c r="AE78" s="92">
        <v>1</v>
      </c>
      <c r="AF78" s="84">
        <v>0</v>
      </c>
      <c r="AG78" s="84">
        <v>0</v>
      </c>
      <c r="AH78" s="93">
        <v>1</v>
      </c>
      <c r="AI78" s="84">
        <v>0</v>
      </c>
      <c r="AJ78" s="94">
        <v>0</v>
      </c>
      <c r="AK78" s="93">
        <v>1</v>
      </c>
      <c r="AL78" s="84">
        <v>0</v>
      </c>
      <c r="AM78" s="94">
        <v>0</v>
      </c>
      <c r="AN78" s="93">
        <v>1</v>
      </c>
      <c r="AO78" s="84">
        <v>0</v>
      </c>
      <c r="AP78" s="94">
        <v>0</v>
      </c>
      <c r="AQ78" s="93">
        <v>1</v>
      </c>
      <c r="AR78" s="84">
        <v>0</v>
      </c>
      <c r="AS78" s="94">
        <v>0</v>
      </c>
      <c r="AT78" s="93">
        <v>1</v>
      </c>
      <c r="AU78" s="84">
        <v>0</v>
      </c>
      <c r="AV78" s="94">
        <v>0</v>
      </c>
      <c r="AW78" s="95">
        <v>0</v>
      </c>
      <c r="AX78" s="95">
        <v>6619</v>
      </c>
      <c r="AY78" s="96">
        <v>40714</v>
      </c>
      <c r="AZ78" s="108"/>
      <c r="BA78" s="97">
        <v>21</v>
      </c>
      <c r="BB78" s="98">
        <v>9</v>
      </c>
      <c r="BC78" s="98">
        <v>22</v>
      </c>
      <c r="BD78" s="99">
        <v>7.5</v>
      </c>
      <c r="BE78" s="100">
        <v>10.5</v>
      </c>
      <c r="BF78" s="101"/>
      <c r="BG78" s="84"/>
      <c r="BH78" s="84"/>
      <c r="BI78" s="102"/>
      <c r="BJ78" s="102"/>
      <c r="BK78" s="102"/>
      <c r="BL78" s="103"/>
      <c r="BM78" s="104"/>
      <c r="BN78" s="102"/>
      <c r="BO78" s="102"/>
      <c r="BP78" s="104"/>
      <c r="BQ78" s="104"/>
      <c r="BR78" s="104"/>
      <c r="BS78" s="104"/>
      <c r="BT78" s="105">
        <f t="shared" si="29"/>
        <v>1</v>
      </c>
      <c r="BU78" s="105">
        <f t="shared" si="30"/>
        <v>1</v>
      </c>
      <c r="BV78" s="105">
        <f t="shared" si="31"/>
        <v>1</v>
      </c>
      <c r="BW78" s="105">
        <f t="shared" si="32"/>
        <v>1</v>
      </c>
      <c r="BX78" s="105">
        <f t="shared" si="33"/>
        <v>1</v>
      </c>
      <c r="BY78" s="105">
        <f t="shared" si="34"/>
        <v>1</v>
      </c>
      <c r="BZ78" s="105">
        <f t="shared" si="35"/>
        <v>1</v>
      </c>
      <c r="CA78" s="215">
        <v>0.98</v>
      </c>
      <c r="CB78" s="215">
        <v>0.9</v>
      </c>
      <c r="CC78" s="314"/>
      <c r="CD78" s="314"/>
      <c r="CE78" s="314"/>
      <c r="CF78" s="314"/>
      <c r="CG78" s="314"/>
      <c r="CH78" s="314"/>
      <c r="CI78" s="314"/>
      <c r="CJ78" s="216">
        <v>0.998</v>
      </c>
      <c r="CK78" s="216">
        <v>0.95</v>
      </c>
      <c r="CL78" s="217">
        <f t="shared" si="36"/>
        <v>1</v>
      </c>
      <c r="CM78" s="217">
        <f t="shared" si="37"/>
        <v>1</v>
      </c>
      <c r="CN78" s="217">
        <f t="shared" si="38"/>
        <v>1</v>
      </c>
      <c r="CO78" s="217">
        <f t="shared" si="39"/>
        <v>1</v>
      </c>
      <c r="CP78" s="217">
        <f t="shared" si="40"/>
        <v>1</v>
      </c>
      <c r="CQ78" s="217">
        <f t="shared" si="41"/>
        <v>1</v>
      </c>
      <c r="CR78" s="217">
        <f t="shared" si="42"/>
        <v>1</v>
      </c>
      <c r="CS78" s="317"/>
      <c r="CT78" s="317"/>
      <c r="CU78" s="317"/>
      <c r="CV78" s="317"/>
      <c r="CW78" s="317"/>
      <c r="CX78" s="317"/>
      <c r="CY78" s="317"/>
      <c r="CZ78" s="316"/>
      <c r="DA78" s="312"/>
      <c r="DB78" s="312"/>
      <c r="DC78" s="312"/>
      <c r="DD78" s="312"/>
      <c r="DE78" s="84">
        <f t="shared" si="53"/>
        <v>0</v>
      </c>
      <c r="DF78" s="84">
        <f t="shared" si="53"/>
        <v>0</v>
      </c>
      <c r="DG78" s="84">
        <f t="shared" si="53"/>
        <v>0</v>
      </c>
      <c r="DH78" s="84">
        <f t="shared" si="54"/>
        <v>0</v>
      </c>
      <c r="DI78" s="84">
        <f t="shared" si="54"/>
        <v>0</v>
      </c>
      <c r="DJ78" s="84">
        <f t="shared" si="54"/>
        <v>0</v>
      </c>
      <c r="DK78" s="84">
        <f t="shared" si="54"/>
        <v>0</v>
      </c>
      <c r="DL78" s="311"/>
      <c r="DM78" s="311"/>
      <c r="DN78" s="311"/>
      <c r="DO78" s="311"/>
      <c r="DP78" s="311"/>
      <c r="DQ78" s="311"/>
      <c r="DR78" s="311"/>
    </row>
    <row r="79" spans="1:122" ht="13.5" thickBot="1" x14ac:dyDescent="0.25">
      <c r="A79" s="84">
        <v>1752</v>
      </c>
      <c r="B79" s="309"/>
      <c r="C79" s="86">
        <v>42575</v>
      </c>
      <c r="D79" s="87">
        <v>27797</v>
      </c>
      <c r="E79" s="84"/>
      <c r="F79" s="88"/>
      <c r="G79" s="84"/>
      <c r="H79" s="89"/>
      <c r="I79" s="88">
        <v>448</v>
      </c>
      <c r="J79" s="84">
        <v>63</v>
      </c>
      <c r="K79" s="88">
        <v>0</v>
      </c>
      <c r="L79" s="89">
        <v>0.859375</v>
      </c>
      <c r="M79" s="88">
        <v>407</v>
      </c>
      <c r="N79" s="88">
        <v>52</v>
      </c>
      <c r="O79" s="88">
        <v>0</v>
      </c>
      <c r="P79" s="90">
        <v>0.87223587223587229</v>
      </c>
      <c r="Q79" s="88">
        <v>188</v>
      </c>
      <c r="R79" s="88">
        <v>12</v>
      </c>
      <c r="S79" s="88">
        <v>0</v>
      </c>
      <c r="T79" s="90">
        <v>0.93617021276595747</v>
      </c>
      <c r="U79" s="88">
        <v>26754</v>
      </c>
      <c r="V79" s="88">
        <v>399</v>
      </c>
      <c r="W79" s="88">
        <v>5</v>
      </c>
      <c r="X79" s="90">
        <v>0.98508634222919933</v>
      </c>
      <c r="Y79" s="85">
        <v>27797</v>
      </c>
      <c r="Z79" s="85">
        <v>526</v>
      </c>
      <c r="AA79" s="91">
        <v>5</v>
      </c>
      <c r="AB79" s="92">
        <v>1</v>
      </c>
      <c r="AC79" s="84">
        <v>0</v>
      </c>
      <c r="AD79" s="84">
        <v>0</v>
      </c>
      <c r="AE79" s="92">
        <v>1</v>
      </c>
      <c r="AF79" s="84">
        <v>0</v>
      </c>
      <c r="AG79" s="84">
        <v>0</v>
      </c>
      <c r="AH79" s="93">
        <v>1</v>
      </c>
      <c r="AI79" s="84">
        <v>0</v>
      </c>
      <c r="AJ79" s="94">
        <v>0</v>
      </c>
      <c r="AK79" s="93">
        <v>1</v>
      </c>
      <c r="AL79" s="84">
        <v>0</v>
      </c>
      <c r="AM79" s="94">
        <v>0</v>
      </c>
      <c r="AN79" s="93">
        <v>1</v>
      </c>
      <c r="AO79" s="84">
        <v>0</v>
      </c>
      <c r="AP79" s="94">
        <v>0</v>
      </c>
      <c r="AQ79" s="93">
        <v>1</v>
      </c>
      <c r="AR79" s="84">
        <v>0</v>
      </c>
      <c r="AS79" s="94">
        <v>0</v>
      </c>
      <c r="AT79" s="93">
        <v>1</v>
      </c>
      <c r="AU79" s="84">
        <v>0</v>
      </c>
      <c r="AV79" s="94">
        <v>0</v>
      </c>
      <c r="AW79" s="95">
        <v>0</v>
      </c>
      <c r="AX79" s="95">
        <v>855</v>
      </c>
      <c r="AY79" s="96">
        <v>26942</v>
      </c>
      <c r="AZ79" s="108"/>
      <c r="BA79" s="97">
        <v>21</v>
      </c>
      <c r="BB79" s="98">
        <v>9</v>
      </c>
      <c r="BC79" s="98">
        <v>22</v>
      </c>
      <c r="BD79" s="99">
        <v>7.5</v>
      </c>
      <c r="BE79" s="100">
        <v>10.5</v>
      </c>
      <c r="BF79" s="101"/>
      <c r="BG79" s="84"/>
      <c r="BH79" s="84"/>
      <c r="BI79" s="102"/>
      <c r="BJ79" s="102"/>
      <c r="BK79" s="102"/>
      <c r="BL79" s="103"/>
      <c r="BM79" s="104"/>
      <c r="BN79" s="102"/>
      <c r="BO79" s="102"/>
      <c r="BP79" s="107"/>
      <c r="BQ79" s="107"/>
      <c r="BR79" s="107"/>
      <c r="BS79" s="107"/>
      <c r="BT79" s="105">
        <f t="shared" si="29"/>
        <v>1</v>
      </c>
      <c r="BU79" s="105">
        <f t="shared" si="30"/>
        <v>1</v>
      </c>
      <c r="BV79" s="105">
        <f t="shared" si="31"/>
        <v>1</v>
      </c>
      <c r="BW79" s="105">
        <f t="shared" si="32"/>
        <v>1</v>
      </c>
      <c r="BX79" s="105">
        <f t="shared" si="33"/>
        <v>1</v>
      </c>
      <c r="BY79" s="105">
        <f t="shared" si="34"/>
        <v>1</v>
      </c>
      <c r="BZ79" s="105">
        <f t="shared" si="35"/>
        <v>1</v>
      </c>
      <c r="CA79" s="215">
        <v>0.98</v>
      </c>
      <c r="CB79" s="215">
        <v>0.9</v>
      </c>
      <c r="CC79" s="315"/>
      <c r="CD79" s="315"/>
      <c r="CE79" s="315"/>
      <c r="CF79" s="315"/>
      <c r="CG79" s="315"/>
      <c r="CH79" s="315"/>
      <c r="CI79" s="315"/>
      <c r="CJ79" s="216">
        <v>0.998</v>
      </c>
      <c r="CK79" s="216">
        <v>0.95</v>
      </c>
      <c r="CL79" s="217">
        <f t="shared" si="36"/>
        <v>1</v>
      </c>
      <c r="CM79" s="217">
        <f t="shared" si="37"/>
        <v>1</v>
      </c>
      <c r="CN79" s="217">
        <f t="shared" si="38"/>
        <v>1</v>
      </c>
      <c r="CO79" s="217">
        <f t="shared" si="39"/>
        <v>1</v>
      </c>
      <c r="CP79" s="217">
        <f t="shared" si="40"/>
        <v>1</v>
      </c>
      <c r="CQ79" s="217">
        <f t="shared" si="41"/>
        <v>1</v>
      </c>
      <c r="CR79" s="217">
        <f t="shared" si="42"/>
        <v>1</v>
      </c>
      <c r="CS79" s="317"/>
      <c r="CT79" s="317"/>
      <c r="CU79" s="317"/>
      <c r="CV79" s="317"/>
      <c r="CW79" s="317"/>
      <c r="CX79" s="317"/>
      <c r="CY79" s="317"/>
      <c r="CZ79" s="316"/>
      <c r="DA79" s="312"/>
      <c r="DB79" s="312"/>
      <c r="DC79" s="312"/>
      <c r="DD79" s="312"/>
      <c r="DE79" s="84">
        <f t="shared" si="53"/>
        <v>0</v>
      </c>
      <c r="DF79" s="84">
        <f t="shared" si="53"/>
        <v>0</v>
      </c>
      <c r="DG79" s="84">
        <f t="shared" si="53"/>
        <v>0</v>
      </c>
      <c r="DH79" s="84">
        <f t="shared" si="54"/>
        <v>0</v>
      </c>
      <c r="DI79" s="84">
        <f t="shared" si="54"/>
        <v>0</v>
      </c>
      <c r="DJ79" s="84">
        <f t="shared" si="54"/>
        <v>0</v>
      </c>
      <c r="DK79" s="84">
        <f t="shared" si="54"/>
        <v>0</v>
      </c>
      <c r="DL79" s="311"/>
      <c r="DM79" s="311"/>
      <c r="DN79" s="311"/>
      <c r="DO79" s="311"/>
      <c r="DP79" s="311"/>
      <c r="DQ79" s="311"/>
      <c r="DR79" s="311"/>
    </row>
    <row r="80" spans="1:122" ht="13.5" thickBot="1" x14ac:dyDescent="0.25">
      <c r="A80" s="84">
        <v>1753</v>
      </c>
      <c r="B80" s="309">
        <v>30</v>
      </c>
      <c r="C80" s="86">
        <v>42576</v>
      </c>
      <c r="D80" s="87">
        <v>84627</v>
      </c>
      <c r="E80" s="84">
        <v>11197</v>
      </c>
      <c r="F80" s="88">
        <v>381</v>
      </c>
      <c r="G80" s="84">
        <v>0</v>
      </c>
      <c r="H80" s="89">
        <v>0.96597302848977407</v>
      </c>
      <c r="I80" s="88">
        <v>15325</v>
      </c>
      <c r="J80" s="84">
        <v>789</v>
      </c>
      <c r="K80" s="88">
        <v>8</v>
      </c>
      <c r="L80" s="89">
        <v>0.94851549755301789</v>
      </c>
      <c r="M80" s="88">
        <v>5470</v>
      </c>
      <c r="N80" s="88">
        <v>181</v>
      </c>
      <c r="O80" s="88">
        <v>2</v>
      </c>
      <c r="P80" s="90">
        <v>0.96691042047531994</v>
      </c>
      <c r="Q80" s="88">
        <v>7105</v>
      </c>
      <c r="R80" s="88">
        <v>365</v>
      </c>
      <c r="S80" s="88">
        <v>0</v>
      </c>
      <c r="T80" s="90">
        <v>0.94862772695285014</v>
      </c>
      <c r="U80" s="88">
        <v>45530</v>
      </c>
      <c r="V80" s="88">
        <v>1817</v>
      </c>
      <c r="W80" s="88">
        <v>4</v>
      </c>
      <c r="X80" s="90">
        <v>0.96009224687019545</v>
      </c>
      <c r="Y80" s="85">
        <v>84627</v>
      </c>
      <c r="Z80" s="85">
        <v>3533</v>
      </c>
      <c r="AA80" s="91">
        <v>14</v>
      </c>
      <c r="AB80" s="92">
        <v>1</v>
      </c>
      <c r="AC80" s="84">
        <v>0</v>
      </c>
      <c r="AD80" s="84">
        <v>0</v>
      </c>
      <c r="AE80" s="92">
        <v>1</v>
      </c>
      <c r="AF80" s="84">
        <v>0</v>
      </c>
      <c r="AG80" s="84">
        <v>0</v>
      </c>
      <c r="AH80" s="93">
        <v>1</v>
      </c>
      <c r="AI80" s="84">
        <v>0</v>
      </c>
      <c r="AJ80" s="94">
        <v>0</v>
      </c>
      <c r="AK80" s="93">
        <v>1</v>
      </c>
      <c r="AL80" s="84">
        <v>0</v>
      </c>
      <c r="AM80" s="94">
        <v>0</v>
      </c>
      <c r="AN80" s="93">
        <v>1</v>
      </c>
      <c r="AO80" s="84">
        <v>0</v>
      </c>
      <c r="AP80" s="94">
        <v>0</v>
      </c>
      <c r="AQ80" s="93">
        <v>1</v>
      </c>
      <c r="AR80" s="84">
        <v>0</v>
      </c>
      <c r="AS80" s="94">
        <v>0</v>
      </c>
      <c r="AT80" s="93">
        <v>1</v>
      </c>
      <c r="AU80" s="84">
        <v>0</v>
      </c>
      <c r="AV80" s="94">
        <v>0</v>
      </c>
      <c r="AW80" s="95">
        <v>11197</v>
      </c>
      <c r="AX80" s="95">
        <v>20795</v>
      </c>
      <c r="AY80" s="96">
        <v>52635</v>
      </c>
      <c r="AZ80" s="108"/>
      <c r="BA80" s="97">
        <v>14.5</v>
      </c>
      <c r="BB80" s="98">
        <v>0</v>
      </c>
      <c r="BC80" s="98">
        <v>12</v>
      </c>
      <c r="BD80" s="99">
        <v>7.5</v>
      </c>
      <c r="BE80" s="100">
        <v>10.5</v>
      </c>
      <c r="BF80" s="101"/>
      <c r="BG80" s="84"/>
      <c r="BH80" s="84"/>
      <c r="BI80" s="102"/>
      <c r="BJ80" s="102"/>
      <c r="BK80" s="102"/>
      <c r="BL80" s="103"/>
      <c r="BM80" s="104"/>
      <c r="BN80" s="102"/>
      <c r="BO80" s="102"/>
      <c r="BP80" s="107"/>
      <c r="BQ80" s="107"/>
      <c r="BR80" s="107"/>
      <c r="BS80" s="107"/>
      <c r="BT80" s="105">
        <f t="shared" si="29"/>
        <v>1</v>
      </c>
      <c r="BU80" s="105">
        <f t="shared" si="30"/>
        <v>1</v>
      </c>
      <c r="BV80" s="105">
        <f t="shared" si="31"/>
        <v>1</v>
      </c>
      <c r="BW80" s="105">
        <f t="shared" si="32"/>
        <v>1</v>
      </c>
      <c r="BX80" s="105">
        <f t="shared" si="33"/>
        <v>1</v>
      </c>
      <c r="BY80" s="105">
        <f t="shared" si="34"/>
        <v>1</v>
      </c>
      <c r="BZ80" s="105">
        <f t="shared" si="35"/>
        <v>1</v>
      </c>
      <c r="CA80" s="215">
        <v>0.98</v>
      </c>
      <c r="CB80" s="215">
        <v>0.9</v>
      </c>
      <c r="CC80" s="313">
        <f t="shared" ref="CC80:CI80" si="57">AVERAGE(BT80:BT86)</f>
        <v>1</v>
      </c>
      <c r="CD80" s="313">
        <f t="shared" si="57"/>
        <v>1</v>
      </c>
      <c r="CE80" s="313">
        <f t="shared" si="57"/>
        <v>1</v>
      </c>
      <c r="CF80" s="313">
        <f t="shared" si="57"/>
        <v>1</v>
      </c>
      <c r="CG80" s="313">
        <f t="shared" si="57"/>
        <v>1</v>
      </c>
      <c r="CH80" s="313">
        <f t="shared" si="57"/>
        <v>1</v>
      </c>
      <c r="CI80" s="313">
        <f t="shared" si="57"/>
        <v>1</v>
      </c>
      <c r="CJ80" s="216">
        <v>0.998</v>
      </c>
      <c r="CK80" s="216">
        <v>0.95</v>
      </c>
      <c r="CL80" s="217">
        <f t="shared" si="36"/>
        <v>1</v>
      </c>
      <c r="CM80" s="217">
        <f t="shared" si="37"/>
        <v>1</v>
      </c>
      <c r="CN80" s="217">
        <f t="shared" si="38"/>
        <v>1</v>
      </c>
      <c r="CO80" s="217">
        <f t="shared" si="39"/>
        <v>1</v>
      </c>
      <c r="CP80" s="217">
        <f t="shared" si="40"/>
        <v>1</v>
      </c>
      <c r="CQ80" s="217">
        <f t="shared" si="41"/>
        <v>1</v>
      </c>
      <c r="CR80" s="217">
        <f t="shared" si="42"/>
        <v>1</v>
      </c>
      <c r="CS80" s="316">
        <f t="shared" ref="CS80:CY80" si="58">AVERAGE(CL80:CL86)</f>
        <v>1</v>
      </c>
      <c r="CT80" s="316">
        <f t="shared" si="58"/>
        <v>1</v>
      </c>
      <c r="CU80" s="316">
        <f t="shared" si="58"/>
        <v>1</v>
      </c>
      <c r="CV80" s="316">
        <f t="shared" si="58"/>
        <v>1</v>
      </c>
      <c r="CW80" s="316">
        <f t="shared" si="58"/>
        <v>1</v>
      </c>
      <c r="CX80" s="316">
        <f t="shared" si="58"/>
        <v>1</v>
      </c>
      <c r="CY80" s="316">
        <f t="shared" si="58"/>
        <v>1</v>
      </c>
      <c r="CZ80" s="316">
        <f>(SUM(Q80:Q86)-SUM(R80:R86))/SUM(Q80:Q86)</f>
        <v>0.95097105589703634</v>
      </c>
      <c r="DA80" s="312">
        <f>(SUM(U80:U86)-SUM(V80:V86))/SUM(U80:U86)</f>
        <v>0.96012838523374699</v>
      </c>
      <c r="DB80" s="312">
        <f>((SUM(E80:E86)-SUM(F80:F86))/SUM(E80:E86))</f>
        <v>0.97001440625643132</v>
      </c>
      <c r="DC80" s="312">
        <f>((SUM(I80:I86)-SUM(J80:J86))/SUM(I80:I86))</f>
        <v>0.96413431422536233</v>
      </c>
      <c r="DD80" s="312">
        <f>((SUM(M80:M86)-SUM(N80:N86))/SUM(M80:M86))</f>
        <v>0.96466612482354452</v>
      </c>
      <c r="DE80" s="84">
        <f t="shared" si="53"/>
        <v>0</v>
      </c>
      <c r="DF80" s="84">
        <f t="shared" si="53"/>
        <v>0</v>
      </c>
      <c r="DG80" s="84">
        <f t="shared" si="53"/>
        <v>0</v>
      </c>
      <c r="DH80" s="84">
        <f t="shared" si="54"/>
        <v>0</v>
      </c>
      <c r="DI80" s="84">
        <f t="shared" si="54"/>
        <v>0</v>
      </c>
      <c r="DJ80" s="84">
        <f t="shared" si="54"/>
        <v>0</v>
      </c>
      <c r="DK80" s="84">
        <f t="shared" si="54"/>
        <v>0</v>
      </c>
      <c r="DL80" s="311">
        <f>IF(CC80&lt;99%,5000,IF(CC80&lt;99.2%,4500,IF(CC80&lt;99.3%,4000,IF(CC80&lt;99.4%,3500,IF(CC80&lt;99.5%,3000,IF(CC80&lt;99.6%,2500,IF(CC80&lt;99.7%,2000,IF(CC80&lt;99.8%,1500,))))))))</f>
        <v>0</v>
      </c>
      <c r="DM80" s="311">
        <f>IF(CD80&lt;99%,5000,IF(CD80&lt;99.2%,4500,IF(CD80&lt;99.3%,4000,IF(CD80&lt;99.4%,3500,IF(CD80&lt;99.5%,3000,IF(CD80&lt;99.6%,2500,IF(CD80&lt;99.7%,2000,IF(CD80&lt;99.8%,1500,))))))))</f>
        <v>0</v>
      </c>
      <c r="DN80" s="311">
        <f>IF(CE80&lt;99%,5000,IF(CE80&lt;99.2%,4500,IF(CE80&lt;99.3%,4000,IF(CE80&lt;99.4%,3500,IF(CE80&lt;99.5%,3000,IF(CE80&lt;99.6%,2500,IF(CE80&lt;99.7%,2000,IF(CE80&lt;99.8%,1500,))))))))</f>
        <v>0</v>
      </c>
      <c r="DO80" s="311">
        <f>IF(CF80&lt;88.2%,5000,IF(CF80&lt;88.4%,4500,IF(CF80&lt;88.5%,4000,IF(CF80&lt;88.6%,3500,IF(CF80&lt;88.7%,3000,IF(CF80&lt;88.8%,2500,IF(CF80&lt;88.9%,2000,IF(CF80&lt;90%,1500,))))))))</f>
        <v>0</v>
      </c>
      <c r="DP80" s="311">
        <f>IF(CG80&lt;99%,5000,IF(CG80&lt;99.2%,4500,IF(CG80&lt;99.3%,4000,IF(CG80&lt;99.4%,3500,IF(CG80&lt;99.5%,3000,IF(CG80&lt;99.6%,2500,IF(CG80&lt;99.7%,2000,IF(CG80&lt;99.8%,1500,))))))))</f>
        <v>0</v>
      </c>
      <c r="DQ80" s="311">
        <f>IF(CH80&lt;99%,5000,IF(CH80&lt;99.2%,4500,IF(CH80&lt;99.3%,4000,IF(CH80&lt;99.4%,3500,IF(CH80&lt;99.5%,3000,IF(CH80&lt;99.6%,2500,IF(CH80&lt;99.7%,2000,IF(CH80&lt;99.8%,1500,))))))))</f>
        <v>0</v>
      </c>
      <c r="DR80" s="311">
        <f>IF(CI80&lt;99%,5000,IF(CI80&lt;99.2%,4500,IF(CI80&lt;99.3%,4000,IF(CI80&lt;99.4%,3500,IF(CI80&lt;99.5%,3000,IF(CI80&lt;99.6%,2500,IF(CI80&lt;99.7%,2000,IF(CI80&lt;99.8%,1500,))))))))</f>
        <v>0</v>
      </c>
    </row>
    <row r="81" spans="1:122" ht="13.5" thickBot="1" x14ac:dyDescent="0.25">
      <c r="A81" s="84">
        <v>1754</v>
      </c>
      <c r="B81" s="309"/>
      <c r="C81" s="86">
        <v>42577</v>
      </c>
      <c r="D81" s="87">
        <v>76155</v>
      </c>
      <c r="E81" s="84">
        <v>9720</v>
      </c>
      <c r="F81" s="88">
        <v>291</v>
      </c>
      <c r="G81" s="84">
        <v>0</v>
      </c>
      <c r="H81" s="89">
        <v>0.97006172839506177</v>
      </c>
      <c r="I81" s="88">
        <v>11529</v>
      </c>
      <c r="J81" s="84">
        <v>445</v>
      </c>
      <c r="K81" s="88">
        <v>0</v>
      </c>
      <c r="L81" s="89">
        <v>0.96140168271315807</v>
      </c>
      <c r="M81" s="88">
        <v>3589</v>
      </c>
      <c r="N81" s="88">
        <v>149</v>
      </c>
      <c r="O81" s="88">
        <v>0</v>
      </c>
      <c r="P81" s="90">
        <v>0.95848425745332966</v>
      </c>
      <c r="Q81" s="88">
        <v>6241</v>
      </c>
      <c r="R81" s="88">
        <v>276</v>
      </c>
      <c r="S81" s="88">
        <v>2</v>
      </c>
      <c r="T81" s="90">
        <v>0.95577631789777284</v>
      </c>
      <c r="U81" s="88">
        <v>45076</v>
      </c>
      <c r="V81" s="88">
        <v>2028</v>
      </c>
      <c r="W81" s="88">
        <v>11</v>
      </c>
      <c r="X81" s="90">
        <v>0.9550093175969474</v>
      </c>
      <c r="Y81" s="85">
        <v>76155</v>
      </c>
      <c r="Z81" s="85">
        <v>3189</v>
      </c>
      <c r="AA81" s="91">
        <v>13</v>
      </c>
      <c r="AB81" s="92">
        <v>1</v>
      </c>
      <c r="AC81" s="84">
        <v>0</v>
      </c>
      <c r="AD81" s="84">
        <v>0</v>
      </c>
      <c r="AE81" s="92">
        <v>1</v>
      </c>
      <c r="AF81" s="84">
        <v>0</v>
      </c>
      <c r="AG81" s="84">
        <v>0</v>
      </c>
      <c r="AH81" s="93">
        <v>1</v>
      </c>
      <c r="AI81" s="84">
        <v>0</v>
      </c>
      <c r="AJ81" s="94">
        <v>0</v>
      </c>
      <c r="AK81" s="93">
        <v>1</v>
      </c>
      <c r="AL81" s="84">
        <v>0</v>
      </c>
      <c r="AM81" s="94">
        <v>0</v>
      </c>
      <c r="AN81" s="93">
        <v>1</v>
      </c>
      <c r="AO81" s="84">
        <v>0</v>
      </c>
      <c r="AP81" s="94">
        <v>0</v>
      </c>
      <c r="AQ81" s="93">
        <v>1</v>
      </c>
      <c r="AR81" s="84">
        <v>0</v>
      </c>
      <c r="AS81" s="94">
        <v>0</v>
      </c>
      <c r="AT81" s="93">
        <v>1</v>
      </c>
      <c r="AU81" s="84">
        <v>0</v>
      </c>
      <c r="AV81" s="94">
        <v>0</v>
      </c>
      <c r="AW81" s="95">
        <v>9720</v>
      </c>
      <c r="AX81" s="95">
        <v>15118</v>
      </c>
      <c r="AY81" s="96">
        <v>51317</v>
      </c>
      <c r="AZ81" s="108"/>
      <c r="BA81" s="97">
        <v>16</v>
      </c>
      <c r="BB81" s="98">
        <v>0</v>
      </c>
      <c r="BC81" s="98">
        <v>8</v>
      </c>
      <c r="BD81" s="99">
        <v>7.5</v>
      </c>
      <c r="BE81" s="100">
        <v>10.5</v>
      </c>
      <c r="BF81" s="101"/>
      <c r="BG81" s="84"/>
      <c r="BH81" s="84"/>
      <c r="BI81" s="102"/>
      <c r="BJ81" s="102"/>
      <c r="BK81" s="102"/>
      <c r="BL81" s="103"/>
      <c r="BM81" s="104"/>
      <c r="BN81" s="102"/>
      <c r="BO81" s="102"/>
      <c r="BP81" s="104"/>
      <c r="BQ81" s="104"/>
      <c r="BR81" s="104"/>
      <c r="BS81" s="104"/>
      <c r="BT81" s="105">
        <f t="shared" si="29"/>
        <v>1</v>
      </c>
      <c r="BU81" s="105">
        <f t="shared" si="30"/>
        <v>1</v>
      </c>
      <c r="BV81" s="105">
        <f t="shared" si="31"/>
        <v>1</v>
      </c>
      <c r="BW81" s="105">
        <f t="shared" si="32"/>
        <v>1</v>
      </c>
      <c r="BX81" s="105">
        <f t="shared" si="33"/>
        <v>1</v>
      </c>
      <c r="BY81" s="105">
        <f t="shared" si="34"/>
        <v>1</v>
      </c>
      <c r="BZ81" s="105">
        <f t="shared" si="35"/>
        <v>1</v>
      </c>
      <c r="CA81" s="215">
        <v>0.98</v>
      </c>
      <c r="CB81" s="215">
        <v>0.9</v>
      </c>
      <c r="CC81" s="314"/>
      <c r="CD81" s="314"/>
      <c r="CE81" s="314"/>
      <c r="CF81" s="314"/>
      <c r="CG81" s="314"/>
      <c r="CH81" s="314"/>
      <c r="CI81" s="314"/>
      <c r="CJ81" s="216">
        <v>0.998</v>
      </c>
      <c r="CK81" s="216">
        <v>0.95</v>
      </c>
      <c r="CL81" s="217">
        <f t="shared" si="36"/>
        <v>1</v>
      </c>
      <c r="CM81" s="217">
        <f t="shared" si="37"/>
        <v>1</v>
      </c>
      <c r="CN81" s="217">
        <f t="shared" si="38"/>
        <v>1</v>
      </c>
      <c r="CO81" s="217">
        <f t="shared" si="39"/>
        <v>1</v>
      </c>
      <c r="CP81" s="217">
        <f t="shared" si="40"/>
        <v>1</v>
      </c>
      <c r="CQ81" s="217">
        <f t="shared" si="41"/>
        <v>1</v>
      </c>
      <c r="CR81" s="217">
        <f t="shared" si="42"/>
        <v>1</v>
      </c>
      <c r="CS81" s="317"/>
      <c r="CT81" s="317"/>
      <c r="CU81" s="317"/>
      <c r="CV81" s="317"/>
      <c r="CW81" s="317"/>
      <c r="CX81" s="317"/>
      <c r="CY81" s="317"/>
      <c r="CZ81" s="316"/>
      <c r="DA81" s="312"/>
      <c r="DB81" s="312"/>
      <c r="DC81" s="312"/>
      <c r="DD81" s="312"/>
      <c r="DE81" s="84">
        <f t="shared" si="53"/>
        <v>0</v>
      </c>
      <c r="DF81" s="84">
        <f t="shared" si="53"/>
        <v>0</v>
      </c>
      <c r="DG81" s="84">
        <f t="shared" si="53"/>
        <v>0</v>
      </c>
      <c r="DH81" s="84">
        <f t="shared" si="54"/>
        <v>0</v>
      </c>
      <c r="DI81" s="84">
        <f t="shared" si="54"/>
        <v>0</v>
      </c>
      <c r="DJ81" s="84">
        <f t="shared" si="54"/>
        <v>0</v>
      </c>
      <c r="DK81" s="84">
        <f t="shared" si="54"/>
        <v>0</v>
      </c>
      <c r="DL81" s="311"/>
      <c r="DM81" s="311"/>
      <c r="DN81" s="311"/>
      <c r="DO81" s="311"/>
      <c r="DP81" s="311"/>
      <c r="DQ81" s="311"/>
      <c r="DR81" s="311"/>
    </row>
    <row r="82" spans="1:122" ht="13.5" thickBot="1" x14ac:dyDescent="0.25">
      <c r="A82" s="84">
        <v>1755</v>
      </c>
      <c r="B82" s="309"/>
      <c r="C82" s="86">
        <v>42578</v>
      </c>
      <c r="D82" s="87">
        <v>74407</v>
      </c>
      <c r="E82" s="84">
        <v>9564</v>
      </c>
      <c r="F82" s="88">
        <v>274</v>
      </c>
      <c r="G82" s="84">
        <v>0</v>
      </c>
      <c r="H82" s="89">
        <v>0.97135089920535345</v>
      </c>
      <c r="I82" s="88">
        <v>13950</v>
      </c>
      <c r="J82" s="84">
        <v>338</v>
      </c>
      <c r="K82" s="88">
        <v>0</v>
      </c>
      <c r="L82" s="89">
        <v>0.9757706093189964</v>
      </c>
      <c r="M82" s="88">
        <v>4622</v>
      </c>
      <c r="N82" s="88">
        <v>142</v>
      </c>
      <c r="O82" s="88">
        <v>2</v>
      </c>
      <c r="P82" s="90">
        <v>0.96927736910428386</v>
      </c>
      <c r="Q82" s="88">
        <v>6957</v>
      </c>
      <c r="R82" s="88">
        <v>339</v>
      </c>
      <c r="S82" s="88">
        <v>2</v>
      </c>
      <c r="T82" s="90">
        <v>0.95127210004312202</v>
      </c>
      <c r="U82" s="88">
        <v>39314</v>
      </c>
      <c r="V82" s="88">
        <v>1463</v>
      </c>
      <c r="W82" s="88">
        <v>3</v>
      </c>
      <c r="X82" s="90">
        <v>0.9627867935086738</v>
      </c>
      <c r="Y82" s="85">
        <v>74407</v>
      </c>
      <c r="Z82" s="85">
        <v>2556</v>
      </c>
      <c r="AA82" s="91">
        <v>7</v>
      </c>
      <c r="AB82" s="92">
        <v>1</v>
      </c>
      <c r="AC82" s="84">
        <v>0</v>
      </c>
      <c r="AD82" s="84">
        <v>0</v>
      </c>
      <c r="AE82" s="92">
        <v>1</v>
      </c>
      <c r="AF82" s="84">
        <v>0</v>
      </c>
      <c r="AG82" s="84">
        <v>0</v>
      </c>
      <c r="AH82" s="93">
        <v>1</v>
      </c>
      <c r="AI82" s="84">
        <v>0</v>
      </c>
      <c r="AJ82" s="94">
        <v>0</v>
      </c>
      <c r="AK82" s="93">
        <v>1</v>
      </c>
      <c r="AL82" s="84">
        <v>0</v>
      </c>
      <c r="AM82" s="94">
        <v>0</v>
      </c>
      <c r="AN82" s="93">
        <v>1</v>
      </c>
      <c r="AO82" s="84">
        <v>0</v>
      </c>
      <c r="AP82" s="94">
        <v>0</v>
      </c>
      <c r="AQ82" s="93">
        <v>1</v>
      </c>
      <c r="AR82" s="84">
        <v>0</v>
      </c>
      <c r="AS82" s="94">
        <v>0</v>
      </c>
      <c r="AT82" s="93">
        <v>1</v>
      </c>
      <c r="AU82" s="84">
        <v>0</v>
      </c>
      <c r="AV82" s="94">
        <v>0</v>
      </c>
      <c r="AW82" s="95">
        <v>9564</v>
      </c>
      <c r="AX82" s="95">
        <v>18572</v>
      </c>
      <c r="AY82" s="96">
        <v>46271</v>
      </c>
      <c r="AZ82" s="108"/>
      <c r="BA82" s="97">
        <v>21</v>
      </c>
      <c r="BB82" s="98">
        <v>9</v>
      </c>
      <c r="BC82" s="98">
        <v>18</v>
      </c>
      <c r="BD82" s="99">
        <v>7.5</v>
      </c>
      <c r="BE82" s="100">
        <v>10.5</v>
      </c>
      <c r="BF82" s="101"/>
      <c r="BG82" s="84"/>
      <c r="BH82" s="84"/>
      <c r="BI82" s="102"/>
      <c r="BJ82" s="102"/>
      <c r="BK82" s="102"/>
      <c r="BL82" s="103"/>
      <c r="BM82" s="104"/>
      <c r="BN82" s="102"/>
      <c r="BO82" s="102"/>
      <c r="BP82" s="104"/>
      <c r="BQ82" s="104"/>
      <c r="BR82" s="104"/>
      <c r="BS82" s="104"/>
      <c r="BT82" s="105">
        <f t="shared" si="29"/>
        <v>1</v>
      </c>
      <c r="BU82" s="105">
        <f t="shared" si="30"/>
        <v>1</v>
      </c>
      <c r="BV82" s="105">
        <f t="shared" si="31"/>
        <v>1</v>
      </c>
      <c r="BW82" s="105">
        <f t="shared" si="32"/>
        <v>1</v>
      </c>
      <c r="BX82" s="105">
        <f t="shared" si="33"/>
        <v>1</v>
      </c>
      <c r="BY82" s="105">
        <f t="shared" si="34"/>
        <v>1</v>
      </c>
      <c r="BZ82" s="105">
        <f t="shared" si="35"/>
        <v>1</v>
      </c>
      <c r="CA82" s="215">
        <v>0.98</v>
      </c>
      <c r="CB82" s="215">
        <v>0.9</v>
      </c>
      <c r="CC82" s="314"/>
      <c r="CD82" s="314"/>
      <c r="CE82" s="314"/>
      <c r="CF82" s="314"/>
      <c r="CG82" s="314"/>
      <c r="CH82" s="314"/>
      <c r="CI82" s="314"/>
      <c r="CJ82" s="216">
        <v>0.998</v>
      </c>
      <c r="CK82" s="216">
        <v>0.95</v>
      </c>
      <c r="CL82" s="217">
        <f t="shared" si="36"/>
        <v>1</v>
      </c>
      <c r="CM82" s="217">
        <f t="shared" si="37"/>
        <v>1</v>
      </c>
      <c r="CN82" s="217">
        <f t="shared" si="38"/>
        <v>1</v>
      </c>
      <c r="CO82" s="217">
        <f t="shared" si="39"/>
        <v>1</v>
      </c>
      <c r="CP82" s="217">
        <f t="shared" si="40"/>
        <v>1</v>
      </c>
      <c r="CQ82" s="217">
        <f t="shared" si="41"/>
        <v>1</v>
      </c>
      <c r="CR82" s="217">
        <f t="shared" si="42"/>
        <v>1</v>
      </c>
      <c r="CS82" s="317"/>
      <c r="CT82" s="317"/>
      <c r="CU82" s="317"/>
      <c r="CV82" s="317"/>
      <c r="CW82" s="317"/>
      <c r="CX82" s="317"/>
      <c r="CY82" s="317"/>
      <c r="CZ82" s="316"/>
      <c r="DA82" s="312"/>
      <c r="DB82" s="312"/>
      <c r="DC82" s="312"/>
      <c r="DD82" s="312"/>
      <c r="DE82" s="84">
        <f t="shared" si="53"/>
        <v>0</v>
      </c>
      <c r="DF82" s="84">
        <f t="shared" si="53"/>
        <v>0</v>
      </c>
      <c r="DG82" s="84">
        <f t="shared" si="53"/>
        <v>0</v>
      </c>
      <c r="DH82" s="84">
        <f t="shared" si="54"/>
        <v>0</v>
      </c>
      <c r="DI82" s="84">
        <f t="shared" si="54"/>
        <v>0</v>
      </c>
      <c r="DJ82" s="84">
        <f t="shared" si="54"/>
        <v>0</v>
      </c>
      <c r="DK82" s="84">
        <f t="shared" si="54"/>
        <v>0</v>
      </c>
      <c r="DL82" s="311"/>
      <c r="DM82" s="311"/>
      <c r="DN82" s="311"/>
      <c r="DO82" s="311"/>
      <c r="DP82" s="311"/>
      <c r="DQ82" s="311"/>
      <c r="DR82" s="311"/>
    </row>
    <row r="83" spans="1:122" ht="13.5" thickBot="1" x14ac:dyDescent="0.25">
      <c r="A83" s="84">
        <v>1756</v>
      </c>
      <c r="B83" s="309"/>
      <c r="C83" s="86">
        <v>42579</v>
      </c>
      <c r="D83" s="87">
        <v>66052</v>
      </c>
      <c r="E83" s="84">
        <v>8928</v>
      </c>
      <c r="F83" s="88">
        <v>237</v>
      </c>
      <c r="G83" s="84">
        <v>3</v>
      </c>
      <c r="H83" s="89">
        <v>0.97345430107526887</v>
      </c>
      <c r="I83" s="88">
        <v>10199</v>
      </c>
      <c r="J83" s="84">
        <v>251</v>
      </c>
      <c r="K83" s="88">
        <v>0</v>
      </c>
      <c r="L83" s="89">
        <v>0.97538974409255808</v>
      </c>
      <c r="M83" s="88">
        <v>3623</v>
      </c>
      <c r="N83" s="88">
        <v>137</v>
      </c>
      <c r="O83" s="88">
        <v>0</v>
      </c>
      <c r="P83" s="90">
        <v>0.962186033673751</v>
      </c>
      <c r="Q83" s="88">
        <v>6466</v>
      </c>
      <c r="R83" s="88">
        <v>327</v>
      </c>
      <c r="S83" s="88">
        <v>0</v>
      </c>
      <c r="T83" s="90">
        <v>0.94942777605938755</v>
      </c>
      <c r="U83" s="88">
        <v>36836</v>
      </c>
      <c r="V83" s="88">
        <v>1399</v>
      </c>
      <c r="W83" s="88">
        <v>4</v>
      </c>
      <c r="X83" s="90">
        <v>0.96202084916929087</v>
      </c>
      <c r="Y83" s="85">
        <v>66052</v>
      </c>
      <c r="Z83" s="85">
        <v>2351</v>
      </c>
      <c r="AA83" s="91">
        <v>7</v>
      </c>
      <c r="AB83" s="92">
        <v>1</v>
      </c>
      <c r="AC83" s="84">
        <v>0</v>
      </c>
      <c r="AD83" s="84">
        <v>0</v>
      </c>
      <c r="AE83" s="92">
        <v>1</v>
      </c>
      <c r="AF83" s="84">
        <v>0</v>
      </c>
      <c r="AG83" s="84">
        <v>0</v>
      </c>
      <c r="AH83" s="93">
        <v>1</v>
      </c>
      <c r="AI83" s="84">
        <v>0</v>
      </c>
      <c r="AJ83" s="94">
        <v>0</v>
      </c>
      <c r="AK83" s="93">
        <v>1</v>
      </c>
      <c r="AL83" s="84">
        <v>0</v>
      </c>
      <c r="AM83" s="94">
        <v>0</v>
      </c>
      <c r="AN83" s="93">
        <v>1</v>
      </c>
      <c r="AO83" s="84">
        <v>0</v>
      </c>
      <c r="AP83" s="94">
        <v>0</v>
      </c>
      <c r="AQ83" s="93">
        <v>1</v>
      </c>
      <c r="AR83" s="84">
        <v>0</v>
      </c>
      <c r="AS83" s="94">
        <v>0</v>
      </c>
      <c r="AT83" s="93">
        <v>1</v>
      </c>
      <c r="AU83" s="84">
        <v>0</v>
      </c>
      <c r="AV83" s="94">
        <v>0</v>
      </c>
      <c r="AW83" s="95">
        <v>8928</v>
      </c>
      <c r="AX83" s="95">
        <v>13822</v>
      </c>
      <c r="AY83" s="96">
        <v>43302</v>
      </c>
      <c r="AZ83" s="108"/>
      <c r="BA83" s="97">
        <v>21</v>
      </c>
      <c r="BB83" s="98">
        <v>9</v>
      </c>
      <c r="BC83" s="98">
        <v>22</v>
      </c>
      <c r="BD83" s="99">
        <v>7.5</v>
      </c>
      <c r="BE83" s="100">
        <v>10.5</v>
      </c>
      <c r="BF83" s="101"/>
      <c r="BG83" s="84"/>
      <c r="BH83" s="84"/>
      <c r="BI83" s="102"/>
      <c r="BJ83" s="102"/>
      <c r="BK83" s="102"/>
      <c r="BL83" s="103"/>
      <c r="BM83" s="104"/>
      <c r="BN83" s="102"/>
      <c r="BO83" s="102"/>
      <c r="BP83" s="104"/>
      <c r="BQ83" s="104"/>
      <c r="BR83" s="104"/>
      <c r="BS83" s="104"/>
      <c r="BT83" s="105">
        <f t="shared" si="29"/>
        <v>1</v>
      </c>
      <c r="BU83" s="105">
        <f t="shared" si="30"/>
        <v>1</v>
      </c>
      <c r="BV83" s="105">
        <f t="shared" si="31"/>
        <v>1</v>
      </c>
      <c r="BW83" s="105">
        <f t="shared" si="32"/>
        <v>1</v>
      </c>
      <c r="BX83" s="105">
        <f t="shared" si="33"/>
        <v>1</v>
      </c>
      <c r="BY83" s="105">
        <f t="shared" si="34"/>
        <v>1</v>
      </c>
      <c r="BZ83" s="105">
        <f t="shared" si="35"/>
        <v>1</v>
      </c>
      <c r="CA83" s="215">
        <v>0.98</v>
      </c>
      <c r="CB83" s="215">
        <v>0.9</v>
      </c>
      <c r="CC83" s="314"/>
      <c r="CD83" s="314"/>
      <c r="CE83" s="314"/>
      <c r="CF83" s="314"/>
      <c r="CG83" s="314"/>
      <c r="CH83" s="314"/>
      <c r="CI83" s="314"/>
      <c r="CJ83" s="216">
        <v>0.998</v>
      </c>
      <c r="CK83" s="216">
        <v>0.95</v>
      </c>
      <c r="CL83" s="217">
        <f t="shared" si="36"/>
        <v>1</v>
      </c>
      <c r="CM83" s="217">
        <f t="shared" si="37"/>
        <v>1</v>
      </c>
      <c r="CN83" s="217">
        <f t="shared" si="38"/>
        <v>1</v>
      </c>
      <c r="CO83" s="217">
        <f t="shared" si="39"/>
        <v>1</v>
      </c>
      <c r="CP83" s="217">
        <f t="shared" si="40"/>
        <v>1</v>
      </c>
      <c r="CQ83" s="217">
        <f t="shared" si="41"/>
        <v>1</v>
      </c>
      <c r="CR83" s="217">
        <f t="shared" si="42"/>
        <v>1</v>
      </c>
      <c r="CS83" s="317"/>
      <c r="CT83" s="317"/>
      <c r="CU83" s="317"/>
      <c r="CV83" s="317"/>
      <c r="CW83" s="317"/>
      <c r="CX83" s="317"/>
      <c r="CY83" s="317"/>
      <c r="CZ83" s="316"/>
      <c r="DA83" s="312"/>
      <c r="DB83" s="312"/>
      <c r="DC83" s="312"/>
      <c r="DD83" s="312"/>
      <c r="DE83" s="84">
        <f t="shared" si="53"/>
        <v>0</v>
      </c>
      <c r="DF83" s="84">
        <f t="shared" si="53"/>
        <v>0</v>
      </c>
      <c r="DG83" s="84">
        <f t="shared" si="53"/>
        <v>0</v>
      </c>
      <c r="DH83" s="84">
        <f t="shared" si="54"/>
        <v>0</v>
      </c>
      <c r="DI83" s="84">
        <f t="shared" si="54"/>
        <v>0</v>
      </c>
      <c r="DJ83" s="84">
        <f t="shared" si="54"/>
        <v>0</v>
      </c>
      <c r="DK83" s="84">
        <f t="shared" si="54"/>
        <v>0</v>
      </c>
      <c r="DL83" s="311"/>
      <c r="DM83" s="311"/>
      <c r="DN83" s="311"/>
      <c r="DO83" s="311"/>
      <c r="DP83" s="311"/>
      <c r="DQ83" s="311"/>
      <c r="DR83" s="311"/>
    </row>
    <row r="84" spans="1:122" ht="13.5" thickBot="1" x14ac:dyDescent="0.25">
      <c r="A84" s="84">
        <v>1757</v>
      </c>
      <c r="B84" s="309"/>
      <c r="C84" s="86">
        <v>42580</v>
      </c>
      <c r="D84" s="87">
        <v>70003</v>
      </c>
      <c r="E84" s="84">
        <v>9181</v>
      </c>
      <c r="F84" s="88">
        <v>274</v>
      </c>
      <c r="G84" s="84">
        <v>3</v>
      </c>
      <c r="H84" s="89">
        <v>0.97015575645354535</v>
      </c>
      <c r="I84" s="88">
        <v>13171</v>
      </c>
      <c r="J84" s="84">
        <v>403</v>
      </c>
      <c r="K84" s="88">
        <v>1</v>
      </c>
      <c r="L84" s="89">
        <v>0.96940247513476574</v>
      </c>
      <c r="M84" s="88">
        <v>4297</v>
      </c>
      <c r="N84" s="88">
        <v>139</v>
      </c>
      <c r="O84" s="88">
        <v>0</v>
      </c>
      <c r="P84" s="90">
        <v>0.96765185012799626</v>
      </c>
      <c r="Q84" s="88">
        <v>7884</v>
      </c>
      <c r="R84" s="88">
        <v>392</v>
      </c>
      <c r="S84" s="88">
        <v>0</v>
      </c>
      <c r="T84" s="90">
        <v>0.95027904616945713</v>
      </c>
      <c r="U84" s="88">
        <v>35470</v>
      </c>
      <c r="V84" s="88">
        <v>1365</v>
      </c>
      <c r="W84" s="88">
        <v>3</v>
      </c>
      <c r="X84" s="90">
        <v>0.96151677473921626</v>
      </c>
      <c r="Y84" s="85">
        <v>70003</v>
      </c>
      <c r="Z84" s="85">
        <v>2573</v>
      </c>
      <c r="AA84" s="91">
        <v>7</v>
      </c>
      <c r="AB84" s="92">
        <v>1</v>
      </c>
      <c r="AC84" s="84">
        <v>0</v>
      </c>
      <c r="AD84" s="84">
        <v>0</v>
      </c>
      <c r="AE84" s="92">
        <v>1</v>
      </c>
      <c r="AF84" s="84">
        <v>0</v>
      </c>
      <c r="AG84" s="84">
        <v>0</v>
      </c>
      <c r="AH84" s="93">
        <v>1</v>
      </c>
      <c r="AI84" s="84">
        <v>0</v>
      </c>
      <c r="AJ84" s="94">
        <v>0</v>
      </c>
      <c r="AK84" s="93">
        <v>1</v>
      </c>
      <c r="AL84" s="84">
        <v>0</v>
      </c>
      <c r="AM84" s="94">
        <v>0</v>
      </c>
      <c r="AN84" s="93">
        <v>1</v>
      </c>
      <c r="AO84" s="84">
        <v>0</v>
      </c>
      <c r="AP84" s="94">
        <v>0</v>
      </c>
      <c r="AQ84" s="93">
        <v>1</v>
      </c>
      <c r="AR84" s="84">
        <v>0</v>
      </c>
      <c r="AS84" s="94">
        <v>0</v>
      </c>
      <c r="AT84" s="93">
        <v>1</v>
      </c>
      <c r="AU84" s="84">
        <v>0</v>
      </c>
      <c r="AV84" s="94">
        <v>0</v>
      </c>
      <c r="AW84" s="95">
        <v>9181</v>
      </c>
      <c r="AX84" s="95">
        <v>17468</v>
      </c>
      <c r="AY84" s="96">
        <v>43354</v>
      </c>
      <c r="AZ84" s="108"/>
      <c r="BA84" s="97">
        <v>21</v>
      </c>
      <c r="BB84" s="98">
        <v>9</v>
      </c>
      <c r="BC84" s="98">
        <v>22</v>
      </c>
      <c r="BD84" s="99">
        <v>7.5</v>
      </c>
      <c r="BE84" s="100">
        <v>10.5</v>
      </c>
      <c r="BF84" s="101"/>
      <c r="BG84" s="84"/>
      <c r="BH84" s="84"/>
      <c r="BI84" s="102"/>
      <c r="BJ84" s="102"/>
      <c r="BK84" s="102"/>
      <c r="BL84" s="103"/>
      <c r="BM84" s="104"/>
      <c r="BN84" s="102"/>
      <c r="BO84" s="102"/>
      <c r="BP84" s="104"/>
      <c r="BQ84" s="104"/>
      <c r="BR84" s="104"/>
      <c r="BS84" s="104"/>
      <c r="BT84" s="105">
        <f t="shared" si="29"/>
        <v>1</v>
      </c>
      <c r="BU84" s="105">
        <f t="shared" si="30"/>
        <v>1</v>
      </c>
      <c r="BV84" s="105">
        <f t="shared" si="31"/>
        <v>1</v>
      </c>
      <c r="BW84" s="105">
        <f t="shared" si="32"/>
        <v>1</v>
      </c>
      <c r="BX84" s="105">
        <f t="shared" si="33"/>
        <v>1</v>
      </c>
      <c r="BY84" s="105">
        <f t="shared" si="34"/>
        <v>1</v>
      </c>
      <c r="BZ84" s="105">
        <f t="shared" si="35"/>
        <v>1</v>
      </c>
      <c r="CA84" s="215">
        <v>0.98</v>
      </c>
      <c r="CB84" s="215">
        <v>0.9</v>
      </c>
      <c r="CC84" s="314"/>
      <c r="CD84" s="314"/>
      <c r="CE84" s="314"/>
      <c r="CF84" s="314"/>
      <c r="CG84" s="314"/>
      <c r="CH84" s="314"/>
      <c r="CI84" s="314"/>
      <c r="CJ84" s="216">
        <v>0.998</v>
      </c>
      <c r="CK84" s="216">
        <v>0.95</v>
      </c>
      <c r="CL84" s="217">
        <f t="shared" si="36"/>
        <v>1</v>
      </c>
      <c r="CM84" s="217">
        <f t="shared" si="37"/>
        <v>1</v>
      </c>
      <c r="CN84" s="217">
        <f t="shared" si="38"/>
        <v>1</v>
      </c>
      <c r="CO84" s="217">
        <f t="shared" si="39"/>
        <v>1</v>
      </c>
      <c r="CP84" s="217">
        <f t="shared" si="40"/>
        <v>1</v>
      </c>
      <c r="CQ84" s="217">
        <f t="shared" si="41"/>
        <v>1</v>
      </c>
      <c r="CR84" s="217">
        <f t="shared" si="42"/>
        <v>1</v>
      </c>
      <c r="CS84" s="317"/>
      <c r="CT84" s="317"/>
      <c r="CU84" s="317"/>
      <c r="CV84" s="317"/>
      <c r="CW84" s="317"/>
      <c r="CX84" s="317"/>
      <c r="CY84" s="317"/>
      <c r="CZ84" s="316"/>
      <c r="DA84" s="312"/>
      <c r="DB84" s="312"/>
      <c r="DC84" s="312"/>
      <c r="DD84" s="312"/>
      <c r="DE84" s="84">
        <f t="shared" si="53"/>
        <v>0</v>
      </c>
      <c r="DF84" s="84">
        <f t="shared" si="53"/>
        <v>0</v>
      </c>
      <c r="DG84" s="84">
        <f t="shared" si="53"/>
        <v>0</v>
      </c>
      <c r="DH84" s="84">
        <f t="shared" si="54"/>
        <v>0</v>
      </c>
      <c r="DI84" s="84">
        <f t="shared" si="54"/>
        <v>0</v>
      </c>
      <c r="DJ84" s="84">
        <f t="shared" si="54"/>
        <v>0</v>
      </c>
      <c r="DK84" s="84">
        <f t="shared" si="54"/>
        <v>0</v>
      </c>
      <c r="DL84" s="311"/>
      <c r="DM84" s="311"/>
      <c r="DN84" s="311"/>
      <c r="DO84" s="311"/>
      <c r="DP84" s="311"/>
      <c r="DQ84" s="311"/>
      <c r="DR84" s="311"/>
    </row>
    <row r="85" spans="1:122" ht="13.5" thickBot="1" x14ac:dyDescent="0.25">
      <c r="A85" s="84">
        <v>1758</v>
      </c>
      <c r="B85" s="309"/>
      <c r="C85" s="86">
        <v>42581</v>
      </c>
      <c r="D85" s="87">
        <v>9029</v>
      </c>
      <c r="E85" s="84"/>
      <c r="F85" s="88"/>
      <c r="G85" s="84"/>
      <c r="H85" s="89"/>
      <c r="I85" s="88">
        <v>4471</v>
      </c>
      <c r="J85" s="84">
        <v>236</v>
      </c>
      <c r="K85" s="88">
        <v>1</v>
      </c>
      <c r="L85" s="89">
        <v>0.94721538805636318</v>
      </c>
      <c r="M85" s="88">
        <v>1776</v>
      </c>
      <c r="N85" s="88">
        <v>78</v>
      </c>
      <c r="O85" s="88">
        <v>2</v>
      </c>
      <c r="P85" s="90">
        <v>0.95608108108108103</v>
      </c>
      <c r="Q85" s="88"/>
      <c r="R85" s="88"/>
      <c r="S85" s="88"/>
      <c r="T85" s="90"/>
      <c r="U85" s="88">
        <v>2782</v>
      </c>
      <c r="V85" s="88">
        <v>102</v>
      </c>
      <c r="W85" s="88">
        <v>0</v>
      </c>
      <c r="X85" s="90">
        <v>0.96333572969086989</v>
      </c>
      <c r="Y85" s="85">
        <v>9029</v>
      </c>
      <c r="Z85" s="85">
        <v>416</v>
      </c>
      <c r="AA85" s="91">
        <v>3</v>
      </c>
      <c r="AB85" s="92">
        <v>1</v>
      </c>
      <c r="AC85" s="84">
        <v>0</v>
      </c>
      <c r="AD85" s="84">
        <v>0</v>
      </c>
      <c r="AE85" s="92">
        <v>1</v>
      </c>
      <c r="AF85" s="84">
        <v>0</v>
      </c>
      <c r="AG85" s="84">
        <v>0</v>
      </c>
      <c r="AH85" s="93">
        <v>1</v>
      </c>
      <c r="AI85" s="84">
        <v>0</v>
      </c>
      <c r="AJ85" s="94">
        <v>0</v>
      </c>
      <c r="AK85" s="93">
        <v>1</v>
      </c>
      <c r="AL85" s="84">
        <v>0</v>
      </c>
      <c r="AM85" s="94">
        <v>0</v>
      </c>
      <c r="AN85" s="93">
        <v>1</v>
      </c>
      <c r="AO85" s="84">
        <v>0</v>
      </c>
      <c r="AP85" s="94">
        <v>0</v>
      </c>
      <c r="AQ85" s="93">
        <v>1</v>
      </c>
      <c r="AR85" s="84">
        <v>0</v>
      </c>
      <c r="AS85" s="94">
        <v>0</v>
      </c>
      <c r="AT85" s="93">
        <v>1</v>
      </c>
      <c r="AU85" s="84">
        <v>0</v>
      </c>
      <c r="AV85" s="94">
        <v>0</v>
      </c>
      <c r="AW85" s="95">
        <v>0</v>
      </c>
      <c r="AX85" s="95">
        <v>6247</v>
      </c>
      <c r="AY85" s="96">
        <v>2782</v>
      </c>
      <c r="AZ85" s="108"/>
      <c r="BA85" s="97">
        <v>21</v>
      </c>
      <c r="BB85" s="98">
        <v>9</v>
      </c>
      <c r="BC85" s="98">
        <v>22</v>
      </c>
      <c r="BD85" s="99">
        <v>7.5</v>
      </c>
      <c r="BE85" s="100">
        <v>10.5</v>
      </c>
      <c r="BF85" s="101"/>
      <c r="BG85" s="84"/>
      <c r="BH85" s="84"/>
      <c r="BI85" s="102"/>
      <c r="BJ85" s="102"/>
      <c r="BK85" s="102"/>
      <c r="BL85" s="103"/>
      <c r="BM85" s="104"/>
      <c r="BN85" s="102"/>
      <c r="BO85" s="102"/>
      <c r="BP85" s="104"/>
      <c r="BQ85" s="104"/>
      <c r="BR85" s="104"/>
      <c r="BS85" s="104"/>
      <c r="BT85" s="105">
        <f t="shared" si="29"/>
        <v>1</v>
      </c>
      <c r="BU85" s="105">
        <f t="shared" si="30"/>
        <v>1</v>
      </c>
      <c r="BV85" s="105">
        <f t="shared" si="31"/>
        <v>1</v>
      </c>
      <c r="BW85" s="105">
        <f t="shared" si="32"/>
        <v>1</v>
      </c>
      <c r="BX85" s="105">
        <f t="shared" si="33"/>
        <v>1</v>
      </c>
      <c r="BY85" s="105">
        <f t="shared" si="34"/>
        <v>1</v>
      </c>
      <c r="BZ85" s="105">
        <f t="shared" si="35"/>
        <v>1</v>
      </c>
      <c r="CA85" s="215">
        <v>0.98</v>
      </c>
      <c r="CB85" s="215">
        <v>0.9</v>
      </c>
      <c r="CC85" s="314"/>
      <c r="CD85" s="314"/>
      <c r="CE85" s="314"/>
      <c r="CF85" s="314"/>
      <c r="CG85" s="314"/>
      <c r="CH85" s="314"/>
      <c r="CI85" s="314"/>
      <c r="CJ85" s="216">
        <v>0.998</v>
      </c>
      <c r="CK85" s="216">
        <v>0.95</v>
      </c>
      <c r="CL85" s="217">
        <f t="shared" si="36"/>
        <v>1</v>
      </c>
      <c r="CM85" s="217">
        <f t="shared" si="37"/>
        <v>1</v>
      </c>
      <c r="CN85" s="217">
        <f t="shared" si="38"/>
        <v>1</v>
      </c>
      <c r="CO85" s="217">
        <f t="shared" si="39"/>
        <v>1</v>
      </c>
      <c r="CP85" s="217">
        <f t="shared" si="40"/>
        <v>1</v>
      </c>
      <c r="CQ85" s="217">
        <f t="shared" si="41"/>
        <v>1</v>
      </c>
      <c r="CR85" s="217">
        <f t="shared" si="42"/>
        <v>1</v>
      </c>
      <c r="CS85" s="317"/>
      <c r="CT85" s="317"/>
      <c r="CU85" s="317"/>
      <c r="CV85" s="317"/>
      <c r="CW85" s="317"/>
      <c r="CX85" s="317"/>
      <c r="CY85" s="317"/>
      <c r="CZ85" s="316"/>
      <c r="DA85" s="312"/>
      <c r="DB85" s="312"/>
      <c r="DC85" s="312"/>
      <c r="DD85" s="312"/>
      <c r="DE85" s="84">
        <f t="shared" si="53"/>
        <v>0</v>
      </c>
      <c r="DF85" s="84">
        <f t="shared" si="53"/>
        <v>0</v>
      </c>
      <c r="DG85" s="84">
        <f t="shared" si="53"/>
        <v>0</v>
      </c>
      <c r="DH85" s="84">
        <f t="shared" si="54"/>
        <v>0</v>
      </c>
      <c r="DI85" s="84">
        <f t="shared" si="54"/>
        <v>0</v>
      </c>
      <c r="DJ85" s="84">
        <f t="shared" si="54"/>
        <v>0</v>
      </c>
      <c r="DK85" s="84">
        <f t="shared" si="54"/>
        <v>0</v>
      </c>
      <c r="DL85" s="311"/>
      <c r="DM85" s="311"/>
      <c r="DN85" s="311"/>
      <c r="DO85" s="311"/>
      <c r="DP85" s="311"/>
      <c r="DQ85" s="311"/>
      <c r="DR85" s="311"/>
    </row>
    <row r="86" spans="1:122" ht="13.5" thickBot="1" x14ac:dyDescent="0.25">
      <c r="A86" s="84">
        <v>1759</v>
      </c>
      <c r="B86" s="309"/>
      <c r="C86" s="86">
        <v>42582</v>
      </c>
      <c r="D86" s="87">
        <v>0</v>
      </c>
      <c r="E86" s="84"/>
      <c r="F86" s="88"/>
      <c r="G86" s="84"/>
      <c r="H86" s="89"/>
      <c r="I86" s="88"/>
      <c r="J86" s="84"/>
      <c r="K86" s="88"/>
      <c r="L86" s="89"/>
      <c r="M86" s="88"/>
      <c r="N86" s="88"/>
      <c r="O86" s="88"/>
      <c r="P86" s="90"/>
      <c r="Q86" s="88"/>
      <c r="R86" s="88"/>
      <c r="S86" s="88"/>
      <c r="T86" s="90"/>
      <c r="U86" s="88"/>
      <c r="V86" s="88"/>
      <c r="W86" s="88"/>
      <c r="X86" s="90"/>
      <c r="Y86" s="85">
        <v>0</v>
      </c>
      <c r="Z86" s="85">
        <v>0</v>
      </c>
      <c r="AA86" s="91">
        <v>0</v>
      </c>
      <c r="AB86" s="92">
        <v>1</v>
      </c>
      <c r="AC86" s="84">
        <v>0</v>
      </c>
      <c r="AD86" s="84">
        <v>0</v>
      </c>
      <c r="AE86" s="92">
        <v>1</v>
      </c>
      <c r="AF86" s="84">
        <v>0</v>
      </c>
      <c r="AG86" s="84">
        <v>0</v>
      </c>
      <c r="AH86" s="93">
        <v>1</v>
      </c>
      <c r="AI86" s="84">
        <v>0</v>
      </c>
      <c r="AJ86" s="94">
        <v>0</v>
      </c>
      <c r="AK86" s="93">
        <v>1</v>
      </c>
      <c r="AL86" s="84">
        <v>0</v>
      </c>
      <c r="AM86" s="94">
        <v>0</v>
      </c>
      <c r="AN86" s="93">
        <v>1</v>
      </c>
      <c r="AO86" s="84">
        <v>0</v>
      </c>
      <c r="AP86" s="94">
        <v>0</v>
      </c>
      <c r="AQ86" s="93">
        <v>1</v>
      </c>
      <c r="AR86" s="84">
        <v>0</v>
      </c>
      <c r="AS86" s="94">
        <v>0</v>
      </c>
      <c r="AT86" s="93">
        <v>1</v>
      </c>
      <c r="AU86" s="84">
        <v>0</v>
      </c>
      <c r="AV86" s="94">
        <v>0</v>
      </c>
      <c r="AW86" s="95">
        <v>0</v>
      </c>
      <c r="AX86" s="95">
        <v>0</v>
      </c>
      <c r="AY86" s="96">
        <v>0</v>
      </c>
      <c r="AZ86" s="108"/>
      <c r="BA86" s="97">
        <v>21</v>
      </c>
      <c r="BB86" s="98">
        <v>9</v>
      </c>
      <c r="BC86" s="98">
        <v>22</v>
      </c>
      <c r="BD86" s="99">
        <v>7.5</v>
      </c>
      <c r="BE86" s="100">
        <v>10.5</v>
      </c>
      <c r="BF86" s="101"/>
      <c r="BG86" s="84"/>
      <c r="BH86" s="84"/>
      <c r="BI86" s="102"/>
      <c r="BJ86" s="102"/>
      <c r="BK86" s="102"/>
      <c r="BL86" s="103"/>
      <c r="BM86" s="104"/>
      <c r="BN86" s="102"/>
      <c r="BO86" s="102"/>
      <c r="BP86" s="107"/>
      <c r="BQ86" s="107"/>
      <c r="BR86" s="107"/>
      <c r="BS86" s="107"/>
      <c r="BT86" s="105">
        <f t="shared" si="29"/>
        <v>1</v>
      </c>
      <c r="BU86" s="105">
        <f t="shared" si="30"/>
        <v>1</v>
      </c>
      <c r="BV86" s="105">
        <f t="shared" si="31"/>
        <v>1</v>
      </c>
      <c r="BW86" s="105">
        <f t="shared" si="32"/>
        <v>1</v>
      </c>
      <c r="BX86" s="105">
        <f t="shared" si="33"/>
        <v>1</v>
      </c>
      <c r="BY86" s="105">
        <f t="shared" si="34"/>
        <v>1</v>
      </c>
      <c r="BZ86" s="105">
        <f t="shared" si="35"/>
        <v>1</v>
      </c>
      <c r="CA86" s="215">
        <v>0.98</v>
      </c>
      <c r="CB86" s="215">
        <v>0.9</v>
      </c>
      <c r="CC86" s="315"/>
      <c r="CD86" s="315"/>
      <c r="CE86" s="315"/>
      <c r="CF86" s="315"/>
      <c r="CG86" s="315"/>
      <c r="CH86" s="315"/>
      <c r="CI86" s="315"/>
      <c r="CJ86" s="216">
        <v>0.998</v>
      </c>
      <c r="CK86" s="216">
        <v>0.95</v>
      </c>
      <c r="CL86" s="217">
        <f t="shared" si="36"/>
        <v>1</v>
      </c>
      <c r="CM86" s="217">
        <f t="shared" si="37"/>
        <v>1</v>
      </c>
      <c r="CN86" s="217">
        <f t="shared" si="38"/>
        <v>1</v>
      </c>
      <c r="CO86" s="217">
        <f t="shared" si="39"/>
        <v>1</v>
      </c>
      <c r="CP86" s="217">
        <f t="shared" si="40"/>
        <v>1</v>
      </c>
      <c r="CQ86" s="217">
        <f t="shared" si="41"/>
        <v>1</v>
      </c>
      <c r="CR86" s="217">
        <f t="shared" si="42"/>
        <v>1</v>
      </c>
      <c r="CS86" s="317"/>
      <c r="CT86" s="317"/>
      <c r="CU86" s="317"/>
      <c r="CV86" s="317"/>
      <c r="CW86" s="317"/>
      <c r="CX86" s="317"/>
      <c r="CY86" s="317"/>
      <c r="CZ86" s="316"/>
      <c r="DA86" s="312"/>
      <c r="DB86" s="312"/>
      <c r="DC86" s="312"/>
      <c r="DD86" s="312"/>
      <c r="DE86" s="84">
        <f t="shared" si="53"/>
        <v>0</v>
      </c>
      <c r="DF86" s="84">
        <f t="shared" si="53"/>
        <v>0</v>
      </c>
      <c r="DG86" s="84">
        <f t="shared" si="53"/>
        <v>0</v>
      </c>
      <c r="DH86" s="84">
        <f t="shared" si="54"/>
        <v>0</v>
      </c>
      <c r="DI86" s="84">
        <f t="shared" si="54"/>
        <v>0</v>
      </c>
      <c r="DJ86" s="84">
        <f t="shared" si="54"/>
        <v>0</v>
      </c>
      <c r="DK86" s="84">
        <f t="shared" si="54"/>
        <v>0</v>
      </c>
      <c r="DL86" s="311"/>
      <c r="DM86" s="311"/>
      <c r="DN86" s="311"/>
      <c r="DO86" s="311"/>
      <c r="DP86" s="311"/>
      <c r="DQ86" s="311"/>
      <c r="DR86" s="311"/>
    </row>
    <row r="87" spans="1:122" ht="13.5" thickBot="1" x14ac:dyDescent="0.25">
      <c r="A87" s="84">
        <v>1760</v>
      </c>
      <c r="B87" s="309">
        <v>31</v>
      </c>
      <c r="C87" s="86">
        <v>42583</v>
      </c>
      <c r="D87" s="87">
        <v>76580</v>
      </c>
      <c r="E87" s="84">
        <v>10378</v>
      </c>
      <c r="F87" s="88">
        <v>246</v>
      </c>
      <c r="G87" s="84">
        <v>0</v>
      </c>
      <c r="H87" s="89">
        <v>0.97629601079206008</v>
      </c>
      <c r="I87" s="88">
        <v>12340</v>
      </c>
      <c r="J87" s="84">
        <v>444</v>
      </c>
      <c r="K87" s="88">
        <v>0</v>
      </c>
      <c r="L87" s="89">
        <v>0.96401944894651537</v>
      </c>
      <c r="M87" s="88">
        <v>4635</v>
      </c>
      <c r="N87" s="88">
        <v>132</v>
      </c>
      <c r="O87" s="88">
        <v>0</v>
      </c>
      <c r="P87" s="90">
        <v>0.97152103559870551</v>
      </c>
      <c r="Q87" s="88">
        <v>6741</v>
      </c>
      <c r="R87" s="88">
        <v>328</v>
      </c>
      <c r="S87" s="88">
        <v>1</v>
      </c>
      <c r="T87" s="90">
        <v>0.9513425307817831</v>
      </c>
      <c r="U87" s="88">
        <v>42486</v>
      </c>
      <c r="V87" s="88">
        <v>1568</v>
      </c>
      <c r="W87" s="88">
        <v>2</v>
      </c>
      <c r="X87" s="90">
        <v>0.96309372499176205</v>
      </c>
      <c r="Y87" s="85">
        <v>76580</v>
      </c>
      <c r="Z87" s="85">
        <v>2718</v>
      </c>
      <c r="AA87" s="91">
        <v>3</v>
      </c>
      <c r="AB87" s="92">
        <v>1</v>
      </c>
      <c r="AC87" s="84">
        <v>0</v>
      </c>
      <c r="AD87" s="84">
        <v>0</v>
      </c>
      <c r="AE87" s="92">
        <v>1</v>
      </c>
      <c r="AF87" s="84">
        <v>0</v>
      </c>
      <c r="AG87" s="84">
        <v>0</v>
      </c>
      <c r="AH87" s="93">
        <v>1</v>
      </c>
      <c r="AI87" s="84">
        <v>0</v>
      </c>
      <c r="AJ87" s="94">
        <v>0</v>
      </c>
      <c r="AK87" s="93">
        <v>1</v>
      </c>
      <c r="AL87" s="84">
        <v>0</v>
      </c>
      <c r="AM87" s="94">
        <v>0</v>
      </c>
      <c r="AN87" s="93">
        <v>1</v>
      </c>
      <c r="AO87" s="84">
        <v>0</v>
      </c>
      <c r="AP87" s="94">
        <v>0</v>
      </c>
      <c r="AQ87" s="93">
        <v>1</v>
      </c>
      <c r="AR87" s="84">
        <v>0</v>
      </c>
      <c r="AS87" s="94">
        <v>0</v>
      </c>
      <c r="AT87" s="93">
        <v>1</v>
      </c>
      <c r="AU87" s="84">
        <v>0</v>
      </c>
      <c r="AV87" s="94">
        <v>0</v>
      </c>
      <c r="AW87" s="95">
        <v>10378</v>
      </c>
      <c r="AX87" s="95">
        <v>16975</v>
      </c>
      <c r="AY87" s="96">
        <v>49227</v>
      </c>
      <c r="AZ87" s="108"/>
      <c r="BA87" s="97">
        <v>14.5</v>
      </c>
      <c r="BB87" s="98">
        <v>0</v>
      </c>
      <c r="BC87" s="98">
        <v>12</v>
      </c>
      <c r="BD87" s="99">
        <v>7.5</v>
      </c>
      <c r="BE87" s="100">
        <v>10.5</v>
      </c>
      <c r="BF87" s="101"/>
      <c r="BG87" s="84"/>
      <c r="BH87" s="84"/>
      <c r="BI87" s="102"/>
      <c r="BJ87" s="102"/>
      <c r="BK87" s="102"/>
      <c r="BL87" s="103"/>
      <c r="BM87" s="104"/>
      <c r="BN87" s="102"/>
      <c r="BO87" s="102"/>
      <c r="BP87" s="107"/>
      <c r="BQ87" s="107"/>
      <c r="BR87" s="107"/>
      <c r="BS87" s="107"/>
      <c r="BT87" s="105">
        <f t="shared" si="29"/>
        <v>1</v>
      </c>
      <c r="BU87" s="105">
        <f t="shared" si="30"/>
        <v>1</v>
      </c>
      <c r="BV87" s="105">
        <f t="shared" si="31"/>
        <v>1</v>
      </c>
      <c r="BW87" s="105">
        <f t="shared" si="32"/>
        <v>1</v>
      </c>
      <c r="BX87" s="105">
        <f t="shared" si="33"/>
        <v>1</v>
      </c>
      <c r="BY87" s="105">
        <f t="shared" si="34"/>
        <v>1</v>
      </c>
      <c r="BZ87" s="105">
        <f t="shared" si="35"/>
        <v>1</v>
      </c>
      <c r="CA87" s="215">
        <v>0.98</v>
      </c>
      <c r="CB87" s="215">
        <v>0.9</v>
      </c>
      <c r="CC87" s="313">
        <f t="shared" ref="CC87:CI87" si="59">AVERAGE(BT87:BT93)</f>
        <v>1</v>
      </c>
      <c r="CD87" s="313">
        <f t="shared" si="59"/>
        <v>1</v>
      </c>
      <c r="CE87" s="313">
        <f t="shared" si="59"/>
        <v>1</v>
      </c>
      <c r="CF87" s="313">
        <f t="shared" si="59"/>
        <v>1</v>
      </c>
      <c r="CG87" s="313">
        <f t="shared" si="59"/>
        <v>1</v>
      </c>
      <c r="CH87" s="313">
        <f t="shared" si="59"/>
        <v>1</v>
      </c>
      <c r="CI87" s="313">
        <f t="shared" si="59"/>
        <v>1</v>
      </c>
      <c r="CJ87" s="216">
        <v>0.998</v>
      </c>
      <c r="CK87" s="216">
        <v>0.95</v>
      </c>
      <c r="CL87" s="217">
        <f t="shared" si="36"/>
        <v>1</v>
      </c>
      <c r="CM87" s="217">
        <f t="shared" si="37"/>
        <v>1</v>
      </c>
      <c r="CN87" s="217">
        <f t="shared" si="38"/>
        <v>1</v>
      </c>
      <c r="CO87" s="217">
        <f t="shared" si="39"/>
        <v>1</v>
      </c>
      <c r="CP87" s="217">
        <f t="shared" si="40"/>
        <v>1</v>
      </c>
      <c r="CQ87" s="217">
        <f t="shared" si="41"/>
        <v>1</v>
      </c>
      <c r="CR87" s="217">
        <f t="shared" si="42"/>
        <v>1</v>
      </c>
      <c r="CS87" s="316">
        <f t="shared" ref="CS87:CY87" si="60">AVERAGE(CL87:CL93)</f>
        <v>1</v>
      </c>
      <c r="CT87" s="316">
        <f t="shared" si="60"/>
        <v>1</v>
      </c>
      <c r="CU87" s="316">
        <f t="shared" si="60"/>
        <v>1</v>
      </c>
      <c r="CV87" s="316">
        <f t="shared" si="60"/>
        <v>1</v>
      </c>
      <c r="CW87" s="316">
        <f t="shared" si="60"/>
        <v>1</v>
      </c>
      <c r="CX87" s="316">
        <f t="shared" si="60"/>
        <v>1</v>
      </c>
      <c r="CY87" s="316">
        <f t="shared" si="60"/>
        <v>1</v>
      </c>
      <c r="CZ87" s="316">
        <f>(SUM(Q87:Q93)-SUM(R87:R93))/SUM(Q87:Q93)</f>
        <v>0.94598201518858627</v>
      </c>
      <c r="DA87" s="312">
        <f>(SUM(U87:U93)-SUM(V87:V93))/SUM(U87:U93)</f>
        <v>0.95973721023181457</v>
      </c>
      <c r="DB87" s="312">
        <f>((SUM(E87:E93)-SUM(F87:F93))/SUM(E87:E93))</f>
        <v>0.97095426796615614</v>
      </c>
      <c r="DC87" s="312">
        <f>((SUM(I87:I93)-SUM(J87:J93))/SUM(I87:I93))</f>
        <v>0.96956571484611231</v>
      </c>
      <c r="DD87" s="312">
        <f>((SUM(M87:M93)-SUM(N87:N93))/SUM(M87:M93))</f>
        <v>0.97348413741317819</v>
      </c>
      <c r="DE87" s="84">
        <f t="shared" si="53"/>
        <v>0</v>
      </c>
      <c r="DF87" s="84">
        <f t="shared" si="53"/>
        <v>0</v>
      </c>
      <c r="DG87" s="84">
        <f t="shared" si="53"/>
        <v>0</v>
      </c>
      <c r="DH87" s="84">
        <f t="shared" si="54"/>
        <v>0</v>
      </c>
      <c r="DI87" s="84">
        <f t="shared" si="54"/>
        <v>0</v>
      </c>
      <c r="DJ87" s="84">
        <f t="shared" si="54"/>
        <v>0</v>
      </c>
      <c r="DK87" s="84">
        <f t="shared" si="54"/>
        <v>0</v>
      </c>
      <c r="DL87" s="311">
        <f>IF(CC87&lt;99%,5000,IF(CC87&lt;99.2%,4500,IF(CC87&lt;99.3%,4000,IF(CC87&lt;99.4%,3500,IF(CC87&lt;99.5%,3000,IF(CC87&lt;99.6%,2500,IF(CC87&lt;99.7%,2000,IF(CC87&lt;99.8%,1500,))))))))</f>
        <v>0</v>
      </c>
      <c r="DM87" s="311">
        <f>IF(CD87&lt;99%,5000,IF(CD87&lt;99.2%,4500,IF(CD87&lt;99.3%,4000,IF(CD87&lt;99.4%,3500,IF(CD87&lt;99.5%,3000,IF(CD87&lt;99.6%,2500,IF(CD87&lt;99.7%,2000,IF(CD87&lt;99.8%,1500,))))))))</f>
        <v>0</v>
      </c>
      <c r="DN87" s="311">
        <f>IF(CE87&lt;99%,5000,IF(CE87&lt;99.2%,4500,IF(CE87&lt;99.3%,4000,IF(CE87&lt;99.4%,3500,IF(CE87&lt;99.5%,3000,IF(CE87&lt;99.6%,2500,IF(CE87&lt;99.7%,2000,IF(CE87&lt;99.8%,1500,))))))))</f>
        <v>0</v>
      </c>
      <c r="DO87" s="311">
        <f>IF(CF87&lt;88.2%,5000,IF(CF87&lt;88.4%,4500,IF(CF87&lt;88.5%,4000,IF(CF87&lt;88.6%,3500,IF(CF87&lt;88.7%,3000,IF(CF87&lt;88.8%,2500,IF(CF87&lt;88.9%,2000,IF(CF87&lt;90%,1500,))))))))</f>
        <v>0</v>
      </c>
      <c r="DP87" s="311">
        <f>IF(CG87&lt;99%,5000,IF(CG87&lt;99.2%,4500,IF(CG87&lt;99.3%,4000,IF(CG87&lt;99.4%,3500,IF(CG87&lt;99.5%,3000,IF(CG87&lt;99.6%,2500,IF(CG87&lt;99.7%,2000,IF(CG87&lt;99.8%,1500,))))))))</f>
        <v>0</v>
      </c>
      <c r="DQ87" s="311">
        <f>IF(CH87&lt;99%,5000,IF(CH87&lt;99.2%,4500,IF(CH87&lt;99.3%,4000,IF(CH87&lt;99.4%,3500,IF(CH87&lt;99.5%,3000,IF(CH87&lt;99.6%,2500,IF(CH87&lt;99.7%,2000,IF(CH87&lt;99.8%,1500,))))))))</f>
        <v>0</v>
      </c>
      <c r="DR87" s="311">
        <f>IF(CI87&lt;99%,5000,IF(CI87&lt;99.2%,4500,IF(CI87&lt;99.3%,4000,IF(CI87&lt;99.4%,3500,IF(CI87&lt;99.5%,3000,IF(CI87&lt;99.6%,2500,IF(CI87&lt;99.7%,2000,IF(CI87&lt;99.8%,1500,))))))))</f>
        <v>0</v>
      </c>
    </row>
    <row r="88" spans="1:122" ht="13.5" thickBot="1" x14ac:dyDescent="0.25">
      <c r="A88" s="84">
        <v>1761</v>
      </c>
      <c r="B88" s="309"/>
      <c r="C88" s="86">
        <v>42584</v>
      </c>
      <c r="D88" s="87">
        <v>67214</v>
      </c>
      <c r="E88" s="84">
        <v>8707</v>
      </c>
      <c r="F88" s="88">
        <v>283</v>
      </c>
      <c r="G88" s="84">
        <v>0</v>
      </c>
      <c r="H88" s="89">
        <v>0.96749741587228666</v>
      </c>
      <c r="I88" s="88">
        <v>9285</v>
      </c>
      <c r="J88" s="84">
        <v>345</v>
      </c>
      <c r="K88" s="88">
        <v>0</v>
      </c>
      <c r="L88" s="89">
        <v>0.96284329563812598</v>
      </c>
      <c r="M88" s="88">
        <v>3422</v>
      </c>
      <c r="N88" s="88">
        <v>98</v>
      </c>
      <c r="O88" s="88">
        <v>0</v>
      </c>
      <c r="P88" s="90">
        <v>0.97136177673874924</v>
      </c>
      <c r="Q88" s="88">
        <v>5744</v>
      </c>
      <c r="R88" s="88">
        <v>427</v>
      </c>
      <c r="S88" s="88">
        <v>1</v>
      </c>
      <c r="T88" s="90">
        <v>0.92566155988857934</v>
      </c>
      <c r="U88" s="88">
        <v>40056</v>
      </c>
      <c r="V88" s="88">
        <v>1560</v>
      </c>
      <c r="W88" s="88">
        <v>3</v>
      </c>
      <c r="X88" s="90">
        <v>0.96105452366686639</v>
      </c>
      <c r="Y88" s="85">
        <v>67214</v>
      </c>
      <c r="Z88" s="85">
        <v>2713</v>
      </c>
      <c r="AA88" s="91">
        <v>4</v>
      </c>
      <c r="AB88" s="92">
        <v>1</v>
      </c>
      <c r="AC88" s="84">
        <v>0</v>
      </c>
      <c r="AD88" s="84">
        <v>0</v>
      </c>
      <c r="AE88" s="92">
        <v>1</v>
      </c>
      <c r="AF88" s="84">
        <v>0</v>
      </c>
      <c r="AG88" s="84">
        <v>0</v>
      </c>
      <c r="AH88" s="93">
        <v>1</v>
      </c>
      <c r="AI88" s="84">
        <v>0</v>
      </c>
      <c r="AJ88" s="94">
        <v>0</v>
      </c>
      <c r="AK88" s="93">
        <v>1</v>
      </c>
      <c r="AL88" s="84">
        <v>0</v>
      </c>
      <c r="AM88" s="94">
        <v>0</v>
      </c>
      <c r="AN88" s="93">
        <v>1</v>
      </c>
      <c r="AO88" s="84">
        <v>0</v>
      </c>
      <c r="AP88" s="94">
        <v>0</v>
      </c>
      <c r="AQ88" s="93">
        <v>1</v>
      </c>
      <c r="AR88" s="84">
        <v>0</v>
      </c>
      <c r="AS88" s="94">
        <v>0</v>
      </c>
      <c r="AT88" s="93">
        <v>1</v>
      </c>
      <c r="AU88" s="84">
        <v>0</v>
      </c>
      <c r="AV88" s="94">
        <v>0</v>
      </c>
      <c r="AW88" s="95">
        <v>8707</v>
      </c>
      <c r="AX88" s="95">
        <v>12707</v>
      </c>
      <c r="AY88" s="96">
        <v>45800</v>
      </c>
      <c r="AZ88" s="108"/>
      <c r="BA88" s="97">
        <v>16</v>
      </c>
      <c r="BB88" s="98">
        <v>0</v>
      </c>
      <c r="BC88" s="98">
        <v>8</v>
      </c>
      <c r="BD88" s="99">
        <v>7.5</v>
      </c>
      <c r="BE88" s="100">
        <v>10.5</v>
      </c>
      <c r="BF88" s="101"/>
      <c r="BG88" s="84"/>
      <c r="BH88" s="84"/>
      <c r="BI88" s="102"/>
      <c r="BJ88" s="102"/>
      <c r="BK88" s="102"/>
      <c r="BL88" s="103"/>
      <c r="BM88" s="104"/>
      <c r="BN88" s="102"/>
      <c r="BO88" s="102"/>
      <c r="BP88" s="104"/>
      <c r="BQ88" s="104"/>
      <c r="BR88" s="104"/>
      <c r="BS88" s="104"/>
      <c r="BT88" s="105">
        <f t="shared" si="29"/>
        <v>1</v>
      </c>
      <c r="BU88" s="105">
        <f t="shared" si="30"/>
        <v>1</v>
      </c>
      <c r="BV88" s="105">
        <f t="shared" si="31"/>
        <v>1</v>
      </c>
      <c r="BW88" s="105">
        <f t="shared" si="32"/>
        <v>1</v>
      </c>
      <c r="BX88" s="105">
        <f t="shared" si="33"/>
        <v>1</v>
      </c>
      <c r="BY88" s="105">
        <f t="shared" si="34"/>
        <v>1</v>
      </c>
      <c r="BZ88" s="105">
        <f t="shared" si="35"/>
        <v>1</v>
      </c>
      <c r="CA88" s="215">
        <v>0.98</v>
      </c>
      <c r="CB88" s="215">
        <v>0.9</v>
      </c>
      <c r="CC88" s="314"/>
      <c r="CD88" s="314"/>
      <c r="CE88" s="314"/>
      <c r="CF88" s="314"/>
      <c r="CG88" s="314"/>
      <c r="CH88" s="314"/>
      <c r="CI88" s="314"/>
      <c r="CJ88" s="216">
        <v>0.998</v>
      </c>
      <c r="CK88" s="216">
        <v>0.95</v>
      </c>
      <c r="CL88" s="217">
        <f t="shared" si="36"/>
        <v>1</v>
      </c>
      <c r="CM88" s="217">
        <f t="shared" si="37"/>
        <v>1</v>
      </c>
      <c r="CN88" s="217">
        <f t="shared" si="38"/>
        <v>1</v>
      </c>
      <c r="CO88" s="217">
        <f t="shared" si="39"/>
        <v>1</v>
      </c>
      <c r="CP88" s="217">
        <f t="shared" si="40"/>
        <v>1</v>
      </c>
      <c r="CQ88" s="217">
        <f t="shared" si="41"/>
        <v>1</v>
      </c>
      <c r="CR88" s="217">
        <f t="shared" si="42"/>
        <v>1</v>
      </c>
      <c r="CS88" s="317"/>
      <c r="CT88" s="317"/>
      <c r="CU88" s="317"/>
      <c r="CV88" s="317"/>
      <c r="CW88" s="317"/>
      <c r="CX88" s="317"/>
      <c r="CY88" s="317"/>
      <c r="CZ88" s="316"/>
      <c r="DA88" s="312"/>
      <c r="DB88" s="312"/>
      <c r="DC88" s="312"/>
      <c r="DD88" s="312"/>
      <c r="DE88" s="84">
        <f t="shared" si="53"/>
        <v>0</v>
      </c>
      <c r="DF88" s="84">
        <f t="shared" si="53"/>
        <v>0</v>
      </c>
      <c r="DG88" s="84">
        <f t="shared" si="53"/>
        <v>0</v>
      </c>
      <c r="DH88" s="84">
        <f t="shared" si="54"/>
        <v>0</v>
      </c>
      <c r="DI88" s="84">
        <f t="shared" si="54"/>
        <v>0</v>
      </c>
      <c r="DJ88" s="84">
        <f t="shared" si="54"/>
        <v>0</v>
      </c>
      <c r="DK88" s="84">
        <f t="shared" si="54"/>
        <v>0</v>
      </c>
      <c r="DL88" s="311"/>
      <c r="DM88" s="311"/>
      <c r="DN88" s="311"/>
      <c r="DO88" s="311"/>
      <c r="DP88" s="311"/>
      <c r="DQ88" s="311"/>
      <c r="DR88" s="311"/>
    </row>
    <row r="89" spans="1:122" ht="13.5" thickBot="1" x14ac:dyDescent="0.25">
      <c r="A89" s="84">
        <v>1762</v>
      </c>
      <c r="B89" s="309"/>
      <c r="C89" s="86">
        <v>42585</v>
      </c>
      <c r="D89" s="87">
        <v>73048</v>
      </c>
      <c r="E89" s="84">
        <v>9868</v>
      </c>
      <c r="F89" s="88">
        <v>318</v>
      </c>
      <c r="G89" s="84">
        <v>3</v>
      </c>
      <c r="H89" s="89">
        <v>0.9677746250506688</v>
      </c>
      <c r="I89" s="88">
        <v>11788</v>
      </c>
      <c r="J89" s="84">
        <v>287</v>
      </c>
      <c r="K89" s="88">
        <v>0</v>
      </c>
      <c r="L89" s="89">
        <v>0.97565320665083133</v>
      </c>
      <c r="M89" s="88">
        <v>3870</v>
      </c>
      <c r="N89" s="88">
        <v>81</v>
      </c>
      <c r="O89" s="88">
        <v>0</v>
      </c>
      <c r="P89" s="90">
        <v>0.97906976744186047</v>
      </c>
      <c r="Q89" s="88">
        <v>6824</v>
      </c>
      <c r="R89" s="88">
        <v>355</v>
      </c>
      <c r="S89" s="88">
        <v>0</v>
      </c>
      <c r="T89" s="90">
        <v>0.94797772567409144</v>
      </c>
      <c r="U89" s="88">
        <v>40698</v>
      </c>
      <c r="V89" s="88">
        <v>1650</v>
      </c>
      <c r="W89" s="88">
        <v>8</v>
      </c>
      <c r="X89" s="90">
        <v>0.95945746719740532</v>
      </c>
      <c r="Y89" s="85">
        <v>73048</v>
      </c>
      <c r="Z89" s="85">
        <v>2691</v>
      </c>
      <c r="AA89" s="91">
        <v>11</v>
      </c>
      <c r="AB89" s="92">
        <v>1</v>
      </c>
      <c r="AC89" s="84">
        <v>0</v>
      </c>
      <c r="AD89" s="84">
        <v>0</v>
      </c>
      <c r="AE89" s="92">
        <v>1</v>
      </c>
      <c r="AF89" s="84">
        <v>0</v>
      </c>
      <c r="AG89" s="84">
        <v>0</v>
      </c>
      <c r="AH89" s="93">
        <v>1</v>
      </c>
      <c r="AI89" s="84">
        <v>0</v>
      </c>
      <c r="AJ89" s="94">
        <v>0</v>
      </c>
      <c r="AK89" s="93">
        <v>1</v>
      </c>
      <c r="AL89" s="84">
        <v>0</v>
      </c>
      <c r="AM89" s="94">
        <v>0</v>
      </c>
      <c r="AN89" s="93">
        <v>1</v>
      </c>
      <c r="AO89" s="84">
        <v>0</v>
      </c>
      <c r="AP89" s="94">
        <v>0</v>
      </c>
      <c r="AQ89" s="93">
        <v>1</v>
      </c>
      <c r="AR89" s="84">
        <v>0</v>
      </c>
      <c r="AS89" s="94">
        <v>0</v>
      </c>
      <c r="AT89" s="93">
        <v>1</v>
      </c>
      <c r="AU89" s="84">
        <v>0</v>
      </c>
      <c r="AV89" s="94">
        <v>0</v>
      </c>
      <c r="AW89" s="95">
        <v>9868</v>
      </c>
      <c r="AX89" s="95">
        <v>15658</v>
      </c>
      <c r="AY89" s="96">
        <v>47522</v>
      </c>
      <c r="AZ89" s="108"/>
      <c r="BA89" s="97">
        <v>21</v>
      </c>
      <c r="BB89" s="98">
        <v>9</v>
      </c>
      <c r="BC89" s="98">
        <v>18</v>
      </c>
      <c r="BD89" s="99">
        <v>7.5</v>
      </c>
      <c r="BE89" s="100">
        <v>10.5</v>
      </c>
      <c r="BF89" s="101"/>
      <c r="BG89" s="84"/>
      <c r="BH89" s="84"/>
      <c r="BI89" s="102"/>
      <c r="BJ89" s="102"/>
      <c r="BK89" s="102"/>
      <c r="BL89" s="103"/>
      <c r="BM89" s="104"/>
      <c r="BN89" s="102"/>
      <c r="BO89" s="102"/>
      <c r="BP89" s="104"/>
      <c r="BQ89" s="104"/>
      <c r="BR89" s="104"/>
      <c r="BS89" s="104"/>
      <c r="BT89" s="105">
        <f t="shared" si="29"/>
        <v>1</v>
      </c>
      <c r="BU89" s="105">
        <f t="shared" si="30"/>
        <v>1</v>
      </c>
      <c r="BV89" s="105">
        <f t="shared" si="31"/>
        <v>1</v>
      </c>
      <c r="BW89" s="105">
        <f t="shared" si="32"/>
        <v>1</v>
      </c>
      <c r="BX89" s="105">
        <f t="shared" si="33"/>
        <v>1</v>
      </c>
      <c r="BY89" s="105">
        <f t="shared" si="34"/>
        <v>1</v>
      </c>
      <c r="BZ89" s="105">
        <f t="shared" si="35"/>
        <v>1</v>
      </c>
      <c r="CA89" s="215">
        <v>0.98</v>
      </c>
      <c r="CB89" s="215">
        <v>0.9</v>
      </c>
      <c r="CC89" s="314"/>
      <c r="CD89" s="314"/>
      <c r="CE89" s="314"/>
      <c r="CF89" s="314"/>
      <c r="CG89" s="314"/>
      <c r="CH89" s="314"/>
      <c r="CI89" s="314"/>
      <c r="CJ89" s="216">
        <v>0.998</v>
      </c>
      <c r="CK89" s="216">
        <v>0.95</v>
      </c>
      <c r="CL89" s="217">
        <f t="shared" si="36"/>
        <v>1</v>
      </c>
      <c r="CM89" s="217">
        <f t="shared" si="37"/>
        <v>1</v>
      </c>
      <c r="CN89" s="217">
        <f t="shared" si="38"/>
        <v>1</v>
      </c>
      <c r="CO89" s="217">
        <f t="shared" si="39"/>
        <v>1</v>
      </c>
      <c r="CP89" s="217">
        <f t="shared" si="40"/>
        <v>1</v>
      </c>
      <c r="CQ89" s="217">
        <f t="shared" si="41"/>
        <v>1</v>
      </c>
      <c r="CR89" s="217">
        <f t="shared" si="42"/>
        <v>1</v>
      </c>
      <c r="CS89" s="317"/>
      <c r="CT89" s="317"/>
      <c r="CU89" s="317"/>
      <c r="CV89" s="317"/>
      <c r="CW89" s="317"/>
      <c r="CX89" s="317"/>
      <c r="CY89" s="317"/>
      <c r="CZ89" s="316"/>
      <c r="DA89" s="312"/>
      <c r="DB89" s="312"/>
      <c r="DC89" s="312"/>
      <c r="DD89" s="312"/>
      <c r="DE89" s="84">
        <f t="shared" si="53"/>
        <v>0</v>
      </c>
      <c r="DF89" s="84">
        <f t="shared" si="53"/>
        <v>0</v>
      </c>
      <c r="DG89" s="84">
        <f t="shared" si="53"/>
        <v>0</v>
      </c>
      <c r="DH89" s="84">
        <f t="shared" si="54"/>
        <v>0</v>
      </c>
      <c r="DI89" s="84">
        <f t="shared" si="54"/>
        <v>0</v>
      </c>
      <c r="DJ89" s="84">
        <f t="shared" si="54"/>
        <v>0</v>
      </c>
      <c r="DK89" s="84">
        <f t="shared" si="54"/>
        <v>0</v>
      </c>
      <c r="DL89" s="311"/>
      <c r="DM89" s="311"/>
      <c r="DN89" s="311"/>
      <c r="DO89" s="311"/>
      <c r="DP89" s="311"/>
      <c r="DQ89" s="311"/>
      <c r="DR89" s="311"/>
    </row>
    <row r="90" spans="1:122" ht="13.5" thickBot="1" x14ac:dyDescent="0.25">
      <c r="A90" s="84">
        <v>1763</v>
      </c>
      <c r="B90" s="309"/>
      <c r="C90" s="86">
        <v>42586</v>
      </c>
      <c r="D90" s="87">
        <v>70217</v>
      </c>
      <c r="E90" s="84">
        <v>10036</v>
      </c>
      <c r="F90" s="88">
        <v>299</v>
      </c>
      <c r="G90" s="84">
        <v>0</v>
      </c>
      <c r="H90" s="89">
        <v>0.97020725388601037</v>
      </c>
      <c r="I90" s="88">
        <v>12275</v>
      </c>
      <c r="J90" s="84">
        <v>280</v>
      </c>
      <c r="K90" s="88">
        <v>0</v>
      </c>
      <c r="L90" s="89">
        <v>0.97718940936863541</v>
      </c>
      <c r="M90" s="88">
        <v>3595</v>
      </c>
      <c r="N90" s="88">
        <v>80</v>
      </c>
      <c r="O90" s="88">
        <v>0</v>
      </c>
      <c r="P90" s="90">
        <v>0.97774687065368571</v>
      </c>
      <c r="Q90" s="88">
        <v>6272</v>
      </c>
      <c r="R90" s="88">
        <v>296</v>
      </c>
      <c r="S90" s="88">
        <v>0</v>
      </c>
      <c r="T90" s="90">
        <v>0.95280612244897955</v>
      </c>
      <c r="U90" s="88">
        <v>38039</v>
      </c>
      <c r="V90" s="88">
        <v>1620</v>
      </c>
      <c r="W90" s="88">
        <v>2</v>
      </c>
      <c r="X90" s="90">
        <v>0.95741212965640532</v>
      </c>
      <c r="Y90" s="85">
        <v>70217</v>
      </c>
      <c r="Z90" s="85">
        <v>2575</v>
      </c>
      <c r="AA90" s="91">
        <v>2</v>
      </c>
      <c r="AB90" s="92">
        <v>1</v>
      </c>
      <c r="AC90" s="84">
        <v>0</v>
      </c>
      <c r="AD90" s="84">
        <v>0</v>
      </c>
      <c r="AE90" s="92">
        <v>1</v>
      </c>
      <c r="AF90" s="84">
        <v>0</v>
      </c>
      <c r="AG90" s="84">
        <v>0</v>
      </c>
      <c r="AH90" s="93">
        <v>1</v>
      </c>
      <c r="AI90" s="84">
        <v>0</v>
      </c>
      <c r="AJ90" s="94">
        <v>0</v>
      </c>
      <c r="AK90" s="93">
        <v>1</v>
      </c>
      <c r="AL90" s="84">
        <v>0</v>
      </c>
      <c r="AM90" s="94">
        <v>0</v>
      </c>
      <c r="AN90" s="93">
        <v>1</v>
      </c>
      <c r="AO90" s="84">
        <v>0</v>
      </c>
      <c r="AP90" s="94">
        <v>0</v>
      </c>
      <c r="AQ90" s="93">
        <v>1</v>
      </c>
      <c r="AR90" s="84">
        <v>0</v>
      </c>
      <c r="AS90" s="94">
        <v>0</v>
      </c>
      <c r="AT90" s="93">
        <v>1</v>
      </c>
      <c r="AU90" s="84">
        <v>0</v>
      </c>
      <c r="AV90" s="94">
        <v>0</v>
      </c>
      <c r="AW90" s="95">
        <v>10036</v>
      </c>
      <c r="AX90" s="95">
        <v>15870</v>
      </c>
      <c r="AY90" s="96">
        <v>44311</v>
      </c>
      <c r="AZ90" s="108"/>
      <c r="BA90" s="97">
        <v>21</v>
      </c>
      <c r="BB90" s="98">
        <v>9</v>
      </c>
      <c r="BC90" s="98">
        <v>22</v>
      </c>
      <c r="BD90" s="99">
        <v>7.5</v>
      </c>
      <c r="BE90" s="100">
        <v>10.5</v>
      </c>
      <c r="BF90" s="101"/>
      <c r="BG90" s="84"/>
      <c r="BH90" s="84"/>
      <c r="BI90" s="102"/>
      <c r="BJ90" s="102"/>
      <c r="BK90" s="102"/>
      <c r="BL90" s="103"/>
      <c r="BM90" s="104"/>
      <c r="BN90" s="102"/>
      <c r="BO90" s="102"/>
      <c r="BP90" s="104"/>
      <c r="BQ90" s="104"/>
      <c r="BR90" s="104"/>
      <c r="BS90" s="104"/>
      <c r="BT90" s="105">
        <f t="shared" si="29"/>
        <v>1</v>
      </c>
      <c r="BU90" s="105">
        <f t="shared" si="30"/>
        <v>1</v>
      </c>
      <c r="BV90" s="105">
        <f t="shared" si="31"/>
        <v>1</v>
      </c>
      <c r="BW90" s="105">
        <f t="shared" si="32"/>
        <v>1</v>
      </c>
      <c r="BX90" s="105">
        <f t="shared" si="33"/>
        <v>1</v>
      </c>
      <c r="BY90" s="105">
        <f t="shared" si="34"/>
        <v>1</v>
      </c>
      <c r="BZ90" s="105">
        <f t="shared" si="35"/>
        <v>1</v>
      </c>
      <c r="CA90" s="215">
        <v>0.98</v>
      </c>
      <c r="CB90" s="215">
        <v>0.9</v>
      </c>
      <c r="CC90" s="314"/>
      <c r="CD90" s="314"/>
      <c r="CE90" s="314"/>
      <c r="CF90" s="314"/>
      <c r="CG90" s="314"/>
      <c r="CH90" s="314"/>
      <c r="CI90" s="314"/>
      <c r="CJ90" s="216">
        <v>0.998</v>
      </c>
      <c r="CK90" s="216">
        <v>0.95</v>
      </c>
      <c r="CL90" s="217">
        <f t="shared" si="36"/>
        <v>1</v>
      </c>
      <c r="CM90" s="217">
        <f t="shared" si="37"/>
        <v>1</v>
      </c>
      <c r="CN90" s="217">
        <f t="shared" si="38"/>
        <v>1</v>
      </c>
      <c r="CO90" s="217">
        <f t="shared" si="39"/>
        <v>1</v>
      </c>
      <c r="CP90" s="217">
        <f t="shared" si="40"/>
        <v>1</v>
      </c>
      <c r="CQ90" s="217">
        <f t="shared" si="41"/>
        <v>1</v>
      </c>
      <c r="CR90" s="217">
        <f t="shared" si="42"/>
        <v>1</v>
      </c>
      <c r="CS90" s="317"/>
      <c r="CT90" s="317"/>
      <c r="CU90" s="317"/>
      <c r="CV90" s="317"/>
      <c r="CW90" s="317"/>
      <c r="CX90" s="317"/>
      <c r="CY90" s="317"/>
      <c r="CZ90" s="316"/>
      <c r="DA90" s="312"/>
      <c r="DB90" s="312"/>
      <c r="DC90" s="312"/>
      <c r="DD90" s="312"/>
      <c r="DE90" s="84">
        <f t="shared" si="53"/>
        <v>0</v>
      </c>
      <c r="DF90" s="84">
        <f t="shared" si="53"/>
        <v>0</v>
      </c>
      <c r="DG90" s="84">
        <f t="shared" si="53"/>
        <v>0</v>
      </c>
      <c r="DH90" s="84">
        <f t="shared" si="54"/>
        <v>0</v>
      </c>
      <c r="DI90" s="84">
        <f t="shared" si="54"/>
        <v>0</v>
      </c>
      <c r="DJ90" s="84">
        <f t="shared" si="54"/>
        <v>0</v>
      </c>
      <c r="DK90" s="84">
        <f t="shared" si="54"/>
        <v>0</v>
      </c>
      <c r="DL90" s="311"/>
      <c r="DM90" s="311"/>
      <c r="DN90" s="311"/>
      <c r="DO90" s="311"/>
      <c r="DP90" s="311"/>
      <c r="DQ90" s="311"/>
      <c r="DR90" s="311"/>
    </row>
    <row r="91" spans="1:122" ht="13.5" thickBot="1" x14ac:dyDescent="0.25">
      <c r="A91" s="84">
        <v>1764</v>
      </c>
      <c r="B91" s="309"/>
      <c r="C91" s="86">
        <v>42587</v>
      </c>
      <c r="D91" s="87">
        <v>63710</v>
      </c>
      <c r="E91" s="84">
        <v>7696</v>
      </c>
      <c r="F91" s="88">
        <v>210</v>
      </c>
      <c r="G91" s="84">
        <v>0</v>
      </c>
      <c r="H91" s="89">
        <v>0.97271309771309766</v>
      </c>
      <c r="I91" s="88">
        <v>10229</v>
      </c>
      <c r="J91" s="84">
        <v>321</v>
      </c>
      <c r="K91" s="88">
        <v>0</v>
      </c>
      <c r="L91" s="89">
        <v>0.96861863329748754</v>
      </c>
      <c r="M91" s="88">
        <v>3620</v>
      </c>
      <c r="N91" s="88">
        <v>100</v>
      </c>
      <c r="O91" s="88">
        <v>0</v>
      </c>
      <c r="P91" s="90">
        <v>0.97237569060773477</v>
      </c>
      <c r="Q91" s="88">
        <v>5890</v>
      </c>
      <c r="R91" s="88">
        <v>294</v>
      </c>
      <c r="S91" s="88">
        <v>0</v>
      </c>
      <c r="T91" s="90">
        <v>0.95008488964346349</v>
      </c>
      <c r="U91" s="88">
        <v>36275</v>
      </c>
      <c r="V91" s="88">
        <v>1564</v>
      </c>
      <c r="W91" s="88">
        <v>0</v>
      </c>
      <c r="X91" s="90">
        <v>0.95688490696071671</v>
      </c>
      <c r="Y91" s="85">
        <v>63710</v>
      </c>
      <c r="Z91" s="85">
        <v>2489</v>
      </c>
      <c r="AA91" s="91">
        <v>0</v>
      </c>
      <c r="AB91" s="92">
        <v>1</v>
      </c>
      <c r="AC91" s="84">
        <v>0</v>
      </c>
      <c r="AD91" s="84">
        <v>0</v>
      </c>
      <c r="AE91" s="92">
        <v>1</v>
      </c>
      <c r="AF91" s="84">
        <v>0</v>
      </c>
      <c r="AG91" s="84">
        <v>0</v>
      </c>
      <c r="AH91" s="93">
        <v>1</v>
      </c>
      <c r="AI91" s="84">
        <v>0</v>
      </c>
      <c r="AJ91" s="94">
        <v>0</v>
      </c>
      <c r="AK91" s="93">
        <v>1</v>
      </c>
      <c r="AL91" s="84">
        <v>0</v>
      </c>
      <c r="AM91" s="94">
        <v>0</v>
      </c>
      <c r="AN91" s="93">
        <v>1</v>
      </c>
      <c r="AO91" s="84">
        <v>0</v>
      </c>
      <c r="AP91" s="94">
        <v>0</v>
      </c>
      <c r="AQ91" s="93">
        <v>1</v>
      </c>
      <c r="AR91" s="84">
        <v>0</v>
      </c>
      <c r="AS91" s="94">
        <v>0</v>
      </c>
      <c r="AT91" s="93">
        <v>1</v>
      </c>
      <c r="AU91" s="84">
        <v>0</v>
      </c>
      <c r="AV91" s="94">
        <v>0</v>
      </c>
      <c r="AW91" s="95">
        <v>7696</v>
      </c>
      <c r="AX91" s="95">
        <v>13849</v>
      </c>
      <c r="AY91" s="96">
        <v>42165</v>
      </c>
      <c r="AZ91" s="108"/>
      <c r="BA91" s="97">
        <v>21</v>
      </c>
      <c r="BB91" s="98">
        <v>9</v>
      </c>
      <c r="BC91" s="98">
        <v>22</v>
      </c>
      <c r="BD91" s="99">
        <v>7.5</v>
      </c>
      <c r="BE91" s="100">
        <v>10.5</v>
      </c>
      <c r="BF91" s="101"/>
      <c r="BG91" s="84"/>
      <c r="BH91" s="84"/>
      <c r="BI91" s="102"/>
      <c r="BJ91" s="102"/>
      <c r="BK91" s="102"/>
      <c r="BL91" s="103"/>
      <c r="BM91" s="104"/>
      <c r="BN91" s="102"/>
      <c r="BO91" s="102"/>
      <c r="BP91" s="104"/>
      <c r="BQ91" s="104"/>
      <c r="BR91" s="104"/>
      <c r="BS91" s="104"/>
      <c r="BT91" s="105">
        <f t="shared" si="29"/>
        <v>1</v>
      </c>
      <c r="BU91" s="105">
        <f t="shared" si="30"/>
        <v>1</v>
      </c>
      <c r="BV91" s="105">
        <f t="shared" si="31"/>
        <v>1</v>
      </c>
      <c r="BW91" s="105">
        <f t="shared" si="32"/>
        <v>1</v>
      </c>
      <c r="BX91" s="105">
        <f t="shared" si="33"/>
        <v>1</v>
      </c>
      <c r="BY91" s="105">
        <f t="shared" si="34"/>
        <v>1</v>
      </c>
      <c r="BZ91" s="105">
        <f t="shared" si="35"/>
        <v>1</v>
      </c>
      <c r="CA91" s="215">
        <v>0.98</v>
      </c>
      <c r="CB91" s="215">
        <v>0.9</v>
      </c>
      <c r="CC91" s="314"/>
      <c r="CD91" s="314"/>
      <c r="CE91" s="314"/>
      <c r="CF91" s="314"/>
      <c r="CG91" s="314"/>
      <c r="CH91" s="314"/>
      <c r="CI91" s="314"/>
      <c r="CJ91" s="216">
        <v>0.998</v>
      </c>
      <c r="CK91" s="216">
        <v>0.95</v>
      </c>
      <c r="CL91" s="217">
        <f t="shared" si="36"/>
        <v>1</v>
      </c>
      <c r="CM91" s="217">
        <f t="shared" si="37"/>
        <v>1</v>
      </c>
      <c r="CN91" s="217">
        <f t="shared" si="38"/>
        <v>1</v>
      </c>
      <c r="CO91" s="217">
        <f t="shared" si="39"/>
        <v>1</v>
      </c>
      <c r="CP91" s="217">
        <f t="shared" si="40"/>
        <v>1</v>
      </c>
      <c r="CQ91" s="217">
        <f t="shared" si="41"/>
        <v>1</v>
      </c>
      <c r="CR91" s="217">
        <f t="shared" si="42"/>
        <v>1</v>
      </c>
      <c r="CS91" s="317"/>
      <c r="CT91" s="317"/>
      <c r="CU91" s="317"/>
      <c r="CV91" s="317"/>
      <c r="CW91" s="317"/>
      <c r="CX91" s="317"/>
      <c r="CY91" s="317"/>
      <c r="CZ91" s="316"/>
      <c r="DA91" s="312"/>
      <c r="DB91" s="312"/>
      <c r="DC91" s="312"/>
      <c r="DD91" s="312"/>
      <c r="DE91" s="84">
        <f t="shared" si="53"/>
        <v>0</v>
      </c>
      <c r="DF91" s="84">
        <f t="shared" si="53"/>
        <v>0</v>
      </c>
      <c r="DG91" s="84">
        <f t="shared" si="53"/>
        <v>0</v>
      </c>
      <c r="DH91" s="84">
        <f t="shared" si="54"/>
        <v>0</v>
      </c>
      <c r="DI91" s="84">
        <f t="shared" si="54"/>
        <v>0</v>
      </c>
      <c r="DJ91" s="84">
        <f t="shared" si="54"/>
        <v>0</v>
      </c>
      <c r="DK91" s="84">
        <f t="shared" si="54"/>
        <v>0</v>
      </c>
      <c r="DL91" s="311"/>
      <c r="DM91" s="311"/>
      <c r="DN91" s="311"/>
      <c r="DO91" s="311"/>
      <c r="DP91" s="311"/>
      <c r="DQ91" s="311"/>
      <c r="DR91" s="311"/>
    </row>
    <row r="92" spans="1:122" ht="13.5" thickBot="1" x14ac:dyDescent="0.25">
      <c r="A92" s="84">
        <v>1765</v>
      </c>
      <c r="B92" s="309"/>
      <c r="C92" s="86">
        <v>42588</v>
      </c>
      <c r="D92" s="87">
        <v>10036</v>
      </c>
      <c r="E92" s="84"/>
      <c r="F92" s="88"/>
      <c r="G92" s="84"/>
      <c r="H92" s="89"/>
      <c r="I92" s="88">
        <v>5264</v>
      </c>
      <c r="J92" s="84">
        <v>185</v>
      </c>
      <c r="K92" s="88">
        <v>4</v>
      </c>
      <c r="L92" s="89">
        <v>0.96485562310030393</v>
      </c>
      <c r="M92" s="88">
        <v>2166</v>
      </c>
      <c r="N92" s="88">
        <v>74</v>
      </c>
      <c r="O92" s="88">
        <v>0</v>
      </c>
      <c r="P92" s="90">
        <v>0.96583564173591874</v>
      </c>
      <c r="Q92" s="88"/>
      <c r="R92" s="88"/>
      <c r="S92" s="88"/>
      <c r="T92" s="90"/>
      <c r="U92" s="88">
        <v>2606</v>
      </c>
      <c r="V92" s="88">
        <v>97</v>
      </c>
      <c r="W92" s="88">
        <v>0</v>
      </c>
      <c r="X92" s="90">
        <v>0.96277820414428239</v>
      </c>
      <c r="Y92" s="85">
        <v>10036</v>
      </c>
      <c r="Z92" s="85">
        <v>356</v>
      </c>
      <c r="AA92" s="91">
        <v>4</v>
      </c>
      <c r="AB92" s="92">
        <v>1</v>
      </c>
      <c r="AC92" s="84">
        <v>0</v>
      </c>
      <c r="AD92" s="84">
        <v>0</v>
      </c>
      <c r="AE92" s="92">
        <v>1</v>
      </c>
      <c r="AF92" s="84">
        <v>0</v>
      </c>
      <c r="AG92" s="84">
        <v>0</v>
      </c>
      <c r="AH92" s="93">
        <v>1</v>
      </c>
      <c r="AI92" s="84">
        <v>0</v>
      </c>
      <c r="AJ92" s="94">
        <v>0</v>
      </c>
      <c r="AK92" s="93">
        <v>1</v>
      </c>
      <c r="AL92" s="84">
        <v>0</v>
      </c>
      <c r="AM92" s="94">
        <v>0</v>
      </c>
      <c r="AN92" s="93">
        <v>1</v>
      </c>
      <c r="AO92" s="84">
        <v>0</v>
      </c>
      <c r="AP92" s="94">
        <v>0</v>
      </c>
      <c r="AQ92" s="93">
        <v>1</v>
      </c>
      <c r="AR92" s="84">
        <v>0</v>
      </c>
      <c r="AS92" s="94">
        <v>0</v>
      </c>
      <c r="AT92" s="93">
        <v>1</v>
      </c>
      <c r="AU92" s="84">
        <v>0</v>
      </c>
      <c r="AV92" s="94">
        <v>0</v>
      </c>
      <c r="AW92" s="95">
        <v>0</v>
      </c>
      <c r="AX92" s="95">
        <v>7430</v>
      </c>
      <c r="AY92" s="96">
        <v>2606</v>
      </c>
      <c r="AZ92" s="108"/>
      <c r="BA92" s="97">
        <v>21</v>
      </c>
      <c r="BB92" s="98">
        <v>9</v>
      </c>
      <c r="BC92" s="98">
        <v>22</v>
      </c>
      <c r="BD92" s="99">
        <v>7.5</v>
      </c>
      <c r="BE92" s="100">
        <v>10.5</v>
      </c>
      <c r="BF92" s="101"/>
      <c r="BG92" s="84"/>
      <c r="BH92" s="84"/>
      <c r="BI92" s="102"/>
      <c r="BJ92" s="102"/>
      <c r="BK92" s="102"/>
      <c r="BL92" s="103"/>
      <c r="BM92" s="104"/>
      <c r="BN92" s="102"/>
      <c r="BO92" s="102"/>
      <c r="BP92" s="104"/>
      <c r="BQ92" s="104"/>
      <c r="BR92" s="104"/>
      <c r="BS92" s="104"/>
      <c r="BT92" s="105">
        <f t="shared" si="29"/>
        <v>1</v>
      </c>
      <c r="BU92" s="105">
        <f t="shared" si="30"/>
        <v>1</v>
      </c>
      <c r="BV92" s="105">
        <f t="shared" si="31"/>
        <v>1</v>
      </c>
      <c r="BW92" s="105">
        <f t="shared" si="32"/>
        <v>1</v>
      </c>
      <c r="BX92" s="105">
        <f t="shared" si="33"/>
        <v>1</v>
      </c>
      <c r="BY92" s="105">
        <f t="shared" si="34"/>
        <v>1</v>
      </c>
      <c r="BZ92" s="105">
        <f t="shared" si="35"/>
        <v>1</v>
      </c>
      <c r="CA92" s="215">
        <v>0.98</v>
      </c>
      <c r="CB92" s="215">
        <v>0.9</v>
      </c>
      <c r="CC92" s="314"/>
      <c r="CD92" s="314"/>
      <c r="CE92" s="314"/>
      <c r="CF92" s="314"/>
      <c r="CG92" s="314"/>
      <c r="CH92" s="314"/>
      <c r="CI92" s="314"/>
      <c r="CJ92" s="216">
        <v>0.998</v>
      </c>
      <c r="CK92" s="216">
        <v>0.95</v>
      </c>
      <c r="CL92" s="217">
        <f t="shared" si="36"/>
        <v>1</v>
      </c>
      <c r="CM92" s="217">
        <f t="shared" si="37"/>
        <v>1</v>
      </c>
      <c r="CN92" s="217">
        <f t="shared" si="38"/>
        <v>1</v>
      </c>
      <c r="CO92" s="217">
        <f t="shared" si="39"/>
        <v>1</v>
      </c>
      <c r="CP92" s="217">
        <f t="shared" si="40"/>
        <v>1</v>
      </c>
      <c r="CQ92" s="217">
        <f t="shared" si="41"/>
        <v>1</v>
      </c>
      <c r="CR92" s="217">
        <f t="shared" si="42"/>
        <v>1</v>
      </c>
      <c r="CS92" s="317"/>
      <c r="CT92" s="317"/>
      <c r="CU92" s="317"/>
      <c r="CV92" s="317"/>
      <c r="CW92" s="317"/>
      <c r="CX92" s="317"/>
      <c r="CY92" s="317"/>
      <c r="CZ92" s="316"/>
      <c r="DA92" s="312"/>
      <c r="DB92" s="312"/>
      <c r="DC92" s="312"/>
      <c r="DD92" s="312"/>
      <c r="DE92" s="84">
        <f t="shared" si="53"/>
        <v>0</v>
      </c>
      <c r="DF92" s="84">
        <f t="shared" si="53"/>
        <v>0</v>
      </c>
      <c r="DG92" s="84">
        <f t="shared" si="53"/>
        <v>0</v>
      </c>
      <c r="DH92" s="84">
        <f t="shared" si="54"/>
        <v>0</v>
      </c>
      <c r="DI92" s="84">
        <f t="shared" si="54"/>
        <v>0</v>
      </c>
      <c r="DJ92" s="84">
        <f t="shared" si="54"/>
        <v>0</v>
      </c>
      <c r="DK92" s="84">
        <f t="shared" si="54"/>
        <v>0</v>
      </c>
      <c r="DL92" s="311"/>
      <c r="DM92" s="311"/>
      <c r="DN92" s="311"/>
      <c r="DO92" s="311"/>
      <c r="DP92" s="311"/>
      <c r="DQ92" s="311"/>
      <c r="DR92" s="311"/>
    </row>
    <row r="93" spans="1:122" ht="13.5" thickBot="1" x14ac:dyDescent="0.25">
      <c r="A93" s="84">
        <v>1766</v>
      </c>
      <c r="B93" s="309"/>
      <c r="C93" s="86">
        <v>42589</v>
      </c>
      <c r="D93" s="87">
        <v>0</v>
      </c>
      <c r="E93" s="84"/>
      <c r="F93" s="88"/>
      <c r="G93" s="84"/>
      <c r="H93" s="89"/>
      <c r="I93" s="88"/>
      <c r="J93" s="84"/>
      <c r="K93" s="88"/>
      <c r="L93" s="89"/>
      <c r="M93" s="88"/>
      <c r="N93" s="88"/>
      <c r="O93" s="88"/>
      <c r="P93" s="90"/>
      <c r="Q93" s="88"/>
      <c r="R93" s="88"/>
      <c r="S93" s="88"/>
      <c r="T93" s="90"/>
      <c r="U93" s="88"/>
      <c r="V93" s="88"/>
      <c r="W93" s="88"/>
      <c r="X93" s="90"/>
      <c r="Y93" s="85">
        <v>0</v>
      </c>
      <c r="Z93" s="85">
        <v>0</v>
      </c>
      <c r="AA93" s="91">
        <v>0</v>
      </c>
      <c r="AB93" s="92">
        <v>1</v>
      </c>
      <c r="AC93" s="84">
        <v>0</v>
      </c>
      <c r="AD93" s="84">
        <v>0</v>
      </c>
      <c r="AE93" s="92">
        <v>1</v>
      </c>
      <c r="AF93" s="84">
        <v>0</v>
      </c>
      <c r="AG93" s="84">
        <v>0</v>
      </c>
      <c r="AH93" s="93">
        <v>1</v>
      </c>
      <c r="AI93" s="84">
        <v>0</v>
      </c>
      <c r="AJ93" s="94">
        <v>0</v>
      </c>
      <c r="AK93" s="93">
        <v>1</v>
      </c>
      <c r="AL93" s="84">
        <v>0</v>
      </c>
      <c r="AM93" s="94">
        <v>0</v>
      </c>
      <c r="AN93" s="93">
        <v>1</v>
      </c>
      <c r="AO93" s="84">
        <v>0</v>
      </c>
      <c r="AP93" s="94">
        <v>0</v>
      </c>
      <c r="AQ93" s="93">
        <v>1</v>
      </c>
      <c r="AR93" s="84">
        <v>0</v>
      </c>
      <c r="AS93" s="94">
        <v>0</v>
      </c>
      <c r="AT93" s="93">
        <v>1</v>
      </c>
      <c r="AU93" s="84">
        <v>0</v>
      </c>
      <c r="AV93" s="94">
        <v>0</v>
      </c>
      <c r="AW93" s="95">
        <v>0</v>
      </c>
      <c r="AX93" s="95">
        <v>0</v>
      </c>
      <c r="AY93" s="96">
        <v>0</v>
      </c>
      <c r="AZ93" s="108"/>
      <c r="BA93" s="97">
        <v>21</v>
      </c>
      <c r="BB93" s="98">
        <v>9</v>
      </c>
      <c r="BC93" s="98">
        <v>22</v>
      </c>
      <c r="BD93" s="99">
        <v>7.5</v>
      </c>
      <c r="BE93" s="100">
        <v>10.5</v>
      </c>
      <c r="BF93" s="101"/>
      <c r="BG93" s="84"/>
      <c r="BH93" s="84"/>
      <c r="BI93" s="102"/>
      <c r="BJ93" s="102"/>
      <c r="BK93" s="102"/>
      <c r="BL93" s="103"/>
      <c r="BM93" s="104"/>
      <c r="BN93" s="102"/>
      <c r="BO93" s="102"/>
      <c r="BP93" s="107"/>
      <c r="BQ93" s="107"/>
      <c r="BR93" s="107"/>
      <c r="BS93" s="107"/>
      <c r="BT93" s="105">
        <f t="shared" si="29"/>
        <v>1</v>
      </c>
      <c r="BU93" s="105">
        <f t="shared" si="30"/>
        <v>1</v>
      </c>
      <c r="BV93" s="105">
        <f t="shared" si="31"/>
        <v>1</v>
      </c>
      <c r="BW93" s="105">
        <f t="shared" si="32"/>
        <v>1</v>
      </c>
      <c r="BX93" s="105">
        <f t="shared" si="33"/>
        <v>1</v>
      </c>
      <c r="BY93" s="105">
        <f t="shared" si="34"/>
        <v>1</v>
      </c>
      <c r="BZ93" s="105">
        <f t="shared" si="35"/>
        <v>1</v>
      </c>
      <c r="CA93" s="215">
        <v>0.98</v>
      </c>
      <c r="CB93" s="215">
        <v>0.9</v>
      </c>
      <c r="CC93" s="315"/>
      <c r="CD93" s="315"/>
      <c r="CE93" s="315"/>
      <c r="CF93" s="315"/>
      <c r="CG93" s="315"/>
      <c r="CH93" s="315"/>
      <c r="CI93" s="315"/>
      <c r="CJ93" s="216">
        <v>0.998</v>
      </c>
      <c r="CK93" s="216">
        <v>0.95</v>
      </c>
      <c r="CL93" s="217">
        <f t="shared" si="36"/>
        <v>1</v>
      </c>
      <c r="CM93" s="217">
        <f t="shared" si="37"/>
        <v>1</v>
      </c>
      <c r="CN93" s="217">
        <f t="shared" si="38"/>
        <v>1</v>
      </c>
      <c r="CO93" s="217">
        <f t="shared" si="39"/>
        <v>1</v>
      </c>
      <c r="CP93" s="217">
        <f t="shared" si="40"/>
        <v>1</v>
      </c>
      <c r="CQ93" s="217">
        <f t="shared" si="41"/>
        <v>1</v>
      </c>
      <c r="CR93" s="217">
        <f t="shared" si="42"/>
        <v>1</v>
      </c>
      <c r="CS93" s="317"/>
      <c r="CT93" s="317"/>
      <c r="CU93" s="317"/>
      <c r="CV93" s="317"/>
      <c r="CW93" s="317"/>
      <c r="CX93" s="317"/>
      <c r="CY93" s="317"/>
      <c r="CZ93" s="316"/>
      <c r="DA93" s="312"/>
      <c r="DB93" s="312"/>
      <c r="DC93" s="312"/>
      <c r="DD93" s="312"/>
      <c r="DE93" s="84">
        <f t="shared" si="53"/>
        <v>0</v>
      </c>
      <c r="DF93" s="84">
        <f t="shared" si="53"/>
        <v>0</v>
      </c>
      <c r="DG93" s="84">
        <f t="shared" si="53"/>
        <v>0</v>
      </c>
      <c r="DH93" s="84">
        <f t="shared" si="54"/>
        <v>0</v>
      </c>
      <c r="DI93" s="84">
        <f t="shared" si="54"/>
        <v>0</v>
      </c>
      <c r="DJ93" s="84">
        <f t="shared" si="54"/>
        <v>0</v>
      </c>
      <c r="DK93" s="84">
        <f t="shared" si="54"/>
        <v>0</v>
      </c>
      <c r="DL93" s="311"/>
      <c r="DM93" s="311"/>
      <c r="DN93" s="311"/>
      <c r="DO93" s="311"/>
      <c r="DP93" s="311"/>
      <c r="DQ93" s="311"/>
      <c r="DR93" s="311"/>
    </row>
    <row r="94" spans="1:122" ht="13.5" thickBot="1" x14ac:dyDescent="0.25">
      <c r="A94" s="84">
        <v>1767</v>
      </c>
      <c r="B94" s="309">
        <v>32</v>
      </c>
      <c r="C94" s="86">
        <v>42590</v>
      </c>
      <c r="D94" s="87">
        <v>67517</v>
      </c>
      <c r="E94" s="84">
        <v>7833</v>
      </c>
      <c r="F94" s="88">
        <v>197</v>
      </c>
      <c r="G94" s="84">
        <v>1</v>
      </c>
      <c r="H94" s="89">
        <v>0.97484999361674962</v>
      </c>
      <c r="I94" s="88">
        <v>10728</v>
      </c>
      <c r="J94" s="84">
        <v>326</v>
      </c>
      <c r="K94" s="88">
        <v>0</v>
      </c>
      <c r="L94" s="89">
        <v>0.9696122296793438</v>
      </c>
      <c r="M94" s="88">
        <v>4359</v>
      </c>
      <c r="N94" s="88">
        <v>88</v>
      </c>
      <c r="O94" s="88">
        <v>1</v>
      </c>
      <c r="P94" s="90">
        <v>0.97981188345950909</v>
      </c>
      <c r="Q94" s="88">
        <v>6745</v>
      </c>
      <c r="R94" s="88">
        <v>371</v>
      </c>
      <c r="S94" s="88">
        <v>0</v>
      </c>
      <c r="T94" s="90">
        <v>0.9449962935507783</v>
      </c>
      <c r="U94" s="88">
        <v>37852</v>
      </c>
      <c r="V94" s="88">
        <v>1475</v>
      </c>
      <c r="W94" s="88">
        <v>0</v>
      </c>
      <c r="X94" s="90">
        <v>0.96103244214308359</v>
      </c>
      <c r="Y94" s="85">
        <v>67517</v>
      </c>
      <c r="Z94" s="85">
        <v>2457</v>
      </c>
      <c r="AA94" s="91">
        <v>2</v>
      </c>
      <c r="AB94" s="92">
        <v>1</v>
      </c>
      <c r="AC94" s="84">
        <v>0</v>
      </c>
      <c r="AD94" s="84">
        <v>0</v>
      </c>
      <c r="AE94" s="92">
        <v>1</v>
      </c>
      <c r="AF94" s="84">
        <v>0</v>
      </c>
      <c r="AG94" s="84">
        <v>0</v>
      </c>
      <c r="AH94" s="93">
        <v>1</v>
      </c>
      <c r="AI94" s="84">
        <v>0</v>
      </c>
      <c r="AJ94" s="94">
        <v>0</v>
      </c>
      <c r="AK94" s="93">
        <v>1</v>
      </c>
      <c r="AL94" s="84">
        <v>0</v>
      </c>
      <c r="AM94" s="94">
        <v>0</v>
      </c>
      <c r="AN94" s="93">
        <v>1</v>
      </c>
      <c r="AO94" s="84">
        <v>0</v>
      </c>
      <c r="AP94" s="94">
        <v>0</v>
      </c>
      <c r="AQ94" s="93">
        <v>1</v>
      </c>
      <c r="AR94" s="84">
        <v>0</v>
      </c>
      <c r="AS94" s="94">
        <v>0</v>
      </c>
      <c r="AT94" s="93">
        <v>1</v>
      </c>
      <c r="AU94" s="84">
        <v>0</v>
      </c>
      <c r="AV94" s="94">
        <v>0</v>
      </c>
      <c r="AW94" s="95">
        <v>7833</v>
      </c>
      <c r="AX94" s="95">
        <v>15087</v>
      </c>
      <c r="AY94" s="96">
        <v>44597</v>
      </c>
      <c r="AZ94" s="108"/>
      <c r="BA94" s="97">
        <v>14.5</v>
      </c>
      <c r="BB94" s="98">
        <v>0</v>
      </c>
      <c r="BC94" s="98">
        <v>12</v>
      </c>
      <c r="BD94" s="99">
        <v>7.5</v>
      </c>
      <c r="BE94" s="100">
        <v>10.5</v>
      </c>
      <c r="BF94" s="101"/>
      <c r="BG94" s="84"/>
      <c r="BH94" s="84"/>
      <c r="BI94" s="102"/>
      <c r="BJ94" s="102"/>
      <c r="BK94" s="102"/>
      <c r="BL94" s="103"/>
      <c r="BM94" s="104"/>
      <c r="BN94" s="102"/>
      <c r="BO94" s="102"/>
      <c r="BP94" s="107"/>
      <c r="BQ94" s="107"/>
      <c r="BR94" s="107"/>
      <c r="BS94" s="107"/>
      <c r="BT94" s="105">
        <f t="shared" si="29"/>
        <v>1</v>
      </c>
      <c r="BU94" s="105">
        <f t="shared" si="30"/>
        <v>1</v>
      </c>
      <c r="BV94" s="105">
        <f t="shared" si="31"/>
        <v>1</v>
      </c>
      <c r="BW94" s="105">
        <f t="shared" si="32"/>
        <v>1</v>
      </c>
      <c r="BX94" s="105">
        <f t="shared" si="33"/>
        <v>1</v>
      </c>
      <c r="BY94" s="105">
        <f t="shared" si="34"/>
        <v>1</v>
      </c>
      <c r="BZ94" s="105">
        <f t="shared" si="35"/>
        <v>1</v>
      </c>
      <c r="CA94" s="215">
        <v>0.98</v>
      </c>
      <c r="CB94" s="215">
        <v>0.9</v>
      </c>
      <c r="CC94" s="313">
        <f t="shared" ref="CC94:CI94" si="61">AVERAGE(BT94:BT100)</f>
        <v>1</v>
      </c>
      <c r="CD94" s="313">
        <f t="shared" si="61"/>
        <v>1</v>
      </c>
      <c r="CE94" s="313">
        <f t="shared" si="61"/>
        <v>1</v>
      </c>
      <c r="CF94" s="313">
        <f t="shared" si="61"/>
        <v>1</v>
      </c>
      <c r="CG94" s="313">
        <f t="shared" si="61"/>
        <v>1</v>
      </c>
      <c r="CH94" s="313">
        <f t="shared" si="61"/>
        <v>1</v>
      </c>
      <c r="CI94" s="313">
        <f t="shared" si="61"/>
        <v>1</v>
      </c>
      <c r="CJ94" s="216">
        <v>0.998</v>
      </c>
      <c r="CK94" s="216">
        <v>0.95</v>
      </c>
      <c r="CL94" s="217">
        <f t="shared" si="36"/>
        <v>1</v>
      </c>
      <c r="CM94" s="217">
        <f t="shared" si="37"/>
        <v>1</v>
      </c>
      <c r="CN94" s="217">
        <f t="shared" si="38"/>
        <v>1</v>
      </c>
      <c r="CO94" s="217">
        <f t="shared" si="39"/>
        <v>1</v>
      </c>
      <c r="CP94" s="217">
        <f t="shared" si="40"/>
        <v>1</v>
      </c>
      <c r="CQ94" s="217">
        <f t="shared" si="41"/>
        <v>1</v>
      </c>
      <c r="CR94" s="217">
        <f t="shared" si="42"/>
        <v>1</v>
      </c>
      <c r="CS94" s="316">
        <f t="shared" ref="CS94:CY94" si="62">AVERAGE(CL94:CL100)</f>
        <v>1</v>
      </c>
      <c r="CT94" s="316">
        <f t="shared" si="62"/>
        <v>1</v>
      </c>
      <c r="CU94" s="316">
        <f t="shared" si="62"/>
        <v>1</v>
      </c>
      <c r="CV94" s="316">
        <f t="shared" si="62"/>
        <v>1</v>
      </c>
      <c r="CW94" s="316">
        <f t="shared" si="62"/>
        <v>1</v>
      </c>
      <c r="CX94" s="316">
        <f t="shared" si="62"/>
        <v>1</v>
      </c>
      <c r="CY94" s="316">
        <f t="shared" si="62"/>
        <v>1</v>
      </c>
      <c r="CZ94" s="316">
        <f>(SUM(Q94:Q100)-SUM(R94:R100))/SUM(Q94:Q100)</f>
        <v>0.94367943614174765</v>
      </c>
      <c r="DA94" s="312">
        <f>(SUM(U94:U100)-SUM(V94:V100))/SUM(U94:U100)</f>
        <v>0.95830906507000913</v>
      </c>
      <c r="DB94" s="312">
        <f>((SUM(E94:E100)-SUM(F94:F100))/SUM(E94:E100))</f>
        <v>0.97363376293980597</v>
      </c>
      <c r="DC94" s="312">
        <f>((SUM(I94:I100)-SUM(J94:J100))/SUM(I94:I100))</f>
        <v>0.96418463779149632</v>
      </c>
      <c r="DD94" s="312">
        <f>((SUM(M94:M100)-SUM(N94:N100))/SUM(M94:M100))</f>
        <v>0.96814946619217079</v>
      </c>
      <c r="DE94" s="84">
        <f t="shared" si="53"/>
        <v>0</v>
      </c>
      <c r="DF94" s="84">
        <f t="shared" si="53"/>
        <v>0</v>
      </c>
      <c r="DG94" s="84">
        <f t="shared" si="53"/>
        <v>0</v>
      </c>
      <c r="DH94" s="84">
        <f t="shared" si="54"/>
        <v>0</v>
      </c>
      <c r="DI94" s="84">
        <f t="shared" si="54"/>
        <v>0</v>
      </c>
      <c r="DJ94" s="84">
        <f t="shared" si="54"/>
        <v>0</v>
      </c>
      <c r="DK94" s="84">
        <f t="shared" si="54"/>
        <v>0</v>
      </c>
      <c r="DL94" s="311">
        <f>IF(CC94&lt;99%,5000,IF(CC94&lt;99.2%,4500,IF(CC94&lt;99.3%,4000,IF(CC94&lt;99.4%,3500,IF(CC94&lt;99.5%,3000,IF(CC94&lt;99.6%,2500,IF(CC94&lt;99.7%,2000,IF(CC94&lt;99.8%,1500,))))))))</f>
        <v>0</v>
      </c>
      <c r="DM94" s="311">
        <f>IF(CD94&lt;99%,5000,IF(CD94&lt;99.2%,4500,IF(CD94&lt;99.3%,4000,IF(CD94&lt;99.4%,3500,IF(CD94&lt;99.5%,3000,IF(CD94&lt;99.6%,2500,IF(CD94&lt;99.7%,2000,IF(CD94&lt;99.8%,1500,))))))))</f>
        <v>0</v>
      </c>
      <c r="DN94" s="311">
        <f>IF(CE94&lt;99%,5000,IF(CE94&lt;99.2%,4500,IF(CE94&lt;99.3%,4000,IF(CE94&lt;99.4%,3500,IF(CE94&lt;99.5%,3000,IF(CE94&lt;99.6%,2500,IF(CE94&lt;99.7%,2000,IF(CE94&lt;99.8%,1500,))))))))</f>
        <v>0</v>
      </c>
      <c r="DO94" s="311">
        <f>IF(CF94&lt;88.2%,5000,IF(CF94&lt;88.4%,4500,IF(CF94&lt;88.5%,4000,IF(CF94&lt;88.6%,3500,IF(CF94&lt;88.7%,3000,IF(CF94&lt;88.8%,2500,IF(CF94&lt;88.9%,2000,IF(CF94&lt;90%,1500,))))))))</f>
        <v>0</v>
      </c>
      <c r="DP94" s="311">
        <f>IF(CG94&lt;99%,5000,IF(CG94&lt;99.2%,4500,IF(CG94&lt;99.3%,4000,IF(CG94&lt;99.4%,3500,IF(CG94&lt;99.5%,3000,IF(CG94&lt;99.6%,2500,IF(CG94&lt;99.7%,2000,IF(CG94&lt;99.8%,1500,))))))))</f>
        <v>0</v>
      </c>
      <c r="DQ94" s="311">
        <f>IF(CH94&lt;99%,5000,IF(CH94&lt;99.2%,4500,IF(CH94&lt;99.3%,4000,IF(CH94&lt;99.4%,3500,IF(CH94&lt;99.5%,3000,IF(CH94&lt;99.6%,2500,IF(CH94&lt;99.7%,2000,IF(CH94&lt;99.8%,1500,))))))))</f>
        <v>0</v>
      </c>
      <c r="DR94" s="311">
        <f>IF(CI94&lt;99%,5000,IF(CI94&lt;99.2%,4500,IF(CI94&lt;99.3%,4000,IF(CI94&lt;99.4%,3500,IF(CI94&lt;99.5%,3000,IF(CI94&lt;99.6%,2500,IF(CI94&lt;99.7%,2000,IF(CI94&lt;99.8%,1500,))))))))</f>
        <v>0</v>
      </c>
    </row>
    <row r="95" spans="1:122" ht="13.5" thickBot="1" x14ac:dyDescent="0.25">
      <c r="A95" s="84">
        <v>1768</v>
      </c>
      <c r="B95" s="309"/>
      <c r="C95" s="86">
        <v>42591</v>
      </c>
      <c r="D95" s="87">
        <v>61597</v>
      </c>
      <c r="E95" s="84">
        <v>6461</v>
      </c>
      <c r="F95" s="88">
        <v>160</v>
      </c>
      <c r="G95" s="84">
        <v>1</v>
      </c>
      <c r="H95" s="89">
        <v>0.97523603157405969</v>
      </c>
      <c r="I95" s="88">
        <v>10794</v>
      </c>
      <c r="J95" s="84">
        <v>382</v>
      </c>
      <c r="K95" s="88">
        <v>4</v>
      </c>
      <c r="L95" s="89">
        <v>0.9646099685010191</v>
      </c>
      <c r="M95" s="88">
        <v>3920</v>
      </c>
      <c r="N95" s="88">
        <v>112</v>
      </c>
      <c r="O95" s="88">
        <v>0</v>
      </c>
      <c r="P95" s="90">
        <v>0.97142857142857142</v>
      </c>
      <c r="Q95" s="88">
        <v>5319</v>
      </c>
      <c r="R95" s="88">
        <v>284</v>
      </c>
      <c r="S95" s="88">
        <v>1</v>
      </c>
      <c r="T95" s="90">
        <v>0.9466065049821395</v>
      </c>
      <c r="U95" s="88">
        <v>35103</v>
      </c>
      <c r="V95" s="88">
        <v>1341</v>
      </c>
      <c r="W95" s="88">
        <v>7</v>
      </c>
      <c r="X95" s="90">
        <v>0.96179813691137506</v>
      </c>
      <c r="Y95" s="85">
        <v>61597</v>
      </c>
      <c r="Z95" s="85">
        <v>2279</v>
      </c>
      <c r="AA95" s="91">
        <v>13</v>
      </c>
      <c r="AB95" s="92">
        <v>1</v>
      </c>
      <c r="AC95" s="84">
        <v>0</v>
      </c>
      <c r="AD95" s="84">
        <v>0</v>
      </c>
      <c r="AE95" s="92">
        <v>1</v>
      </c>
      <c r="AF95" s="84">
        <v>0</v>
      </c>
      <c r="AG95" s="84">
        <v>0</v>
      </c>
      <c r="AH95" s="93">
        <v>1</v>
      </c>
      <c r="AI95" s="84">
        <v>0</v>
      </c>
      <c r="AJ95" s="94">
        <v>0</v>
      </c>
      <c r="AK95" s="93">
        <v>1</v>
      </c>
      <c r="AL95" s="84">
        <v>0</v>
      </c>
      <c r="AM95" s="94">
        <v>0</v>
      </c>
      <c r="AN95" s="93">
        <v>1</v>
      </c>
      <c r="AO95" s="84">
        <v>0</v>
      </c>
      <c r="AP95" s="94">
        <v>0</v>
      </c>
      <c r="AQ95" s="93">
        <v>1</v>
      </c>
      <c r="AR95" s="84">
        <v>0</v>
      </c>
      <c r="AS95" s="94">
        <v>0</v>
      </c>
      <c r="AT95" s="93">
        <v>1</v>
      </c>
      <c r="AU95" s="84">
        <v>0</v>
      </c>
      <c r="AV95" s="94">
        <v>0</v>
      </c>
      <c r="AW95" s="95">
        <v>6461</v>
      </c>
      <c r="AX95" s="95">
        <v>14714</v>
      </c>
      <c r="AY95" s="96">
        <v>40422</v>
      </c>
      <c r="AZ95" s="108"/>
      <c r="BA95" s="97">
        <v>16</v>
      </c>
      <c r="BB95" s="98">
        <v>0</v>
      </c>
      <c r="BC95" s="98">
        <v>8</v>
      </c>
      <c r="BD95" s="99">
        <v>7.5</v>
      </c>
      <c r="BE95" s="100">
        <v>10.5</v>
      </c>
      <c r="BF95" s="101"/>
      <c r="BG95" s="84"/>
      <c r="BH95" s="84"/>
      <c r="BI95" s="102"/>
      <c r="BJ95" s="102"/>
      <c r="BK95" s="102"/>
      <c r="BL95" s="103"/>
      <c r="BM95" s="104"/>
      <c r="BN95" s="102"/>
      <c r="BO95" s="102"/>
      <c r="BP95" s="104"/>
      <c r="BQ95" s="104"/>
      <c r="BR95" s="104"/>
      <c r="BS95" s="104"/>
      <c r="BT95" s="105">
        <f t="shared" si="29"/>
        <v>1</v>
      </c>
      <c r="BU95" s="105">
        <f t="shared" si="30"/>
        <v>1</v>
      </c>
      <c r="BV95" s="105">
        <f t="shared" si="31"/>
        <v>1</v>
      </c>
      <c r="BW95" s="105">
        <f t="shared" si="32"/>
        <v>1</v>
      </c>
      <c r="BX95" s="105">
        <f t="shared" si="33"/>
        <v>1</v>
      </c>
      <c r="BY95" s="105">
        <f t="shared" si="34"/>
        <v>1</v>
      </c>
      <c r="BZ95" s="105">
        <f t="shared" si="35"/>
        <v>1</v>
      </c>
      <c r="CA95" s="215">
        <v>0.98</v>
      </c>
      <c r="CB95" s="215">
        <v>0.9</v>
      </c>
      <c r="CC95" s="314"/>
      <c r="CD95" s="314"/>
      <c r="CE95" s="314"/>
      <c r="CF95" s="314"/>
      <c r="CG95" s="314"/>
      <c r="CH95" s="314"/>
      <c r="CI95" s="314"/>
      <c r="CJ95" s="216">
        <v>0.998</v>
      </c>
      <c r="CK95" s="216">
        <v>0.95</v>
      </c>
      <c r="CL95" s="217">
        <f t="shared" si="36"/>
        <v>1</v>
      </c>
      <c r="CM95" s="217">
        <f t="shared" si="37"/>
        <v>1</v>
      </c>
      <c r="CN95" s="217">
        <f t="shared" si="38"/>
        <v>1</v>
      </c>
      <c r="CO95" s="217">
        <f t="shared" si="39"/>
        <v>1</v>
      </c>
      <c r="CP95" s="217">
        <f t="shared" si="40"/>
        <v>1</v>
      </c>
      <c r="CQ95" s="217">
        <f t="shared" si="41"/>
        <v>1</v>
      </c>
      <c r="CR95" s="217">
        <f t="shared" si="42"/>
        <v>1</v>
      </c>
      <c r="CS95" s="317"/>
      <c r="CT95" s="317"/>
      <c r="CU95" s="317"/>
      <c r="CV95" s="317"/>
      <c r="CW95" s="317"/>
      <c r="CX95" s="317"/>
      <c r="CY95" s="317"/>
      <c r="CZ95" s="316"/>
      <c r="DA95" s="312"/>
      <c r="DB95" s="312"/>
      <c r="DC95" s="312"/>
      <c r="DD95" s="312"/>
      <c r="DE95" s="84">
        <f t="shared" si="53"/>
        <v>0</v>
      </c>
      <c r="DF95" s="84">
        <f t="shared" si="53"/>
        <v>0</v>
      </c>
      <c r="DG95" s="84">
        <f t="shared" si="53"/>
        <v>0</v>
      </c>
      <c r="DH95" s="84">
        <f t="shared" si="54"/>
        <v>0</v>
      </c>
      <c r="DI95" s="84">
        <f t="shared" si="54"/>
        <v>0</v>
      </c>
      <c r="DJ95" s="84">
        <f t="shared" si="54"/>
        <v>0</v>
      </c>
      <c r="DK95" s="84">
        <f t="shared" si="54"/>
        <v>0</v>
      </c>
      <c r="DL95" s="311"/>
      <c r="DM95" s="311"/>
      <c r="DN95" s="311"/>
      <c r="DO95" s="311"/>
      <c r="DP95" s="311"/>
      <c r="DQ95" s="311"/>
      <c r="DR95" s="311"/>
    </row>
    <row r="96" spans="1:122" ht="13.5" thickBot="1" x14ac:dyDescent="0.25">
      <c r="A96" s="84">
        <v>1769</v>
      </c>
      <c r="B96" s="309"/>
      <c r="C96" s="86">
        <v>42592</v>
      </c>
      <c r="D96" s="87">
        <v>61462</v>
      </c>
      <c r="E96" s="84">
        <v>6931</v>
      </c>
      <c r="F96" s="88">
        <v>199</v>
      </c>
      <c r="G96" s="84">
        <v>0</v>
      </c>
      <c r="H96" s="89">
        <v>0.97128841437022073</v>
      </c>
      <c r="I96" s="88">
        <v>10356</v>
      </c>
      <c r="J96" s="84">
        <v>284</v>
      </c>
      <c r="K96" s="88">
        <v>0</v>
      </c>
      <c r="L96" s="89">
        <v>0.9725762842796446</v>
      </c>
      <c r="M96" s="88">
        <v>3435</v>
      </c>
      <c r="N96" s="88">
        <v>112</v>
      </c>
      <c r="O96" s="88">
        <v>0</v>
      </c>
      <c r="P96" s="90">
        <v>0.9673944687045124</v>
      </c>
      <c r="Q96" s="88">
        <v>5902</v>
      </c>
      <c r="R96" s="88">
        <v>294</v>
      </c>
      <c r="S96" s="88">
        <v>4</v>
      </c>
      <c r="T96" s="90">
        <v>0.9501863774991528</v>
      </c>
      <c r="U96" s="88">
        <v>34838</v>
      </c>
      <c r="V96" s="88">
        <v>1518</v>
      </c>
      <c r="W96" s="88">
        <v>2</v>
      </c>
      <c r="X96" s="90">
        <v>0.95642689017739246</v>
      </c>
      <c r="Y96" s="85">
        <v>61462</v>
      </c>
      <c r="Z96" s="85">
        <v>2407</v>
      </c>
      <c r="AA96" s="91">
        <v>6</v>
      </c>
      <c r="AB96" s="92">
        <v>1</v>
      </c>
      <c r="AC96" s="84">
        <v>0</v>
      </c>
      <c r="AD96" s="84">
        <v>0</v>
      </c>
      <c r="AE96" s="92">
        <v>1</v>
      </c>
      <c r="AF96" s="84">
        <v>0</v>
      </c>
      <c r="AG96" s="84">
        <v>0</v>
      </c>
      <c r="AH96" s="93">
        <v>1</v>
      </c>
      <c r="AI96" s="84">
        <v>0</v>
      </c>
      <c r="AJ96" s="94">
        <v>0</v>
      </c>
      <c r="AK96" s="93">
        <v>1</v>
      </c>
      <c r="AL96" s="84">
        <v>0</v>
      </c>
      <c r="AM96" s="94">
        <v>0</v>
      </c>
      <c r="AN96" s="93">
        <v>1</v>
      </c>
      <c r="AO96" s="84">
        <v>0</v>
      </c>
      <c r="AP96" s="94">
        <v>0</v>
      </c>
      <c r="AQ96" s="93">
        <v>1</v>
      </c>
      <c r="AR96" s="84">
        <v>0</v>
      </c>
      <c r="AS96" s="94">
        <v>0</v>
      </c>
      <c r="AT96" s="93">
        <v>1</v>
      </c>
      <c r="AU96" s="84">
        <v>0</v>
      </c>
      <c r="AV96" s="94">
        <v>0</v>
      </c>
      <c r="AW96" s="95">
        <v>6931</v>
      </c>
      <c r="AX96" s="95">
        <v>13791</v>
      </c>
      <c r="AY96" s="96">
        <v>40740</v>
      </c>
      <c r="AZ96" s="108"/>
      <c r="BA96" s="97">
        <v>21</v>
      </c>
      <c r="BB96" s="98">
        <v>9</v>
      </c>
      <c r="BC96" s="98">
        <v>18</v>
      </c>
      <c r="BD96" s="99">
        <v>7.5</v>
      </c>
      <c r="BE96" s="100">
        <v>10.5</v>
      </c>
      <c r="BF96" s="101"/>
      <c r="BG96" s="84"/>
      <c r="BH96" s="84"/>
      <c r="BI96" s="102"/>
      <c r="BJ96" s="102"/>
      <c r="BK96" s="102"/>
      <c r="BL96" s="103"/>
      <c r="BM96" s="104"/>
      <c r="BN96" s="102"/>
      <c r="BO96" s="102"/>
      <c r="BP96" s="104"/>
      <c r="BQ96" s="104"/>
      <c r="BR96" s="104"/>
      <c r="BS96" s="104"/>
      <c r="BT96" s="105">
        <f t="shared" si="29"/>
        <v>1</v>
      </c>
      <c r="BU96" s="105">
        <f t="shared" si="30"/>
        <v>1</v>
      </c>
      <c r="BV96" s="105">
        <f t="shared" si="31"/>
        <v>1</v>
      </c>
      <c r="BW96" s="105">
        <f t="shared" si="32"/>
        <v>1</v>
      </c>
      <c r="BX96" s="105">
        <f t="shared" si="33"/>
        <v>1</v>
      </c>
      <c r="BY96" s="105">
        <f t="shared" si="34"/>
        <v>1</v>
      </c>
      <c r="BZ96" s="105">
        <f t="shared" si="35"/>
        <v>1</v>
      </c>
      <c r="CA96" s="215">
        <v>0.98</v>
      </c>
      <c r="CB96" s="215">
        <v>0.9</v>
      </c>
      <c r="CC96" s="314"/>
      <c r="CD96" s="314"/>
      <c r="CE96" s="314"/>
      <c r="CF96" s="314"/>
      <c r="CG96" s="314"/>
      <c r="CH96" s="314"/>
      <c r="CI96" s="314"/>
      <c r="CJ96" s="216">
        <v>0.998</v>
      </c>
      <c r="CK96" s="216">
        <v>0.95</v>
      </c>
      <c r="CL96" s="217">
        <f t="shared" si="36"/>
        <v>1</v>
      </c>
      <c r="CM96" s="217">
        <f t="shared" si="37"/>
        <v>1</v>
      </c>
      <c r="CN96" s="217">
        <f t="shared" si="38"/>
        <v>1</v>
      </c>
      <c r="CO96" s="217">
        <f t="shared" si="39"/>
        <v>1</v>
      </c>
      <c r="CP96" s="217">
        <f t="shared" si="40"/>
        <v>1</v>
      </c>
      <c r="CQ96" s="217">
        <f t="shared" si="41"/>
        <v>1</v>
      </c>
      <c r="CR96" s="217">
        <f t="shared" si="42"/>
        <v>1</v>
      </c>
      <c r="CS96" s="317"/>
      <c r="CT96" s="317"/>
      <c r="CU96" s="317"/>
      <c r="CV96" s="317"/>
      <c r="CW96" s="317"/>
      <c r="CX96" s="317"/>
      <c r="CY96" s="317"/>
      <c r="CZ96" s="316"/>
      <c r="DA96" s="312"/>
      <c r="DB96" s="312"/>
      <c r="DC96" s="312"/>
      <c r="DD96" s="312"/>
      <c r="DE96" s="84">
        <f t="shared" si="53"/>
        <v>0</v>
      </c>
      <c r="DF96" s="84">
        <f t="shared" si="53"/>
        <v>0</v>
      </c>
      <c r="DG96" s="84">
        <f t="shared" si="53"/>
        <v>0</v>
      </c>
      <c r="DH96" s="84">
        <f t="shared" si="54"/>
        <v>0</v>
      </c>
      <c r="DI96" s="84">
        <f t="shared" si="54"/>
        <v>0</v>
      </c>
      <c r="DJ96" s="84">
        <f t="shared" si="54"/>
        <v>0</v>
      </c>
      <c r="DK96" s="84">
        <f t="shared" si="54"/>
        <v>0</v>
      </c>
      <c r="DL96" s="311"/>
      <c r="DM96" s="311"/>
      <c r="DN96" s="311"/>
      <c r="DO96" s="311"/>
      <c r="DP96" s="311"/>
      <c r="DQ96" s="311"/>
      <c r="DR96" s="311"/>
    </row>
    <row r="97" spans="1:122" ht="13.5" thickBot="1" x14ac:dyDescent="0.25">
      <c r="A97" s="84">
        <v>1770</v>
      </c>
      <c r="B97" s="309"/>
      <c r="C97" s="86">
        <v>42593</v>
      </c>
      <c r="D97" s="87">
        <v>59240</v>
      </c>
      <c r="E97" s="84">
        <v>6584</v>
      </c>
      <c r="F97" s="88">
        <v>167</v>
      </c>
      <c r="G97" s="84">
        <v>0</v>
      </c>
      <c r="H97" s="89">
        <v>0.97463547995139732</v>
      </c>
      <c r="I97" s="88">
        <v>10161</v>
      </c>
      <c r="J97" s="84">
        <v>280</v>
      </c>
      <c r="K97" s="88">
        <v>7</v>
      </c>
      <c r="L97" s="89">
        <v>0.97244365712036218</v>
      </c>
      <c r="M97" s="88">
        <v>4044</v>
      </c>
      <c r="N97" s="88">
        <v>116</v>
      </c>
      <c r="O97" s="88">
        <v>0</v>
      </c>
      <c r="P97" s="90">
        <v>0.97131552917903063</v>
      </c>
      <c r="Q97" s="88">
        <v>5838</v>
      </c>
      <c r="R97" s="88">
        <v>301</v>
      </c>
      <c r="S97" s="88">
        <v>4</v>
      </c>
      <c r="T97" s="90">
        <v>0.94844124700239807</v>
      </c>
      <c r="U97" s="88">
        <v>32613</v>
      </c>
      <c r="V97" s="88">
        <v>1662</v>
      </c>
      <c r="W97" s="88">
        <v>18</v>
      </c>
      <c r="X97" s="90">
        <v>0.9490387268880508</v>
      </c>
      <c r="Y97" s="85">
        <v>59240</v>
      </c>
      <c r="Z97" s="85">
        <v>2526</v>
      </c>
      <c r="AA97" s="91">
        <v>29</v>
      </c>
      <c r="AB97" s="92">
        <v>1</v>
      </c>
      <c r="AC97" s="84">
        <v>0</v>
      </c>
      <c r="AD97" s="84">
        <v>0</v>
      </c>
      <c r="AE97" s="92">
        <v>1</v>
      </c>
      <c r="AF97" s="84">
        <v>0</v>
      </c>
      <c r="AG97" s="84">
        <v>0</v>
      </c>
      <c r="AH97" s="93">
        <v>1</v>
      </c>
      <c r="AI97" s="84">
        <v>0</v>
      </c>
      <c r="AJ97" s="94">
        <v>0</v>
      </c>
      <c r="AK97" s="93">
        <v>1</v>
      </c>
      <c r="AL97" s="84">
        <v>0</v>
      </c>
      <c r="AM97" s="94">
        <v>0</v>
      </c>
      <c r="AN97" s="93">
        <v>1</v>
      </c>
      <c r="AO97" s="84">
        <v>0</v>
      </c>
      <c r="AP97" s="94">
        <v>0</v>
      </c>
      <c r="AQ97" s="93">
        <v>1</v>
      </c>
      <c r="AR97" s="84">
        <v>0</v>
      </c>
      <c r="AS97" s="94">
        <v>0</v>
      </c>
      <c r="AT97" s="93">
        <v>1</v>
      </c>
      <c r="AU97" s="84">
        <v>0</v>
      </c>
      <c r="AV97" s="94">
        <v>0</v>
      </c>
      <c r="AW97" s="95">
        <v>6584</v>
      </c>
      <c r="AX97" s="95">
        <v>14205</v>
      </c>
      <c r="AY97" s="96">
        <v>38451</v>
      </c>
      <c r="AZ97" s="108"/>
      <c r="BA97" s="97">
        <v>21</v>
      </c>
      <c r="BB97" s="98">
        <v>9</v>
      </c>
      <c r="BC97" s="98">
        <v>22</v>
      </c>
      <c r="BD97" s="99">
        <v>7.5</v>
      </c>
      <c r="BE97" s="100">
        <v>10.5</v>
      </c>
      <c r="BF97" s="101"/>
      <c r="BG97" s="84"/>
      <c r="BH97" s="84"/>
      <c r="BI97" s="102"/>
      <c r="BJ97" s="102"/>
      <c r="BK97" s="102"/>
      <c r="BL97" s="103"/>
      <c r="BM97" s="104"/>
      <c r="BN97" s="102"/>
      <c r="BO97" s="102"/>
      <c r="BP97" s="104"/>
      <c r="BQ97" s="104"/>
      <c r="BR97" s="104"/>
      <c r="BS97" s="104"/>
      <c r="BT97" s="105">
        <f t="shared" si="29"/>
        <v>1</v>
      </c>
      <c r="BU97" s="105">
        <f t="shared" si="30"/>
        <v>1</v>
      </c>
      <c r="BV97" s="105">
        <f t="shared" si="31"/>
        <v>1</v>
      </c>
      <c r="BW97" s="105">
        <f t="shared" ref="BW97:BW160" si="63">IF(BP97&lt;1,1,AK97)</f>
        <v>1</v>
      </c>
      <c r="BX97" s="105">
        <f t="shared" si="33"/>
        <v>1</v>
      </c>
      <c r="BY97" s="105">
        <f t="shared" si="34"/>
        <v>1</v>
      </c>
      <c r="BZ97" s="105">
        <f t="shared" si="35"/>
        <v>1</v>
      </c>
      <c r="CA97" s="215">
        <v>0.98</v>
      </c>
      <c r="CB97" s="215">
        <v>0.9</v>
      </c>
      <c r="CC97" s="314"/>
      <c r="CD97" s="314"/>
      <c r="CE97" s="314"/>
      <c r="CF97" s="314"/>
      <c r="CG97" s="314"/>
      <c r="CH97" s="314"/>
      <c r="CI97" s="314"/>
      <c r="CJ97" s="216">
        <v>0.998</v>
      </c>
      <c r="CK97" s="216">
        <v>0.95</v>
      </c>
      <c r="CL97" s="217">
        <f t="shared" ref="CL97:CL160" si="64">AB97</f>
        <v>1</v>
      </c>
      <c r="CM97" s="217">
        <f t="shared" ref="CM97:CM160" si="65">AE97</f>
        <v>1</v>
      </c>
      <c r="CN97" s="217">
        <f t="shared" ref="CN97:CN160" si="66">AH97</f>
        <v>1</v>
      </c>
      <c r="CO97" s="217">
        <f t="shared" ref="CO97:CO160" si="67">AK97</f>
        <v>1</v>
      </c>
      <c r="CP97" s="217">
        <f t="shared" ref="CP97:CP160" si="68">AN97</f>
        <v>1</v>
      </c>
      <c r="CQ97" s="217">
        <f t="shared" ref="CQ97:CQ160" si="69">AQ97</f>
        <v>1</v>
      </c>
      <c r="CR97" s="217">
        <f t="shared" ref="CR97:CR160" si="70">AT97</f>
        <v>1</v>
      </c>
      <c r="CS97" s="317"/>
      <c r="CT97" s="317"/>
      <c r="CU97" s="317"/>
      <c r="CV97" s="317"/>
      <c r="CW97" s="317"/>
      <c r="CX97" s="317"/>
      <c r="CY97" s="317"/>
      <c r="CZ97" s="316"/>
      <c r="DA97" s="312"/>
      <c r="DB97" s="312"/>
      <c r="DC97" s="312"/>
      <c r="DD97" s="312"/>
      <c r="DE97" s="84">
        <f t="shared" si="53"/>
        <v>0</v>
      </c>
      <c r="DF97" s="84">
        <f t="shared" si="53"/>
        <v>0</v>
      </c>
      <c r="DG97" s="84">
        <f t="shared" si="53"/>
        <v>0</v>
      </c>
      <c r="DH97" s="84">
        <f t="shared" si="54"/>
        <v>0</v>
      </c>
      <c r="DI97" s="84">
        <f t="shared" si="54"/>
        <v>0</v>
      </c>
      <c r="DJ97" s="84">
        <f t="shared" si="54"/>
        <v>0</v>
      </c>
      <c r="DK97" s="84">
        <f t="shared" si="54"/>
        <v>0</v>
      </c>
      <c r="DL97" s="311"/>
      <c r="DM97" s="311"/>
      <c r="DN97" s="311"/>
      <c r="DO97" s="311"/>
      <c r="DP97" s="311"/>
      <c r="DQ97" s="311"/>
      <c r="DR97" s="311"/>
    </row>
    <row r="98" spans="1:122" ht="13.5" thickBot="1" x14ac:dyDescent="0.25">
      <c r="A98" s="84">
        <v>1771</v>
      </c>
      <c r="B98" s="309"/>
      <c r="C98" s="86">
        <v>42594</v>
      </c>
      <c r="D98" s="87">
        <v>58769</v>
      </c>
      <c r="E98" s="84">
        <v>6098</v>
      </c>
      <c r="F98" s="88">
        <v>171</v>
      </c>
      <c r="G98" s="84">
        <v>0</v>
      </c>
      <c r="H98" s="89">
        <v>0.97195801902263035</v>
      </c>
      <c r="I98" s="88">
        <v>11848</v>
      </c>
      <c r="J98" s="84">
        <v>471</v>
      </c>
      <c r="K98" s="88">
        <v>0</v>
      </c>
      <c r="L98" s="89">
        <v>0.96024645509790685</v>
      </c>
      <c r="M98" s="88">
        <v>4773</v>
      </c>
      <c r="N98" s="88">
        <v>185</v>
      </c>
      <c r="O98" s="88">
        <v>0</v>
      </c>
      <c r="P98" s="90">
        <v>0.96124031007751942</v>
      </c>
      <c r="Q98" s="88">
        <v>6842</v>
      </c>
      <c r="R98" s="88">
        <v>476</v>
      </c>
      <c r="S98" s="88">
        <v>0</v>
      </c>
      <c r="T98" s="90">
        <v>0.93042969891844485</v>
      </c>
      <c r="U98" s="88">
        <v>29208</v>
      </c>
      <c r="V98" s="88">
        <v>1091</v>
      </c>
      <c r="W98" s="88">
        <v>4</v>
      </c>
      <c r="X98" s="90">
        <v>0.96264721993974256</v>
      </c>
      <c r="Y98" s="85">
        <v>58769</v>
      </c>
      <c r="Z98" s="85">
        <v>2394</v>
      </c>
      <c r="AA98" s="91">
        <v>4</v>
      </c>
      <c r="AB98" s="92">
        <v>1</v>
      </c>
      <c r="AC98" s="84">
        <v>0</v>
      </c>
      <c r="AD98" s="84">
        <v>0</v>
      </c>
      <c r="AE98" s="92">
        <v>1</v>
      </c>
      <c r="AF98" s="84">
        <v>0</v>
      </c>
      <c r="AG98" s="84">
        <v>0</v>
      </c>
      <c r="AH98" s="93">
        <v>1</v>
      </c>
      <c r="AI98" s="84">
        <v>0</v>
      </c>
      <c r="AJ98" s="94">
        <v>0</v>
      </c>
      <c r="AK98" s="93">
        <v>1</v>
      </c>
      <c r="AL98" s="84">
        <v>0</v>
      </c>
      <c r="AM98" s="94">
        <v>0</v>
      </c>
      <c r="AN98" s="93">
        <v>1</v>
      </c>
      <c r="AO98" s="84">
        <v>0</v>
      </c>
      <c r="AP98" s="94">
        <v>0</v>
      </c>
      <c r="AQ98" s="93">
        <v>1</v>
      </c>
      <c r="AR98" s="84">
        <v>0</v>
      </c>
      <c r="AS98" s="94">
        <v>0</v>
      </c>
      <c r="AT98" s="93">
        <v>1</v>
      </c>
      <c r="AU98" s="84">
        <v>0</v>
      </c>
      <c r="AV98" s="94">
        <v>0</v>
      </c>
      <c r="AW98" s="95">
        <v>6098</v>
      </c>
      <c r="AX98" s="95">
        <v>16621</v>
      </c>
      <c r="AY98" s="96">
        <v>36050</v>
      </c>
      <c r="AZ98" s="108"/>
      <c r="BA98" s="97">
        <v>21</v>
      </c>
      <c r="BB98" s="98">
        <v>9</v>
      </c>
      <c r="BC98" s="98">
        <v>22</v>
      </c>
      <c r="BD98" s="99">
        <v>7.5</v>
      </c>
      <c r="BE98" s="100">
        <v>10.5</v>
      </c>
      <c r="BF98" s="101"/>
      <c r="BG98" s="84"/>
      <c r="BH98" s="84"/>
      <c r="BI98" s="102"/>
      <c r="BJ98" s="102"/>
      <c r="BK98" s="102"/>
      <c r="BL98" s="103"/>
      <c r="BM98" s="104"/>
      <c r="BN98" s="102"/>
      <c r="BO98" s="102"/>
      <c r="BP98" s="104"/>
      <c r="BQ98" s="104"/>
      <c r="BR98" s="104"/>
      <c r="BS98" s="104"/>
      <c r="BT98" s="105">
        <f t="shared" ref="BT98:BT161" si="71">IF(BM98&lt;1,1,AB98)</f>
        <v>1</v>
      </c>
      <c r="BU98" s="105">
        <f t="shared" ref="BU98:BU161" si="72">IF(BN98&lt;1,1,AE98)</f>
        <v>1</v>
      </c>
      <c r="BV98" s="105">
        <f t="shared" ref="BV98:BV161" si="73">IF(BO98&lt;1,1,AH98)</f>
        <v>1</v>
      </c>
      <c r="BW98" s="105">
        <f t="shared" si="63"/>
        <v>1</v>
      </c>
      <c r="BX98" s="105">
        <f t="shared" ref="BX98:BX161" si="74">IF(BQ98&lt;1,1,AN98)</f>
        <v>1</v>
      </c>
      <c r="BY98" s="105">
        <f t="shared" ref="BY98:BY161" si="75">IF(BR98&lt;1,1,AQ98)</f>
        <v>1</v>
      </c>
      <c r="BZ98" s="105">
        <f t="shared" ref="BZ98:BZ161" si="76">IF(BS98&lt;1,1,AT98)</f>
        <v>1</v>
      </c>
      <c r="CA98" s="215">
        <v>0.98</v>
      </c>
      <c r="CB98" s="215">
        <v>0.9</v>
      </c>
      <c r="CC98" s="314"/>
      <c r="CD98" s="314"/>
      <c r="CE98" s="314"/>
      <c r="CF98" s="314"/>
      <c r="CG98" s="314"/>
      <c r="CH98" s="314"/>
      <c r="CI98" s="314"/>
      <c r="CJ98" s="216">
        <v>0.998</v>
      </c>
      <c r="CK98" s="216">
        <v>0.95</v>
      </c>
      <c r="CL98" s="217">
        <f t="shared" si="64"/>
        <v>1</v>
      </c>
      <c r="CM98" s="217">
        <f t="shared" si="65"/>
        <v>1</v>
      </c>
      <c r="CN98" s="217">
        <f t="shared" si="66"/>
        <v>1</v>
      </c>
      <c r="CO98" s="217">
        <f t="shared" si="67"/>
        <v>1</v>
      </c>
      <c r="CP98" s="217">
        <f t="shared" si="68"/>
        <v>1</v>
      </c>
      <c r="CQ98" s="217">
        <f t="shared" si="69"/>
        <v>1</v>
      </c>
      <c r="CR98" s="217">
        <f t="shared" si="70"/>
        <v>1</v>
      </c>
      <c r="CS98" s="317"/>
      <c r="CT98" s="317"/>
      <c r="CU98" s="317"/>
      <c r="CV98" s="317"/>
      <c r="CW98" s="317"/>
      <c r="CX98" s="317"/>
      <c r="CY98" s="317"/>
      <c r="CZ98" s="316"/>
      <c r="DA98" s="312"/>
      <c r="DB98" s="312"/>
      <c r="DC98" s="312"/>
      <c r="DD98" s="312"/>
      <c r="DE98" s="84">
        <f t="shared" si="53"/>
        <v>0</v>
      </c>
      <c r="DF98" s="84">
        <f t="shared" si="53"/>
        <v>0</v>
      </c>
      <c r="DG98" s="84">
        <f t="shared" si="53"/>
        <v>0</v>
      </c>
      <c r="DH98" s="84">
        <f t="shared" si="54"/>
        <v>0</v>
      </c>
      <c r="DI98" s="84">
        <f t="shared" si="54"/>
        <v>0</v>
      </c>
      <c r="DJ98" s="84">
        <f t="shared" si="54"/>
        <v>0</v>
      </c>
      <c r="DK98" s="84">
        <f t="shared" si="54"/>
        <v>0</v>
      </c>
      <c r="DL98" s="311"/>
      <c r="DM98" s="311"/>
      <c r="DN98" s="311"/>
      <c r="DO98" s="311"/>
      <c r="DP98" s="311"/>
      <c r="DQ98" s="311"/>
      <c r="DR98" s="311"/>
    </row>
    <row r="99" spans="1:122" ht="13.5" thickBot="1" x14ac:dyDescent="0.25">
      <c r="A99" s="84">
        <v>1772</v>
      </c>
      <c r="B99" s="309"/>
      <c r="C99" s="86">
        <v>42595</v>
      </c>
      <c r="D99" s="87">
        <v>10561</v>
      </c>
      <c r="E99" s="84"/>
      <c r="F99" s="88"/>
      <c r="G99" s="84"/>
      <c r="H99" s="89"/>
      <c r="I99" s="88">
        <v>6534</v>
      </c>
      <c r="J99" s="84">
        <v>421</v>
      </c>
      <c r="K99" s="88">
        <v>0</v>
      </c>
      <c r="L99" s="89">
        <v>0.93556779920416289</v>
      </c>
      <c r="M99" s="88">
        <v>1949</v>
      </c>
      <c r="N99" s="88">
        <v>103</v>
      </c>
      <c r="O99" s="88">
        <v>0</v>
      </c>
      <c r="P99" s="90">
        <v>0.94715238583889172</v>
      </c>
      <c r="Q99" s="88"/>
      <c r="R99" s="88"/>
      <c r="S99" s="88"/>
      <c r="T99" s="90"/>
      <c r="U99" s="88">
        <v>2078</v>
      </c>
      <c r="V99" s="88">
        <v>71</v>
      </c>
      <c r="W99" s="88">
        <v>0</v>
      </c>
      <c r="X99" s="90">
        <v>0.96583253128007696</v>
      </c>
      <c r="Y99" s="85">
        <v>10561</v>
      </c>
      <c r="Z99" s="85">
        <v>595</v>
      </c>
      <c r="AA99" s="91">
        <v>0</v>
      </c>
      <c r="AB99" s="92">
        <v>1</v>
      </c>
      <c r="AC99" s="84">
        <v>0</v>
      </c>
      <c r="AD99" s="84">
        <v>0</v>
      </c>
      <c r="AE99" s="92">
        <v>1</v>
      </c>
      <c r="AF99" s="84">
        <v>0</v>
      </c>
      <c r="AG99" s="84">
        <v>0</v>
      </c>
      <c r="AH99" s="93">
        <v>1</v>
      </c>
      <c r="AI99" s="84">
        <v>0</v>
      </c>
      <c r="AJ99" s="94">
        <v>0</v>
      </c>
      <c r="AK99" s="93">
        <v>1</v>
      </c>
      <c r="AL99" s="84">
        <v>0</v>
      </c>
      <c r="AM99" s="94">
        <v>0</v>
      </c>
      <c r="AN99" s="93">
        <v>1</v>
      </c>
      <c r="AO99" s="84">
        <v>0</v>
      </c>
      <c r="AP99" s="94">
        <v>0</v>
      </c>
      <c r="AQ99" s="93">
        <v>1</v>
      </c>
      <c r="AR99" s="84">
        <v>0</v>
      </c>
      <c r="AS99" s="94">
        <v>0</v>
      </c>
      <c r="AT99" s="93">
        <v>1</v>
      </c>
      <c r="AU99" s="84">
        <v>0</v>
      </c>
      <c r="AV99" s="94">
        <v>0</v>
      </c>
      <c r="AW99" s="95">
        <v>0</v>
      </c>
      <c r="AX99" s="95">
        <v>8483</v>
      </c>
      <c r="AY99" s="96">
        <v>2078</v>
      </c>
      <c r="AZ99" s="108"/>
      <c r="BA99" s="97">
        <v>21</v>
      </c>
      <c r="BB99" s="98">
        <v>9</v>
      </c>
      <c r="BC99" s="98">
        <v>22</v>
      </c>
      <c r="BD99" s="99">
        <v>7.5</v>
      </c>
      <c r="BE99" s="100">
        <v>10.5</v>
      </c>
      <c r="BF99" s="101"/>
      <c r="BG99" s="84"/>
      <c r="BH99" s="84"/>
      <c r="BI99" s="102"/>
      <c r="BJ99" s="102"/>
      <c r="BK99" s="102"/>
      <c r="BL99" s="103"/>
      <c r="BM99" s="104"/>
      <c r="BN99" s="102"/>
      <c r="BO99" s="102"/>
      <c r="BP99" s="104"/>
      <c r="BQ99" s="104"/>
      <c r="BR99" s="104"/>
      <c r="BS99" s="104"/>
      <c r="BT99" s="105">
        <f t="shared" si="71"/>
        <v>1</v>
      </c>
      <c r="BU99" s="105">
        <f t="shared" si="72"/>
        <v>1</v>
      </c>
      <c r="BV99" s="105">
        <f t="shared" si="73"/>
        <v>1</v>
      </c>
      <c r="BW99" s="105">
        <f t="shared" si="63"/>
        <v>1</v>
      </c>
      <c r="BX99" s="105">
        <f t="shared" si="74"/>
        <v>1</v>
      </c>
      <c r="BY99" s="105">
        <f t="shared" si="75"/>
        <v>1</v>
      </c>
      <c r="BZ99" s="105">
        <f t="shared" si="76"/>
        <v>1</v>
      </c>
      <c r="CA99" s="215">
        <v>0.98</v>
      </c>
      <c r="CB99" s="215">
        <v>0.9</v>
      </c>
      <c r="CC99" s="314"/>
      <c r="CD99" s="314"/>
      <c r="CE99" s="314"/>
      <c r="CF99" s="314"/>
      <c r="CG99" s="314"/>
      <c r="CH99" s="314"/>
      <c r="CI99" s="314"/>
      <c r="CJ99" s="216">
        <v>0.998</v>
      </c>
      <c r="CK99" s="216">
        <v>0.95</v>
      </c>
      <c r="CL99" s="217">
        <f t="shared" si="64"/>
        <v>1</v>
      </c>
      <c r="CM99" s="217">
        <f t="shared" si="65"/>
        <v>1</v>
      </c>
      <c r="CN99" s="217">
        <f t="shared" si="66"/>
        <v>1</v>
      </c>
      <c r="CO99" s="217">
        <f t="shared" si="67"/>
        <v>1</v>
      </c>
      <c r="CP99" s="217">
        <f t="shared" si="68"/>
        <v>1</v>
      </c>
      <c r="CQ99" s="217">
        <f t="shared" si="69"/>
        <v>1</v>
      </c>
      <c r="CR99" s="217">
        <f t="shared" si="70"/>
        <v>1</v>
      </c>
      <c r="CS99" s="317"/>
      <c r="CT99" s="317"/>
      <c r="CU99" s="317"/>
      <c r="CV99" s="317"/>
      <c r="CW99" s="317"/>
      <c r="CX99" s="317"/>
      <c r="CY99" s="317"/>
      <c r="CZ99" s="316"/>
      <c r="DA99" s="312"/>
      <c r="DB99" s="312"/>
      <c r="DC99" s="312"/>
      <c r="DD99" s="312"/>
      <c r="DE99" s="84">
        <f t="shared" si="53"/>
        <v>0</v>
      </c>
      <c r="DF99" s="84">
        <f t="shared" si="53"/>
        <v>0</v>
      </c>
      <c r="DG99" s="84">
        <f t="shared" si="53"/>
        <v>0</v>
      </c>
      <c r="DH99" s="84">
        <f t="shared" si="54"/>
        <v>0</v>
      </c>
      <c r="DI99" s="84">
        <f t="shared" si="54"/>
        <v>0</v>
      </c>
      <c r="DJ99" s="84">
        <f t="shared" si="54"/>
        <v>0</v>
      </c>
      <c r="DK99" s="84">
        <f t="shared" si="54"/>
        <v>0</v>
      </c>
      <c r="DL99" s="311"/>
      <c r="DM99" s="311"/>
      <c r="DN99" s="311"/>
      <c r="DO99" s="311"/>
      <c r="DP99" s="311"/>
      <c r="DQ99" s="311"/>
      <c r="DR99" s="311"/>
    </row>
    <row r="100" spans="1:122" ht="13.5" thickBot="1" x14ac:dyDescent="0.25">
      <c r="A100" s="84">
        <v>1773</v>
      </c>
      <c r="B100" s="309"/>
      <c r="C100" s="86">
        <v>42596</v>
      </c>
      <c r="D100" s="87">
        <v>0</v>
      </c>
      <c r="E100" s="84"/>
      <c r="F100" s="88"/>
      <c r="G100" s="84"/>
      <c r="H100" s="89"/>
      <c r="I100" s="88"/>
      <c r="J100" s="84"/>
      <c r="K100" s="88"/>
      <c r="L100" s="89"/>
      <c r="M100" s="88"/>
      <c r="N100" s="88"/>
      <c r="O100" s="88"/>
      <c r="P100" s="90"/>
      <c r="Q100" s="88"/>
      <c r="R100" s="88"/>
      <c r="S100" s="88"/>
      <c r="T100" s="90"/>
      <c r="U100" s="88"/>
      <c r="V100" s="88"/>
      <c r="W100" s="88"/>
      <c r="X100" s="90"/>
      <c r="Y100" s="85">
        <v>0</v>
      </c>
      <c r="Z100" s="85">
        <v>0</v>
      </c>
      <c r="AA100" s="91">
        <v>0</v>
      </c>
      <c r="AB100" s="92">
        <v>1</v>
      </c>
      <c r="AC100" s="84">
        <v>0</v>
      </c>
      <c r="AD100" s="84">
        <v>0</v>
      </c>
      <c r="AE100" s="92">
        <v>1</v>
      </c>
      <c r="AF100" s="84">
        <v>0</v>
      </c>
      <c r="AG100" s="84">
        <v>0</v>
      </c>
      <c r="AH100" s="93">
        <v>1</v>
      </c>
      <c r="AI100" s="84">
        <v>0</v>
      </c>
      <c r="AJ100" s="94">
        <v>0</v>
      </c>
      <c r="AK100" s="93">
        <v>1</v>
      </c>
      <c r="AL100" s="84">
        <v>0</v>
      </c>
      <c r="AM100" s="94">
        <v>0</v>
      </c>
      <c r="AN100" s="93">
        <v>1</v>
      </c>
      <c r="AO100" s="84">
        <v>0</v>
      </c>
      <c r="AP100" s="94">
        <v>0</v>
      </c>
      <c r="AQ100" s="93">
        <v>1</v>
      </c>
      <c r="AR100" s="84">
        <v>0</v>
      </c>
      <c r="AS100" s="94">
        <v>0</v>
      </c>
      <c r="AT100" s="93">
        <v>1</v>
      </c>
      <c r="AU100" s="84">
        <v>0</v>
      </c>
      <c r="AV100" s="94">
        <v>0</v>
      </c>
      <c r="AW100" s="95">
        <v>0</v>
      </c>
      <c r="AX100" s="95">
        <v>0</v>
      </c>
      <c r="AY100" s="96">
        <v>0</v>
      </c>
      <c r="AZ100" s="108"/>
      <c r="BA100" s="97">
        <v>21</v>
      </c>
      <c r="BB100" s="98">
        <v>9</v>
      </c>
      <c r="BC100" s="98">
        <v>22</v>
      </c>
      <c r="BD100" s="99">
        <v>7.5</v>
      </c>
      <c r="BE100" s="100">
        <v>10.5</v>
      </c>
      <c r="BF100" s="101"/>
      <c r="BG100" s="84"/>
      <c r="BH100" s="84"/>
      <c r="BI100" s="102"/>
      <c r="BJ100" s="102"/>
      <c r="BK100" s="102"/>
      <c r="BL100" s="103"/>
      <c r="BM100" s="104"/>
      <c r="BN100" s="102"/>
      <c r="BO100" s="102"/>
      <c r="BP100" s="107"/>
      <c r="BQ100" s="107"/>
      <c r="BR100" s="107"/>
      <c r="BS100" s="107"/>
      <c r="BT100" s="105">
        <f t="shared" si="71"/>
        <v>1</v>
      </c>
      <c r="BU100" s="105">
        <f t="shared" si="72"/>
        <v>1</v>
      </c>
      <c r="BV100" s="105">
        <f t="shared" si="73"/>
        <v>1</v>
      </c>
      <c r="BW100" s="105">
        <f t="shared" si="63"/>
        <v>1</v>
      </c>
      <c r="BX100" s="105">
        <f t="shared" si="74"/>
        <v>1</v>
      </c>
      <c r="BY100" s="105">
        <f t="shared" si="75"/>
        <v>1</v>
      </c>
      <c r="BZ100" s="105">
        <f t="shared" si="76"/>
        <v>1</v>
      </c>
      <c r="CA100" s="215">
        <v>0.98</v>
      </c>
      <c r="CB100" s="215">
        <v>0.9</v>
      </c>
      <c r="CC100" s="315"/>
      <c r="CD100" s="315"/>
      <c r="CE100" s="315"/>
      <c r="CF100" s="315"/>
      <c r="CG100" s="315"/>
      <c r="CH100" s="315"/>
      <c r="CI100" s="315"/>
      <c r="CJ100" s="216">
        <v>0.998</v>
      </c>
      <c r="CK100" s="216">
        <v>0.95</v>
      </c>
      <c r="CL100" s="217">
        <f t="shared" si="64"/>
        <v>1</v>
      </c>
      <c r="CM100" s="217">
        <f t="shared" si="65"/>
        <v>1</v>
      </c>
      <c r="CN100" s="217">
        <f t="shared" si="66"/>
        <v>1</v>
      </c>
      <c r="CO100" s="217">
        <f t="shared" si="67"/>
        <v>1</v>
      </c>
      <c r="CP100" s="217">
        <f t="shared" si="68"/>
        <v>1</v>
      </c>
      <c r="CQ100" s="217">
        <f t="shared" si="69"/>
        <v>1</v>
      </c>
      <c r="CR100" s="217">
        <f t="shared" si="70"/>
        <v>1</v>
      </c>
      <c r="CS100" s="317"/>
      <c r="CT100" s="317"/>
      <c r="CU100" s="317"/>
      <c r="CV100" s="317"/>
      <c r="CW100" s="317"/>
      <c r="CX100" s="317"/>
      <c r="CY100" s="317"/>
      <c r="CZ100" s="316"/>
      <c r="DA100" s="312"/>
      <c r="DB100" s="312"/>
      <c r="DC100" s="312"/>
      <c r="DD100" s="312"/>
      <c r="DE100" s="84">
        <f t="shared" si="53"/>
        <v>0</v>
      </c>
      <c r="DF100" s="84">
        <f t="shared" si="53"/>
        <v>0</v>
      </c>
      <c r="DG100" s="84">
        <f t="shared" si="53"/>
        <v>0</v>
      </c>
      <c r="DH100" s="84">
        <f t="shared" si="54"/>
        <v>0</v>
      </c>
      <c r="DI100" s="84">
        <f t="shared" si="54"/>
        <v>0</v>
      </c>
      <c r="DJ100" s="84">
        <f t="shared" si="54"/>
        <v>0</v>
      </c>
      <c r="DK100" s="84">
        <f t="shared" si="54"/>
        <v>0</v>
      </c>
      <c r="DL100" s="311"/>
      <c r="DM100" s="311"/>
      <c r="DN100" s="311"/>
      <c r="DO100" s="311"/>
      <c r="DP100" s="311"/>
      <c r="DQ100" s="311"/>
      <c r="DR100" s="311"/>
    </row>
    <row r="101" spans="1:122" ht="13.5" thickBot="1" x14ac:dyDescent="0.25">
      <c r="A101" s="84">
        <v>1774</v>
      </c>
      <c r="B101" s="309">
        <v>33</v>
      </c>
      <c r="C101" s="86">
        <v>42597</v>
      </c>
      <c r="D101" s="87">
        <v>6044</v>
      </c>
      <c r="E101" s="84"/>
      <c r="F101" s="88"/>
      <c r="G101" s="84"/>
      <c r="H101" s="89"/>
      <c r="I101" s="88">
        <v>4036</v>
      </c>
      <c r="J101" s="84">
        <v>168</v>
      </c>
      <c r="K101" s="88">
        <v>0</v>
      </c>
      <c r="L101" s="89">
        <v>0.95837462834489595</v>
      </c>
      <c r="M101" s="88">
        <v>1968</v>
      </c>
      <c r="N101" s="88">
        <v>66</v>
      </c>
      <c r="O101" s="88">
        <v>0</v>
      </c>
      <c r="P101" s="90">
        <v>0.96646341463414631</v>
      </c>
      <c r="Q101" s="88"/>
      <c r="R101" s="88"/>
      <c r="S101" s="88"/>
      <c r="T101" s="90"/>
      <c r="U101" s="88">
        <v>40</v>
      </c>
      <c r="V101" s="88">
        <v>4</v>
      </c>
      <c r="W101" s="88">
        <v>0</v>
      </c>
      <c r="X101" s="90">
        <v>0.9</v>
      </c>
      <c r="Y101" s="85">
        <v>6044</v>
      </c>
      <c r="Z101" s="85">
        <v>238</v>
      </c>
      <c r="AA101" s="91">
        <v>0</v>
      </c>
      <c r="AB101" s="92">
        <v>1</v>
      </c>
      <c r="AC101" s="84">
        <v>0</v>
      </c>
      <c r="AD101" s="84">
        <v>0</v>
      </c>
      <c r="AE101" s="92">
        <v>1</v>
      </c>
      <c r="AF101" s="84">
        <v>0</v>
      </c>
      <c r="AG101" s="84">
        <v>0</v>
      </c>
      <c r="AH101" s="93">
        <v>1</v>
      </c>
      <c r="AI101" s="84">
        <v>0</v>
      </c>
      <c r="AJ101" s="94">
        <v>0</v>
      </c>
      <c r="AK101" s="93">
        <v>1</v>
      </c>
      <c r="AL101" s="84">
        <v>0</v>
      </c>
      <c r="AM101" s="94">
        <v>0</v>
      </c>
      <c r="AN101" s="93">
        <v>1</v>
      </c>
      <c r="AO101" s="84">
        <v>0</v>
      </c>
      <c r="AP101" s="94">
        <v>0</v>
      </c>
      <c r="AQ101" s="93">
        <v>1</v>
      </c>
      <c r="AR101" s="84">
        <v>0</v>
      </c>
      <c r="AS101" s="94">
        <v>0</v>
      </c>
      <c r="AT101" s="93">
        <v>1</v>
      </c>
      <c r="AU101" s="84">
        <v>0</v>
      </c>
      <c r="AV101" s="94">
        <v>0</v>
      </c>
      <c r="AW101" s="95">
        <v>0</v>
      </c>
      <c r="AX101" s="95">
        <v>6004</v>
      </c>
      <c r="AY101" s="96">
        <v>40</v>
      </c>
      <c r="AZ101" s="108"/>
      <c r="BA101" s="97">
        <v>14.5</v>
      </c>
      <c r="BB101" s="98">
        <v>0</v>
      </c>
      <c r="BC101" s="98">
        <v>12</v>
      </c>
      <c r="BD101" s="99">
        <v>7.5</v>
      </c>
      <c r="BE101" s="100">
        <v>10.5</v>
      </c>
      <c r="BF101" s="101"/>
      <c r="BG101" s="84"/>
      <c r="BH101" s="84"/>
      <c r="BI101" s="102"/>
      <c r="BJ101" s="102"/>
      <c r="BK101" s="102"/>
      <c r="BL101" s="103"/>
      <c r="BM101" s="104"/>
      <c r="BN101" s="102"/>
      <c r="BO101" s="102"/>
      <c r="BP101" s="107"/>
      <c r="BQ101" s="107"/>
      <c r="BR101" s="107"/>
      <c r="BS101" s="107"/>
      <c r="BT101" s="105">
        <f t="shared" si="71"/>
        <v>1</v>
      </c>
      <c r="BU101" s="105">
        <f t="shared" si="72"/>
        <v>1</v>
      </c>
      <c r="BV101" s="105">
        <f t="shared" si="73"/>
        <v>1</v>
      </c>
      <c r="BW101" s="105">
        <f t="shared" si="63"/>
        <v>1</v>
      </c>
      <c r="BX101" s="105">
        <f t="shared" si="74"/>
        <v>1</v>
      </c>
      <c r="BY101" s="105">
        <f t="shared" si="75"/>
        <v>1</v>
      </c>
      <c r="BZ101" s="105">
        <f t="shared" si="76"/>
        <v>1</v>
      </c>
      <c r="CA101" s="215">
        <v>0.98</v>
      </c>
      <c r="CB101" s="215">
        <v>0.9</v>
      </c>
      <c r="CC101" s="313">
        <f t="shared" ref="CC101:CI101" si="77">AVERAGE(BT101:BT107)</f>
        <v>1</v>
      </c>
      <c r="CD101" s="313">
        <f t="shared" si="77"/>
        <v>1</v>
      </c>
      <c r="CE101" s="313">
        <f t="shared" si="77"/>
        <v>1</v>
      </c>
      <c r="CF101" s="313">
        <f t="shared" si="77"/>
        <v>1</v>
      </c>
      <c r="CG101" s="313">
        <f t="shared" si="77"/>
        <v>1</v>
      </c>
      <c r="CH101" s="313">
        <f t="shared" si="77"/>
        <v>1</v>
      </c>
      <c r="CI101" s="313">
        <f t="shared" si="77"/>
        <v>1</v>
      </c>
      <c r="CJ101" s="216">
        <v>0.998</v>
      </c>
      <c r="CK101" s="216">
        <v>0.95</v>
      </c>
      <c r="CL101" s="217">
        <f t="shared" si="64"/>
        <v>1</v>
      </c>
      <c r="CM101" s="217">
        <f t="shared" si="65"/>
        <v>1</v>
      </c>
      <c r="CN101" s="217">
        <f t="shared" si="66"/>
        <v>1</v>
      </c>
      <c r="CO101" s="217">
        <f t="shared" si="67"/>
        <v>1</v>
      </c>
      <c r="CP101" s="217">
        <f t="shared" si="68"/>
        <v>1</v>
      </c>
      <c r="CQ101" s="217">
        <f t="shared" si="69"/>
        <v>1</v>
      </c>
      <c r="CR101" s="217">
        <f t="shared" si="70"/>
        <v>1</v>
      </c>
      <c r="CS101" s="316">
        <f t="shared" ref="CS101:CY101" si="78">AVERAGE(CL101:CL107)</f>
        <v>1</v>
      </c>
      <c r="CT101" s="316">
        <f t="shared" si="78"/>
        <v>1</v>
      </c>
      <c r="CU101" s="316">
        <f t="shared" si="78"/>
        <v>1</v>
      </c>
      <c r="CV101" s="316">
        <f t="shared" si="78"/>
        <v>1</v>
      </c>
      <c r="CW101" s="316">
        <f t="shared" si="78"/>
        <v>1</v>
      </c>
      <c r="CX101" s="316">
        <f t="shared" si="78"/>
        <v>1</v>
      </c>
      <c r="CY101" s="316">
        <f t="shared" si="78"/>
        <v>1</v>
      </c>
      <c r="CZ101" s="316">
        <f>(SUM(Q101:Q107)-SUM(R101:R107))/SUM(Q101:Q107)</f>
        <v>0.94175590463042425</v>
      </c>
      <c r="DA101" s="312">
        <f>(SUM(U101:U107)-SUM(V101:V107))/SUM(U101:U107)</f>
        <v>0.95474590798495906</v>
      </c>
      <c r="DB101" s="312">
        <f>((SUM(E101:E107)-SUM(F101:F107))/SUM(E101:E107))</f>
        <v>0.96619297453180919</v>
      </c>
      <c r="DC101" s="312">
        <f>((SUM(I101:I107)-SUM(J101:J107))/SUM(I101:I107))</f>
        <v>0.96051006321296228</v>
      </c>
      <c r="DD101" s="312">
        <f>((SUM(M101:M107)-SUM(N101:N107))/SUM(M101:M107))</f>
        <v>0.96142389765125247</v>
      </c>
      <c r="DE101" s="84">
        <f t="shared" si="53"/>
        <v>0</v>
      </c>
      <c r="DF101" s="84">
        <f t="shared" si="53"/>
        <v>0</v>
      </c>
      <c r="DG101" s="84">
        <f t="shared" si="53"/>
        <v>0</v>
      </c>
      <c r="DH101" s="84">
        <f t="shared" si="54"/>
        <v>0</v>
      </c>
      <c r="DI101" s="84">
        <f t="shared" si="54"/>
        <v>0</v>
      </c>
      <c r="DJ101" s="84">
        <f t="shared" si="54"/>
        <v>0</v>
      </c>
      <c r="DK101" s="84">
        <f t="shared" si="54"/>
        <v>0</v>
      </c>
      <c r="DL101" s="311">
        <f>IF(CC101&lt;99%,5000,IF(CC101&lt;99.2%,4500,IF(CC101&lt;99.3%,4000,IF(CC101&lt;99.4%,3500,IF(CC101&lt;99.5%,3000,IF(CC101&lt;99.6%,2500,IF(CC101&lt;99.7%,2000,IF(CC101&lt;99.8%,1500,))))))))</f>
        <v>0</v>
      </c>
      <c r="DM101" s="311">
        <f>IF(CD101&lt;99%,5000,IF(CD101&lt;99.2%,4500,IF(CD101&lt;99.3%,4000,IF(CD101&lt;99.4%,3500,IF(CD101&lt;99.5%,3000,IF(CD101&lt;99.6%,2500,IF(CD101&lt;99.7%,2000,IF(CD101&lt;99.8%,1500,))))))))</f>
        <v>0</v>
      </c>
      <c r="DN101" s="311">
        <f>IF(CE101&lt;99%,5000,IF(CE101&lt;99.2%,4500,IF(CE101&lt;99.3%,4000,IF(CE101&lt;99.4%,3500,IF(CE101&lt;99.5%,3000,IF(CE101&lt;99.6%,2500,IF(CE101&lt;99.7%,2000,IF(CE101&lt;99.8%,1500,))))))))</f>
        <v>0</v>
      </c>
      <c r="DO101" s="311">
        <f>IF(CF101&lt;88.2%,5000,IF(CF101&lt;88.4%,4500,IF(CF101&lt;88.5%,4000,IF(CF101&lt;88.6%,3500,IF(CF101&lt;88.7%,3000,IF(CF101&lt;88.8%,2500,IF(CF101&lt;88.9%,2000,IF(CF101&lt;90%,1500,))))))))</f>
        <v>0</v>
      </c>
      <c r="DP101" s="311">
        <f>IF(CG101&lt;99%,5000,IF(CG101&lt;99.2%,4500,IF(CG101&lt;99.3%,4000,IF(CG101&lt;99.4%,3500,IF(CG101&lt;99.5%,3000,IF(CG101&lt;99.6%,2500,IF(CG101&lt;99.7%,2000,IF(CG101&lt;99.8%,1500,))))))))</f>
        <v>0</v>
      </c>
      <c r="DQ101" s="311">
        <f>IF(CH101&lt;99%,5000,IF(CH101&lt;99.2%,4500,IF(CH101&lt;99.3%,4000,IF(CH101&lt;99.4%,3500,IF(CH101&lt;99.5%,3000,IF(CH101&lt;99.6%,2500,IF(CH101&lt;99.7%,2000,IF(CH101&lt;99.8%,1500,))))))))</f>
        <v>0</v>
      </c>
      <c r="DR101" s="311">
        <f>IF(CI101&lt;99%,5000,IF(CI101&lt;99.2%,4500,IF(CI101&lt;99.3%,4000,IF(CI101&lt;99.4%,3500,IF(CI101&lt;99.5%,3000,IF(CI101&lt;99.6%,2500,IF(CI101&lt;99.7%,2000,IF(CI101&lt;99.8%,1500,))))))))</f>
        <v>0</v>
      </c>
    </row>
    <row r="102" spans="1:122" ht="13.5" thickBot="1" x14ac:dyDescent="0.25">
      <c r="A102" s="84">
        <v>1775</v>
      </c>
      <c r="B102" s="309"/>
      <c r="C102" s="86">
        <v>42598</v>
      </c>
      <c r="D102" s="87">
        <v>71910</v>
      </c>
      <c r="E102" s="84">
        <v>8327</v>
      </c>
      <c r="F102" s="88">
        <v>263</v>
      </c>
      <c r="G102" s="84">
        <v>3</v>
      </c>
      <c r="H102" s="89">
        <v>0.96841599615707941</v>
      </c>
      <c r="I102" s="88">
        <v>12196</v>
      </c>
      <c r="J102" s="84">
        <v>412</v>
      </c>
      <c r="K102" s="88">
        <v>0</v>
      </c>
      <c r="L102" s="89">
        <v>0.9662184322728764</v>
      </c>
      <c r="M102" s="88">
        <v>4516</v>
      </c>
      <c r="N102" s="88">
        <v>161</v>
      </c>
      <c r="O102" s="88">
        <v>2</v>
      </c>
      <c r="P102" s="90">
        <v>0.96434898139946856</v>
      </c>
      <c r="Q102" s="88">
        <v>7719</v>
      </c>
      <c r="R102" s="88">
        <v>456</v>
      </c>
      <c r="S102" s="88">
        <v>1</v>
      </c>
      <c r="T102" s="90">
        <v>0.94092499028371546</v>
      </c>
      <c r="U102" s="88">
        <v>39152</v>
      </c>
      <c r="V102" s="88">
        <v>1814</v>
      </c>
      <c r="W102" s="88">
        <v>4</v>
      </c>
      <c r="X102" s="90">
        <v>0.95366775643645285</v>
      </c>
      <c r="Y102" s="85">
        <v>71910</v>
      </c>
      <c r="Z102" s="85">
        <v>3106</v>
      </c>
      <c r="AA102" s="91">
        <v>10</v>
      </c>
      <c r="AB102" s="92">
        <v>1</v>
      </c>
      <c r="AC102" s="84">
        <v>0</v>
      </c>
      <c r="AD102" s="84">
        <v>0</v>
      </c>
      <c r="AE102" s="92">
        <v>1</v>
      </c>
      <c r="AF102" s="84">
        <v>0</v>
      </c>
      <c r="AG102" s="84">
        <v>0</v>
      </c>
      <c r="AH102" s="93">
        <v>1</v>
      </c>
      <c r="AI102" s="84">
        <v>0</v>
      </c>
      <c r="AJ102" s="94">
        <v>0</v>
      </c>
      <c r="AK102" s="93">
        <v>1</v>
      </c>
      <c r="AL102" s="84">
        <v>0</v>
      </c>
      <c r="AM102" s="94">
        <v>0</v>
      </c>
      <c r="AN102" s="93">
        <v>1</v>
      </c>
      <c r="AO102" s="84">
        <v>0</v>
      </c>
      <c r="AP102" s="94">
        <v>0</v>
      </c>
      <c r="AQ102" s="93">
        <v>1</v>
      </c>
      <c r="AR102" s="84">
        <v>0</v>
      </c>
      <c r="AS102" s="94">
        <v>0</v>
      </c>
      <c r="AT102" s="93">
        <v>1</v>
      </c>
      <c r="AU102" s="84">
        <v>0</v>
      </c>
      <c r="AV102" s="94">
        <v>0</v>
      </c>
      <c r="AW102" s="95">
        <v>8327</v>
      </c>
      <c r="AX102" s="95">
        <v>16712</v>
      </c>
      <c r="AY102" s="96">
        <v>46871</v>
      </c>
      <c r="AZ102" s="108"/>
      <c r="BA102" s="97">
        <v>16</v>
      </c>
      <c r="BB102" s="98">
        <v>0</v>
      </c>
      <c r="BC102" s="98">
        <v>8</v>
      </c>
      <c r="BD102" s="99">
        <v>7.5</v>
      </c>
      <c r="BE102" s="100">
        <v>10.5</v>
      </c>
      <c r="BF102" s="101"/>
      <c r="BG102" s="84"/>
      <c r="BH102" s="84"/>
      <c r="BI102" s="102"/>
      <c r="BJ102" s="102"/>
      <c r="BK102" s="102"/>
      <c r="BL102" s="103"/>
      <c r="BM102" s="104"/>
      <c r="BN102" s="102"/>
      <c r="BO102" s="102"/>
      <c r="BP102" s="104"/>
      <c r="BQ102" s="104"/>
      <c r="BR102" s="104"/>
      <c r="BS102" s="104"/>
      <c r="BT102" s="105">
        <f t="shared" si="71"/>
        <v>1</v>
      </c>
      <c r="BU102" s="105">
        <f t="shared" si="72"/>
        <v>1</v>
      </c>
      <c r="BV102" s="105">
        <f t="shared" si="73"/>
        <v>1</v>
      </c>
      <c r="BW102" s="105">
        <f t="shared" si="63"/>
        <v>1</v>
      </c>
      <c r="BX102" s="105">
        <f t="shared" si="74"/>
        <v>1</v>
      </c>
      <c r="BY102" s="105">
        <f t="shared" si="75"/>
        <v>1</v>
      </c>
      <c r="BZ102" s="105">
        <f t="shared" si="76"/>
        <v>1</v>
      </c>
      <c r="CA102" s="215">
        <v>0.98</v>
      </c>
      <c r="CB102" s="215">
        <v>0.9</v>
      </c>
      <c r="CC102" s="314"/>
      <c r="CD102" s="314"/>
      <c r="CE102" s="314"/>
      <c r="CF102" s="314"/>
      <c r="CG102" s="314"/>
      <c r="CH102" s="314"/>
      <c r="CI102" s="314"/>
      <c r="CJ102" s="216">
        <v>0.998</v>
      </c>
      <c r="CK102" s="216">
        <v>0.95</v>
      </c>
      <c r="CL102" s="217">
        <f t="shared" si="64"/>
        <v>1</v>
      </c>
      <c r="CM102" s="217">
        <f t="shared" si="65"/>
        <v>1</v>
      </c>
      <c r="CN102" s="217">
        <f t="shared" si="66"/>
        <v>1</v>
      </c>
      <c r="CO102" s="217">
        <f t="shared" si="67"/>
        <v>1</v>
      </c>
      <c r="CP102" s="217">
        <f t="shared" si="68"/>
        <v>1</v>
      </c>
      <c r="CQ102" s="217">
        <f t="shared" si="69"/>
        <v>1</v>
      </c>
      <c r="CR102" s="217">
        <f t="shared" si="70"/>
        <v>1</v>
      </c>
      <c r="CS102" s="317"/>
      <c r="CT102" s="317"/>
      <c r="CU102" s="317"/>
      <c r="CV102" s="317"/>
      <c r="CW102" s="317"/>
      <c r="CX102" s="317"/>
      <c r="CY102" s="317"/>
      <c r="CZ102" s="316"/>
      <c r="DA102" s="312"/>
      <c r="DB102" s="312"/>
      <c r="DC102" s="312"/>
      <c r="DD102" s="312"/>
      <c r="DE102" s="84">
        <f t="shared" si="53"/>
        <v>0</v>
      </c>
      <c r="DF102" s="84">
        <f t="shared" si="53"/>
        <v>0</v>
      </c>
      <c r="DG102" s="84">
        <f t="shared" si="53"/>
        <v>0</v>
      </c>
      <c r="DH102" s="84">
        <f t="shared" si="54"/>
        <v>0</v>
      </c>
      <c r="DI102" s="84">
        <f t="shared" si="54"/>
        <v>0</v>
      </c>
      <c r="DJ102" s="84">
        <f t="shared" si="54"/>
        <v>0</v>
      </c>
      <c r="DK102" s="84">
        <f t="shared" si="54"/>
        <v>0</v>
      </c>
      <c r="DL102" s="311"/>
      <c r="DM102" s="311"/>
      <c r="DN102" s="311"/>
      <c r="DO102" s="311"/>
      <c r="DP102" s="311"/>
      <c r="DQ102" s="311"/>
      <c r="DR102" s="311"/>
    </row>
    <row r="103" spans="1:122" ht="13.5" thickBot="1" x14ac:dyDescent="0.25">
      <c r="A103" s="84">
        <v>1776</v>
      </c>
      <c r="B103" s="309"/>
      <c r="C103" s="86">
        <v>42599</v>
      </c>
      <c r="D103" s="87">
        <v>70146</v>
      </c>
      <c r="E103" s="84">
        <v>6800</v>
      </c>
      <c r="F103" s="88">
        <v>228</v>
      </c>
      <c r="G103" s="84">
        <v>2</v>
      </c>
      <c r="H103" s="89">
        <v>0.96647058823529408</v>
      </c>
      <c r="I103" s="88">
        <v>13827</v>
      </c>
      <c r="J103" s="84">
        <v>642</v>
      </c>
      <c r="K103" s="88">
        <v>4</v>
      </c>
      <c r="L103" s="89">
        <v>0.95356910392709915</v>
      </c>
      <c r="M103" s="88">
        <v>4843</v>
      </c>
      <c r="N103" s="88">
        <v>275</v>
      </c>
      <c r="O103" s="88">
        <v>0</v>
      </c>
      <c r="P103" s="90">
        <v>0.94321701424736737</v>
      </c>
      <c r="Q103" s="88">
        <v>7583</v>
      </c>
      <c r="R103" s="88">
        <v>470</v>
      </c>
      <c r="S103" s="88">
        <v>0</v>
      </c>
      <c r="T103" s="90">
        <v>0.93801925359356453</v>
      </c>
      <c r="U103" s="88">
        <v>37093</v>
      </c>
      <c r="V103" s="88">
        <v>1664</v>
      </c>
      <c r="W103" s="88">
        <v>0</v>
      </c>
      <c r="X103" s="90">
        <v>0.95513978378669828</v>
      </c>
      <c r="Y103" s="85">
        <v>70146</v>
      </c>
      <c r="Z103" s="85">
        <v>3279</v>
      </c>
      <c r="AA103" s="91">
        <v>6</v>
      </c>
      <c r="AB103" s="92">
        <v>1</v>
      </c>
      <c r="AC103" s="84">
        <v>0</v>
      </c>
      <c r="AD103" s="84">
        <v>0</v>
      </c>
      <c r="AE103" s="92">
        <v>1</v>
      </c>
      <c r="AF103" s="84">
        <v>0</v>
      </c>
      <c r="AG103" s="84">
        <v>0</v>
      </c>
      <c r="AH103" s="93">
        <v>1</v>
      </c>
      <c r="AI103" s="84">
        <v>0</v>
      </c>
      <c r="AJ103" s="94">
        <v>0</v>
      </c>
      <c r="AK103" s="93">
        <v>1</v>
      </c>
      <c r="AL103" s="84">
        <v>0</v>
      </c>
      <c r="AM103" s="94">
        <v>0</v>
      </c>
      <c r="AN103" s="93">
        <v>1</v>
      </c>
      <c r="AO103" s="84">
        <v>0</v>
      </c>
      <c r="AP103" s="94">
        <v>0</v>
      </c>
      <c r="AQ103" s="93">
        <v>1</v>
      </c>
      <c r="AR103" s="84">
        <v>0</v>
      </c>
      <c r="AS103" s="94">
        <v>0</v>
      </c>
      <c r="AT103" s="93">
        <v>1</v>
      </c>
      <c r="AU103" s="84">
        <v>0</v>
      </c>
      <c r="AV103" s="94">
        <v>0</v>
      </c>
      <c r="AW103" s="95">
        <v>6800</v>
      </c>
      <c r="AX103" s="95">
        <v>18670</v>
      </c>
      <c r="AY103" s="96">
        <v>44676</v>
      </c>
      <c r="AZ103" s="108"/>
      <c r="BA103" s="97">
        <v>21</v>
      </c>
      <c r="BB103" s="98">
        <v>9</v>
      </c>
      <c r="BC103" s="98">
        <v>18</v>
      </c>
      <c r="BD103" s="99">
        <v>7.5</v>
      </c>
      <c r="BE103" s="100">
        <v>10.5</v>
      </c>
      <c r="BF103" s="101"/>
      <c r="BG103" s="84"/>
      <c r="BH103" s="84"/>
      <c r="BI103" s="102"/>
      <c r="BJ103" s="102"/>
      <c r="BK103" s="102"/>
      <c r="BL103" s="103"/>
      <c r="BM103" s="104"/>
      <c r="BN103" s="102"/>
      <c r="BO103" s="102"/>
      <c r="BP103" s="104"/>
      <c r="BQ103" s="104"/>
      <c r="BR103" s="104"/>
      <c r="BS103" s="104"/>
      <c r="BT103" s="105">
        <f t="shared" si="71"/>
        <v>1</v>
      </c>
      <c r="BU103" s="105">
        <f t="shared" si="72"/>
        <v>1</v>
      </c>
      <c r="BV103" s="105">
        <f t="shared" si="73"/>
        <v>1</v>
      </c>
      <c r="BW103" s="105">
        <f t="shared" si="63"/>
        <v>1</v>
      </c>
      <c r="BX103" s="105">
        <f t="shared" si="74"/>
        <v>1</v>
      </c>
      <c r="BY103" s="105">
        <f t="shared" si="75"/>
        <v>1</v>
      </c>
      <c r="BZ103" s="105">
        <f t="shared" si="76"/>
        <v>1</v>
      </c>
      <c r="CA103" s="215">
        <v>0.98</v>
      </c>
      <c r="CB103" s="215">
        <v>0.9</v>
      </c>
      <c r="CC103" s="314"/>
      <c r="CD103" s="314"/>
      <c r="CE103" s="314"/>
      <c r="CF103" s="314"/>
      <c r="CG103" s="314"/>
      <c r="CH103" s="314"/>
      <c r="CI103" s="314"/>
      <c r="CJ103" s="216">
        <v>0.998</v>
      </c>
      <c r="CK103" s="216">
        <v>0.95</v>
      </c>
      <c r="CL103" s="217">
        <f t="shared" si="64"/>
        <v>1</v>
      </c>
      <c r="CM103" s="217">
        <f t="shared" si="65"/>
        <v>1</v>
      </c>
      <c r="CN103" s="217">
        <f t="shared" si="66"/>
        <v>1</v>
      </c>
      <c r="CO103" s="217">
        <f t="shared" si="67"/>
        <v>1</v>
      </c>
      <c r="CP103" s="217">
        <f t="shared" si="68"/>
        <v>1</v>
      </c>
      <c r="CQ103" s="217">
        <f t="shared" si="69"/>
        <v>1</v>
      </c>
      <c r="CR103" s="217">
        <f t="shared" si="70"/>
        <v>1</v>
      </c>
      <c r="CS103" s="317"/>
      <c r="CT103" s="317"/>
      <c r="CU103" s="317"/>
      <c r="CV103" s="317"/>
      <c r="CW103" s="317"/>
      <c r="CX103" s="317"/>
      <c r="CY103" s="317"/>
      <c r="CZ103" s="316"/>
      <c r="DA103" s="312"/>
      <c r="DB103" s="312"/>
      <c r="DC103" s="312"/>
      <c r="DD103" s="312"/>
      <c r="DE103" s="84">
        <f t="shared" si="53"/>
        <v>0</v>
      </c>
      <c r="DF103" s="84">
        <f t="shared" si="53"/>
        <v>0</v>
      </c>
      <c r="DG103" s="84">
        <f t="shared" si="53"/>
        <v>0</v>
      </c>
      <c r="DH103" s="84">
        <f t="shared" si="54"/>
        <v>0</v>
      </c>
      <c r="DI103" s="84">
        <f t="shared" si="54"/>
        <v>0</v>
      </c>
      <c r="DJ103" s="84">
        <f t="shared" si="54"/>
        <v>0</v>
      </c>
      <c r="DK103" s="84">
        <f t="shared" si="54"/>
        <v>0</v>
      </c>
      <c r="DL103" s="311"/>
      <c r="DM103" s="311"/>
      <c r="DN103" s="311"/>
      <c r="DO103" s="311"/>
      <c r="DP103" s="311"/>
      <c r="DQ103" s="311"/>
      <c r="DR103" s="311"/>
    </row>
    <row r="104" spans="1:122" ht="13.5" thickBot="1" x14ac:dyDescent="0.25">
      <c r="A104" s="84">
        <v>1777</v>
      </c>
      <c r="B104" s="309"/>
      <c r="C104" s="86">
        <v>42600</v>
      </c>
      <c r="D104" s="87">
        <v>59730</v>
      </c>
      <c r="E104" s="84">
        <v>7519</v>
      </c>
      <c r="F104" s="88">
        <v>302</v>
      </c>
      <c r="G104" s="84">
        <v>4</v>
      </c>
      <c r="H104" s="89">
        <v>0.95983508445271981</v>
      </c>
      <c r="I104" s="88">
        <v>9880</v>
      </c>
      <c r="J104" s="84">
        <v>280</v>
      </c>
      <c r="K104" s="88">
        <v>0</v>
      </c>
      <c r="L104" s="89">
        <v>0.97165991902834004</v>
      </c>
      <c r="M104" s="88">
        <v>3247</v>
      </c>
      <c r="N104" s="88">
        <v>96</v>
      </c>
      <c r="O104" s="88">
        <v>0</v>
      </c>
      <c r="P104" s="90">
        <v>0.97043424699722824</v>
      </c>
      <c r="Q104" s="88">
        <v>5142</v>
      </c>
      <c r="R104" s="88">
        <v>282</v>
      </c>
      <c r="S104" s="88">
        <v>5</v>
      </c>
      <c r="T104" s="90">
        <v>0.94515752625437577</v>
      </c>
      <c r="U104" s="88">
        <v>33942</v>
      </c>
      <c r="V104" s="88">
        <v>1402</v>
      </c>
      <c r="W104" s="88">
        <v>3</v>
      </c>
      <c r="X104" s="90">
        <v>0.95869424312061757</v>
      </c>
      <c r="Y104" s="85">
        <v>59730</v>
      </c>
      <c r="Z104" s="85">
        <v>2362</v>
      </c>
      <c r="AA104" s="91">
        <v>12</v>
      </c>
      <c r="AB104" s="92">
        <v>1</v>
      </c>
      <c r="AC104" s="84">
        <v>0</v>
      </c>
      <c r="AD104" s="84">
        <v>0</v>
      </c>
      <c r="AE104" s="92">
        <v>1</v>
      </c>
      <c r="AF104" s="84">
        <v>0</v>
      </c>
      <c r="AG104" s="84">
        <v>0</v>
      </c>
      <c r="AH104" s="93">
        <v>1</v>
      </c>
      <c r="AI104" s="84">
        <v>0</v>
      </c>
      <c r="AJ104" s="94">
        <v>0</v>
      </c>
      <c r="AK104" s="93">
        <v>1</v>
      </c>
      <c r="AL104" s="84">
        <v>0</v>
      </c>
      <c r="AM104" s="94">
        <v>0</v>
      </c>
      <c r="AN104" s="93">
        <v>1</v>
      </c>
      <c r="AO104" s="84">
        <v>0</v>
      </c>
      <c r="AP104" s="94">
        <v>0</v>
      </c>
      <c r="AQ104" s="93">
        <v>1</v>
      </c>
      <c r="AR104" s="84">
        <v>0</v>
      </c>
      <c r="AS104" s="94">
        <v>0</v>
      </c>
      <c r="AT104" s="93">
        <v>1</v>
      </c>
      <c r="AU104" s="84">
        <v>0</v>
      </c>
      <c r="AV104" s="94">
        <v>0</v>
      </c>
      <c r="AW104" s="95">
        <v>7519</v>
      </c>
      <c r="AX104" s="95">
        <v>13127</v>
      </c>
      <c r="AY104" s="96">
        <v>39084</v>
      </c>
      <c r="AZ104" s="108"/>
      <c r="BA104" s="97">
        <v>21</v>
      </c>
      <c r="BB104" s="98">
        <v>9</v>
      </c>
      <c r="BC104" s="98">
        <v>22</v>
      </c>
      <c r="BD104" s="99">
        <v>7.5</v>
      </c>
      <c r="BE104" s="100">
        <v>10.5</v>
      </c>
      <c r="BF104" s="101"/>
      <c r="BG104" s="84"/>
      <c r="BH104" s="84"/>
      <c r="BI104" s="102"/>
      <c r="BJ104" s="102"/>
      <c r="BK104" s="102"/>
      <c r="BL104" s="103"/>
      <c r="BM104" s="104"/>
      <c r="BN104" s="102"/>
      <c r="BO104" s="102"/>
      <c r="BP104" s="104"/>
      <c r="BQ104" s="104"/>
      <c r="BR104" s="104"/>
      <c r="BS104" s="104"/>
      <c r="BT104" s="105">
        <f t="shared" si="71"/>
        <v>1</v>
      </c>
      <c r="BU104" s="105">
        <f t="shared" si="72"/>
        <v>1</v>
      </c>
      <c r="BV104" s="105">
        <f t="shared" si="73"/>
        <v>1</v>
      </c>
      <c r="BW104" s="105">
        <f t="shared" si="63"/>
        <v>1</v>
      </c>
      <c r="BX104" s="105">
        <f t="shared" si="74"/>
        <v>1</v>
      </c>
      <c r="BY104" s="105">
        <f t="shared" si="75"/>
        <v>1</v>
      </c>
      <c r="BZ104" s="105">
        <f t="shared" si="76"/>
        <v>1</v>
      </c>
      <c r="CA104" s="215">
        <v>0.98</v>
      </c>
      <c r="CB104" s="215">
        <v>0.9</v>
      </c>
      <c r="CC104" s="314"/>
      <c r="CD104" s="314"/>
      <c r="CE104" s="314"/>
      <c r="CF104" s="314"/>
      <c r="CG104" s="314"/>
      <c r="CH104" s="314"/>
      <c r="CI104" s="314"/>
      <c r="CJ104" s="216">
        <v>0.998</v>
      </c>
      <c r="CK104" s="216">
        <v>0.95</v>
      </c>
      <c r="CL104" s="217">
        <f t="shared" si="64"/>
        <v>1</v>
      </c>
      <c r="CM104" s="217">
        <f t="shared" si="65"/>
        <v>1</v>
      </c>
      <c r="CN104" s="217">
        <f t="shared" si="66"/>
        <v>1</v>
      </c>
      <c r="CO104" s="217">
        <f t="shared" si="67"/>
        <v>1</v>
      </c>
      <c r="CP104" s="217">
        <f t="shared" si="68"/>
        <v>1</v>
      </c>
      <c r="CQ104" s="217">
        <f t="shared" si="69"/>
        <v>1</v>
      </c>
      <c r="CR104" s="217">
        <f t="shared" si="70"/>
        <v>1</v>
      </c>
      <c r="CS104" s="317"/>
      <c r="CT104" s="317"/>
      <c r="CU104" s="317"/>
      <c r="CV104" s="317"/>
      <c r="CW104" s="317"/>
      <c r="CX104" s="317"/>
      <c r="CY104" s="317"/>
      <c r="CZ104" s="316"/>
      <c r="DA104" s="312"/>
      <c r="DB104" s="312"/>
      <c r="DC104" s="312"/>
      <c r="DD104" s="312"/>
      <c r="DE104" s="84">
        <f t="shared" si="53"/>
        <v>0</v>
      </c>
      <c r="DF104" s="84">
        <f t="shared" si="53"/>
        <v>0</v>
      </c>
      <c r="DG104" s="84">
        <f t="shared" si="53"/>
        <v>0</v>
      </c>
      <c r="DH104" s="84">
        <f t="shared" si="54"/>
        <v>0</v>
      </c>
      <c r="DI104" s="84">
        <f t="shared" si="54"/>
        <v>0</v>
      </c>
      <c r="DJ104" s="84">
        <f t="shared" si="54"/>
        <v>0</v>
      </c>
      <c r="DK104" s="84">
        <f t="shared" si="54"/>
        <v>0</v>
      </c>
      <c r="DL104" s="311"/>
      <c r="DM104" s="311"/>
      <c r="DN104" s="311"/>
      <c r="DO104" s="311"/>
      <c r="DP104" s="311"/>
      <c r="DQ104" s="311"/>
      <c r="DR104" s="311"/>
    </row>
    <row r="105" spans="1:122" ht="13.5" thickBot="1" x14ac:dyDescent="0.25">
      <c r="A105" s="84">
        <v>1778</v>
      </c>
      <c r="B105" s="309"/>
      <c r="C105" s="86">
        <v>42601</v>
      </c>
      <c r="D105" s="87">
        <v>59858</v>
      </c>
      <c r="E105" s="84">
        <v>6135</v>
      </c>
      <c r="F105" s="88">
        <v>180</v>
      </c>
      <c r="G105" s="84">
        <v>0</v>
      </c>
      <c r="H105" s="89">
        <v>0.97066014669926648</v>
      </c>
      <c r="I105" s="88">
        <v>11095</v>
      </c>
      <c r="J105" s="84">
        <v>457</v>
      </c>
      <c r="K105" s="88">
        <v>0</v>
      </c>
      <c r="L105" s="89">
        <v>0.95881027489860293</v>
      </c>
      <c r="M105" s="88">
        <v>4012</v>
      </c>
      <c r="N105" s="88">
        <v>127</v>
      </c>
      <c r="O105" s="88">
        <v>1</v>
      </c>
      <c r="P105" s="90">
        <v>0.96834496510468593</v>
      </c>
      <c r="Q105" s="88">
        <v>6357</v>
      </c>
      <c r="R105" s="88">
        <v>353</v>
      </c>
      <c r="S105" s="88">
        <v>0</v>
      </c>
      <c r="T105" s="90">
        <v>0.94447066226207332</v>
      </c>
      <c r="U105" s="88">
        <v>32259</v>
      </c>
      <c r="V105" s="88">
        <v>1572</v>
      </c>
      <c r="W105" s="88">
        <v>0</v>
      </c>
      <c r="X105" s="90">
        <v>0.95126941318701763</v>
      </c>
      <c r="Y105" s="85">
        <v>59858</v>
      </c>
      <c r="Z105" s="85">
        <v>2689</v>
      </c>
      <c r="AA105" s="91">
        <v>1</v>
      </c>
      <c r="AB105" s="92">
        <v>1</v>
      </c>
      <c r="AC105" s="84">
        <v>0</v>
      </c>
      <c r="AD105" s="84">
        <v>0</v>
      </c>
      <c r="AE105" s="92">
        <v>1</v>
      </c>
      <c r="AF105" s="84">
        <v>0</v>
      </c>
      <c r="AG105" s="84">
        <v>0</v>
      </c>
      <c r="AH105" s="93">
        <v>1</v>
      </c>
      <c r="AI105" s="84">
        <v>0</v>
      </c>
      <c r="AJ105" s="94">
        <v>0</v>
      </c>
      <c r="AK105" s="93">
        <v>1</v>
      </c>
      <c r="AL105" s="84">
        <v>0</v>
      </c>
      <c r="AM105" s="94">
        <v>0</v>
      </c>
      <c r="AN105" s="93">
        <v>1</v>
      </c>
      <c r="AO105" s="84">
        <v>0</v>
      </c>
      <c r="AP105" s="94">
        <v>0</v>
      </c>
      <c r="AQ105" s="93">
        <v>1</v>
      </c>
      <c r="AR105" s="84">
        <v>0</v>
      </c>
      <c r="AS105" s="94">
        <v>0</v>
      </c>
      <c r="AT105" s="93">
        <v>1</v>
      </c>
      <c r="AU105" s="84">
        <v>0</v>
      </c>
      <c r="AV105" s="94">
        <v>0</v>
      </c>
      <c r="AW105" s="95">
        <v>6135</v>
      </c>
      <c r="AX105" s="95">
        <v>15107</v>
      </c>
      <c r="AY105" s="96">
        <v>38616</v>
      </c>
      <c r="AZ105" s="108"/>
      <c r="BA105" s="97">
        <v>21</v>
      </c>
      <c r="BB105" s="98">
        <v>9</v>
      </c>
      <c r="BC105" s="98">
        <v>22</v>
      </c>
      <c r="BD105" s="99">
        <v>7.5</v>
      </c>
      <c r="BE105" s="100">
        <v>10.5</v>
      </c>
      <c r="BF105" s="101"/>
      <c r="BG105" s="84"/>
      <c r="BH105" s="84"/>
      <c r="BI105" s="102"/>
      <c r="BJ105" s="102"/>
      <c r="BK105" s="102"/>
      <c r="BL105" s="103"/>
      <c r="BM105" s="104"/>
      <c r="BN105" s="102"/>
      <c r="BO105" s="102"/>
      <c r="BP105" s="104"/>
      <c r="BQ105" s="104"/>
      <c r="BR105" s="104"/>
      <c r="BS105" s="104"/>
      <c r="BT105" s="105">
        <f t="shared" si="71"/>
        <v>1</v>
      </c>
      <c r="BU105" s="105">
        <f t="shared" si="72"/>
        <v>1</v>
      </c>
      <c r="BV105" s="105">
        <f t="shared" si="73"/>
        <v>1</v>
      </c>
      <c r="BW105" s="105">
        <f t="shared" si="63"/>
        <v>1</v>
      </c>
      <c r="BX105" s="105">
        <f t="shared" si="74"/>
        <v>1</v>
      </c>
      <c r="BY105" s="105">
        <f t="shared" si="75"/>
        <v>1</v>
      </c>
      <c r="BZ105" s="105">
        <f t="shared" si="76"/>
        <v>1</v>
      </c>
      <c r="CA105" s="215">
        <v>0.98</v>
      </c>
      <c r="CB105" s="215">
        <v>0.9</v>
      </c>
      <c r="CC105" s="314"/>
      <c r="CD105" s="314"/>
      <c r="CE105" s="314"/>
      <c r="CF105" s="314"/>
      <c r="CG105" s="314"/>
      <c r="CH105" s="314"/>
      <c r="CI105" s="314"/>
      <c r="CJ105" s="216">
        <v>0.998</v>
      </c>
      <c r="CK105" s="216">
        <v>0.95</v>
      </c>
      <c r="CL105" s="217">
        <f t="shared" si="64"/>
        <v>1</v>
      </c>
      <c r="CM105" s="217">
        <f t="shared" si="65"/>
        <v>1</v>
      </c>
      <c r="CN105" s="217">
        <f t="shared" si="66"/>
        <v>1</v>
      </c>
      <c r="CO105" s="217">
        <f t="shared" si="67"/>
        <v>1</v>
      </c>
      <c r="CP105" s="217">
        <f t="shared" si="68"/>
        <v>1</v>
      </c>
      <c r="CQ105" s="217">
        <f t="shared" si="69"/>
        <v>1</v>
      </c>
      <c r="CR105" s="217">
        <f t="shared" si="70"/>
        <v>1</v>
      </c>
      <c r="CS105" s="317"/>
      <c r="CT105" s="317"/>
      <c r="CU105" s="317"/>
      <c r="CV105" s="317"/>
      <c r="CW105" s="317"/>
      <c r="CX105" s="317"/>
      <c r="CY105" s="317"/>
      <c r="CZ105" s="316"/>
      <c r="DA105" s="312"/>
      <c r="DB105" s="312"/>
      <c r="DC105" s="312"/>
      <c r="DD105" s="312"/>
      <c r="DE105" s="84">
        <f t="shared" si="53"/>
        <v>0</v>
      </c>
      <c r="DF105" s="84">
        <f t="shared" si="53"/>
        <v>0</v>
      </c>
      <c r="DG105" s="84">
        <f t="shared" si="53"/>
        <v>0</v>
      </c>
      <c r="DH105" s="84">
        <f t="shared" si="54"/>
        <v>0</v>
      </c>
      <c r="DI105" s="84">
        <f t="shared" si="54"/>
        <v>0</v>
      </c>
      <c r="DJ105" s="84">
        <f t="shared" si="54"/>
        <v>0</v>
      </c>
      <c r="DK105" s="84">
        <f t="shared" si="54"/>
        <v>0</v>
      </c>
      <c r="DL105" s="311"/>
      <c r="DM105" s="311"/>
      <c r="DN105" s="311"/>
      <c r="DO105" s="311"/>
      <c r="DP105" s="311"/>
      <c r="DQ105" s="311"/>
      <c r="DR105" s="311"/>
    </row>
    <row r="106" spans="1:122" ht="13.5" thickBot="1" x14ac:dyDescent="0.25">
      <c r="A106" s="84">
        <v>1779</v>
      </c>
      <c r="B106" s="309"/>
      <c r="C106" s="86">
        <v>42602</v>
      </c>
      <c r="D106" s="87">
        <v>8097</v>
      </c>
      <c r="E106" s="84"/>
      <c r="F106" s="88"/>
      <c r="G106" s="84"/>
      <c r="H106" s="89"/>
      <c r="I106" s="88">
        <v>4018</v>
      </c>
      <c r="J106" s="84">
        <v>215</v>
      </c>
      <c r="K106" s="88">
        <v>0</v>
      </c>
      <c r="L106" s="89">
        <v>0.94649079143852666</v>
      </c>
      <c r="M106" s="88">
        <v>1893</v>
      </c>
      <c r="N106" s="88">
        <v>65</v>
      </c>
      <c r="O106" s="88">
        <v>0</v>
      </c>
      <c r="P106" s="90">
        <v>0.96566296883254099</v>
      </c>
      <c r="Q106" s="88"/>
      <c r="R106" s="88"/>
      <c r="S106" s="88"/>
      <c r="T106" s="90"/>
      <c r="U106" s="88">
        <v>2186</v>
      </c>
      <c r="V106" s="88">
        <v>91</v>
      </c>
      <c r="W106" s="88">
        <v>0</v>
      </c>
      <c r="X106" s="90">
        <v>0.95837145471180241</v>
      </c>
      <c r="Y106" s="85">
        <v>8097</v>
      </c>
      <c r="Z106" s="85">
        <v>371</v>
      </c>
      <c r="AA106" s="91">
        <v>0</v>
      </c>
      <c r="AB106" s="92">
        <v>1</v>
      </c>
      <c r="AC106" s="84">
        <v>0</v>
      </c>
      <c r="AD106" s="84">
        <v>0</v>
      </c>
      <c r="AE106" s="92">
        <v>1</v>
      </c>
      <c r="AF106" s="84">
        <v>0</v>
      </c>
      <c r="AG106" s="84">
        <v>0</v>
      </c>
      <c r="AH106" s="93">
        <v>1</v>
      </c>
      <c r="AI106" s="84">
        <v>0</v>
      </c>
      <c r="AJ106" s="94">
        <v>0</v>
      </c>
      <c r="AK106" s="93">
        <v>1</v>
      </c>
      <c r="AL106" s="84">
        <v>0</v>
      </c>
      <c r="AM106" s="94">
        <v>0</v>
      </c>
      <c r="AN106" s="93">
        <v>1</v>
      </c>
      <c r="AO106" s="84">
        <v>0</v>
      </c>
      <c r="AP106" s="94">
        <v>0</v>
      </c>
      <c r="AQ106" s="93">
        <v>1</v>
      </c>
      <c r="AR106" s="84">
        <v>0</v>
      </c>
      <c r="AS106" s="94">
        <v>0</v>
      </c>
      <c r="AT106" s="93">
        <v>1</v>
      </c>
      <c r="AU106" s="84">
        <v>0</v>
      </c>
      <c r="AV106" s="94">
        <v>0</v>
      </c>
      <c r="AW106" s="95">
        <v>0</v>
      </c>
      <c r="AX106" s="95">
        <v>5911</v>
      </c>
      <c r="AY106" s="96">
        <v>2186</v>
      </c>
      <c r="AZ106" s="108"/>
      <c r="BA106" s="97">
        <v>21</v>
      </c>
      <c r="BB106" s="98">
        <v>9</v>
      </c>
      <c r="BC106" s="98">
        <v>22</v>
      </c>
      <c r="BD106" s="99">
        <v>7.5</v>
      </c>
      <c r="BE106" s="100">
        <v>10.5</v>
      </c>
      <c r="BF106" s="101"/>
      <c r="BG106" s="84"/>
      <c r="BH106" s="84"/>
      <c r="BI106" s="102"/>
      <c r="BJ106" s="102"/>
      <c r="BK106" s="102"/>
      <c r="BL106" s="103"/>
      <c r="BM106" s="104"/>
      <c r="BN106" s="102"/>
      <c r="BO106" s="102"/>
      <c r="BP106" s="104"/>
      <c r="BQ106" s="104"/>
      <c r="BR106" s="104"/>
      <c r="BS106" s="104"/>
      <c r="BT106" s="105">
        <f t="shared" si="71"/>
        <v>1</v>
      </c>
      <c r="BU106" s="105">
        <f t="shared" si="72"/>
        <v>1</v>
      </c>
      <c r="BV106" s="105">
        <f t="shared" si="73"/>
        <v>1</v>
      </c>
      <c r="BW106" s="105">
        <f t="shared" si="63"/>
        <v>1</v>
      </c>
      <c r="BX106" s="105">
        <f t="shared" si="74"/>
        <v>1</v>
      </c>
      <c r="BY106" s="105">
        <f t="shared" si="75"/>
        <v>1</v>
      </c>
      <c r="BZ106" s="105">
        <f t="shared" si="76"/>
        <v>1</v>
      </c>
      <c r="CA106" s="215">
        <v>0.98</v>
      </c>
      <c r="CB106" s="215">
        <v>0.9</v>
      </c>
      <c r="CC106" s="314"/>
      <c r="CD106" s="314"/>
      <c r="CE106" s="314"/>
      <c r="CF106" s="314"/>
      <c r="CG106" s="314"/>
      <c r="CH106" s="314"/>
      <c r="CI106" s="314"/>
      <c r="CJ106" s="216">
        <v>0.998</v>
      </c>
      <c r="CK106" s="216">
        <v>0.95</v>
      </c>
      <c r="CL106" s="217">
        <f t="shared" si="64"/>
        <v>1</v>
      </c>
      <c r="CM106" s="217">
        <f t="shared" si="65"/>
        <v>1</v>
      </c>
      <c r="CN106" s="217">
        <f t="shared" si="66"/>
        <v>1</v>
      </c>
      <c r="CO106" s="217">
        <f t="shared" si="67"/>
        <v>1</v>
      </c>
      <c r="CP106" s="217">
        <f t="shared" si="68"/>
        <v>1</v>
      </c>
      <c r="CQ106" s="217">
        <f t="shared" si="69"/>
        <v>1</v>
      </c>
      <c r="CR106" s="217">
        <f t="shared" si="70"/>
        <v>1</v>
      </c>
      <c r="CS106" s="317"/>
      <c r="CT106" s="317"/>
      <c r="CU106" s="317"/>
      <c r="CV106" s="317"/>
      <c r="CW106" s="317"/>
      <c r="CX106" s="317"/>
      <c r="CY106" s="317"/>
      <c r="CZ106" s="316"/>
      <c r="DA106" s="312"/>
      <c r="DB106" s="312"/>
      <c r="DC106" s="312"/>
      <c r="DD106" s="312"/>
      <c r="DE106" s="84">
        <f t="shared" si="53"/>
        <v>0</v>
      </c>
      <c r="DF106" s="84">
        <f t="shared" si="53"/>
        <v>0</v>
      </c>
      <c r="DG106" s="84">
        <f t="shared" si="53"/>
        <v>0</v>
      </c>
      <c r="DH106" s="84">
        <f t="shared" si="54"/>
        <v>0</v>
      </c>
      <c r="DI106" s="84">
        <f t="shared" si="54"/>
        <v>0</v>
      </c>
      <c r="DJ106" s="84">
        <f t="shared" si="54"/>
        <v>0</v>
      </c>
      <c r="DK106" s="84">
        <f t="shared" si="54"/>
        <v>0</v>
      </c>
      <c r="DL106" s="311"/>
      <c r="DM106" s="311"/>
      <c r="DN106" s="311"/>
      <c r="DO106" s="311"/>
      <c r="DP106" s="311"/>
      <c r="DQ106" s="311"/>
      <c r="DR106" s="311"/>
    </row>
    <row r="107" spans="1:122" ht="13.5" thickBot="1" x14ac:dyDescent="0.25">
      <c r="A107" s="84">
        <v>1780</v>
      </c>
      <c r="B107" s="309"/>
      <c r="C107" s="86">
        <v>42603</v>
      </c>
      <c r="D107" s="87">
        <v>0</v>
      </c>
      <c r="E107" s="84"/>
      <c r="F107" s="88"/>
      <c r="G107" s="84"/>
      <c r="H107" s="89"/>
      <c r="I107" s="88">
        <v>0</v>
      </c>
      <c r="J107" s="84">
        <v>0</v>
      </c>
      <c r="K107" s="88">
        <v>0</v>
      </c>
      <c r="L107" s="89"/>
      <c r="M107" s="88">
        <v>0</v>
      </c>
      <c r="N107" s="88">
        <v>0</v>
      </c>
      <c r="O107" s="88">
        <v>0</v>
      </c>
      <c r="P107" s="90"/>
      <c r="Q107" s="88"/>
      <c r="R107" s="88"/>
      <c r="S107" s="88"/>
      <c r="T107" s="90"/>
      <c r="U107" s="88">
        <v>0</v>
      </c>
      <c r="V107" s="88">
        <v>0</v>
      </c>
      <c r="W107" s="88">
        <v>0</v>
      </c>
      <c r="X107" s="90"/>
      <c r="Y107" s="85">
        <v>0</v>
      </c>
      <c r="Z107" s="85">
        <v>0</v>
      </c>
      <c r="AA107" s="91">
        <v>0</v>
      </c>
      <c r="AB107" s="92">
        <v>1</v>
      </c>
      <c r="AC107" s="84">
        <v>0</v>
      </c>
      <c r="AD107" s="84">
        <v>0</v>
      </c>
      <c r="AE107" s="92">
        <v>1</v>
      </c>
      <c r="AF107" s="84">
        <v>0</v>
      </c>
      <c r="AG107" s="84">
        <v>0</v>
      </c>
      <c r="AH107" s="93">
        <v>1</v>
      </c>
      <c r="AI107" s="84">
        <v>0</v>
      </c>
      <c r="AJ107" s="94">
        <v>0</v>
      </c>
      <c r="AK107" s="93">
        <v>1</v>
      </c>
      <c r="AL107" s="84">
        <v>0</v>
      </c>
      <c r="AM107" s="94">
        <v>0</v>
      </c>
      <c r="AN107" s="93">
        <v>1</v>
      </c>
      <c r="AO107" s="84">
        <v>0</v>
      </c>
      <c r="AP107" s="94">
        <v>0</v>
      </c>
      <c r="AQ107" s="93">
        <v>1</v>
      </c>
      <c r="AR107" s="84">
        <v>0</v>
      </c>
      <c r="AS107" s="94">
        <v>0</v>
      </c>
      <c r="AT107" s="93">
        <v>1</v>
      </c>
      <c r="AU107" s="84">
        <v>0</v>
      </c>
      <c r="AV107" s="94">
        <v>0</v>
      </c>
      <c r="AW107" s="95">
        <f>E107</f>
        <v>0</v>
      </c>
      <c r="AX107" s="95">
        <f>I107+M107</f>
        <v>0</v>
      </c>
      <c r="AY107" s="96">
        <f>Q107+U107</f>
        <v>0</v>
      </c>
      <c r="AZ107" s="108"/>
      <c r="BA107" s="97">
        <v>21</v>
      </c>
      <c r="BB107" s="98">
        <v>9</v>
      </c>
      <c r="BC107" s="98">
        <v>22</v>
      </c>
      <c r="BD107" s="99">
        <v>7.5</v>
      </c>
      <c r="BE107" s="100">
        <v>10.5</v>
      </c>
      <c r="BF107" s="101"/>
      <c r="BG107" s="84"/>
      <c r="BH107" s="84"/>
      <c r="BI107" s="102"/>
      <c r="BJ107" s="102"/>
      <c r="BK107" s="102"/>
      <c r="BL107" s="103"/>
      <c r="BM107" s="104"/>
      <c r="BN107" s="102"/>
      <c r="BO107" s="102"/>
      <c r="BP107" s="107"/>
      <c r="BQ107" s="107"/>
      <c r="BR107" s="107"/>
      <c r="BS107" s="107"/>
      <c r="BT107" s="105">
        <f t="shared" si="71"/>
        <v>1</v>
      </c>
      <c r="BU107" s="105">
        <f t="shared" si="72"/>
        <v>1</v>
      </c>
      <c r="BV107" s="105">
        <f t="shared" si="73"/>
        <v>1</v>
      </c>
      <c r="BW107" s="105">
        <f t="shared" si="63"/>
        <v>1</v>
      </c>
      <c r="BX107" s="105">
        <f t="shared" si="74"/>
        <v>1</v>
      </c>
      <c r="BY107" s="105">
        <f t="shared" si="75"/>
        <v>1</v>
      </c>
      <c r="BZ107" s="105">
        <f t="shared" si="76"/>
        <v>1</v>
      </c>
      <c r="CA107" s="215">
        <v>0.98</v>
      </c>
      <c r="CB107" s="215">
        <v>0.9</v>
      </c>
      <c r="CC107" s="315"/>
      <c r="CD107" s="315"/>
      <c r="CE107" s="315"/>
      <c r="CF107" s="315"/>
      <c r="CG107" s="315"/>
      <c r="CH107" s="315"/>
      <c r="CI107" s="315"/>
      <c r="CJ107" s="216">
        <v>0.998</v>
      </c>
      <c r="CK107" s="216">
        <v>0.95</v>
      </c>
      <c r="CL107" s="217">
        <f t="shared" si="64"/>
        <v>1</v>
      </c>
      <c r="CM107" s="217">
        <f t="shared" si="65"/>
        <v>1</v>
      </c>
      <c r="CN107" s="217">
        <f t="shared" si="66"/>
        <v>1</v>
      </c>
      <c r="CO107" s="217">
        <f t="shared" si="67"/>
        <v>1</v>
      </c>
      <c r="CP107" s="217">
        <f t="shared" si="68"/>
        <v>1</v>
      </c>
      <c r="CQ107" s="217">
        <f t="shared" si="69"/>
        <v>1</v>
      </c>
      <c r="CR107" s="217">
        <f t="shared" si="70"/>
        <v>1</v>
      </c>
      <c r="CS107" s="317"/>
      <c r="CT107" s="317"/>
      <c r="CU107" s="317"/>
      <c r="CV107" s="317"/>
      <c r="CW107" s="317"/>
      <c r="CX107" s="317"/>
      <c r="CY107" s="317"/>
      <c r="CZ107" s="316"/>
      <c r="DA107" s="312"/>
      <c r="DB107" s="312"/>
      <c r="DC107" s="312"/>
      <c r="DD107" s="312"/>
      <c r="DE107" s="84">
        <f t="shared" si="53"/>
        <v>0</v>
      </c>
      <c r="DF107" s="84">
        <f t="shared" si="53"/>
        <v>0</v>
      </c>
      <c r="DG107" s="84">
        <f t="shared" si="53"/>
        <v>0</v>
      </c>
      <c r="DH107" s="84">
        <f t="shared" si="54"/>
        <v>0</v>
      </c>
      <c r="DI107" s="84">
        <f t="shared" si="54"/>
        <v>0</v>
      </c>
      <c r="DJ107" s="84">
        <f t="shared" si="54"/>
        <v>0</v>
      </c>
      <c r="DK107" s="84">
        <f t="shared" si="54"/>
        <v>0</v>
      </c>
      <c r="DL107" s="311"/>
      <c r="DM107" s="311"/>
      <c r="DN107" s="311"/>
      <c r="DO107" s="311"/>
      <c r="DP107" s="311"/>
      <c r="DQ107" s="311"/>
      <c r="DR107" s="311"/>
    </row>
    <row r="108" spans="1:122" ht="13.5" thickBot="1" x14ac:dyDescent="0.25">
      <c r="A108" s="84">
        <v>1781</v>
      </c>
      <c r="B108" s="309">
        <v>34</v>
      </c>
      <c r="C108" s="86">
        <v>42604</v>
      </c>
      <c r="D108" s="109">
        <f t="shared" ref="D108:D126" si="79">SUM(E108,I108,M108,Q108,U108)</f>
        <v>70681</v>
      </c>
      <c r="E108" s="84">
        <v>8641</v>
      </c>
      <c r="F108" s="88">
        <v>214</v>
      </c>
      <c r="G108" s="84">
        <v>0</v>
      </c>
      <c r="H108" s="110">
        <v>0.97523434787640317</v>
      </c>
      <c r="I108" s="88">
        <v>14135</v>
      </c>
      <c r="J108" s="84">
        <v>916</v>
      </c>
      <c r="K108" s="88">
        <v>4</v>
      </c>
      <c r="L108" s="89">
        <v>0.93519632118853913</v>
      </c>
      <c r="M108" s="88">
        <v>5080</v>
      </c>
      <c r="N108" s="88">
        <v>1109</v>
      </c>
      <c r="O108" s="88">
        <v>0</v>
      </c>
      <c r="P108" s="90">
        <v>0.7816929133858268</v>
      </c>
      <c r="Q108" s="88">
        <v>6874</v>
      </c>
      <c r="R108" s="88">
        <v>473</v>
      </c>
      <c r="S108" s="88">
        <v>1</v>
      </c>
      <c r="T108" s="90">
        <v>0.93118999127145763</v>
      </c>
      <c r="U108" s="88">
        <v>35951</v>
      </c>
      <c r="V108" s="88">
        <v>1631</v>
      </c>
      <c r="W108" s="88">
        <v>0</v>
      </c>
      <c r="X108" s="90">
        <v>0.95463269450084842</v>
      </c>
      <c r="Y108" s="85">
        <f t="shared" ref="Y108:AA123" si="80">E108+I108+M108+Q108+U108</f>
        <v>70681</v>
      </c>
      <c r="Z108" s="85">
        <f t="shared" si="80"/>
        <v>4343</v>
      </c>
      <c r="AA108" s="91">
        <f t="shared" si="80"/>
        <v>5</v>
      </c>
      <c r="AB108" s="92">
        <v>1</v>
      </c>
      <c r="AC108" s="84">
        <v>0</v>
      </c>
      <c r="AD108" s="84">
        <v>0</v>
      </c>
      <c r="AE108" s="92">
        <v>1</v>
      </c>
      <c r="AF108" s="84">
        <v>0</v>
      </c>
      <c r="AG108" s="84">
        <v>0</v>
      </c>
      <c r="AH108" s="93">
        <v>1</v>
      </c>
      <c r="AI108" s="84">
        <v>0</v>
      </c>
      <c r="AJ108" s="94">
        <v>0</v>
      </c>
      <c r="AK108" s="93">
        <v>1</v>
      </c>
      <c r="AL108" s="84">
        <v>0</v>
      </c>
      <c r="AM108" s="94">
        <v>0</v>
      </c>
      <c r="AN108" s="93">
        <v>1</v>
      </c>
      <c r="AO108" s="84">
        <v>0</v>
      </c>
      <c r="AP108" s="94">
        <v>0</v>
      </c>
      <c r="AQ108" s="93">
        <v>1</v>
      </c>
      <c r="AR108" s="84">
        <v>0</v>
      </c>
      <c r="AS108" s="94">
        <v>0</v>
      </c>
      <c r="AT108" s="93">
        <v>1</v>
      </c>
      <c r="AU108" s="84">
        <v>0</v>
      </c>
      <c r="AV108" s="94">
        <v>0</v>
      </c>
      <c r="AW108" s="95">
        <f t="shared" ref="AW108:AW171" si="81">E108</f>
        <v>8641</v>
      </c>
      <c r="AX108" s="95">
        <f t="shared" ref="AX108:AX171" si="82">I108+M108</f>
        <v>19215</v>
      </c>
      <c r="AY108" s="96">
        <f t="shared" ref="AY108:AY171" si="83">Q108+U108</f>
        <v>42825</v>
      </c>
      <c r="AZ108" s="108"/>
      <c r="BA108" s="97">
        <v>14.5</v>
      </c>
      <c r="BB108" s="98">
        <v>0</v>
      </c>
      <c r="BC108" s="98">
        <v>12</v>
      </c>
      <c r="BD108" s="99">
        <v>7.5</v>
      </c>
      <c r="BE108" s="100">
        <v>10.5</v>
      </c>
      <c r="BF108" s="101"/>
      <c r="BG108" s="84"/>
      <c r="BH108" s="84"/>
      <c r="BI108" s="102"/>
      <c r="BJ108" s="102"/>
      <c r="BK108" s="102"/>
      <c r="BL108" s="103"/>
      <c r="BM108" s="104"/>
      <c r="BN108" s="102"/>
      <c r="BO108" s="102"/>
      <c r="BP108" s="107"/>
      <c r="BQ108" s="107"/>
      <c r="BR108" s="107"/>
      <c r="BS108" s="107"/>
      <c r="BT108" s="105">
        <f t="shared" si="71"/>
        <v>1</v>
      </c>
      <c r="BU108" s="105">
        <f t="shared" si="72"/>
        <v>1</v>
      </c>
      <c r="BV108" s="105">
        <f t="shared" si="73"/>
        <v>1</v>
      </c>
      <c r="BW108" s="105">
        <f t="shared" si="63"/>
        <v>1</v>
      </c>
      <c r="BX108" s="105">
        <f t="shared" si="74"/>
        <v>1</v>
      </c>
      <c r="BY108" s="105">
        <f t="shared" si="75"/>
        <v>1</v>
      </c>
      <c r="BZ108" s="105">
        <f t="shared" si="76"/>
        <v>1</v>
      </c>
      <c r="CA108" s="215">
        <v>0.98</v>
      </c>
      <c r="CB108" s="215">
        <v>0.9</v>
      </c>
      <c r="CC108" s="313">
        <f t="shared" ref="CC108:CI108" si="84">AVERAGE(BT108:BT114)</f>
        <v>1</v>
      </c>
      <c r="CD108" s="313">
        <f t="shared" si="84"/>
        <v>1</v>
      </c>
      <c r="CE108" s="313">
        <f t="shared" si="84"/>
        <v>1</v>
      </c>
      <c r="CF108" s="313">
        <f t="shared" si="84"/>
        <v>1</v>
      </c>
      <c r="CG108" s="313">
        <f t="shared" si="84"/>
        <v>1</v>
      </c>
      <c r="CH108" s="313">
        <f t="shared" si="84"/>
        <v>1</v>
      </c>
      <c r="CI108" s="313">
        <f t="shared" si="84"/>
        <v>1</v>
      </c>
      <c r="CJ108" s="216">
        <v>0.998</v>
      </c>
      <c r="CK108" s="216">
        <v>0.95</v>
      </c>
      <c r="CL108" s="217">
        <f t="shared" si="64"/>
        <v>1</v>
      </c>
      <c r="CM108" s="217">
        <f t="shared" si="65"/>
        <v>1</v>
      </c>
      <c r="CN108" s="217">
        <f t="shared" si="66"/>
        <v>1</v>
      </c>
      <c r="CO108" s="217">
        <f t="shared" si="67"/>
        <v>1</v>
      </c>
      <c r="CP108" s="217">
        <f t="shared" si="68"/>
        <v>1</v>
      </c>
      <c r="CQ108" s="217">
        <f t="shared" si="69"/>
        <v>1</v>
      </c>
      <c r="CR108" s="217">
        <f t="shared" si="70"/>
        <v>1</v>
      </c>
      <c r="CS108" s="316">
        <f t="shared" ref="CS108:CY108" si="85">AVERAGE(CL108:CL114)</f>
        <v>1</v>
      </c>
      <c r="CT108" s="316">
        <f t="shared" si="85"/>
        <v>1</v>
      </c>
      <c r="CU108" s="316">
        <f t="shared" si="85"/>
        <v>0.99025714285714284</v>
      </c>
      <c r="CV108" s="316">
        <f t="shared" si="85"/>
        <v>1</v>
      </c>
      <c r="CW108" s="316">
        <f t="shared" si="85"/>
        <v>1</v>
      </c>
      <c r="CX108" s="316">
        <f t="shared" si="85"/>
        <v>1</v>
      </c>
      <c r="CY108" s="316">
        <f t="shared" si="85"/>
        <v>1</v>
      </c>
      <c r="CZ108" s="316">
        <f>(SUM(Q108:Q114)-SUM(R108:R114))/SUM(Q108:Q114)</f>
        <v>0.93825292440202523</v>
      </c>
      <c r="DA108" s="312">
        <f>(SUM(U108:U114)-SUM(V108:V114))/SUM(U108:U114)</f>
        <v>0.95951426896012515</v>
      </c>
      <c r="DB108" s="312">
        <f>((SUM(E108:E114)-SUM(F108:F114))/SUM(E108:E114))</f>
        <v>0.9704085267282242</v>
      </c>
      <c r="DC108" s="312">
        <f>((SUM(I108:I114)-SUM(J108:J114))/SUM(I108:I114))</f>
        <v>0.95272319662402738</v>
      </c>
      <c r="DD108" s="312">
        <f>((SUM(M108:M114)-SUM(N108:N114))/SUM(M108:M114))</f>
        <v>0.91893990372172474</v>
      </c>
      <c r="DE108" s="84">
        <f t="shared" si="53"/>
        <v>0</v>
      </c>
      <c r="DF108" s="84">
        <f t="shared" si="53"/>
        <v>0</v>
      </c>
      <c r="DG108" s="84">
        <f t="shared" si="53"/>
        <v>0</v>
      </c>
      <c r="DH108" s="84">
        <f t="shared" si="54"/>
        <v>0</v>
      </c>
      <c r="DI108" s="84">
        <f t="shared" si="54"/>
        <v>0</v>
      </c>
      <c r="DJ108" s="84">
        <f t="shared" si="54"/>
        <v>0</v>
      </c>
      <c r="DK108" s="84">
        <f t="shared" si="54"/>
        <v>0</v>
      </c>
      <c r="DL108" s="311">
        <f>IF(CC108&lt;99%,5000,IF(CC108&lt;99.2%,4500,IF(CC108&lt;99.3%,4000,IF(CC108&lt;99.4%,3500,IF(CC108&lt;99.5%,3000,IF(CC108&lt;99.6%,2500,IF(CC108&lt;99.7%,2000,IF(CC108&lt;99.8%,1500,))))))))</f>
        <v>0</v>
      </c>
      <c r="DM108" s="311">
        <f>IF(CD108&lt;99%,5000,IF(CD108&lt;99.2%,4500,IF(CD108&lt;99.3%,4000,IF(CD108&lt;99.4%,3500,IF(CD108&lt;99.5%,3000,IF(CD108&lt;99.6%,2500,IF(CD108&lt;99.7%,2000,IF(CD108&lt;99.8%,1500,))))))))</f>
        <v>0</v>
      </c>
      <c r="DN108" s="311">
        <f>IF(CE108&lt;99%,5000,IF(CE108&lt;99.2%,4500,IF(CE108&lt;99.3%,4000,IF(CE108&lt;99.4%,3500,IF(CE108&lt;99.5%,3000,IF(CE108&lt;99.6%,2500,IF(CE108&lt;99.7%,2000,IF(CE108&lt;99.8%,1500,))))))))</f>
        <v>0</v>
      </c>
      <c r="DO108" s="311">
        <f>IF(CF108&lt;88.2%,5000,IF(CF108&lt;88.4%,4500,IF(CF108&lt;88.5%,4000,IF(CF108&lt;88.6%,3500,IF(CF108&lt;88.7%,3000,IF(CF108&lt;88.8%,2500,IF(CF108&lt;88.9%,2000,IF(CF108&lt;90%,1500,))))))))</f>
        <v>0</v>
      </c>
      <c r="DP108" s="311">
        <f>IF(CG108&lt;99%,5000,IF(CG108&lt;99.2%,4500,IF(CG108&lt;99.3%,4000,IF(CG108&lt;99.4%,3500,IF(CG108&lt;99.5%,3000,IF(CG108&lt;99.6%,2500,IF(CG108&lt;99.7%,2000,IF(CG108&lt;99.8%,1500,))))))))</f>
        <v>0</v>
      </c>
      <c r="DQ108" s="311">
        <f>IF(CH108&lt;99%,5000,IF(CH108&lt;99.2%,4500,IF(CH108&lt;99.3%,4000,IF(CH108&lt;99.4%,3500,IF(CH108&lt;99.5%,3000,IF(CH108&lt;99.6%,2500,IF(CH108&lt;99.7%,2000,IF(CH108&lt;99.8%,1500,))))))))</f>
        <v>0</v>
      </c>
      <c r="DR108" s="311">
        <f>IF(CI108&lt;99%,5000,IF(CI108&lt;99.2%,4500,IF(CI108&lt;99.3%,4000,IF(CI108&lt;99.4%,3500,IF(CI108&lt;99.5%,3000,IF(CI108&lt;99.6%,2500,IF(CI108&lt;99.7%,2000,IF(CI108&lt;99.8%,1500,))))))))</f>
        <v>0</v>
      </c>
    </row>
    <row r="109" spans="1:122" ht="13.5" thickBot="1" x14ac:dyDescent="0.25">
      <c r="A109" s="84">
        <v>1782</v>
      </c>
      <c r="B109" s="309"/>
      <c r="C109" s="86">
        <v>42605</v>
      </c>
      <c r="D109" s="109">
        <f t="shared" si="79"/>
        <v>10164</v>
      </c>
      <c r="E109" s="84">
        <v>1293</v>
      </c>
      <c r="F109" s="88">
        <v>37</v>
      </c>
      <c r="G109" s="84">
        <v>0</v>
      </c>
      <c r="H109" s="110">
        <v>0.97138437741686001</v>
      </c>
      <c r="I109" s="88">
        <v>1829</v>
      </c>
      <c r="J109" s="84">
        <v>41</v>
      </c>
      <c r="K109" s="88">
        <v>0</v>
      </c>
      <c r="L109" s="89">
        <v>0.97758337889557134</v>
      </c>
      <c r="M109" s="88">
        <v>440</v>
      </c>
      <c r="N109" s="88">
        <v>4</v>
      </c>
      <c r="O109" s="88">
        <v>0</v>
      </c>
      <c r="P109" s="90">
        <v>0.99090909090909096</v>
      </c>
      <c r="Q109" s="88">
        <v>2845</v>
      </c>
      <c r="R109" s="88">
        <v>189</v>
      </c>
      <c r="S109" s="88">
        <v>0</v>
      </c>
      <c r="T109" s="90">
        <v>0.93356766256590507</v>
      </c>
      <c r="U109" s="88">
        <v>3757</v>
      </c>
      <c r="V109" s="88">
        <v>156</v>
      </c>
      <c r="W109" s="88">
        <v>0</v>
      </c>
      <c r="X109" s="90">
        <v>0.95847750865051906</v>
      </c>
      <c r="Y109" s="85">
        <f t="shared" si="80"/>
        <v>10164</v>
      </c>
      <c r="Z109" s="85">
        <f t="shared" si="80"/>
        <v>427</v>
      </c>
      <c r="AA109" s="91">
        <f t="shared" si="80"/>
        <v>0</v>
      </c>
      <c r="AB109" s="92">
        <v>1</v>
      </c>
      <c r="AC109" s="84">
        <v>0</v>
      </c>
      <c r="AD109" s="84">
        <v>0</v>
      </c>
      <c r="AE109" s="92">
        <v>1</v>
      </c>
      <c r="AF109" s="84">
        <v>0</v>
      </c>
      <c r="AG109" s="84">
        <v>0</v>
      </c>
      <c r="AH109" s="93">
        <v>1</v>
      </c>
      <c r="AI109" s="84">
        <v>0</v>
      </c>
      <c r="AJ109" s="94">
        <v>0</v>
      </c>
      <c r="AK109" s="93">
        <v>1</v>
      </c>
      <c r="AL109" s="84">
        <v>0</v>
      </c>
      <c r="AM109" s="94">
        <v>0</v>
      </c>
      <c r="AN109" s="93">
        <v>1</v>
      </c>
      <c r="AO109" s="84">
        <v>0</v>
      </c>
      <c r="AP109" s="94">
        <v>0</v>
      </c>
      <c r="AQ109" s="93">
        <v>1</v>
      </c>
      <c r="AR109" s="84">
        <v>0</v>
      </c>
      <c r="AS109" s="94">
        <v>0</v>
      </c>
      <c r="AT109" s="93">
        <v>1</v>
      </c>
      <c r="AU109" s="84">
        <v>0</v>
      </c>
      <c r="AV109" s="94">
        <v>0</v>
      </c>
      <c r="AW109" s="95">
        <f t="shared" si="81"/>
        <v>1293</v>
      </c>
      <c r="AX109" s="95">
        <f t="shared" si="82"/>
        <v>2269</v>
      </c>
      <c r="AY109" s="96">
        <f t="shared" si="83"/>
        <v>6602</v>
      </c>
      <c r="AZ109" s="108"/>
      <c r="BA109" s="97">
        <v>16</v>
      </c>
      <c r="BB109" s="98">
        <v>0</v>
      </c>
      <c r="BC109" s="98">
        <v>8</v>
      </c>
      <c r="BD109" s="99">
        <v>7.5</v>
      </c>
      <c r="BE109" s="100">
        <v>10.5</v>
      </c>
      <c r="BF109" s="101"/>
      <c r="BG109" s="84"/>
      <c r="BH109" s="84"/>
      <c r="BI109" s="102"/>
      <c r="BJ109" s="102"/>
      <c r="BK109" s="102"/>
      <c r="BL109" s="103"/>
      <c r="BM109" s="104"/>
      <c r="BN109" s="102"/>
      <c r="BO109" s="102"/>
      <c r="BP109" s="104"/>
      <c r="BQ109" s="104"/>
      <c r="BR109" s="104"/>
      <c r="BS109" s="104"/>
      <c r="BT109" s="105">
        <f t="shared" si="71"/>
        <v>1</v>
      </c>
      <c r="BU109" s="105">
        <f t="shared" si="72"/>
        <v>1</v>
      </c>
      <c r="BV109" s="105">
        <f t="shared" si="73"/>
        <v>1</v>
      </c>
      <c r="BW109" s="105">
        <f t="shared" si="63"/>
        <v>1</v>
      </c>
      <c r="BX109" s="105">
        <f t="shared" si="74"/>
        <v>1</v>
      </c>
      <c r="BY109" s="105">
        <f t="shared" si="75"/>
        <v>1</v>
      </c>
      <c r="BZ109" s="105">
        <f t="shared" si="76"/>
        <v>1</v>
      </c>
      <c r="CA109" s="215">
        <v>0.98</v>
      </c>
      <c r="CB109" s="215">
        <v>0.9</v>
      </c>
      <c r="CC109" s="314"/>
      <c r="CD109" s="314"/>
      <c r="CE109" s="314"/>
      <c r="CF109" s="314"/>
      <c r="CG109" s="314"/>
      <c r="CH109" s="314"/>
      <c r="CI109" s="314"/>
      <c r="CJ109" s="216">
        <v>0.998</v>
      </c>
      <c r="CK109" s="216">
        <v>0.95</v>
      </c>
      <c r="CL109" s="217">
        <f t="shared" si="64"/>
        <v>1</v>
      </c>
      <c r="CM109" s="217">
        <f t="shared" si="65"/>
        <v>1</v>
      </c>
      <c r="CN109" s="217">
        <f t="shared" si="66"/>
        <v>1</v>
      </c>
      <c r="CO109" s="217">
        <f t="shared" si="67"/>
        <v>1</v>
      </c>
      <c r="CP109" s="217">
        <f t="shared" si="68"/>
        <v>1</v>
      </c>
      <c r="CQ109" s="217">
        <f t="shared" si="69"/>
        <v>1</v>
      </c>
      <c r="CR109" s="217">
        <f t="shared" si="70"/>
        <v>1</v>
      </c>
      <c r="CS109" s="317"/>
      <c r="CT109" s="317"/>
      <c r="CU109" s="317"/>
      <c r="CV109" s="317"/>
      <c r="CW109" s="317"/>
      <c r="CX109" s="317"/>
      <c r="CY109" s="317"/>
      <c r="CZ109" s="316"/>
      <c r="DA109" s="312"/>
      <c r="DB109" s="312"/>
      <c r="DC109" s="312"/>
      <c r="DD109" s="312"/>
      <c r="DE109" s="84">
        <f t="shared" si="53"/>
        <v>0</v>
      </c>
      <c r="DF109" s="84">
        <f t="shared" si="53"/>
        <v>0</v>
      </c>
      <c r="DG109" s="84">
        <f t="shared" si="53"/>
        <v>0</v>
      </c>
      <c r="DH109" s="84">
        <f t="shared" si="54"/>
        <v>0</v>
      </c>
      <c r="DI109" s="84">
        <f t="shared" si="54"/>
        <v>0</v>
      </c>
      <c r="DJ109" s="84">
        <f t="shared" si="54"/>
        <v>0</v>
      </c>
      <c r="DK109" s="84">
        <f t="shared" si="54"/>
        <v>0</v>
      </c>
      <c r="DL109" s="311"/>
      <c r="DM109" s="311"/>
      <c r="DN109" s="311"/>
      <c r="DO109" s="311"/>
      <c r="DP109" s="311"/>
      <c r="DQ109" s="311"/>
      <c r="DR109" s="311"/>
    </row>
    <row r="110" spans="1:122" ht="13.5" thickBot="1" x14ac:dyDescent="0.25">
      <c r="A110" s="84">
        <v>1783</v>
      </c>
      <c r="B110" s="309"/>
      <c r="C110" s="86">
        <v>42606</v>
      </c>
      <c r="D110" s="109">
        <f t="shared" si="79"/>
        <v>67859</v>
      </c>
      <c r="E110" s="84">
        <v>8217</v>
      </c>
      <c r="F110" s="88">
        <v>260</v>
      </c>
      <c r="G110" s="84">
        <v>0</v>
      </c>
      <c r="H110" s="110">
        <v>0.96835828161129367</v>
      </c>
      <c r="I110" s="88">
        <v>13287</v>
      </c>
      <c r="J110" s="84">
        <v>566</v>
      </c>
      <c r="K110" s="88">
        <v>0</v>
      </c>
      <c r="L110" s="89">
        <v>0.95740197185218634</v>
      </c>
      <c r="M110" s="88">
        <v>3712</v>
      </c>
      <c r="N110" s="88">
        <v>116</v>
      </c>
      <c r="O110" s="88">
        <v>1</v>
      </c>
      <c r="P110" s="90">
        <v>0.96875</v>
      </c>
      <c r="Q110" s="88">
        <v>6512</v>
      </c>
      <c r="R110" s="88">
        <v>411</v>
      </c>
      <c r="S110" s="88">
        <v>0</v>
      </c>
      <c r="T110" s="90">
        <v>0.93688574938574942</v>
      </c>
      <c r="U110" s="88">
        <v>36131</v>
      </c>
      <c r="V110" s="88">
        <v>1507</v>
      </c>
      <c r="W110" s="88">
        <v>3</v>
      </c>
      <c r="X110" s="90">
        <v>0.95829066452630707</v>
      </c>
      <c r="Y110" s="85">
        <f t="shared" si="80"/>
        <v>67859</v>
      </c>
      <c r="Z110" s="85">
        <f t="shared" si="80"/>
        <v>2860</v>
      </c>
      <c r="AA110" s="91">
        <f t="shared" si="80"/>
        <v>4</v>
      </c>
      <c r="AB110" s="92">
        <v>1</v>
      </c>
      <c r="AC110" s="84">
        <v>0</v>
      </c>
      <c r="AD110" s="84">
        <v>0</v>
      </c>
      <c r="AE110" s="92">
        <v>1</v>
      </c>
      <c r="AF110" s="84">
        <v>0</v>
      </c>
      <c r="AG110" s="84">
        <v>0</v>
      </c>
      <c r="AH110" s="93">
        <v>1</v>
      </c>
      <c r="AI110" s="84">
        <v>0</v>
      </c>
      <c r="AJ110" s="94">
        <v>0</v>
      </c>
      <c r="AK110" s="93">
        <v>1</v>
      </c>
      <c r="AL110" s="84">
        <v>0</v>
      </c>
      <c r="AM110" s="94">
        <v>0</v>
      </c>
      <c r="AN110" s="93">
        <v>1</v>
      </c>
      <c r="AO110" s="84">
        <v>0</v>
      </c>
      <c r="AP110" s="94">
        <v>0</v>
      </c>
      <c r="AQ110" s="93">
        <v>1</v>
      </c>
      <c r="AR110" s="84">
        <v>0</v>
      </c>
      <c r="AS110" s="94">
        <v>0</v>
      </c>
      <c r="AT110" s="93">
        <v>1</v>
      </c>
      <c r="AU110" s="84">
        <v>0</v>
      </c>
      <c r="AV110" s="94">
        <v>0</v>
      </c>
      <c r="AW110" s="95">
        <f t="shared" si="81"/>
        <v>8217</v>
      </c>
      <c r="AX110" s="95">
        <f t="shared" si="82"/>
        <v>16999</v>
      </c>
      <c r="AY110" s="96">
        <f t="shared" si="83"/>
        <v>42643</v>
      </c>
      <c r="AZ110" s="108"/>
      <c r="BA110" s="97">
        <v>21</v>
      </c>
      <c r="BB110" s="98">
        <v>9</v>
      </c>
      <c r="BC110" s="98">
        <v>18</v>
      </c>
      <c r="BD110" s="99">
        <v>7.5</v>
      </c>
      <c r="BE110" s="100">
        <v>10.5</v>
      </c>
      <c r="BF110" s="101"/>
      <c r="BG110" s="84"/>
      <c r="BH110" s="84"/>
      <c r="BI110" s="102"/>
      <c r="BJ110" s="102"/>
      <c r="BK110" s="102"/>
      <c r="BL110" s="103"/>
      <c r="BM110" s="104"/>
      <c r="BN110" s="102"/>
      <c r="BO110" s="102"/>
      <c r="BP110" s="104"/>
      <c r="BQ110" s="104"/>
      <c r="BR110" s="104"/>
      <c r="BS110" s="104"/>
      <c r="BT110" s="105">
        <f t="shared" si="71"/>
        <v>1</v>
      </c>
      <c r="BU110" s="105">
        <f t="shared" si="72"/>
        <v>1</v>
      </c>
      <c r="BV110" s="105">
        <f t="shared" si="73"/>
        <v>1</v>
      </c>
      <c r="BW110" s="105">
        <f t="shared" si="63"/>
        <v>1</v>
      </c>
      <c r="BX110" s="105">
        <f t="shared" si="74"/>
        <v>1</v>
      </c>
      <c r="BY110" s="105">
        <f t="shared" si="75"/>
        <v>1</v>
      </c>
      <c r="BZ110" s="105">
        <f t="shared" si="76"/>
        <v>1</v>
      </c>
      <c r="CA110" s="215">
        <v>0.98</v>
      </c>
      <c r="CB110" s="215">
        <v>0.9</v>
      </c>
      <c r="CC110" s="314"/>
      <c r="CD110" s="314"/>
      <c r="CE110" s="314"/>
      <c r="CF110" s="314"/>
      <c r="CG110" s="314"/>
      <c r="CH110" s="314"/>
      <c r="CI110" s="314"/>
      <c r="CJ110" s="216">
        <v>0.998</v>
      </c>
      <c r="CK110" s="216">
        <v>0.95</v>
      </c>
      <c r="CL110" s="217">
        <f t="shared" si="64"/>
        <v>1</v>
      </c>
      <c r="CM110" s="217">
        <f t="shared" si="65"/>
        <v>1</v>
      </c>
      <c r="CN110" s="217">
        <f t="shared" si="66"/>
        <v>1</v>
      </c>
      <c r="CO110" s="217">
        <f t="shared" si="67"/>
        <v>1</v>
      </c>
      <c r="CP110" s="217">
        <f t="shared" si="68"/>
        <v>1</v>
      </c>
      <c r="CQ110" s="217">
        <f t="shared" si="69"/>
        <v>1</v>
      </c>
      <c r="CR110" s="217">
        <f t="shared" si="70"/>
        <v>1</v>
      </c>
      <c r="CS110" s="317"/>
      <c r="CT110" s="317"/>
      <c r="CU110" s="317"/>
      <c r="CV110" s="317"/>
      <c r="CW110" s="317"/>
      <c r="CX110" s="317"/>
      <c r="CY110" s="317"/>
      <c r="CZ110" s="316"/>
      <c r="DA110" s="312"/>
      <c r="DB110" s="312"/>
      <c r="DC110" s="312"/>
      <c r="DD110" s="312"/>
      <c r="DE110" s="84">
        <f t="shared" si="53"/>
        <v>0</v>
      </c>
      <c r="DF110" s="84">
        <f t="shared" si="53"/>
        <v>0</v>
      </c>
      <c r="DG110" s="84">
        <f t="shared" si="53"/>
        <v>0</v>
      </c>
      <c r="DH110" s="84">
        <f t="shared" si="54"/>
        <v>0</v>
      </c>
      <c r="DI110" s="84">
        <f t="shared" si="54"/>
        <v>0</v>
      </c>
      <c r="DJ110" s="84">
        <f t="shared" si="54"/>
        <v>0</v>
      </c>
      <c r="DK110" s="84">
        <f t="shared" si="54"/>
        <v>0</v>
      </c>
      <c r="DL110" s="311"/>
      <c r="DM110" s="311"/>
      <c r="DN110" s="311"/>
      <c r="DO110" s="311"/>
      <c r="DP110" s="311"/>
      <c r="DQ110" s="311"/>
      <c r="DR110" s="311"/>
    </row>
    <row r="111" spans="1:122" ht="13.5" thickBot="1" x14ac:dyDescent="0.25">
      <c r="A111" s="84">
        <v>1784</v>
      </c>
      <c r="B111" s="309"/>
      <c r="C111" s="86">
        <v>42607</v>
      </c>
      <c r="D111" s="109">
        <f t="shared" si="79"/>
        <v>69667</v>
      </c>
      <c r="E111" s="84">
        <v>10108</v>
      </c>
      <c r="F111" s="88">
        <v>308</v>
      </c>
      <c r="G111" s="84">
        <v>0</v>
      </c>
      <c r="H111" s="110">
        <v>0.96952908587257614</v>
      </c>
      <c r="I111" s="88">
        <v>11368</v>
      </c>
      <c r="J111" s="84">
        <v>381</v>
      </c>
      <c r="K111" s="88">
        <v>4</v>
      </c>
      <c r="L111" s="89">
        <v>0.96648486980999293</v>
      </c>
      <c r="M111" s="88">
        <v>3636</v>
      </c>
      <c r="N111" s="88">
        <v>95</v>
      </c>
      <c r="O111" s="88">
        <v>0</v>
      </c>
      <c r="P111" s="90">
        <v>0.97387238723872382</v>
      </c>
      <c r="Q111" s="88">
        <v>7789</v>
      </c>
      <c r="R111" s="88">
        <v>346</v>
      </c>
      <c r="S111" s="88">
        <v>0</v>
      </c>
      <c r="T111" s="90">
        <v>0.95557837976633719</v>
      </c>
      <c r="U111" s="88">
        <v>36766</v>
      </c>
      <c r="V111" s="88">
        <v>1775</v>
      </c>
      <c r="W111" s="88">
        <v>0</v>
      </c>
      <c r="X111" s="90">
        <v>0.95172169939618123</v>
      </c>
      <c r="Y111" s="85">
        <f t="shared" si="80"/>
        <v>69667</v>
      </c>
      <c r="Z111" s="85">
        <f t="shared" si="80"/>
        <v>2905</v>
      </c>
      <c r="AA111" s="91">
        <f t="shared" si="80"/>
        <v>4</v>
      </c>
      <c r="AB111" s="92">
        <v>1</v>
      </c>
      <c r="AC111" s="84">
        <v>0</v>
      </c>
      <c r="AD111" s="84">
        <v>0</v>
      </c>
      <c r="AE111" s="92">
        <v>1</v>
      </c>
      <c r="AF111" s="84">
        <v>0</v>
      </c>
      <c r="AG111" s="84">
        <v>0</v>
      </c>
      <c r="AH111" s="93">
        <v>1</v>
      </c>
      <c r="AI111" s="84">
        <v>0</v>
      </c>
      <c r="AJ111" s="94">
        <v>0</v>
      </c>
      <c r="AK111" s="93">
        <v>1</v>
      </c>
      <c r="AL111" s="84">
        <v>0</v>
      </c>
      <c r="AM111" s="94">
        <v>0</v>
      </c>
      <c r="AN111" s="93">
        <v>1</v>
      </c>
      <c r="AO111" s="84">
        <v>0</v>
      </c>
      <c r="AP111" s="94">
        <v>0</v>
      </c>
      <c r="AQ111" s="93">
        <v>1</v>
      </c>
      <c r="AR111" s="84">
        <v>0</v>
      </c>
      <c r="AS111" s="94">
        <v>0</v>
      </c>
      <c r="AT111" s="93">
        <v>1</v>
      </c>
      <c r="AU111" s="84">
        <v>0</v>
      </c>
      <c r="AV111" s="94">
        <v>0</v>
      </c>
      <c r="AW111" s="95">
        <f t="shared" si="81"/>
        <v>10108</v>
      </c>
      <c r="AX111" s="95">
        <f t="shared" si="82"/>
        <v>15004</v>
      </c>
      <c r="AY111" s="96">
        <f t="shared" si="83"/>
        <v>44555</v>
      </c>
      <c r="AZ111" s="108"/>
      <c r="BA111" s="97">
        <v>21</v>
      </c>
      <c r="BB111" s="98">
        <v>9</v>
      </c>
      <c r="BC111" s="98">
        <v>22</v>
      </c>
      <c r="BD111" s="99">
        <v>7.5</v>
      </c>
      <c r="BE111" s="100">
        <v>10.5</v>
      </c>
      <c r="BF111" s="101"/>
      <c r="BG111" s="84"/>
      <c r="BH111" s="84"/>
      <c r="BI111" s="102"/>
      <c r="BJ111" s="102"/>
      <c r="BK111" s="102"/>
      <c r="BL111" s="103"/>
      <c r="BM111" s="104"/>
      <c r="BN111" s="102"/>
      <c r="BO111" s="102"/>
      <c r="BP111" s="104"/>
      <c r="BQ111" s="104"/>
      <c r="BR111" s="104"/>
      <c r="BS111" s="104"/>
      <c r="BT111" s="105">
        <f t="shared" si="71"/>
        <v>1</v>
      </c>
      <c r="BU111" s="105">
        <f t="shared" si="72"/>
        <v>1</v>
      </c>
      <c r="BV111" s="105">
        <f t="shared" si="73"/>
        <v>1</v>
      </c>
      <c r="BW111" s="105">
        <f t="shared" si="63"/>
        <v>1</v>
      </c>
      <c r="BX111" s="105">
        <f t="shared" si="74"/>
        <v>1</v>
      </c>
      <c r="BY111" s="105">
        <f t="shared" si="75"/>
        <v>1</v>
      </c>
      <c r="BZ111" s="105">
        <f t="shared" si="76"/>
        <v>1</v>
      </c>
      <c r="CA111" s="215">
        <v>0.98</v>
      </c>
      <c r="CB111" s="215">
        <v>0.9</v>
      </c>
      <c r="CC111" s="314"/>
      <c r="CD111" s="314"/>
      <c r="CE111" s="314"/>
      <c r="CF111" s="314"/>
      <c r="CG111" s="314"/>
      <c r="CH111" s="314"/>
      <c r="CI111" s="314"/>
      <c r="CJ111" s="216">
        <v>0.998</v>
      </c>
      <c r="CK111" s="216">
        <v>0.95</v>
      </c>
      <c r="CL111" s="217">
        <f t="shared" si="64"/>
        <v>1</v>
      </c>
      <c r="CM111" s="217">
        <f t="shared" si="65"/>
        <v>1</v>
      </c>
      <c r="CN111" s="217">
        <f t="shared" si="66"/>
        <v>1</v>
      </c>
      <c r="CO111" s="217">
        <f t="shared" si="67"/>
        <v>1</v>
      </c>
      <c r="CP111" s="217">
        <f t="shared" si="68"/>
        <v>1</v>
      </c>
      <c r="CQ111" s="217">
        <f t="shared" si="69"/>
        <v>1</v>
      </c>
      <c r="CR111" s="217">
        <f t="shared" si="70"/>
        <v>1</v>
      </c>
      <c r="CS111" s="317"/>
      <c r="CT111" s="317"/>
      <c r="CU111" s="317"/>
      <c r="CV111" s="317"/>
      <c r="CW111" s="317"/>
      <c r="CX111" s="317"/>
      <c r="CY111" s="317"/>
      <c r="CZ111" s="316"/>
      <c r="DA111" s="312"/>
      <c r="DB111" s="312"/>
      <c r="DC111" s="312"/>
      <c r="DD111" s="312"/>
      <c r="DE111" s="84">
        <f t="shared" si="53"/>
        <v>0</v>
      </c>
      <c r="DF111" s="84">
        <f t="shared" si="53"/>
        <v>0</v>
      </c>
      <c r="DG111" s="84">
        <f t="shared" si="53"/>
        <v>0</v>
      </c>
      <c r="DH111" s="84">
        <f t="shared" si="54"/>
        <v>0</v>
      </c>
      <c r="DI111" s="84">
        <f t="shared" si="54"/>
        <v>0</v>
      </c>
      <c r="DJ111" s="84">
        <f t="shared" si="54"/>
        <v>0</v>
      </c>
      <c r="DK111" s="84">
        <f t="shared" si="54"/>
        <v>0</v>
      </c>
      <c r="DL111" s="311"/>
      <c r="DM111" s="311"/>
      <c r="DN111" s="311"/>
      <c r="DO111" s="311"/>
      <c r="DP111" s="311"/>
      <c r="DQ111" s="311"/>
      <c r="DR111" s="311"/>
    </row>
    <row r="112" spans="1:122" ht="13.5" thickBot="1" x14ac:dyDescent="0.25">
      <c r="A112" s="84">
        <v>1786</v>
      </c>
      <c r="B112" s="309"/>
      <c r="C112" s="86">
        <v>42608</v>
      </c>
      <c r="D112" s="109">
        <f t="shared" si="79"/>
        <v>66792</v>
      </c>
      <c r="E112" s="84">
        <v>8238</v>
      </c>
      <c r="F112" s="88">
        <v>261</v>
      </c>
      <c r="G112" s="84">
        <v>0</v>
      </c>
      <c r="H112" s="89">
        <v>0.96831755280407861</v>
      </c>
      <c r="I112" s="88">
        <v>12341</v>
      </c>
      <c r="J112" s="84">
        <v>335</v>
      </c>
      <c r="K112" s="88">
        <v>3</v>
      </c>
      <c r="L112" s="89">
        <v>0.97285471193582362</v>
      </c>
      <c r="M112" s="88">
        <v>3315</v>
      </c>
      <c r="N112" s="88">
        <v>81</v>
      </c>
      <c r="O112" s="88">
        <v>0</v>
      </c>
      <c r="P112" s="90">
        <v>0.97556561085972848</v>
      </c>
      <c r="Q112" s="88">
        <v>6461</v>
      </c>
      <c r="R112" s="88">
        <v>370</v>
      </c>
      <c r="S112" s="88">
        <v>0</v>
      </c>
      <c r="T112" s="90">
        <v>0.94273332301501311</v>
      </c>
      <c r="U112" s="88">
        <v>36437</v>
      </c>
      <c r="V112" s="88">
        <v>1509</v>
      </c>
      <c r="W112" s="88">
        <v>3</v>
      </c>
      <c r="X112" s="90">
        <v>0.95858605263880126</v>
      </c>
      <c r="Y112" s="85">
        <f t="shared" si="80"/>
        <v>66792</v>
      </c>
      <c r="Z112" s="85">
        <f t="shared" si="80"/>
        <v>2556</v>
      </c>
      <c r="AA112" s="91">
        <f t="shared" si="80"/>
        <v>6</v>
      </c>
      <c r="AB112" s="92">
        <v>1</v>
      </c>
      <c r="AC112" s="84">
        <v>0</v>
      </c>
      <c r="AD112" s="84">
        <v>0</v>
      </c>
      <c r="AE112" s="92">
        <v>1</v>
      </c>
      <c r="AF112" s="84">
        <v>0</v>
      </c>
      <c r="AG112" s="84">
        <v>0</v>
      </c>
      <c r="AH112" s="93">
        <v>1</v>
      </c>
      <c r="AI112" s="84">
        <v>0</v>
      </c>
      <c r="AJ112" s="94">
        <v>0</v>
      </c>
      <c r="AK112" s="93">
        <v>1</v>
      </c>
      <c r="AL112" s="84">
        <v>0</v>
      </c>
      <c r="AM112" s="94">
        <v>0</v>
      </c>
      <c r="AN112" s="93">
        <v>1</v>
      </c>
      <c r="AO112" s="84">
        <v>0</v>
      </c>
      <c r="AP112" s="94">
        <v>0</v>
      </c>
      <c r="AQ112" s="93">
        <v>1</v>
      </c>
      <c r="AR112" s="84">
        <v>0</v>
      </c>
      <c r="AS112" s="94">
        <v>0</v>
      </c>
      <c r="AT112" s="93">
        <v>1</v>
      </c>
      <c r="AU112" s="84">
        <v>0</v>
      </c>
      <c r="AV112" s="94">
        <v>0</v>
      </c>
      <c r="AW112" s="95">
        <f t="shared" si="81"/>
        <v>8238</v>
      </c>
      <c r="AX112" s="95">
        <f t="shared" si="82"/>
        <v>15656</v>
      </c>
      <c r="AY112" s="96">
        <f t="shared" si="83"/>
        <v>42898</v>
      </c>
      <c r="AZ112" s="108"/>
      <c r="BA112" s="97">
        <v>21</v>
      </c>
      <c r="BB112" s="98">
        <v>9</v>
      </c>
      <c r="BC112" s="98">
        <v>22</v>
      </c>
      <c r="BD112" s="99">
        <v>7.5</v>
      </c>
      <c r="BE112" s="100">
        <v>10.5</v>
      </c>
      <c r="BF112" s="101"/>
      <c r="BG112" s="84"/>
      <c r="BH112" s="84"/>
      <c r="BI112" s="102"/>
      <c r="BJ112" s="102"/>
      <c r="BK112" s="102"/>
      <c r="BL112" s="103"/>
      <c r="BM112" s="104"/>
      <c r="BN112" s="102"/>
      <c r="BO112" s="102"/>
      <c r="BP112" s="104"/>
      <c r="BQ112" s="104"/>
      <c r="BR112" s="104"/>
      <c r="BS112" s="104"/>
      <c r="BT112" s="105">
        <f t="shared" si="71"/>
        <v>1</v>
      </c>
      <c r="BU112" s="105">
        <f t="shared" si="72"/>
        <v>1</v>
      </c>
      <c r="BV112" s="105">
        <f t="shared" si="73"/>
        <v>1</v>
      </c>
      <c r="BW112" s="105">
        <f t="shared" si="63"/>
        <v>1</v>
      </c>
      <c r="BX112" s="105">
        <f t="shared" si="74"/>
        <v>1</v>
      </c>
      <c r="BY112" s="105">
        <f t="shared" si="75"/>
        <v>1</v>
      </c>
      <c r="BZ112" s="105">
        <f t="shared" si="76"/>
        <v>1</v>
      </c>
      <c r="CA112" s="215">
        <v>0.98</v>
      </c>
      <c r="CB112" s="215">
        <v>0.9</v>
      </c>
      <c r="CC112" s="314"/>
      <c r="CD112" s="314"/>
      <c r="CE112" s="314"/>
      <c r="CF112" s="314"/>
      <c r="CG112" s="314"/>
      <c r="CH112" s="314"/>
      <c r="CI112" s="314"/>
      <c r="CJ112" s="216">
        <v>0.998</v>
      </c>
      <c r="CK112" s="216">
        <v>0.95</v>
      </c>
      <c r="CL112" s="217">
        <f t="shared" si="64"/>
        <v>1</v>
      </c>
      <c r="CM112" s="217">
        <f t="shared" si="65"/>
        <v>1</v>
      </c>
      <c r="CN112" s="217">
        <f t="shared" si="66"/>
        <v>1</v>
      </c>
      <c r="CO112" s="217">
        <f t="shared" si="67"/>
        <v>1</v>
      </c>
      <c r="CP112" s="217">
        <f t="shared" si="68"/>
        <v>1</v>
      </c>
      <c r="CQ112" s="217">
        <f t="shared" si="69"/>
        <v>1</v>
      </c>
      <c r="CR112" s="217">
        <f t="shared" si="70"/>
        <v>1</v>
      </c>
      <c r="CS112" s="317"/>
      <c r="CT112" s="317"/>
      <c r="CU112" s="317"/>
      <c r="CV112" s="317"/>
      <c r="CW112" s="317"/>
      <c r="CX112" s="317"/>
      <c r="CY112" s="317"/>
      <c r="CZ112" s="316"/>
      <c r="DA112" s="312"/>
      <c r="DB112" s="312"/>
      <c r="DC112" s="312"/>
      <c r="DD112" s="312"/>
      <c r="DE112" s="84">
        <f t="shared" si="53"/>
        <v>0</v>
      </c>
      <c r="DF112" s="84">
        <f t="shared" si="53"/>
        <v>0</v>
      </c>
      <c r="DG112" s="84">
        <f t="shared" si="53"/>
        <v>0</v>
      </c>
      <c r="DH112" s="84">
        <f t="shared" si="54"/>
        <v>0</v>
      </c>
      <c r="DI112" s="84">
        <f t="shared" si="54"/>
        <v>0</v>
      </c>
      <c r="DJ112" s="84">
        <f t="shared" si="54"/>
        <v>0</v>
      </c>
      <c r="DK112" s="84">
        <f t="shared" si="54"/>
        <v>0</v>
      </c>
      <c r="DL112" s="311"/>
      <c r="DM112" s="311"/>
      <c r="DN112" s="311"/>
      <c r="DO112" s="311"/>
      <c r="DP112" s="311"/>
      <c r="DQ112" s="311"/>
      <c r="DR112" s="311"/>
    </row>
    <row r="113" spans="1:122" ht="13.5" thickBot="1" x14ac:dyDescent="0.25">
      <c r="A113" s="84">
        <v>1787</v>
      </c>
      <c r="B113" s="309"/>
      <c r="C113" s="86">
        <v>42609</v>
      </c>
      <c r="D113" s="109">
        <f t="shared" si="79"/>
        <v>45997</v>
      </c>
      <c r="E113" s="84"/>
      <c r="F113" s="88"/>
      <c r="G113" s="84"/>
      <c r="H113" s="110"/>
      <c r="I113" s="88">
        <v>7567</v>
      </c>
      <c r="J113" s="84">
        <v>617</v>
      </c>
      <c r="K113" s="88">
        <v>2</v>
      </c>
      <c r="L113" s="89">
        <v>0.91846174177349016</v>
      </c>
      <c r="M113" s="88">
        <v>2767</v>
      </c>
      <c r="N113" s="88">
        <v>131</v>
      </c>
      <c r="O113" s="88">
        <v>160</v>
      </c>
      <c r="P113" s="90">
        <v>0.95265630646910016</v>
      </c>
      <c r="Q113" s="88">
        <v>3761</v>
      </c>
      <c r="R113" s="88">
        <v>330</v>
      </c>
      <c r="S113" s="88">
        <v>1</v>
      </c>
      <c r="T113" s="90">
        <v>0.91225737835681997</v>
      </c>
      <c r="U113" s="88">
        <v>31902</v>
      </c>
      <c r="V113" s="88">
        <v>1228</v>
      </c>
      <c r="W113" s="88">
        <v>3</v>
      </c>
      <c r="X113" s="90">
        <v>0.96150711554134538</v>
      </c>
      <c r="Y113" s="85">
        <f t="shared" si="80"/>
        <v>45997</v>
      </c>
      <c r="Z113" s="85">
        <f t="shared" si="80"/>
        <v>2306</v>
      </c>
      <c r="AA113" s="91">
        <f t="shared" si="80"/>
        <v>166</v>
      </c>
      <c r="AB113" s="92">
        <v>1</v>
      </c>
      <c r="AC113" s="84">
        <v>0</v>
      </c>
      <c r="AD113" s="84">
        <v>0</v>
      </c>
      <c r="AE113" s="92">
        <v>1</v>
      </c>
      <c r="AF113" s="84">
        <v>0</v>
      </c>
      <c r="AG113" s="84">
        <v>0</v>
      </c>
      <c r="AH113" s="93">
        <v>0.93179999999999996</v>
      </c>
      <c r="AI113" s="84">
        <v>1</v>
      </c>
      <c r="AJ113" s="94">
        <v>1.5</v>
      </c>
      <c r="AK113" s="93">
        <v>1</v>
      </c>
      <c r="AL113" s="84">
        <v>0</v>
      </c>
      <c r="AM113" s="94">
        <v>0</v>
      </c>
      <c r="AN113" s="93">
        <v>1</v>
      </c>
      <c r="AO113" s="84">
        <v>0</v>
      </c>
      <c r="AP113" s="94">
        <v>0</v>
      </c>
      <c r="AQ113" s="93">
        <v>1</v>
      </c>
      <c r="AR113" s="84">
        <v>0</v>
      </c>
      <c r="AS113" s="94">
        <v>0</v>
      </c>
      <c r="AT113" s="93">
        <v>1</v>
      </c>
      <c r="AU113" s="84">
        <v>0</v>
      </c>
      <c r="AV113" s="94">
        <v>0</v>
      </c>
      <c r="AW113" s="95">
        <f t="shared" si="81"/>
        <v>0</v>
      </c>
      <c r="AX113" s="95">
        <f t="shared" si="82"/>
        <v>10334</v>
      </c>
      <c r="AY113" s="96">
        <f t="shared" si="83"/>
        <v>35663</v>
      </c>
      <c r="AZ113" s="108" t="s">
        <v>187</v>
      </c>
      <c r="BA113" s="97">
        <v>21</v>
      </c>
      <c r="BB113" s="98">
        <v>9</v>
      </c>
      <c r="BC113" s="98">
        <v>22</v>
      </c>
      <c r="BD113" s="99">
        <v>7.5</v>
      </c>
      <c r="BE113" s="100">
        <v>10.5</v>
      </c>
      <c r="BF113" s="101"/>
      <c r="BG113" s="84"/>
      <c r="BH113" s="84">
        <v>1.5</v>
      </c>
      <c r="BI113" s="102"/>
      <c r="BJ113" s="102"/>
      <c r="BK113" s="102"/>
      <c r="BL113" s="103"/>
      <c r="BM113" s="104"/>
      <c r="BN113" s="102"/>
      <c r="BO113" s="102">
        <v>0</v>
      </c>
      <c r="BP113" s="107"/>
      <c r="BQ113" s="107"/>
      <c r="BR113" s="107"/>
      <c r="BS113" s="107"/>
      <c r="BT113" s="105">
        <f t="shared" si="71"/>
        <v>1</v>
      </c>
      <c r="BU113" s="105">
        <f t="shared" si="72"/>
        <v>1</v>
      </c>
      <c r="BV113" s="105">
        <f t="shared" si="73"/>
        <v>1</v>
      </c>
      <c r="BW113" s="105">
        <f t="shared" si="63"/>
        <v>1</v>
      </c>
      <c r="BX113" s="105">
        <f t="shared" si="74"/>
        <v>1</v>
      </c>
      <c r="BY113" s="105">
        <f t="shared" si="75"/>
        <v>1</v>
      </c>
      <c r="BZ113" s="105">
        <f t="shared" si="76"/>
        <v>1</v>
      </c>
      <c r="CA113" s="215">
        <v>0.98</v>
      </c>
      <c r="CB113" s="215">
        <v>0.9</v>
      </c>
      <c r="CC113" s="314"/>
      <c r="CD113" s="314"/>
      <c r="CE113" s="314"/>
      <c r="CF113" s="314"/>
      <c r="CG113" s="314"/>
      <c r="CH113" s="314"/>
      <c r="CI113" s="314"/>
      <c r="CJ113" s="216">
        <v>0.998</v>
      </c>
      <c r="CK113" s="216">
        <v>0.95</v>
      </c>
      <c r="CL113" s="217">
        <f t="shared" si="64"/>
        <v>1</v>
      </c>
      <c r="CM113" s="217">
        <f t="shared" si="65"/>
        <v>1</v>
      </c>
      <c r="CN113" s="217">
        <f t="shared" si="66"/>
        <v>0.93179999999999996</v>
      </c>
      <c r="CO113" s="217">
        <f t="shared" si="67"/>
        <v>1</v>
      </c>
      <c r="CP113" s="217">
        <f t="shared" si="68"/>
        <v>1</v>
      </c>
      <c r="CQ113" s="217">
        <f t="shared" si="69"/>
        <v>1</v>
      </c>
      <c r="CR113" s="217">
        <f t="shared" si="70"/>
        <v>1</v>
      </c>
      <c r="CS113" s="317"/>
      <c r="CT113" s="317"/>
      <c r="CU113" s="317"/>
      <c r="CV113" s="317"/>
      <c r="CW113" s="317"/>
      <c r="CX113" s="317"/>
      <c r="CY113" s="317"/>
      <c r="CZ113" s="316"/>
      <c r="DA113" s="312"/>
      <c r="DB113" s="312"/>
      <c r="DC113" s="312"/>
      <c r="DD113" s="312"/>
      <c r="DE113" s="84">
        <f t="shared" si="53"/>
        <v>0</v>
      </c>
      <c r="DF113" s="84">
        <f t="shared" si="53"/>
        <v>0</v>
      </c>
      <c r="DG113" s="84">
        <f t="shared" si="53"/>
        <v>0</v>
      </c>
      <c r="DH113" s="84">
        <f t="shared" si="54"/>
        <v>0</v>
      </c>
      <c r="DI113" s="84">
        <f t="shared" si="54"/>
        <v>0</v>
      </c>
      <c r="DJ113" s="84">
        <f t="shared" si="54"/>
        <v>0</v>
      </c>
      <c r="DK113" s="84">
        <f t="shared" si="54"/>
        <v>0</v>
      </c>
      <c r="DL113" s="311"/>
      <c r="DM113" s="311"/>
      <c r="DN113" s="311"/>
      <c r="DO113" s="311"/>
      <c r="DP113" s="311"/>
      <c r="DQ113" s="311"/>
      <c r="DR113" s="311"/>
    </row>
    <row r="114" spans="1:122" ht="13.5" thickBot="1" x14ac:dyDescent="0.25">
      <c r="A114" s="84">
        <v>1788</v>
      </c>
      <c r="B114" s="310"/>
      <c r="C114" s="86">
        <v>42610</v>
      </c>
      <c r="D114" s="109">
        <f t="shared" si="79"/>
        <v>24326</v>
      </c>
      <c r="E114" s="84"/>
      <c r="F114" s="88"/>
      <c r="G114" s="84"/>
      <c r="H114" s="110"/>
      <c r="I114" s="88">
        <v>137</v>
      </c>
      <c r="J114" s="84">
        <v>12</v>
      </c>
      <c r="K114" s="88">
        <v>0</v>
      </c>
      <c r="L114" s="89">
        <v>0.91240875912408759</v>
      </c>
      <c r="M114" s="88">
        <v>369</v>
      </c>
      <c r="N114" s="88">
        <v>30</v>
      </c>
      <c r="O114" s="88">
        <v>0</v>
      </c>
      <c r="P114" s="90">
        <v>0.91869918699186992</v>
      </c>
      <c r="Q114" s="88">
        <v>124</v>
      </c>
      <c r="R114" s="88">
        <v>3</v>
      </c>
      <c r="S114" s="88">
        <v>0</v>
      </c>
      <c r="T114" s="90">
        <v>0.97580645161290325</v>
      </c>
      <c r="U114" s="88">
        <v>23696</v>
      </c>
      <c r="V114" s="88">
        <v>479</v>
      </c>
      <c r="W114" s="88">
        <v>0</v>
      </c>
      <c r="X114" s="90">
        <v>0.97978561782579343</v>
      </c>
      <c r="Y114" s="85">
        <f t="shared" si="80"/>
        <v>24326</v>
      </c>
      <c r="Z114" s="85">
        <f t="shared" si="80"/>
        <v>524</v>
      </c>
      <c r="AA114" s="91">
        <f t="shared" si="80"/>
        <v>0</v>
      </c>
      <c r="AB114" s="92">
        <v>1</v>
      </c>
      <c r="AC114" s="84">
        <v>0</v>
      </c>
      <c r="AD114" s="84">
        <v>0</v>
      </c>
      <c r="AE114" s="92">
        <v>1</v>
      </c>
      <c r="AF114" s="84">
        <v>0</v>
      </c>
      <c r="AG114" s="84">
        <v>0</v>
      </c>
      <c r="AH114" s="93">
        <v>1</v>
      </c>
      <c r="AI114" s="84">
        <v>0</v>
      </c>
      <c r="AJ114" s="94">
        <v>0</v>
      </c>
      <c r="AK114" s="93">
        <v>1</v>
      </c>
      <c r="AL114" s="84">
        <v>0</v>
      </c>
      <c r="AM114" s="94">
        <v>0</v>
      </c>
      <c r="AN114" s="93">
        <v>1</v>
      </c>
      <c r="AO114" s="84">
        <v>0</v>
      </c>
      <c r="AP114" s="94">
        <v>0</v>
      </c>
      <c r="AQ114" s="93">
        <v>1</v>
      </c>
      <c r="AR114" s="84">
        <v>0</v>
      </c>
      <c r="AS114" s="94">
        <v>0</v>
      </c>
      <c r="AT114" s="93">
        <v>1</v>
      </c>
      <c r="AU114" s="84">
        <v>0</v>
      </c>
      <c r="AV114" s="94">
        <v>0</v>
      </c>
      <c r="AW114" s="95">
        <f t="shared" si="81"/>
        <v>0</v>
      </c>
      <c r="AX114" s="95">
        <f t="shared" si="82"/>
        <v>506</v>
      </c>
      <c r="AY114" s="96">
        <f t="shared" si="83"/>
        <v>23820</v>
      </c>
      <c r="AZ114" s="108"/>
      <c r="BA114" s="97">
        <v>21</v>
      </c>
      <c r="BB114" s="98">
        <v>9</v>
      </c>
      <c r="BC114" s="98">
        <v>22</v>
      </c>
      <c r="BD114" s="99">
        <v>7.5</v>
      </c>
      <c r="BE114" s="100">
        <v>10.5</v>
      </c>
      <c r="BF114" s="101"/>
      <c r="BG114" s="84"/>
      <c r="BH114" s="84"/>
      <c r="BI114" s="102"/>
      <c r="BJ114" s="102"/>
      <c r="BK114" s="102"/>
      <c r="BL114" s="103"/>
      <c r="BM114" s="104"/>
      <c r="BN114" s="102"/>
      <c r="BO114" s="102"/>
      <c r="BP114" s="107"/>
      <c r="BQ114" s="107"/>
      <c r="BR114" s="107"/>
      <c r="BS114" s="107"/>
      <c r="BT114" s="105">
        <f t="shared" si="71"/>
        <v>1</v>
      </c>
      <c r="BU114" s="105">
        <f t="shared" si="72"/>
        <v>1</v>
      </c>
      <c r="BV114" s="105">
        <f t="shared" si="73"/>
        <v>1</v>
      </c>
      <c r="BW114" s="105">
        <f t="shared" si="63"/>
        <v>1</v>
      </c>
      <c r="BX114" s="105">
        <f t="shared" si="74"/>
        <v>1</v>
      </c>
      <c r="BY114" s="105">
        <f t="shared" si="75"/>
        <v>1</v>
      </c>
      <c r="BZ114" s="105">
        <f t="shared" si="76"/>
        <v>1</v>
      </c>
      <c r="CA114" s="215">
        <v>0.98</v>
      </c>
      <c r="CB114" s="215">
        <v>0.9</v>
      </c>
      <c r="CC114" s="315"/>
      <c r="CD114" s="315"/>
      <c r="CE114" s="315"/>
      <c r="CF114" s="315"/>
      <c r="CG114" s="315"/>
      <c r="CH114" s="315"/>
      <c r="CI114" s="315"/>
      <c r="CJ114" s="216">
        <v>0.998</v>
      </c>
      <c r="CK114" s="216">
        <v>0.95</v>
      </c>
      <c r="CL114" s="217">
        <f t="shared" si="64"/>
        <v>1</v>
      </c>
      <c r="CM114" s="217">
        <f t="shared" si="65"/>
        <v>1</v>
      </c>
      <c r="CN114" s="217">
        <f t="shared" si="66"/>
        <v>1</v>
      </c>
      <c r="CO114" s="217">
        <f t="shared" si="67"/>
        <v>1</v>
      </c>
      <c r="CP114" s="217">
        <f t="shared" si="68"/>
        <v>1</v>
      </c>
      <c r="CQ114" s="217">
        <f t="shared" si="69"/>
        <v>1</v>
      </c>
      <c r="CR114" s="217">
        <f t="shared" si="70"/>
        <v>1</v>
      </c>
      <c r="CS114" s="317"/>
      <c r="CT114" s="317"/>
      <c r="CU114" s="317"/>
      <c r="CV114" s="317"/>
      <c r="CW114" s="317"/>
      <c r="CX114" s="317"/>
      <c r="CY114" s="317"/>
      <c r="CZ114" s="316"/>
      <c r="DA114" s="312"/>
      <c r="DB114" s="312"/>
      <c r="DC114" s="312"/>
      <c r="DD114" s="312"/>
      <c r="DE114" s="84">
        <f t="shared" si="53"/>
        <v>0</v>
      </c>
      <c r="DF114" s="84">
        <f t="shared" si="53"/>
        <v>0</v>
      </c>
      <c r="DG114" s="84">
        <f t="shared" si="53"/>
        <v>0</v>
      </c>
      <c r="DH114" s="84">
        <f t="shared" si="54"/>
        <v>0</v>
      </c>
      <c r="DI114" s="84">
        <f t="shared" si="54"/>
        <v>0</v>
      </c>
      <c r="DJ114" s="84">
        <f t="shared" si="54"/>
        <v>0</v>
      </c>
      <c r="DK114" s="84">
        <f t="shared" si="54"/>
        <v>0</v>
      </c>
      <c r="DL114" s="311"/>
      <c r="DM114" s="311"/>
      <c r="DN114" s="311"/>
      <c r="DO114" s="311"/>
      <c r="DP114" s="311"/>
      <c r="DQ114" s="311"/>
      <c r="DR114" s="311"/>
    </row>
    <row r="115" spans="1:122" ht="13.5" thickBot="1" x14ac:dyDescent="0.25">
      <c r="A115" s="84">
        <v>1789</v>
      </c>
      <c r="B115" s="308">
        <v>35</v>
      </c>
      <c r="C115" s="86">
        <v>42611</v>
      </c>
      <c r="D115" s="109">
        <f t="shared" si="79"/>
        <v>73478</v>
      </c>
      <c r="E115" s="84">
        <v>9567</v>
      </c>
      <c r="F115" s="88">
        <v>254</v>
      </c>
      <c r="G115" s="84">
        <v>0</v>
      </c>
      <c r="H115" s="89">
        <v>0.97345040242500258</v>
      </c>
      <c r="I115" s="88">
        <v>12898</v>
      </c>
      <c r="J115" s="84">
        <v>566</v>
      </c>
      <c r="K115" s="88">
        <v>0</v>
      </c>
      <c r="L115" s="89">
        <v>0.95611722747712824</v>
      </c>
      <c r="M115" s="88">
        <v>4508</v>
      </c>
      <c r="N115" s="88">
        <v>108</v>
      </c>
      <c r="O115" s="88">
        <v>0</v>
      </c>
      <c r="P115" s="90">
        <v>0.97604259094942325</v>
      </c>
      <c r="Q115" s="88">
        <v>6042</v>
      </c>
      <c r="R115" s="88">
        <v>291</v>
      </c>
      <c r="S115" s="88">
        <v>0</v>
      </c>
      <c r="T115" s="90">
        <v>0.95183714001986097</v>
      </c>
      <c r="U115" s="88">
        <v>40463</v>
      </c>
      <c r="V115" s="88">
        <v>1539</v>
      </c>
      <c r="W115" s="88">
        <v>1</v>
      </c>
      <c r="X115" s="90">
        <v>0.96196525220571882</v>
      </c>
      <c r="Y115" s="85">
        <f t="shared" si="80"/>
        <v>73478</v>
      </c>
      <c r="Z115" s="85">
        <f t="shared" si="80"/>
        <v>2758</v>
      </c>
      <c r="AA115" s="91">
        <f t="shared" si="80"/>
        <v>1</v>
      </c>
      <c r="AB115" s="92">
        <v>1</v>
      </c>
      <c r="AC115" s="84">
        <v>0</v>
      </c>
      <c r="AD115" s="84">
        <v>0</v>
      </c>
      <c r="AE115" s="92">
        <v>1</v>
      </c>
      <c r="AF115" s="84">
        <v>0</v>
      </c>
      <c r="AG115" s="84">
        <v>0</v>
      </c>
      <c r="AH115" s="93">
        <v>1</v>
      </c>
      <c r="AI115" s="84">
        <v>0</v>
      </c>
      <c r="AJ115" s="94">
        <v>0</v>
      </c>
      <c r="AK115" s="93">
        <v>1</v>
      </c>
      <c r="AL115" s="84">
        <v>0</v>
      </c>
      <c r="AM115" s="94">
        <v>0</v>
      </c>
      <c r="AN115" s="93">
        <v>1</v>
      </c>
      <c r="AO115" s="84">
        <v>0</v>
      </c>
      <c r="AP115" s="94">
        <v>0</v>
      </c>
      <c r="AQ115" s="93">
        <v>1</v>
      </c>
      <c r="AR115" s="84">
        <v>0</v>
      </c>
      <c r="AS115" s="94">
        <v>0</v>
      </c>
      <c r="AT115" s="93">
        <v>1</v>
      </c>
      <c r="AU115" s="84">
        <v>0</v>
      </c>
      <c r="AV115" s="94">
        <v>0</v>
      </c>
      <c r="AW115" s="95">
        <f t="shared" si="81"/>
        <v>9567</v>
      </c>
      <c r="AX115" s="95">
        <f t="shared" si="82"/>
        <v>17406</v>
      </c>
      <c r="AY115" s="96">
        <f t="shared" si="83"/>
        <v>46505</v>
      </c>
      <c r="AZ115" s="108"/>
      <c r="BA115" s="97">
        <v>14.5</v>
      </c>
      <c r="BB115" s="98">
        <v>0</v>
      </c>
      <c r="BC115" s="98">
        <v>12</v>
      </c>
      <c r="BD115" s="99">
        <v>7.5</v>
      </c>
      <c r="BE115" s="100">
        <v>10.5</v>
      </c>
      <c r="BF115" s="101"/>
      <c r="BG115" s="84"/>
      <c r="BH115" s="84"/>
      <c r="BI115" s="102"/>
      <c r="BJ115" s="102"/>
      <c r="BK115" s="102"/>
      <c r="BL115" s="103"/>
      <c r="BM115" s="104"/>
      <c r="BN115" s="102"/>
      <c r="BO115" s="102"/>
      <c r="BP115" s="104"/>
      <c r="BQ115" s="104"/>
      <c r="BR115" s="104"/>
      <c r="BS115" s="104"/>
      <c r="BT115" s="105">
        <f t="shared" si="71"/>
        <v>1</v>
      </c>
      <c r="BU115" s="105">
        <f t="shared" si="72"/>
        <v>1</v>
      </c>
      <c r="BV115" s="105">
        <f t="shared" si="73"/>
        <v>1</v>
      </c>
      <c r="BW115" s="105">
        <f t="shared" si="63"/>
        <v>1</v>
      </c>
      <c r="BX115" s="105">
        <f t="shared" si="74"/>
        <v>1</v>
      </c>
      <c r="BY115" s="105">
        <f t="shared" si="75"/>
        <v>1</v>
      </c>
      <c r="BZ115" s="105">
        <f t="shared" si="76"/>
        <v>1</v>
      </c>
      <c r="CA115" s="215">
        <v>0.98</v>
      </c>
      <c r="CB115" s="215">
        <v>0.9</v>
      </c>
      <c r="CC115" s="313">
        <f t="shared" ref="CC115:CI115" si="86">AVERAGE(BT115:BT121)</f>
        <v>1</v>
      </c>
      <c r="CD115" s="313">
        <f t="shared" si="86"/>
        <v>1</v>
      </c>
      <c r="CE115" s="313">
        <f t="shared" si="86"/>
        <v>1</v>
      </c>
      <c r="CF115" s="313">
        <f t="shared" si="86"/>
        <v>1</v>
      </c>
      <c r="CG115" s="313">
        <f t="shared" si="86"/>
        <v>1</v>
      </c>
      <c r="CH115" s="313">
        <f t="shared" si="86"/>
        <v>1</v>
      </c>
      <c r="CI115" s="313">
        <f t="shared" si="86"/>
        <v>1</v>
      </c>
      <c r="CJ115" s="216">
        <v>0.998</v>
      </c>
      <c r="CK115" s="216">
        <v>0.95</v>
      </c>
      <c r="CL115" s="217">
        <f t="shared" si="64"/>
        <v>1</v>
      </c>
      <c r="CM115" s="217">
        <f t="shared" si="65"/>
        <v>1</v>
      </c>
      <c r="CN115" s="217">
        <f t="shared" si="66"/>
        <v>1</v>
      </c>
      <c r="CO115" s="217">
        <f t="shared" si="67"/>
        <v>1</v>
      </c>
      <c r="CP115" s="217">
        <f t="shared" si="68"/>
        <v>1</v>
      </c>
      <c r="CQ115" s="217">
        <f t="shared" si="69"/>
        <v>1</v>
      </c>
      <c r="CR115" s="217">
        <f t="shared" si="70"/>
        <v>1</v>
      </c>
      <c r="CS115" s="316">
        <f t="shared" ref="CS115:CY115" si="87">AVERAGE(CL115:CL121)</f>
        <v>0.99830000000000008</v>
      </c>
      <c r="CT115" s="316">
        <f t="shared" si="87"/>
        <v>1</v>
      </c>
      <c r="CU115" s="316">
        <f t="shared" si="87"/>
        <v>1</v>
      </c>
      <c r="CV115" s="316">
        <f t="shared" si="87"/>
        <v>1</v>
      </c>
      <c r="CW115" s="316">
        <f t="shared" si="87"/>
        <v>1</v>
      </c>
      <c r="CX115" s="316">
        <f t="shared" si="87"/>
        <v>1</v>
      </c>
      <c r="CY115" s="316">
        <f t="shared" si="87"/>
        <v>1</v>
      </c>
      <c r="CZ115" s="316">
        <f>(SUM(Q115:Q121)-SUM(R115:R121))/SUM(Q115:Q121)</f>
        <v>0.94472833455000527</v>
      </c>
      <c r="DA115" s="312">
        <f>(SUM(U115:U121)-SUM(V115:V121))/SUM(U115:U121)</f>
        <v>0.96096068213383468</v>
      </c>
      <c r="DB115" s="312">
        <f>((SUM(E115:E121)-SUM(F115:F121))/SUM(E115:E121))</f>
        <v>0.97024742313549783</v>
      </c>
      <c r="DC115" s="312">
        <f>((SUM(I115:I121)-SUM(J115:J121))/SUM(I115:I121))</f>
        <v>0.95127530595905296</v>
      </c>
      <c r="DD115" s="312">
        <f>((SUM(M115:M121)-SUM(N115:N121))/SUM(M115:M121))</f>
        <v>0.95235349833216654</v>
      </c>
      <c r="DE115" s="84">
        <f t="shared" si="53"/>
        <v>0</v>
      </c>
      <c r="DF115" s="84">
        <f t="shared" si="53"/>
        <v>0</v>
      </c>
      <c r="DG115" s="84">
        <f t="shared" si="53"/>
        <v>0</v>
      </c>
      <c r="DH115" s="84">
        <f t="shared" si="54"/>
        <v>0</v>
      </c>
      <c r="DI115" s="84">
        <f t="shared" si="54"/>
        <v>0</v>
      </c>
      <c r="DJ115" s="84">
        <f t="shared" si="54"/>
        <v>0</v>
      </c>
      <c r="DK115" s="84">
        <f t="shared" si="54"/>
        <v>0</v>
      </c>
      <c r="DL115" s="311">
        <f>IF(CC115&lt;99%,5000,IF(CC115&lt;99.2%,4500,IF(CC115&lt;99.3%,4000,IF(CC115&lt;99.4%,3500,IF(CC115&lt;99.5%,3000,IF(CC115&lt;99.6%,2500,IF(CC115&lt;99.7%,2000,IF(CC115&lt;99.8%,1500,))))))))</f>
        <v>0</v>
      </c>
      <c r="DM115" s="311">
        <f>IF(CD115&lt;99%,5000,IF(CD115&lt;99.2%,4500,IF(CD115&lt;99.3%,4000,IF(CD115&lt;99.4%,3500,IF(CD115&lt;99.5%,3000,IF(CD115&lt;99.6%,2500,IF(CD115&lt;99.7%,2000,IF(CD115&lt;99.8%,1500,))))))))</f>
        <v>0</v>
      </c>
      <c r="DN115" s="311">
        <f>IF(CE115&lt;99%,5000,IF(CE115&lt;99.2%,4500,IF(CE115&lt;99.3%,4000,IF(CE115&lt;99.4%,3500,IF(CE115&lt;99.5%,3000,IF(CE115&lt;99.6%,2500,IF(CE115&lt;99.7%,2000,IF(CE115&lt;99.8%,1500,))))))))</f>
        <v>0</v>
      </c>
      <c r="DO115" s="311">
        <f>IF(CF115&lt;88.2%,5000,IF(CF115&lt;88.4%,4500,IF(CF115&lt;88.5%,4000,IF(CF115&lt;88.6%,3500,IF(CF115&lt;88.7%,3000,IF(CF115&lt;88.8%,2500,IF(CF115&lt;88.9%,2000,IF(CF115&lt;90%,1500,))))))))</f>
        <v>0</v>
      </c>
      <c r="DP115" s="311">
        <f>IF(CG115&lt;99%,5000,IF(CG115&lt;99.2%,4500,IF(CG115&lt;99.3%,4000,IF(CG115&lt;99.4%,3500,IF(CG115&lt;99.5%,3000,IF(CG115&lt;99.6%,2500,IF(CG115&lt;99.7%,2000,IF(CG115&lt;99.8%,1500,))))))))</f>
        <v>0</v>
      </c>
      <c r="DQ115" s="311">
        <f>IF(CH115&lt;99%,5000,IF(CH115&lt;99.2%,4500,IF(CH115&lt;99.3%,4000,IF(CH115&lt;99.4%,3500,IF(CH115&lt;99.5%,3000,IF(CH115&lt;99.6%,2500,IF(CH115&lt;99.7%,2000,IF(CH115&lt;99.8%,1500,))))))))</f>
        <v>0</v>
      </c>
      <c r="DR115" s="311">
        <f>IF(CI115&lt;99%,5000,IF(CI115&lt;99.2%,4500,IF(CI115&lt;99.3%,4000,IF(CI115&lt;99.4%,3500,IF(CI115&lt;99.5%,3000,IF(CI115&lt;99.6%,2500,IF(CI115&lt;99.7%,2000,IF(CI115&lt;99.8%,1500,))))))))</f>
        <v>0</v>
      </c>
    </row>
    <row r="116" spans="1:122" ht="13.5" thickBot="1" x14ac:dyDescent="0.25">
      <c r="A116" s="84">
        <v>1790</v>
      </c>
      <c r="B116" s="309"/>
      <c r="C116" s="86">
        <v>42612</v>
      </c>
      <c r="D116" s="109">
        <f t="shared" si="79"/>
        <v>69192</v>
      </c>
      <c r="E116" s="84">
        <v>8643</v>
      </c>
      <c r="F116" s="88">
        <v>258</v>
      </c>
      <c r="G116" s="84">
        <v>2</v>
      </c>
      <c r="H116" s="110">
        <v>0.97014925373134331</v>
      </c>
      <c r="I116" s="88">
        <v>12756</v>
      </c>
      <c r="J116" s="84">
        <v>599</v>
      </c>
      <c r="K116" s="88">
        <v>0</v>
      </c>
      <c r="L116" s="89">
        <v>0.95304170586390713</v>
      </c>
      <c r="M116" s="88">
        <v>4009</v>
      </c>
      <c r="N116" s="88">
        <v>136</v>
      </c>
      <c r="O116" s="88">
        <v>0</v>
      </c>
      <c r="P116" s="90">
        <v>0.96607632826141188</v>
      </c>
      <c r="Q116" s="88">
        <v>6801</v>
      </c>
      <c r="R116" s="88">
        <v>398</v>
      </c>
      <c r="S116" s="88">
        <v>1</v>
      </c>
      <c r="T116" s="90">
        <v>0.94147919423614179</v>
      </c>
      <c r="U116" s="88">
        <v>36983</v>
      </c>
      <c r="V116" s="88">
        <v>1445</v>
      </c>
      <c r="W116" s="88">
        <v>0</v>
      </c>
      <c r="X116" s="90">
        <v>0.96092799394316308</v>
      </c>
      <c r="Y116" s="85">
        <f t="shared" si="80"/>
        <v>69192</v>
      </c>
      <c r="Z116" s="85">
        <f t="shared" si="80"/>
        <v>2836</v>
      </c>
      <c r="AA116" s="91">
        <f t="shared" si="80"/>
        <v>3</v>
      </c>
      <c r="AB116" s="92">
        <v>1</v>
      </c>
      <c r="AC116" s="84">
        <v>0</v>
      </c>
      <c r="AD116" s="84">
        <v>0</v>
      </c>
      <c r="AE116" s="92">
        <v>1</v>
      </c>
      <c r="AF116" s="84">
        <v>0</v>
      </c>
      <c r="AG116" s="84">
        <v>0</v>
      </c>
      <c r="AH116" s="93">
        <v>1</v>
      </c>
      <c r="AI116" s="84">
        <v>0</v>
      </c>
      <c r="AJ116" s="94">
        <v>0</v>
      </c>
      <c r="AK116" s="93">
        <v>1</v>
      </c>
      <c r="AL116" s="84">
        <v>0</v>
      </c>
      <c r="AM116" s="94">
        <v>0</v>
      </c>
      <c r="AN116" s="93">
        <v>1</v>
      </c>
      <c r="AO116" s="84">
        <v>0</v>
      </c>
      <c r="AP116" s="94">
        <v>0</v>
      </c>
      <c r="AQ116" s="93">
        <v>1</v>
      </c>
      <c r="AR116" s="84">
        <v>0</v>
      </c>
      <c r="AS116" s="94">
        <v>0</v>
      </c>
      <c r="AT116" s="93">
        <v>1</v>
      </c>
      <c r="AU116" s="84">
        <v>0</v>
      </c>
      <c r="AV116" s="94">
        <v>0</v>
      </c>
      <c r="AW116" s="95">
        <f t="shared" si="81"/>
        <v>8643</v>
      </c>
      <c r="AX116" s="95">
        <f t="shared" si="82"/>
        <v>16765</v>
      </c>
      <c r="AY116" s="96">
        <f t="shared" si="83"/>
        <v>43784</v>
      </c>
      <c r="AZ116" s="108"/>
      <c r="BA116" s="97">
        <v>16</v>
      </c>
      <c r="BB116" s="98">
        <v>0</v>
      </c>
      <c r="BC116" s="98">
        <v>8</v>
      </c>
      <c r="BD116" s="99">
        <v>7.5</v>
      </c>
      <c r="BE116" s="100">
        <v>10.5</v>
      </c>
      <c r="BF116" s="101"/>
      <c r="BG116" s="84"/>
      <c r="BH116" s="84"/>
      <c r="BI116" s="102"/>
      <c r="BJ116" s="102"/>
      <c r="BK116" s="102"/>
      <c r="BL116" s="103"/>
      <c r="BM116" s="104"/>
      <c r="BN116" s="102"/>
      <c r="BO116" s="102"/>
      <c r="BP116" s="104"/>
      <c r="BQ116" s="104"/>
      <c r="BR116" s="104"/>
      <c r="BS116" s="104"/>
      <c r="BT116" s="105">
        <f t="shared" si="71"/>
        <v>1</v>
      </c>
      <c r="BU116" s="105">
        <f t="shared" si="72"/>
        <v>1</v>
      </c>
      <c r="BV116" s="105">
        <f t="shared" si="73"/>
        <v>1</v>
      </c>
      <c r="BW116" s="105">
        <f t="shared" si="63"/>
        <v>1</v>
      </c>
      <c r="BX116" s="105">
        <f t="shared" si="74"/>
        <v>1</v>
      </c>
      <c r="BY116" s="105">
        <f t="shared" si="75"/>
        <v>1</v>
      </c>
      <c r="BZ116" s="105">
        <f t="shared" si="76"/>
        <v>1</v>
      </c>
      <c r="CA116" s="215">
        <v>0.98</v>
      </c>
      <c r="CB116" s="215">
        <v>0.9</v>
      </c>
      <c r="CC116" s="314"/>
      <c r="CD116" s="314"/>
      <c r="CE116" s="314"/>
      <c r="CF116" s="314"/>
      <c r="CG116" s="314"/>
      <c r="CH116" s="314"/>
      <c r="CI116" s="314"/>
      <c r="CJ116" s="216">
        <v>0.998</v>
      </c>
      <c r="CK116" s="216">
        <v>0.95</v>
      </c>
      <c r="CL116" s="217">
        <f t="shared" si="64"/>
        <v>1</v>
      </c>
      <c r="CM116" s="217">
        <f t="shared" si="65"/>
        <v>1</v>
      </c>
      <c r="CN116" s="217">
        <f t="shared" si="66"/>
        <v>1</v>
      </c>
      <c r="CO116" s="217">
        <f t="shared" si="67"/>
        <v>1</v>
      </c>
      <c r="CP116" s="217">
        <f t="shared" si="68"/>
        <v>1</v>
      </c>
      <c r="CQ116" s="217">
        <f t="shared" si="69"/>
        <v>1</v>
      </c>
      <c r="CR116" s="217">
        <f t="shared" si="70"/>
        <v>1</v>
      </c>
      <c r="CS116" s="317"/>
      <c r="CT116" s="317"/>
      <c r="CU116" s="317"/>
      <c r="CV116" s="317"/>
      <c r="CW116" s="317"/>
      <c r="CX116" s="317"/>
      <c r="CY116" s="317"/>
      <c r="CZ116" s="316"/>
      <c r="DA116" s="312"/>
      <c r="DB116" s="312"/>
      <c r="DC116" s="312"/>
      <c r="DD116" s="312"/>
      <c r="DE116" s="84">
        <f t="shared" si="53"/>
        <v>0</v>
      </c>
      <c r="DF116" s="84">
        <f t="shared" si="53"/>
        <v>0</v>
      </c>
      <c r="DG116" s="84">
        <f t="shared" si="53"/>
        <v>0</v>
      </c>
      <c r="DH116" s="84">
        <f t="shared" si="54"/>
        <v>0</v>
      </c>
      <c r="DI116" s="84">
        <f t="shared" si="54"/>
        <v>0</v>
      </c>
      <c r="DJ116" s="84">
        <f t="shared" si="54"/>
        <v>0</v>
      </c>
      <c r="DK116" s="84">
        <f t="shared" si="54"/>
        <v>0</v>
      </c>
      <c r="DL116" s="311"/>
      <c r="DM116" s="311"/>
      <c r="DN116" s="311"/>
      <c r="DO116" s="311"/>
      <c r="DP116" s="311"/>
      <c r="DQ116" s="311"/>
      <c r="DR116" s="311"/>
    </row>
    <row r="117" spans="1:122" ht="13.5" thickBot="1" x14ac:dyDescent="0.25">
      <c r="A117" s="84">
        <v>1791</v>
      </c>
      <c r="B117" s="309"/>
      <c r="C117" s="86">
        <v>42613</v>
      </c>
      <c r="D117" s="109">
        <f t="shared" si="79"/>
        <v>71653</v>
      </c>
      <c r="E117" s="84">
        <v>8489</v>
      </c>
      <c r="F117" s="88">
        <v>258</v>
      </c>
      <c r="G117" s="84">
        <v>0</v>
      </c>
      <c r="H117" s="110">
        <v>0.96960772764754388</v>
      </c>
      <c r="I117" s="88">
        <v>14994</v>
      </c>
      <c r="J117" s="84">
        <v>814</v>
      </c>
      <c r="K117" s="88">
        <v>2</v>
      </c>
      <c r="L117" s="89">
        <v>0.9457116179805255</v>
      </c>
      <c r="M117" s="88">
        <v>4635</v>
      </c>
      <c r="N117" s="88">
        <v>230</v>
      </c>
      <c r="O117" s="88">
        <v>0</v>
      </c>
      <c r="P117" s="90">
        <v>0.95037756202804746</v>
      </c>
      <c r="Q117" s="88">
        <v>7549</v>
      </c>
      <c r="R117" s="88">
        <v>451</v>
      </c>
      <c r="S117" s="88">
        <v>0</v>
      </c>
      <c r="T117" s="90">
        <v>0.94025698768048749</v>
      </c>
      <c r="U117" s="88">
        <v>35986</v>
      </c>
      <c r="V117" s="88">
        <v>1628</v>
      </c>
      <c r="W117" s="88">
        <v>2</v>
      </c>
      <c r="X117" s="90">
        <v>0.95476018451620071</v>
      </c>
      <c r="Y117" s="85">
        <f t="shared" si="80"/>
        <v>71653</v>
      </c>
      <c r="Z117" s="85">
        <f t="shared" si="80"/>
        <v>3381</v>
      </c>
      <c r="AA117" s="91">
        <f t="shared" si="80"/>
        <v>4</v>
      </c>
      <c r="AB117" s="92">
        <v>1</v>
      </c>
      <c r="AC117" s="84">
        <v>0</v>
      </c>
      <c r="AD117" s="84">
        <v>0</v>
      </c>
      <c r="AE117" s="92">
        <v>1</v>
      </c>
      <c r="AF117" s="84">
        <v>0</v>
      </c>
      <c r="AG117" s="84">
        <v>0</v>
      </c>
      <c r="AH117" s="93">
        <v>1</v>
      </c>
      <c r="AI117" s="84">
        <v>0</v>
      </c>
      <c r="AJ117" s="94">
        <v>0</v>
      </c>
      <c r="AK117" s="93">
        <v>1</v>
      </c>
      <c r="AL117" s="84">
        <v>0</v>
      </c>
      <c r="AM117" s="94">
        <v>0</v>
      </c>
      <c r="AN117" s="93">
        <v>1</v>
      </c>
      <c r="AO117" s="84">
        <v>0</v>
      </c>
      <c r="AP117" s="94">
        <v>0</v>
      </c>
      <c r="AQ117" s="93">
        <v>1</v>
      </c>
      <c r="AR117" s="84">
        <v>0</v>
      </c>
      <c r="AS117" s="94">
        <v>0</v>
      </c>
      <c r="AT117" s="93">
        <v>1</v>
      </c>
      <c r="AU117" s="84">
        <v>0</v>
      </c>
      <c r="AV117" s="94">
        <v>0</v>
      </c>
      <c r="AW117" s="95">
        <f t="shared" si="81"/>
        <v>8489</v>
      </c>
      <c r="AX117" s="95">
        <f t="shared" si="82"/>
        <v>19629</v>
      </c>
      <c r="AY117" s="96">
        <f t="shared" si="83"/>
        <v>43535</v>
      </c>
      <c r="AZ117" s="108"/>
      <c r="BA117" s="97">
        <v>21</v>
      </c>
      <c r="BB117" s="98">
        <v>9</v>
      </c>
      <c r="BC117" s="98">
        <v>18</v>
      </c>
      <c r="BD117" s="99">
        <v>7.5</v>
      </c>
      <c r="BE117" s="100">
        <v>10.5</v>
      </c>
      <c r="BF117" s="101"/>
      <c r="BG117" s="84"/>
      <c r="BH117" s="84"/>
      <c r="BI117" s="102"/>
      <c r="BJ117" s="102"/>
      <c r="BK117" s="102"/>
      <c r="BL117" s="103"/>
      <c r="BM117" s="104"/>
      <c r="BN117" s="102"/>
      <c r="BO117" s="102"/>
      <c r="BP117" s="104"/>
      <c r="BQ117" s="104"/>
      <c r="BR117" s="104"/>
      <c r="BS117" s="104"/>
      <c r="BT117" s="105">
        <f t="shared" si="71"/>
        <v>1</v>
      </c>
      <c r="BU117" s="105">
        <f t="shared" si="72"/>
        <v>1</v>
      </c>
      <c r="BV117" s="105">
        <f t="shared" si="73"/>
        <v>1</v>
      </c>
      <c r="BW117" s="105">
        <f t="shared" si="63"/>
        <v>1</v>
      </c>
      <c r="BX117" s="105">
        <f t="shared" si="74"/>
        <v>1</v>
      </c>
      <c r="BY117" s="105">
        <f t="shared" si="75"/>
        <v>1</v>
      </c>
      <c r="BZ117" s="105">
        <f t="shared" si="76"/>
        <v>1</v>
      </c>
      <c r="CA117" s="215">
        <v>0.98</v>
      </c>
      <c r="CB117" s="215">
        <v>0.9</v>
      </c>
      <c r="CC117" s="314"/>
      <c r="CD117" s="314"/>
      <c r="CE117" s="314"/>
      <c r="CF117" s="314"/>
      <c r="CG117" s="314"/>
      <c r="CH117" s="314"/>
      <c r="CI117" s="314"/>
      <c r="CJ117" s="216">
        <v>0.998</v>
      </c>
      <c r="CK117" s="216">
        <v>0.95</v>
      </c>
      <c r="CL117" s="217">
        <f t="shared" si="64"/>
        <v>1</v>
      </c>
      <c r="CM117" s="217">
        <f t="shared" si="65"/>
        <v>1</v>
      </c>
      <c r="CN117" s="217">
        <f t="shared" si="66"/>
        <v>1</v>
      </c>
      <c r="CO117" s="217">
        <f t="shared" si="67"/>
        <v>1</v>
      </c>
      <c r="CP117" s="217">
        <f t="shared" si="68"/>
        <v>1</v>
      </c>
      <c r="CQ117" s="217">
        <f t="shared" si="69"/>
        <v>1</v>
      </c>
      <c r="CR117" s="217">
        <f t="shared" si="70"/>
        <v>1</v>
      </c>
      <c r="CS117" s="317"/>
      <c r="CT117" s="317"/>
      <c r="CU117" s="317"/>
      <c r="CV117" s="317"/>
      <c r="CW117" s="317"/>
      <c r="CX117" s="317"/>
      <c r="CY117" s="317"/>
      <c r="CZ117" s="316"/>
      <c r="DA117" s="312"/>
      <c r="DB117" s="312"/>
      <c r="DC117" s="312"/>
      <c r="DD117" s="312"/>
      <c r="DE117" s="84">
        <f t="shared" si="53"/>
        <v>0</v>
      </c>
      <c r="DF117" s="84">
        <f t="shared" si="53"/>
        <v>0</v>
      </c>
      <c r="DG117" s="84">
        <f t="shared" si="53"/>
        <v>0</v>
      </c>
      <c r="DH117" s="84">
        <f t="shared" si="54"/>
        <v>0</v>
      </c>
      <c r="DI117" s="84">
        <f t="shared" si="54"/>
        <v>0</v>
      </c>
      <c r="DJ117" s="84">
        <f t="shared" si="54"/>
        <v>0</v>
      </c>
      <c r="DK117" s="84">
        <f t="shared" si="54"/>
        <v>0</v>
      </c>
      <c r="DL117" s="311"/>
      <c r="DM117" s="311"/>
      <c r="DN117" s="311"/>
      <c r="DO117" s="311"/>
      <c r="DP117" s="311"/>
      <c r="DQ117" s="311"/>
      <c r="DR117" s="311"/>
    </row>
    <row r="118" spans="1:122" ht="13.5" thickBot="1" x14ac:dyDescent="0.25">
      <c r="A118" s="84">
        <v>1792</v>
      </c>
      <c r="B118" s="309"/>
      <c r="C118" s="86">
        <v>42614</v>
      </c>
      <c r="D118" s="109">
        <f t="shared" si="79"/>
        <v>65963</v>
      </c>
      <c r="E118" s="84">
        <v>9101</v>
      </c>
      <c r="F118" s="88">
        <v>268</v>
      </c>
      <c r="G118" s="84">
        <v>3</v>
      </c>
      <c r="H118" s="89">
        <v>0.97055268651796511</v>
      </c>
      <c r="I118" s="88">
        <v>11414</v>
      </c>
      <c r="J118" s="84">
        <v>537</v>
      </c>
      <c r="K118" s="88">
        <v>1</v>
      </c>
      <c r="L118" s="89">
        <v>0.95295251445593132</v>
      </c>
      <c r="M118" s="88">
        <v>3526</v>
      </c>
      <c r="N118" s="88">
        <v>131</v>
      </c>
      <c r="O118" s="88">
        <v>0</v>
      </c>
      <c r="P118" s="90">
        <v>0.96284741917186611</v>
      </c>
      <c r="Q118" s="88">
        <v>6057</v>
      </c>
      <c r="R118" s="88">
        <v>306</v>
      </c>
      <c r="S118" s="88">
        <v>4</v>
      </c>
      <c r="T118" s="90">
        <v>0.94947994056463592</v>
      </c>
      <c r="U118" s="88">
        <v>35865</v>
      </c>
      <c r="V118" s="88">
        <v>1549</v>
      </c>
      <c r="W118" s="88">
        <v>10</v>
      </c>
      <c r="X118" s="90">
        <v>0.95681026069984665</v>
      </c>
      <c r="Y118" s="85">
        <f t="shared" si="80"/>
        <v>65963</v>
      </c>
      <c r="Z118" s="85">
        <f t="shared" si="80"/>
        <v>2791</v>
      </c>
      <c r="AA118" s="91">
        <f t="shared" si="80"/>
        <v>18</v>
      </c>
      <c r="AB118" s="92">
        <v>1</v>
      </c>
      <c r="AC118" s="84">
        <v>0</v>
      </c>
      <c r="AD118" s="84">
        <v>0</v>
      </c>
      <c r="AE118" s="92">
        <v>1</v>
      </c>
      <c r="AF118" s="84">
        <v>0</v>
      </c>
      <c r="AG118" s="84">
        <v>0</v>
      </c>
      <c r="AH118" s="93">
        <v>1</v>
      </c>
      <c r="AI118" s="84">
        <v>0</v>
      </c>
      <c r="AJ118" s="94">
        <v>0</v>
      </c>
      <c r="AK118" s="93">
        <v>1</v>
      </c>
      <c r="AL118" s="84">
        <v>0</v>
      </c>
      <c r="AM118" s="94">
        <v>0</v>
      </c>
      <c r="AN118" s="93">
        <v>1</v>
      </c>
      <c r="AO118" s="84">
        <v>0</v>
      </c>
      <c r="AP118" s="94">
        <v>0</v>
      </c>
      <c r="AQ118" s="93">
        <v>1</v>
      </c>
      <c r="AR118" s="84">
        <v>0</v>
      </c>
      <c r="AS118" s="94">
        <v>0</v>
      </c>
      <c r="AT118" s="93">
        <v>1</v>
      </c>
      <c r="AU118" s="84">
        <v>0</v>
      </c>
      <c r="AV118" s="94">
        <v>0</v>
      </c>
      <c r="AW118" s="95">
        <f t="shared" si="81"/>
        <v>9101</v>
      </c>
      <c r="AX118" s="95">
        <f t="shared" si="82"/>
        <v>14940</v>
      </c>
      <c r="AY118" s="96">
        <f t="shared" si="83"/>
        <v>41922</v>
      </c>
      <c r="AZ118" s="108"/>
      <c r="BA118" s="97">
        <v>21</v>
      </c>
      <c r="BB118" s="98">
        <v>9</v>
      </c>
      <c r="BC118" s="98">
        <v>22</v>
      </c>
      <c r="BD118" s="99">
        <v>7.5</v>
      </c>
      <c r="BE118" s="100">
        <v>10.5</v>
      </c>
      <c r="BF118" s="101"/>
      <c r="BG118" s="84"/>
      <c r="BH118" s="84"/>
      <c r="BI118" s="102"/>
      <c r="BJ118" s="102"/>
      <c r="BK118" s="102"/>
      <c r="BL118" s="103"/>
      <c r="BM118" s="104"/>
      <c r="BN118" s="102"/>
      <c r="BO118" s="102"/>
      <c r="BP118" s="104"/>
      <c r="BQ118" s="104"/>
      <c r="BR118" s="104"/>
      <c r="BS118" s="104"/>
      <c r="BT118" s="105">
        <f t="shared" si="71"/>
        <v>1</v>
      </c>
      <c r="BU118" s="105">
        <f t="shared" si="72"/>
        <v>1</v>
      </c>
      <c r="BV118" s="105">
        <f t="shared" si="73"/>
        <v>1</v>
      </c>
      <c r="BW118" s="105">
        <f t="shared" si="63"/>
        <v>1</v>
      </c>
      <c r="BX118" s="105">
        <f t="shared" si="74"/>
        <v>1</v>
      </c>
      <c r="BY118" s="105">
        <f t="shared" si="75"/>
        <v>1</v>
      </c>
      <c r="BZ118" s="105">
        <f t="shared" si="76"/>
        <v>1</v>
      </c>
      <c r="CA118" s="215">
        <v>0.98</v>
      </c>
      <c r="CB118" s="215">
        <v>0.9</v>
      </c>
      <c r="CC118" s="314"/>
      <c r="CD118" s="314"/>
      <c r="CE118" s="314"/>
      <c r="CF118" s="314"/>
      <c r="CG118" s="314"/>
      <c r="CH118" s="314"/>
      <c r="CI118" s="314"/>
      <c r="CJ118" s="216">
        <v>0.998</v>
      </c>
      <c r="CK118" s="216">
        <v>0.95</v>
      </c>
      <c r="CL118" s="217">
        <f t="shared" si="64"/>
        <v>1</v>
      </c>
      <c r="CM118" s="217">
        <f t="shared" si="65"/>
        <v>1</v>
      </c>
      <c r="CN118" s="217">
        <f t="shared" si="66"/>
        <v>1</v>
      </c>
      <c r="CO118" s="217">
        <f t="shared" si="67"/>
        <v>1</v>
      </c>
      <c r="CP118" s="217">
        <f t="shared" si="68"/>
        <v>1</v>
      </c>
      <c r="CQ118" s="217">
        <f t="shared" si="69"/>
        <v>1</v>
      </c>
      <c r="CR118" s="217">
        <f t="shared" si="70"/>
        <v>1</v>
      </c>
      <c r="CS118" s="317"/>
      <c r="CT118" s="317"/>
      <c r="CU118" s="317"/>
      <c r="CV118" s="317"/>
      <c r="CW118" s="317"/>
      <c r="CX118" s="317"/>
      <c r="CY118" s="317"/>
      <c r="CZ118" s="316"/>
      <c r="DA118" s="312"/>
      <c r="DB118" s="312"/>
      <c r="DC118" s="312"/>
      <c r="DD118" s="312"/>
      <c r="DE118" s="84">
        <f t="shared" si="53"/>
        <v>0</v>
      </c>
      <c r="DF118" s="84">
        <f t="shared" si="53"/>
        <v>0</v>
      </c>
      <c r="DG118" s="84">
        <f t="shared" si="53"/>
        <v>0</v>
      </c>
      <c r="DH118" s="84">
        <f t="shared" si="54"/>
        <v>0</v>
      </c>
      <c r="DI118" s="84">
        <f t="shared" si="54"/>
        <v>0</v>
      </c>
      <c r="DJ118" s="84">
        <f t="shared" si="54"/>
        <v>0</v>
      </c>
      <c r="DK118" s="84">
        <f t="shared" si="54"/>
        <v>0</v>
      </c>
      <c r="DL118" s="311"/>
      <c r="DM118" s="311"/>
      <c r="DN118" s="311"/>
      <c r="DO118" s="311"/>
      <c r="DP118" s="311"/>
      <c r="DQ118" s="311"/>
      <c r="DR118" s="311"/>
    </row>
    <row r="119" spans="1:122" ht="13.5" thickBot="1" x14ac:dyDescent="0.25">
      <c r="A119" s="84">
        <v>1793</v>
      </c>
      <c r="B119" s="309"/>
      <c r="C119" s="86">
        <v>42615</v>
      </c>
      <c r="D119" s="109">
        <f t="shared" si="79"/>
        <v>75145</v>
      </c>
      <c r="E119" s="84">
        <v>9507</v>
      </c>
      <c r="F119" s="88">
        <v>310</v>
      </c>
      <c r="G119" s="84">
        <v>3</v>
      </c>
      <c r="H119" s="110">
        <v>0.96739244767013777</v>
      </c>
      <c r="I119" s="88">
        <v>14605</v>
      </c>
      <c r="J119" s="84">
        <v>632</v>
      </c>
      <c r="K119" s="88">
        <v>3</v>
      </c>
      <c r="L119" s="89">
        <v>0.95672714823690519</v>
      </c>
      <c r="M119" s="88">
        <v>3979</v>
      </c>
      <c r="N119" s="88">
        <v>190</v>
      </c>
      <c r="O119" s="88">
        <v>2</v>
      </c>
      <c r="P119" s="90">
        <v>0.95224930887157577</v>
      </c>
      <c r="Q119" s="88">
        <v>7229</v>
      </c>
      <c r="R119" s="88">
        <v>409</v>
      </c>
      <c r="S119" s="88">
        <v>0</v>
      </c>
      <c r="T119" s="90">
        <v>0.94342232673952142</v>
      </c>
      <c r="U119" s="88">
        <v>39825</v>
      </c>
      <c r="V119" s="88">
        <v>2168</v>
      </c>
      <c r="W119" s="88">
        <v>5</v>
      </c>
      <c r="X119" s="90">
        <v>0.94556183301946017</v>
      </c>
      <c r="Y119" s="85">
        <f t="shared" si="80"/>
        <v>75145</v>
      </c>
      <c r="Z119" s="85">
        <f t="shared" si="80"/>
        <v>3709</v>
      </c>
      <c r="AA119" s="91">
        <f t="shared" si="80"/>
        <v>13</v>
      </c>
      <c r="AB119" s="92">
        <v>0.98809999999999998</v>
      </c>
      <c r="AC119" s="84">
        <v>1</v>
      </c>
      <c r="AD119" s="84">
        <v>0.25</v>
      </c>
      <c r="AE119" s="92">
        <v>1</v>
      </c>
      <c r="AF119" s="84">
        <v>0</v>
      </c>
      <c r="AG119" s="84">
        <v>0</v>
      </c>
      <c r="AH119" s="93">
        <v>1</v>
      </c>
      <c r="AI119" s="84">
        <v>0</v>
      </c>
      <c r="AJ119" s="94">
        <v>0</v>
      </c>
      <c r="AK119" s="93">
        <v>1</v>
      </c>
      <c r="AL119" s="84">
        <v>0</v>
      </c>
      <c r="AM119" s="94">
        <v>0</v>
      </c>
      <c r="AN119" s="93">
        <v>1</v>
      </c>
      <c r="AO119" s="84">
        <v>0</v>
      </c>
      <c r="AP119" s="94">
        <v>0</v>
      </c>
      <c r="AQ119" s="93">
        <v>1</v>
      </c>
      <c r="AR119" s="84">
        <v>0</v>
      </c>
      <c r="AS119" s="94">
        <v>0</v>
      </c>
      <c r="AT119" s="93">
        <v>1</v>
      </c>
      <c r="AU119" s="84">
        <v>0</v>
      </c>
      <c r="AV119" s="94">
        <v>0</v>
      </c>
      <c r="AW119" s="95">
        <f t="shared" si="81"/>
        <v>9507</v>
      </c>
      <c r="AX119" s="95">
        <f t="shared" si="82"/>
        <v>18584</v>
      </c>
      <c r="AY119" s="96">
        <f t="shared" si="83"/>
        <v>47054</v>
      </c>
      <c r="AZ119" s="108" t="s">
        <v>188</v>
      </c>
      <c r="BA119" s="97">
        <v>21</v>
      </c>
      <c r="BB119" s="98">
        <v>9</v>
      </c>
      <c r="BC119" s="98">
        <v>22</v>
      </c>
      <c r="BD119" s="99">
        <v>7.5</v>
      </c>
      <c r="BE119" s="100">
        <v>10.5</v>
      </c>
      <c r="BF119" s="101">
        <v>0.25</v>
      </c>
      <c r="BG119" s="84"/>
      <c r="BH119" s="84"/>
      <c r="BI119" s="102"/>
      <c r="BJ119" s="102"/>
      <c r="BK119" s="102"/>
      <c r="BL119" s="103"/>
      <c r="BM119" s="104">
        <v>0</v>
      </c>
      <c r="BN119" s="102"/>
      <c r="BO119" s="102"/>
      <c r="BP119" s="104"/>
      <c r="BQ119" s="104"/>
      <c r="BR119" s="104"/>
      <c r="BS119" s="104"/>
      <c r="BT119" s="105">
        <f t="shared" si="71"/>
        <v>1</v>
      </c>
      <c r="BU119" s="105">
        <f t="shared" si="72"/>
        <v>1</v>
      </c>
      <c r="BV119" s="105">
        <f t="shared" si="73"/>
        <v>1</v>
      </c>
      <c r="BW119" s="105">
        <f t="shared" si="63"/>
        <v>1</v>
      </c>
      <c r="BX119" s="105">
        <f t="shared" si="74"/>
        <v>1</v>
      </c>
      <c r="BY119" s="105">
        <f t="shared" si="75"/>
        <v>1</v>
      </c>
      <c r="BZ119" s="105">
        <f t="shared" si="76"/>
        <v>1</v>
      </c>
      <c r="CA119" s="215">
        <v>0.98</v>
      </c>
      <c r="CB119" s="215">
        <v>0.9</v>
      </c>
      <c r="CC119" s="314"/>
      <c r="CD119" s="314"/>
      <c r="CE119" s="314"/>
      <c r="CF119" s="314"/>
      <c r="CG119" s="314"/>
      <c r="CH119" s="314"/>
      <c r="CI119" s="314"/>
      <c r="CJ119" s="216">
        <v>0.998</v>
      </c>
      <c r="CK119" s="216">
        <v>0.95</v>
      </c>
      <c r="CL119" s="217">
        <f t="shared" si="64"/>
        <v>0.98809999999999998</v>
      </c>
      <c r="CM119" s="217">
        <f t="shared" si="65"/>
        <v>1</v>
      </c>
      <c r="CN119" s="217">
        <f t="shared" si="66"/>
        <v>1</v>
      </c>
      <c r="CO119" s="217">
        <f t="shared" si="67"/>
        <v>1</v>
      </c>
      <c r="CP119" s="217">
        <f t="shared" si="68"/>
        <v>1</v>
      </c>
      <c r="CQ119" s="217">
        <f t="shared" si="69"/>
        <v>1</v>
      </c>
      <c r="CR119" s="217">
        <f t="shared" si="70"/>
        <v>1</v>
      </c>
      <c r="CS119" s="317"/>
      <c r="CT119" s="317"/>
      <c r="CU119" s="317"/>
      <c r="CV119" s="317"/>
      <c r="CW119" s="317"/>
      <c r="CX119" s="317"/>
      <c r="CY119" s="317"/>
      <c r="CZ119" s="316"/>
      <c r="DA119" s="312"/>
      <c r="DB119" s="312"/>
      <c r="DC119" s="312"/>
      <c r="DD119" s="312"/>
      <c r="DE119" s="84">
        <f t="shared" si="53"/>
        <v>0</v>
      </c>
      <c r="DF119" s="84">
        <f t="shared" si="53"/>
        <v>0</v>
      </c>
      <c r="DG119" s="84">
        <f t="shared" si="53"/>
        <v>0</v>
      </c>
      <c r="DH119" s="84">
        <f t="shared" si="54"/>
        <v>0</v>
      </c>
      <c r="DI119" s="84">
        <f t="shared" si="54"/>
        <v>0</v>
      </c>
      <c r="DJ119" s="84">
        <f t="shared" si="54"/>
        <v>0</v>
      </c>
      <c r="DK119" s="84">
        <f t="shared" si="54"/>
        <v>0</v>
      </c>
      <c r="DL119" s="311"/>
      <c r="DM119" s="311"/>
      <c r="DN119" s="311"/>
      <c r="DO119" s="311"/>
      <c r="DP119" s="311"/>
      <c r="DQ119" s="311"/>
      <c r="DR119" s="311"/>
    </row>
    <row r="120" spans="1:122" ht="13.5" thickBot="1" x14ac:dyDescent="0.25">
      <c r="A120" s="84">
        <v>1794</v>
      </c>
      <c r="B120" s="309"/>
      <c r="C120" s="86">
        <v>42616</v>
      </c>
      <c r="D120" s="109">
        <f t="shared" si="79"/>
        <v>54822</v>
      </c>
      <c r="E120" s="84"/>
      <c r="F120" s="88"/>
      <c r="G120" s="84"/>
      <c r="H120" s="110"/>
      <c r="I120" s="88">
        <v>6863</v>
      </c>
      <c r="J120" s="84">
        <v>382</v>
      </c>
      <c r="K120" s="88">
        <v>3</v>
      </c>
      <c r="L120" s="89">
        <v>0.94433921025790468</v>
      </c>
      <c r="M120" s="88">
        <v>2121</v>
      </c>
      <c r="N120" s="88">
        <v>108</v>
      </c>
      <c r="O120" s="88">
        <v>3</v>
      </c>
      <c r="P120" s="90">
        <v>0.9490806223479491</v>
      </c>
      <c r="Q120" s="88">
        <v>2575</v>
      </c>
      <c r="R120" s="88">
        <v>124</v>
      </c>
      <c r="S120" s="88">
        <v>1</v>
      </c>
      <c r="T120" s="90">
        <v>0.9518446601941748</v>
      </c>
      <c r="U120" s="88">
        <v>43263</v>
      </c>
      <c r="V120" s="88">
        <v>1252</v>
      </c>
      <c r="W120" s="88">
        <v>6</v>
      </c>
      <c r="X120" s="90">
        <v>0.97106072163280399</v>
      </c>
      <c r="Y120" s="85">
        <f t="shared" si="80"/>
        <v>54822</v>
      </c>
      <c r="Z120" s="85">
        <f t="shared" si="80"/>
        <v>1866</v>
      </c>
      <c r="AA120" s="91">
        <f t="shared" si="80"/>
        <v>13</v>
      </c>
      <c r="AB120" s="92">
        <v>1</v>
      </c>
      <c r="AC120" s="84">
        <v>0</v>
      </c>
      <c r="AD120" s="84">
        <v>0</v>
      </c>
      <c r="AE120" s="92">
        <v>1</v>
      </c>
      <c r="AF120" s="84">
        <v>0</v>
      </c>
      <c r="AG120" s="84">
        <v>0</v>
      </c>
      <c r="AH120" s="93">
        <v>1</v>
      </c>
      <c r="AI120" s="84">
        <v>0</v>
      </c>
      <c r="AJ120" s="94">
        <v>0</v>
      </c>
      <c r="AK120" s="93">
        <v>1</v>
      </c>
      <c r="AL120" s="84">
        <v>0</v>
      </c>
      <c r="AM120" s="94">
        <v>0</v>
      </c>
      <c r="AN120" s="93">
        <v>1</v>
      </c>
      <c r="AO120" s="84">
        <v>0</v>
      </c>
      <c r="AP120" s="94">
        <v>0</v>
      </c>
      <c r="AQ120" s="93">
        <v>1</v>
      </c>
      <c r="AR120" s="84">
        <v>0</v>
      </c>
      <c r="AS120" s="94">
        <v>0</v>
      </c>
      <c r="AT120" s="93">
        <v>1</v>
      </c>
      <c r="AU120" s="84">
        <v>0</v>
      </c>
      <c r="AV120" s="94">
        <v>0</v>
      </c>
      <c r="AW120" s="95">
        <f t="shared" si="81"/>
        <v>0</v>
      </c>
      <c r="AX120" s="95">
        <f t="shared" si="82"/>
        <v>8984</v>
      </c>
      <c r="AY120" s="96">
        <f t="shared" si="83"/>
        <v>45838</v>
      </c>
      <c r="AZ120" s="108"/>
      <c r="BA120" s="97">
        <v>21</v>
      </c>
      <c r="BB120" s="98">
        <v>9</v>
      </c>
      <c r="BC120" s="98">
        <v>22</v>
      </c>
      <c r="BD120" s="99">
        <v>7.5</v>
      </c>
      <c r="BE120" s="100">
        <v>10.5</v>
      </c>
      <c r="BF120" s="101"/>
      <c r="BG120" s="84"/>
      <c r="BH120" s="84"/>
      <c r="BI120" s="102"/>
      <c r="BJ120" s="102"/>
      <c r="BK120" s="102"/>
      <c r="BL120" s="103"/>
      <c r="BM120" s="104"/>
      <c r="BN120" s="102"/>
      <c r="BO120" s="102"/>
      <c r="BP120" s="107"/>
      <c r="BQ120" s="107"/>
      <c r="BR120" s="107"/>
      <c r="BS120" s="107"/>
      <c r="BT120" s="105">
        <f t="shared" si="71"/>
        <v>1</v>
      </c>
      <c r="BU120" s="105">
        <f t="shared" si="72"/>
        <v>1</v>
      </c>
      <c r="BV120" s="105">
        <f t="shared" si="73"/>
        <v>1</v>
      </c>
      <c r="BW120" s="105">
        <f t="shared" si="63"/>
        <v>1</v>
      </c>
      <c r="BX120" s="105">
        <f t="shared" si="74"/>
        <v>1</v>
      </c>
      <c r="BY120" s="105">
        <f t="shared" si="75"/>
        <v>1</v>
      </c>
      <c r="BZ120" s="105">
        <f t="shared" si="76"/>
        <v>1</v>
      </c>
      <c r="CA120" s="215">
        <v>0.98</v>
      </c>
      <c r="CB120" s="215">
        <v>0.9</v>
      </c>
      <c r="CC120" s="314"/>
      <c r="CD120" s="314"/>
      <c r="CE120" s="314"/>
      <c r="CF120" s="314"/>
      <c r="CG120" s="314"/>
      <c r="CH120" s="314"/>
      <c r="CI120" s="314"/>
      <c r="CJ120" s="216">
        <v>0.998</v>
      </c>
      <c r="CK120" s="216">
        <v>0.95</v>
      </c>
      <c r="CL120" s="217">
        <f t="shared" si="64"/>
        <v>1</v>
      </c>
      <c r="CM120" s="217">
        <f t="shared" si="65"/>
        <v>1</v>
      </c>
      <c r="CN120" s="217">
        <f t="shared" si="66"/>
        <v>1</v>
      </c>
      <c r="CO120" s="217">
        <f t="shared" si="67"/>
        <v>1</v>
      </c>
      <c r="CP120" s="217">
        <f t="shared" si="68"/>
        <v>1</v>
      </c>
      <c r="CQ120" s="217">
        <f t="shared" si="69"/>
        <v>1</v>
      </c>
      <c r="CR120" s="217">
        <f t="shared" si="70"/>
        <v>1</v>
      </c>
      <c r="CS120" s="317"/>
      <c r="CT120" s="317"/>
      <c r="CU120" s="317"/>
      <c r="CV120" s="317"/>
      <c r="CW120" s="317"/>
      <c r="CX120" s="317"/>
      <c r="CY120" s="317"/>
      <c r="CZ120" s="316"/>
      <c r="DA120" s="312"/>
      <c r="DB120" s="312"/>
      <c r="DC120" s="312"/>
      <c r="DD120" s="312"/>
      <c r="DE120" s="84">
        <f t="shared" si="53"/>
        <v>0</v>
      </c>
      <c r="DF120" s="84">
        <f t="shared" si="53"/>
        <v>0</v>
      </c>
      <c r="DG120" s="84">
        <f t="shared" si="53"/>
        <v>0</v>
      </c>
      <c r="DH120" s="84">
        <f t="shared" si="54"/>
        <v>0</v>
      </c>
      <c r="DI120" s="84">
        <f t="shared" si="54"/>
        <v>0</v>
      </c>
      <c r="DJ120" s="84">
        <f t="shared" si="54"/>
        <v>0</v>
      </c>
      <c r="DK120" s="84">
        <f t="shared" si="54"/>
        <v>0</v>
      </c>
      <c r="DL120" s="311"/>
      <c r="DM120" s="311"/>
      <c r="DN120" s="311"/>
      <c r="DO120" s="311"/>
      <c r="DP120" s="311"/>
      <c r="DQ120" s="311"/>
      <c r="DR120" s="311"/>
    </row>
    <row r="121" spans="1:122" ht="13.5" thickBot="1" x14ac:dyDescent="0.25">
      <c r="A121" s="84">
        <v>1795</v>
      </c>
      <c r="B121" s="310"/>
      <c r="C121" s="86">
        <v>42617</v>
      </c>
      <c r="D121" s="109">
        <f t="shared" si="79"/>
        <v>34863</v>
      </c>
      <c r="E121" s="84"/>
      <c r="F121" s="88"/>
      <c r="G121" s="84"/>
      <c r="H121" s="110"/>
      <c r="I121" s="88">
        <v>5157</v>
      </c>
      <c r="J121" s="84">
        <v>304</v>
      </c>
      <c r="K121" s="88">
        <v>3</v>
      </c>
      <c r="L121" s="89">
        <v>0.94105099864262165</v>
      </c>
      <c r="M121" s="88">
        <v>1505</v>
      </c>
      <c r="N121" s="88">
        <v>254</v>
      </c>
      <c r="O121" s="88">
        <v>0</v>
      </c>
      <c r="P121" s="90">
        <v>0.83122923588039865</v>
      </c>
      <c r="Q121" s="88">
        <v>2103</v>
      </c>
      <c r="R121" s="88">
        <v>141</v>
      </c>
      <c r="S121" s="88">
        <v>0</v>
      </c>
      <c r="T121" s="90">
        <v>0.93295292439372324</v>
      </c>
      <c r="U121" s="88">
        <v>26098</v>
      </c>
      <c r="V121" s="88">
        <v>510</v>
      </c>
      <c r="W121" s="88">
        <v>0</v>
      </c>
      <c r="X121" s="90">
        <v>0.98045827266457197</v>
      </c>
      <c r="Y121" s="85">
        <f t="shared" si="80"/>
        <v>34863</v>
      </c>
      <c r="Z121" s="85">
        <f t="shared" si="80"/>
        <v>1209</v>
      </c>
      <c r="AA121" s="91">
        <f t="shared" si="80"/>
        <v>3</v>
      </c>
      <c r="AB121" s="92">
        <v>1</v>
      </c>
      <c r="AC121" s="84">
        <v>0</v>
      </c>
      <c r="AD121" s="84">
        <v>0</v>
      </c>
      <c r="AE121" s="92">
        <v>1</v>
      </c>
      <c r="AF121" s="84">
        <v>0</v>
      </c>
      <c r="AG121" s="84">
        <v>0</v>
      </c>
      <c r="AH121" s="93">
        <v>1</v>
      </c>
      <c r="AI121" s="84">
        <v>0</v>
      </c>
      <c r="AJ121" s="94">
        <v>0</v>
      </c>
      <c r="AK121" s="93">
        <v>1</v>
      </c>
      <c r="AL121" s="84">
        <v>0</v>
      </c>
      <c r="AM121" s="94">
        <v>0</v>
      </c>
      <c r="AN121" s="93">
        <v>1</v>
      </c>
      <c r="AO121" s="84">
        <v>0</v>
      </c>
      <c r="AP121" s="94">
        <v>0</v>
      </c>
      <c r="AQ121" s="93">
        <v>1</v>
      </c>
      <c r="AR121" s="84">
        <v>0</v>
      </c>
      <c r="AS121" s="94">
        <v>0</v>
      </c>
      <c r="AT121" s="93">
        <v>1</v>
      </c>
      <c r="AU121" s="84">
        <v>0</v>
      </c>
      <c r="AV121" s="94">
        <v>0</v>
      </c>
      <c r="AW121" s="95">
        <f t="shared" si="81"/>
        <v>0</v>
      </c>
      <c r="AX121" s="95">
        <f t="shared" si="82"/>
        <v>6662</v>
      </c>
      <c r="AY121" s="96">
        <f t="shared" si="83"/>
        <v>28201</v>
      </c>
      <c r="AZ121" s="108"/>
      <c r="BA121" s="97">
        <v>21</v>
      </c>
      <c r="BB121" s="98">
        <v>9</v>
      </c>
      <c r="BC121" s="98">
        <v>22</v>
      </c>
      <c r="BD121" s="99">
        <v>7.5</v>
      </c>
      <c r="BE121" s="100">
        <v>10.5</v>
      </c>
      <c r="BF121" s="101"/>
      <c r="BG121" s="84"/>
      <c r="BH121" s="84"/>
      <c r="BI121" s="102"/>
      <c r="BJ121" s="102"/>
      <c r="BK121" s="102"/>
      <c r="BL121" s="103"/>
      <c r="BM121" s="104"/>
      <c r="BN121" s="102"/>
      <c r="BO121" s="102"/>
      <c r="BP121" s="107"/>
      <c r="BQ121" s="107"/>
      <c r="BR121" s="107"/>
      <c r="BS121" s="107"/>
      <c r="BT121" s="105">
        <f t="shared" si="71"/>
        <v>1</v>
      </c>
      <c r="BU121" s="105">
        <f t="shared" si="72"/>
        <v>1</v>
      </c>
      <c r="BV121" s="105">
        <f t="shared" si="73"/>
        <v>1</v>
      </c>
      <c r="BW121" s="105">
        <f t="shared" si="63"/>
        <v>1</v>
      </c>
      <c r="BX121" s="105">
        <f t="shared" si="74"/>
        <v>1</v>
      </c>
      <c r="BY121" s="105">
        <f t="shared" si="75"/>
        <v>1</v>
      </c>
      <c r="BZ121" s="105">
        <f t="shared" si="76"/>
        <v>1</v>
      </c>
      <c r="CA121" s="215">
        <v>0.98</v>
      </c>
      <c r="CB121" s="215">
        <v>0.9</v>
      </c>
      <c r="CC121" s="315"/>
      <c r="CD121" s="315"/>
      <c r="CE121" s="315"/>
      <c r="CF121" s="315"/>
      <c r="CG121" s="315"/>
      <c r="CH121" s="315"/>
      <c r="CI121" s="315"/>
      <c r="CJ121" s="216">
        <v>0.998</v>
      </c>
      <c r="CK121" s="216">
        <v>0.95</v>
      </c>
      <c r="CL121" s="217">
        <f t="shared" si="64"/>
        <v>1</v>
      </c>
      <c r="CM121" s="217">
        <f t="shared" si="65"/>
        <v>1</v>
      </c>
      <c r="CN121" s="217">
        <f t="shared" si="66"/>
        <v>1</v>
      </c>
      <c r="CO121" s="217">
        <f t="shared" si="67"/>
        <v>1</v>
      </c>
      <c r="CP121" s="217">
        <f t="shared" si="68"/>
        <v>1</v>
      </c>
      <c r="CQ121" s="217">
        <f t="shared" si="69"/>
        <v>1</v>
      </c>
      <c r="CR121" s="217">
        <f t="shared" si="70"/>
        <v>1</v>
      </c>
      <c r="CS121" s="317"/>
      <c r="CT121" s="317"/>
      <c r="CU121" s="317"/>
      <c r="CV121" s="317"/>
      <c r="CW121" s="317"/>
      <c r="CX121" s="317"/>
      <c r="CY121" s="317"/>
      <c r="CZ121" s="316"/>
      <c r="DA121" s="312"/>
      <c r="DB121" s="312"/>
      <c r="DC121" s="312"/>
      <c r="DD121" s="312"/>
      <c r="DE121" s="84">
        <f t="shared" si="53"/>
        <v>0</v>
      </c>
      <c r="DF121" s="84">
        <f t="shared" si="53"/>
        <v>0</v>
      </c>
      <c r="DG121" s="84">
        <f t="shared" si="53"/>
        <v>0</v>
      </c>
      <c r="DH121" s="84">
        <f t="shared" si="54"/>
        <v>0</v>
      </c>
      <c r="DI121" s="84">
        <f t="shared" si="54"/>
        <v>0</v>
      </c>
      <c r="DJ121" s="84">
        <f t="shared" si="54"/>
        <v>0</v>
      </c>
      <c r="DK121" s="84">
        <f t="shared" si="54"/>
        <v>0</v>
      </c>
      <c r="DL121" s="311"/>
      <c r="DM121" s="311"/>
      <c r="DN121" s="311"/>
      <c r="DO121" s="311"/>
      <c r="DP121" s="311"/>
      <c r="DQ121" s="311"/>
      <c r="DR121" s="311"/>
    </row>
    <row r="122" spans="1:122" ht="13.5" thickBot="1" x14ac:dyDescent="0.25">
      <c r="A122" s="84">
        <v>1796</v>
      </c>
      <c r="B122" s="308">
        <v>36</v>
      </c>
      <c r="C122" s="86">
        <v>42618</v>
      </c>
      <c r="D122" s="109">
        <f t="shared" si="79"/>
        <v>83185</v>
      </c>
      <c r="E122" s="84">
        <v>10378</v>
      </c>
      <c r="F122" s="88">
        <v>407</v>
      </c>
      <c r="G122" s="84">
        <v>0</v>
      </c>
      <c r="H122" s="110">
        <v>0.96078242435922145</v>
      </c>
      <c r="I122" s="88">
        <v>14273</v>
      </c>
      <c r="J122" s="84">
        <v>537</v>
      </c>
      <c r="K122" s="88">
        <v>3</v>
      </c>
      <c r="L122" s="89">
        <v>0.96237651509843758</v>
      </c>
      <c r="M122" s="88">
        <v>5618</v>
      </c>
      <c r="N122" s="88">
        <v>189</v>
      </c>
      <c r="O122" s="88">
        <v>1</v>
      </c>
      <c r="P122" s="90">
        <v>0.96635813456746178</v>
      </c>
      <c r="Q122" s="88">
        <v>7600</v>
      </c>
      <c r="R122" s="88">
        <v>328</v>
      </c>
      <c r="S122" s="88">
        <v>6</v>
      </c>
      <c r="T122" s="90">
        <v>0.95684210526315794</v>
      </c>
      <c r="U122" s="88">
        <v>45316</v>
      </c>
      <c r="V122" s="88">
        <v>2174</v>
      </c>
      <c r="W122" s="88">
        <v>22</v>
      </c>
      <c r="X122" s="90">
        <v>0.95202577456086146</v>
      </c>
      <c r="Y122" s="85">
        <f t="shared" si="80"/>
        <v>83185</v>
      </c>
      <c r="Z122" s="85">
        <f t="shared" si="80"/>
        <v>3635</v>
      </c>
      <c r="AA122" s="91">
        <f t="shared" si="80"/>
        <v>32</v>
      </c>
      <c r="AB122" s="92">
        <v>1</v>
      </c>
      <c r="AC122" s="84">
        <v>0</v>
      </c>
      <c r="AD122" s="84">
        <v>0</v>
      </c>
      <c r="AE122" s="92">
        <v>1</v>
      </c>
      <c r="AF122" s="84">
        <v>0</v>
      </c>
      <c r="AG122" s="84">
        <v>0</v>
      </c>
      <c r="AH122" s="93">
        <v>1</v>
      </c>
      <c r="AI122" s="84">
        <v>0</v>
      </c>
      <c r="AJ122" s="94">
        <v>0</v>
      </c>
      <c r="AK122" s="93">
        <v>1</v>
      </c>
      <c r="AL122" s="84">
        <v>0</v>
      </c>
      <c r="AM122" s="94">
        <v>0</v>
      </c>
      <c r="AN122" s="93">
        <v>1</v>
      </c>
      <c r="AO122" s="84">
        <v>0</v>
      </c>
      <c r="AP122" s="94">
        <v>0</v>
      </c>
      <c r="AQ122" s="93">
        <v>1</v>
      </c>
      <c r="AR122" s="84">
        <v>0</v>
      </c>
      <c r="AS122" s="94">
        <v>0</v>
      </c>
      <c r="AT122" s="93">
        <v>1</v>
      </c>
      <c r="AU122" s="84">
        <v>0</v>
      </c>
      <c r="AV122" s="94">
        <v>0</v>
      </c>
      <c r="AW122" s="95">
        <f t="shared" si="81"/>
        <v>10378</v>
      </c>
      <c r="AX122" s="95">
        <f t="shared" si="82"/>
        <v>19891</v>
      </c>
      <c r="AY122" s="96">
        <f t="shared" si="83"/>
        <v>52916</v>
      </c>
      <c r="AZ122" s="108"/>
      <c r="BA122" s="97">
        <v>14.5</v>
      </c>
      <c r="BB122" s="98">
        <v>0</v>
      </c>
      <c r="BC122" s="98">
        <v>12</v>
      </c>
      <c r="BD122" s="99">
        <v>7.5</v>
      </c>
      <c r="BE122" s="100">
        <v>10.5</v>
      </c>
      <c r="BF122" s="111"/>
      <c r="BG122" s="102"/>
      <c r="BH122" s="102"/>
      <c r="BI122" s="102"/>
      <c r="BJ122" s="102"/>
      <c r="BK122" s="102"/>
      <c r="BL122" s="103"/>
      <c r="BM122" s="104"/>
      <c r="BN122" s="102"/>
      <c r="BO122" s="102"/>
      <c r="BP122" s="104"/>
      <c r="BQ122" s="104"/>
      <c r="BR122" s="104"/>
      <c r="BS122" s="104"/>
      <c r="BT122" s="105">
        <f t="shared" si="71"/>
        <v>1</v>
      </c>
      <c r="BU122" s="105">
        <f t="shared" si="72"/>
        <v>1</v>
      </c>
      <c r="BV122" s="105">
        <f t="shared" si="73"/>
        <v>1</v>
      </c>
      <c r="BW122" s="105">
        <f t="shared" si="63"/>
        <v>1</v>
      </c>
      <c r="BX122" s="105">
        <f t="shared" si="74"/>
        <v>1</v>
      </c>
      <c r="BY122" s="105">
        <f t="shared" si="75"/>
        <v>1</v>
      </c>
      <c r="BZ122" s="105">
        <f t="shared" si="76"/>
        <v>1</v>
      </c>
      <c r="CA122" s="215">
        <v>0.98</v>
      </c>
      <c r="CB122" s="215">
        <v>0.9</v>
      </c>
      <c r="CC122" s="313">
        <f t="shared" ref="CC122:CI122" si="88">AVERAGE(BT122:BT128)</f>
        <v>1</v>
      </c>
      <c r="CD122" s="313">
        <f t="shared" si="88"/>
        <v>1</v>
      </c>
      <c r="CE122" s="313">
        <f t="shared" si="88"/>
        <v>1</v>
      </c>
      <c r="CF122" s="313">
        <f t="shared" si="88"/>
        <v>1</v>
      </c>
      <c r="CG122" s="313">
        <f t="shared" si="88"/>
        <v>1</v>
      </c>
      <c r="CH122" s="313">
        <f t="shared" si="88"/>
        <v>1</v>
      </c>
      <c r="CI122" s="313">
        <f t="shared" si="88"/>
        <v>1</v>
      </c>
      <c r="CJ122" s="216">
        <v>0.998</v>
      </c>
      <c r="CK122" s="216">
        <v>0.95</v>
      </c>
      <c r="CL122" s="217">
        <f t="shared" si="64"/>
        <v>1</v>
      </c>
      <c r="CM122" s="217">
        <f t="shared" si="65"/>
        <v>1</v>
      </c>
      <c r="CN122" s="217">
        <f t="shared" si="66"/>
        <v>1</v>
      </c>
      <c r="CO122" s="217">
        <f t="shared" si="67"/>
        <v>1</v>
      </c>
      <c r="CP122" s="217">
        <f t="shared" si="68"/>
        <v>1</v>
      </c>
      <c r="CQ122" s="217">
        <f t="shared" si="69"/>
        <v>1</v>
      </c>
      <c r="CR122" s="217">
        <f t="shared" si="70"/>
        <v>1</v>
      </c>
      <c r="CS122" s="316">
        <f t="shared" ref="CS122:CY122" si="89">AVERAGE(CL122:CL128)</f>
        <v>1</v>
      </c>
      <c r="CT122" s="316">
        <f t="shared" si="89"/>
        <v>1</v>
      </c>
      <c r="CU122" s="316">
        <f t="shared" si="89"/>
        <v>1</v>
      </c>
      <c r="CV122" s="316">
        <f t="shared" si="89"/>
        <v>1</v>
      </c>
      <c r="CW122" s="316">
        <f t="shared" si="89"/>
        <v>1</v>
      </c>
      <c r="CX122" s="316">
        <f t="shared" si="89"/>
        <v>1</v>
      </c>
      <c r="CY122" s="316">
        <f t="shared" si="89"/>
        <v>1</v>
      </c>
      <c r="CZ122" s="316">
        <f>(SUM(Q122:Q128)-SUM(R122:R128))/SUM(Q122:Q128)</f>
        <v>0.94798018766956216</v>
      </c>
      <c r="DA122" s="312">
        <f>(SUM(U122:U128)-SUM(V122:V128))/SUM(U122:U128)</f>
        <v>0.9580520305001673</v>
      </c>
      <c r="DB122" s="312">
        <f>((SUM(E122:E128)-SUM(F122:F128))/SUM(E122:E128))</f>
        <v>0.96787789508143052</v>
      </c>
      <c r="DC122" s="312">
        <f>((SUM(I122:I128)-SUM(J122:J128))/SUM(I122:I128))</f>
        <v>0.96049655247594912</v>
      </c>
      <c r="DD122" s="312">
        <f>((SUM(M122:M128)-SUM(N122:N128))/SUM(M122:M128))</f>
        <v>0.96584353454340788</v>
      </c>
      <c r="DE122" s="84">
        <f t="shared" si="53"/>
        <v>0</v>
      </c>
      <c r="DF122" s="84">
        <f t="shared" si="53"/>
        <v>0</v>
      </c>
      <c r="DG122" s="84">
        <f t="shared" si="53"/>
        <v>0</v>
      </c>
      <c r="DH122" s="84">
        <f t="shared" si="54"/>
        <v>0</v>
      </c>
      <c r="DI122" s="84">
        <f t="shared" si="54"/>
        <v>0</v>
      </c>
      <c r="DJ122" s="84">
        <f t="shared" si="54"/>
        <v>0</v>
      </c>
      <c r="DK122" s="84">
        <f t="shared" si="54"/>
        <v>0</v>
      </c>
      <c r="DL122" s="311">
        <f>IF(CC122&lt;99%,5000,IF(CC122&lt;99.2%,4500,IF(CC122&lt;99.3%,4000,IF(CC122&lt;99.4%,3500,IF(CC122&lt;99.5%,3000,IF(CC122&lt;99.6%,2500,IF(CC122&lt;99.7%,2000,IF(CC122&lt;99.8%,1500,))))))))</f>
        <v>0</v>
      </c>
      <c r="DM122" s="311">
        <f>IF(CD122&lt;99%,5000,IF(CD122&lt;99.2%,4500,IF(CD122&lt;99.3%,4000,IF(CD122&lt;99.4%,3500,IF(CD122&lt;99.5%,3000,IF(CD122&lt;99.6%,2500,IF(CD122&lt;99.7%,2000,IF(CD122&lt;99.8%,1500,))))))))</f>
        <v>0</v>
      </c>
      <c r="DN122" s="311">
        <f>IF(CE122&lt;99%,5000,IF(CE122&lt;99.2%,4500,IF(CE122&lt;99.3%,4000,IF(CE122&lt;99.4%,3500,IF(CE122&lt;99.5%,3000,IF(CE122&lt;99.6%,2500,IF(CE122&lt;99.7%,2000,IF(CE122&lt;99.8%,1500,))))))))</f>
        <v>0</v>
      </c>
      <c r="DO122" s="311">
        <f>IF(CF122&lt;88.2%,5000,IF(CF122&lt;88.4%,4500,IF(CF122&lt;88.5%,4000,IF(CF122&lt;88.6%,3500,IF(CF122&lt;88.7%,3000,IF(CF122&lt;88.8%,2500,IF(CF122&lt;88.9%,2000,IF(CF122&lt;90%,1500,))))))))</f>
        <v>0</v>
      </c>
      <c r="DP122" s="311">
        <f>IF(CG122&lt;99%,5000,IF(CG122&lt;99.2%,4500,IF(CG122&lt;99.3%,4000,IF(CG122&lt;99.4%,3500,IF(CG122&lt;99.5%,3000,IF(CG122&lt;99.6%,2500,IF(CG122&lt;99.7%,2000,IF(CG122&lt;99.8%,1500,))))))))</f>
        <v>0</v>
      </c>
      <c r="DQ122" s="311">
        <f>IF(CH122&lt;99%,5000,IF(CH122&lt;99.2%,4500,IF(CH122&lt;99.3%,4000,IF(CH122&lt;99.4%,3500,IF(CH122&lt;99.5%,3000,IF(CH122&lt;99.6%,2500,IF(CH122&lt;99.7%,2000,IF(CH122&lt;99.8%,1500,))))))))</f>
        <v>0</v>
      </c>
      <c r="DR122" s="311">
        <f>IF(CI122&lt;99%,5000,IF(CI122&lt;99.2%,4500,IF(CI122&lt;99.3%,4000,IF(CI122&lt;99.4%,3500,IF(CI122&lt;99.5%,3000,IF(CI122&lt;99.6%,2500,IF(CI122&lt;99.7%,2000,IF(CI122&lt;99.8%,1500,))))))))</f>
        <v>0</v>
      </c>
    </row>
    <row r="123" spans="1:122" ht="13.5" thickBot="1" x14ac:dyDescent="0.25">
      <c r="A123" s="84">
        <v>1797</v>
      </c>
      <c r="B123" s="309"/>
      <c r="C123" s="86">
        <v>42619</v>
      </c>
      <c r="D123" s="109">
        <f t="shared" si="79"/>
        <v>83233</v>
      </c>
      <c r="E123" s="84">
        <v>9561</v>
      </c>
      <c r="F123" s="88">
        <v>339</v>
      </c>
      <c r="G123" s="84">
        <v>0</v>
      </c>
      <c r="H123" s="110">
        <v>0.96454345779730155</v>
      </c>
      <c r="I123" s="88">
        <v>15986</v>
      </c>
      <c r="J123" s="84">
        <v>735</v>
      </c>
      <c r="K123" s="88">
        <v>1</v>
      </c>
      <c r="L123" s="89">
        <v>0.95402226948580005</v>
      </c>
      <c r="M123" s="88">
        <v>5095</v>
      </c>
      <c r="N123" s="88">
        <v>178</v>
      </c>
      <c r="O123" s="88">
        <v>0</v>
      </c>
      <c r="P123" s="90">
        <v>0.96506378802747794</v>
      </c>
      <c r="Q123" s="88">
        <v>8981</v>
      </c>
      <c r="R123" s="88">
        <v>528</v>
      </c>
      <c r="S123" s="88">
        <v>2</v>
      </c>
      <c r="T123" s="90">
        <v>0.94120921946331149</v>
      </c>
      <c r="U123" s="88">
        <v>43610</v>
      </c>
      <c r="V123" s="88">
        <v>2347</v>
      </c>
      <c r="W123" s="88">
        <v>7</v>
      </c>
      <c r="X123" s="90">
        <v>0.94618206833295115</v>
      </c>
      <c r="Y123" s="85">
        <f t="shared" si="80"/>
        <v>83233</v>
      </c>
      <c r="Z123" s="85">
        <f t="shared" si="80"/>
        <v>4127</v>
      </c>
      <c r="AA123" s="91">
        <f t="shared" si="80"/>
        <v>10</v>
      </c>
      <c r="AB123" s="92">
        <v>1</v>
      </c>
      <c r="AC123" s="84">
        <v>0</v>
      </c>
      <c r="AD123" s="84">
        <v>0</v>
      </c>
      <c r="AE123" s="92">
        <v>1</v>
      </c>
      <c r="AF123" s="84">
        <v>0</v>
      </c>
      <c r="AG123" s="84">
        <v>0</v>
      </c>
      <c r="AH123" s="93">
        <v>1</v>
      </c>
      <c r="AI123" s="84">
        <v>0</v>
      </c>
      <c r="AJ123" s="94">
        <v>0</v>
      </c>
      <c r="AK123" s="93">
        <v>1</v>
      </c>
      <c r="AL123" s="84">
        <v>0</v>
      </c>
      <c r="AM123" s="94">
        <v>0</v>
      </c>
      <c r="AN123" s="93">
        <v>1</v>
      </c>
      <c r="AO123" s="84">
        <v>0</v>
      </c>
      <c r="AP123" s="94">
        <v>0</v>
      </c>
      <c r="AQ123" s="93">
        <v>1</v>
      </c>
      <c r="AR123" s="84">
        <v>0</v>
      </c>
      <c r="AS123" s="94">
        <v>0</v>
      </c>
      <c r="AT123" s="93">
        <v>1</v>
      </c>
      <c r="AU123" s="84">
        <v>0</v>
      </c>
      <c r="AV123" s="94">
        <v>0</v>
      </c>
      <c r="AW123" s="95">
        <f t="shared" si="81"/>
        <v>9561</v>
      </c>
      <c r="AX123" s="95">
        <f t="shared" si="82"/>
        <v>21081</v>
      </c>
      <c r="AY123" s="96">
        <f t="shared" si="83"/>
        <v>52591</v>
      </c>
      <c r="AZ123" s="108"/>
      <c r="BA123" s="97">
        <v>16</v>
      </c>
      <c r="BB123" s="98">
        <v>0</v>
      </c>
      <c r="BC123" s="98">
        <v>8</v>
      </c>
      <c r="BD123" s="99">
        <v>7.5</v>
      </c>
      <c r="BE123" s="100">
        <v>10.5</v>
      </c>
      <c r="BF123" s="111"/>
      <c r="BG123" s="102"/>
      <c r="BH123" s="102"/>
      <c r="BI123" s="102"/>
      <c r="BJ123" s="102"/>
      <c r="BK123" s="102"/>
      <c r="BL123" s="103"/>
      <c r="BM123" s="104"/>
      <c r="BN123" s="102"/>
      <c r="BO123" s="102"/>
      <c r="BP123" s="104"/>
      <c r="BQ123" s="104"/>
      <c r="BR123" s="104"/>
      <c r="BS123" s="104"/>
      <c r="BT123" s="105">
        <f t="shared" si="71"/>
        <v>1</v>
      </c>
      <c r="BU123" s="105">
        <f t="shared" si="72"/>
        <v>1</v>
      </c>
      <c r="BV123" s="105">
        <f t="shared" si="73"/>
        <v>1</v>
      </c>
      <c r="BW123" s="105">
        <f t="shared" si="63"/>
        <v>1</v>
      </c>
      <c r="BX123" s="105">
        <f t="shared" si="74"/>
        <v>1</v>
      </c>
      <c r="BY123" s="105">
        <f t="shared" si="75"/>
        <v>1</v>
      </c>
      <c r="BZ123" s="105">
        <f t="shared" si="76"/>
        <v>1</v>
      </c>
      <c r="CA123" s="215">
        <v>0.98</v>
      </c>
      <c r="CB123" s="215">
        <v>0.9</v>
      </c>
      <c r="CC123" s="314"/>
      <c r="CD123" s="314"/>
      <c r="CE123" s="314"/>
      <c r="CF123" s="314"/>
      <c r="CG123" s="314"/>
      <c r="CH123" s="314"/>
      <c r="CI123" s="314"/>
      <c r="CJ123" s="216">
        <v>0.998</v>
      </c>
      <c r="CK123" s="216">
        <v>0.95</v>
      </c>
      <c r="CL123" s="217">
        <f t="shared" si="64"/>
        <v>1</v>
      </c>
      <c r="CM123" s="217">
        <f t="shared" si="65"/>
        <v>1</v>
      </c>
      <c r="CN123" s="217">
        <f t="shared" si="66"/>
        <v>1</v>
      </c>
      <c r="CO123" s="217">
        <f t="shared" si="67"/>
        <v>1</v>
      </c>
      <c r="CP123" s="217">
        <f t="shared" si="68"/>
        <v>1</v>
      </c>
      <c r="CQ123" s="217">
        <f t="shared" si="69"/>
        <v>1</v>
      </c>
      <c r="CR123" s="217">
        <f t="shared" si="70"/>
        <v>1</v>
      </c>
      <c r="CS123" s="317"/>
      <c r="CT123" s="317"/>
      <c r="CU123" s="317"/>
      <c r="CV123" s="317"/>
      <c r="CW123" s="317"/>
      <c r="CX123" s="317"/>
      <c r="CY123" s="317"/>
      <c r="CZ123" s="316"/>
      <c r="DA123" s="312"/>
      <c r="DB123" s="312"/>
      <c r="DC123" s="312"/>
      <c r="DD123" s="312"/>
      <c r="DE123" s="84">
        <f t="shared" si="53"/>
        <v>0</v>
      </c>
      <c r="DF123" s="84">
        <f t="shared" si="53"/>
        <v>0</v>
      </c>
      <c r="DG123" s="84">
        <f t="shared" si="53"/>
        <v>0</v>
      </c>
      <c r="DH123" s="84">
        <f t="shared" si="54"/>
        <v>0</v>
      </c>
      <c r="DI123" s="84">
        <f t="shared" si="54"/>
        <v>0</v>
      </c>
      <c r="DJ123" s="84">
        <f t="shared" si="54"/>
        <v>0</v>
      </c>
      <c r="DK123" s="84">
        <f t="shared" si="54"/>
        <v>0</v>
      </c>
      <c r="DL123" s="311"/>
      <c r="DM123" s="311"/>
      <c r="DN123" s="311"/>
      <c r="DO123" s="311"/>
      <c r="DP123" s="311"/>
      <c r="DQ123" s="311"/>
      <c r="DR123" s="311"/>
    </row>
    <row r="124" spans="1:122" ht="13.5" thickBot="1" x14ac:dyDescent="0.25">
      <c r="A124" s="84">
        <v>1798</v>
      </c>
      <c r="B124" s="309"/>
      <c r="C124" s="86">
        <v>42620</v>
      </c>
      <c r="D124" s="109">
        <f t="shared" si="79"/>
        <v>78697</v>
      </c>
      <c r="E124" s="84">
        <v>9709</v>
      </c>
      <c r="F124" s="88">
        <v>305</v>
      </c>
      <c r="G124" s="84">
        <v>0</v>
      </c>
      <c r="H124" s="89">
        <v>0.96858584818209903</v>
      </c>
      <c r="I124" s="88">
        <v>12982</v>
      </c>
      <c r="J124" s="84">
        <v>523</v>
      </c>
      <c r="K124" s="88">
        <v>0</v>
      </c>
      <c r="L124" s="89">
        <v>0.95971344939146508</v>
      </c>
      <c r="M124" s="88">
        <v>6068</v>
      </c>
      <c r="N124" s="88">
        <v>184</v>
      </c>
      <c r="O124" s="88">
        <v>0</v>
      </c>
      <c r="P124" s="90">
        <v>0.96967699406723795</v>
      </c>
      <c r="Q124" s="88">
        <v>7286</v>
      </c>
      <c r="R124" s="88">
        <v>408</v>
      </c>
      <c r="S124" s="88">
        <v>1</v>
      </c>
      <c r="T124" s="90">
        <v>0.94400219599231405</v>
      </c>
      <c r="U124" s="88">
        <v>42652</v>
      </c>
      <c r="V124" s="88">
        <v>2173</v>
      </c>
      <c r="W124" s="88">
        <v>0</v>
      </c>
      <c r="X124" s="90">
        <v>0.9490527993997937</v>
      </c>
      <c r="Y124" s="85">
        <f t="shared" ref="Y124:AA126" si="90">E124+I124+M124+Q124+U124</f>
        <v>78697</v>
      </c>
      <c r="Z124" s="85">
        <f t="shared" si="90"/>
        <v>3593</v>
      </c>
      <c r="AA124" s="91">
        <f t="shared" si="90"/>
        <v>1</v>
      </c>
      <c r="AB124" s="92">
        <v>1</v>
      </c>
      <c r="AC124" s="84">
        <v>0</v>
      </c>
      <c r="AD124" s="84">
        <v>0</v>
      </c>
      <c r="AE124" s="92">
        <v>1</v>
      </c>
      <c r="AF124" s="84">
        <v>0</v>
      </c>
      <c r="AG124" s="84">
        <v>0</v>
      </c>
      <c r="AH124" s="93">
        <v>1</v>
      </c>
      <c r="AI124" s="84">
        <v>0</v>
      </c>
      <c r="AJ124" s="94">
        <v>0</v>
      </c>
      <c r="AK124" s="93">
        <v>1</v>
      </c>
      <c r="AL124" s="84">
        <v>0</v>
      </c>
      <c r="AM124" s="94">
        <v>0</v>
      </c>
      <c r="AN124" s="93">
        <v>1</v>
      </c>
      <c r="AO124" s="84">
        <v>0</v>
      </c>
      <c r="AP124" s="94">
        <v>0</v>
      </c>
      <c r="AQ124" s="93">
        <v>1</v>
      </c>
      <c r="AR124" s="84">
        <v>0</v>
      </c>
      <c r="AS124" s="94">
        <v>0</v>
      </c>
      <c r="AT124" s="93">
        <v>1</v>
      </c>
      <c r="AU124" s="84">
        <v>0</v>
      </c>
      <c r="AV124" s="94">
        <v>0</v>
      </c>
      <c r="AW124" s="95">
        <f t="shared" si="81"/>
        <v>9709</v>
      </c>
      <c r="AX124" s="95">
        <f t="shared" si="82"/>
        <v>19050</v>
      </c>
      <c r="AY124" s="96">
        <f t="shared" si="83"/>
        <v>49938</v>
      </c>
      <c r="AZ124" s="108"/>
      <c r="BA124" s="97">
        <v>21</v>
      </c>
      <c r="BB124" s="98">
        <v>9</v>
      </c>
      <c r="BC124" s="98">
        <v>18</v>
      </c>
      <c r="BD124" s="99">
        <v>7.5</v>
      </c>
      <c r="BE124" s="100">
        <v>10.5</v>
      </c>
      <c r="BF124" s="111"/>
      <c r="BG124" s="102"/>
      <c r="BH124" s="102"/>
      <c r="BI124" s="102"/>
      <c r="BJ124" s="102"/>
      <c r="BK124" s="102"/>
      <c r="BL124" s="103"/>
      <c r="BM124" s="104"/>
      <c r="BN124" s="102"/>
      <c r="BO124" s="102"/>
      <c r="BP124" s="104"/>
      <c r="BQ124" s="104"/>
      <c r="BR124" s="104"/>
      <c r="BS124" s="104"/>
      <c r="BT124" s="105">
        <f t="shared" si="71"/>
        <v>1</v>
      </c>
      <c r="BU124" s="105">
        <f t="shared" si="72"/>
        <v>1</v>
      </c>
      <c r="BV124" s="105">
        <f t="shared" si="73"/>
        <v>1</v>
      </c>
      <c r="BW124" s="105">
        <f t="shared" si="63"/>
        <v>1</v>
      </c>
      <c r="BX124" s="105">
        <f t="shared" si="74"/>
        <v>1</v>
      </c>
      <c r="BY124" s="105">
        <f t="shared" si="75"/>
        <v>1</v>
      </c>
      <c r="BZ124" s="105">
        <f t="shared" si="76"/>
        <v>1</v>
      </c>
      <c r="CA124" s="215">
        <v>0.98</v>
      </c>
      <c r="CB124" s="215">
        <v>0.9</v>
      </c>
      <c r="CC124" s="314"/>
      <c r="CD124" s="314"/>
      <c r="CE124" s="314"/>
      <c r="CF124" s="314"/>
      <c r="CG124" s="314"/>
      <c r="CH124" s="314"/>
      <c r="CI124" s="314"/>
      <c r="CJ124" s="216">
        <v>0.998</v>
      </c>
      <c r="CK124" s="216">
        <v>0.95</v>
      </c>
      <c r="CL124" s="217">
        <f t="shared" si="64"/>
        <v>1</v>
      </c>
      <c r="CM124" s="217">
        <f t="shared" si="65"/>
        <v>1</v>
      </c>
      <c r="CN124" s="217">
        <f t="shared" si="66"/>
        <v>1</v>
      </c>
      <c r="CO124" s="217">
        <f t="shared" si="67"/>
        <v>1</v>
      </c>
      <c r="CP124" s="217">
        <f t="shared" si="68"/>
        <v>1</v>
      </c>
      <c r="CQ124" s="217">
        <f t="shared" si="69"/>
        <v>1</v>
      </c>
      <c r="CR124" s="217">
        <f t="shared" si="70"/>
        <v>1</v>
      </c>
      <c r="CS124" s="317"/>
      <c r="CT124" s="317"/>
      <c r="CU124" s="317"/>
      <c r="CV124" s="317"/>
      <c r="CW124" s="317"/>
      <c r="CX124" s="317"/>
      <c r="CY124" s="317"/>
      <c r="CZ124" s="316"/>
      <c r="DA124" s="312"/>
      <c r="DB124" s="312"/>
      <c r="DC124" s="312"/>
      <c r="DD124" s="312"/>
      <c r="DE124" s="84">
        <f t="shared" si="53"/>
        <v>0</v>
      </c>
      <c r="DF124" s="84">
        <f t="shared" si="53"/>
        <v>0</v>
      </c>
      <c r="DG124" s="84">
        <f t="shared" si="53"/>
        <v>0</v>
      </c>
      <c r="DH124" s="84">
        <f t="shared" si="54"/>
        <v>0</v>
      </c>
      <c r="DI124" s="84">
        <f t="shared" si="54"/>
        <v>0</v>
      </c>
      <c r="DJ124" s="84">
        <f t="shared" si="54"/>
        <v>0</v>
      </c>
      <c r="DK124" s="84">
        <f t="shared" si="54"/>
        <v>0</v>
      </c>
      <c r="DL124" s="311"/>
      <c r="DM124" s="311"/>
      <c r="DN124" s="311"/>
      <c r="DO124" s="311"/>
      <c r="DP124" s="311"/>
      <c r="DQ124" s="311"/>
      <c r="DR124" s="311"/>
    </row>
    <row r="125" spans="1:122" ht="13.5" thickBot="1" x14ac:dyDescent="0.25">
      <c r="A125" s="84">
        <v>1799</v>
      </c>
      <c r="B125" s="309"/>
      <c r="C125" s="86">
        <v>42621</v>
      </c>
      <c r="D125" s="109">
        <f t="shared" si="79"/>
        <v>70053</v>
      </c>
      <c r="E125" s="84">
        <v>9563</v>
      </c>
      <c r="F125" s="88">
        <v>238</v>
      </c>
      <c r="G125" s="84">
        <v>3</v>
      </c>
      <c r="H125" s="110">
        <v>0.97511241242287983</v>
      </c>
      <c r="I125" s="88">
        <v>10814</v>
      </c>
      <c r="J125" s="84">
        <v>329</v>
      </c>
      <c r="K125" s="88">
        <v>3</v>
      </c>
      <c r="L125" s="89">
        <v>0.96957647493989274</v>
      </c>
      <c r="M125" s="88">
        <v>3747</v>
      </c>
      <c r="N125" s="88">
        <v>109</v>
      </c>
      <c r="O125" s="88">
        <v>1</v>
      </c>
      <c r="P125" s="90">
        <v>0.97091006138243929</v>
      </c>
      <c r="Q125" s="88">
        <v>6083</v>
      </c>
      <c r="R125" s="88">
        <v>247</v>
      </c>
      <c r="S125" s="88">
        <v>0</v>
      </c>
      <c r="T125" s="90">
        <v>0.9593950353444024</v>
      </c>
      <c r="U125" s="88">
        <v>39846</v>
      </c>
      <c r="V125" s="88">
        <v>1816</v>
      </c>
      <c r="W125" s="88">
        <v>5</v>
      </c>
      <c r="X125" s="90">
        <v>0.95442453445766195</v>
      </c>
      <c r="Y125" s="85">
        <f t="shared" si="90"/>
        <v>70053</v>
      </c>
      <c r="Z125" s="85">
        <f t="shared" si="90"/>
        <v>2739</v>
      </c>
      <c r="AA125" s="91">
        <f t="shared" si="90"/>
        <v>12</v>
      </c>
      <c r="AB125" s="92">
        <v>1</v>
      </c>
      <c r="AC125" s="84">
        <v>0</v>
      </c>
      <c r="AD125" s="84">
        <v>0</v>
      </c>
      <c r="AE125" s="92">
        <v>1</v>
      </c>
      <c r="AF125" s="84">
        <v>0</v>
      </c>
      <c r="AG125" s="84">
        <v>0</v>
      </c>
      <c r="AH125" s="93">
        <v>1</v>
      </c>
      <c r="AI125" s="84">
        <v>0</v>
      </c>
      <c r="AJ125" s="94">
        <v>0</v>
      </c>
      <c r="AK125" s="93">
        <v>1</v>
      </c>
      <c r="AL125" s="84">
        <v>0</v>
      </c>
      <c r="AM125" s="94">
        <v>0</v>
      </c>
      <c r="AN125" s="93">
        <v>1</v>
      </c>
      <c r="AO125" s="84">
        <v>0</v>
      </c>
      <c r="AP125" s="94">
        <v>0</v>
      </c>
      <c r="AQ125" s="93">
        <v>1</v>
      </c>
      <c r="AR125" s="84">
        <v>0</v>
      </c>
      <c r="AS125" s="94">
        <v>0</v>
      </c>
      <c r="AT125" s="93">
        <v>1</v>
      </c>
      <c r="AU125" s="84">
        <v>0</v>
      </c>
      <c r="AV125" s="94">
        <v>0</v>
      </c>
      <c r="AW125" s="95">
        <f t="shared" si="81"/>
        <v>9563</v>
      </c>
      <c r="AX125" s="95">
        <f t="shared" si="82"/>
        <v>14561</v>
      </c>
      <c r="AY125" s="96">
        <f t="shared" si="83"/>
        <v>45929</v>
      </c>
      <c r="AZ125" s="108"/>
      <c r="BA125" s="97">
        <v>21</v>
      </c>
      <c r="BB125" s="98">
        <v>9</v>
      </c>
      <c r="BC125" s="98">
        <v>22</v>
      </c>
      <c r="BD125" s="99">
        <v>7.5</v>
      </c>
      <c r="BE125" s="100">
        <v>10.5</v>
      </c>
      <c r="BF125" s="111"/>
      <c r="BG125" s="102"/>
      <c r="BH125" s="102"/>
      <c r="BI125" s="102"/>
      <c r="BJ125" s="102"/>
      <c r="BK125" s="102"/>
      <c r="BL125" s="103"/>
      <c r="BM125" s="104"/>
      <c r="BN125" s="102"/>
      <c r="BO125" s="102"/>
      <c r="BP125" s="104"/>
      <c r="BQ125" s="104"/>
      <c r="BR125" s="104"/>
      <c r="BS125" s="104"/>
      <c r="BT125" s="105">
        <f t="shared" si="71"/>
        <v>1</v>
      </c>
      <c r="BU125" s="105">
        <f t="shared" si="72"/>
        <v>1</v>
      </c>
      <c r="BV125" s="105">
        <f t="shared" si="73"/>
        <v>1</v>
      </c>
      <c r="BW125" s="105">
        <f t="shared" si="63"/>
        <v>1</v>
      </c>
      <c r="BX125" s="105">
        <f t="shared" si="74"/>
        <v>1</v>
      </c>
      <c r="BY125" s="105">
        <f t="shared" si="75"/>
        <v>1</v>
      </c>
      <c r="BZ125" s="105">
        <f t="shared" si="76"/>
        <v>1</v>
      </c>
      <c r="CA125" s="215">
        <v>0.98</v>
      </c>
      <c r="CB125" s="215">
        <v>0.9</v>
      </c>
      <c r="CC125" s="314"/>
      <c r="CD125" s="314"/>
      <c r="CE125" s="314"/>
      <c r="CF125" s="314"/>
      <c r="CG125" s="314"/>
      <c r="CH125" s="314"/>
      <c r="CI125" s="314"/>
      <c r="CJ125" s="216">
        <v>0.998</v>
      </c>
      <c r="CK125" s="216">
        <v>0.95</v>
      </c>
      <c r="CL125" s="217">
        <f t="shared" si="64"/>
        <v>1</v>
      </c>
      <c r="CM125" s="217">
        <f t="shared" si="65"/>
        <v>1</v>
      </c>
      <c r="CN125" s="217">
        <f t="shared" si="66"/>
        <v>1</v>
      </c>
      <c r="CO125" s="217">
        <f t="shared" si="67"/>
        <v>1</v>
      </c>
      <c r="CP125" s="217">
        <f t="shared" si="68"/>
        <v>1</v>
      </c>
      <c r="CQ125" s="217">
        <f t="shared" si="69"/>
        <v>1</v>
      </c>
      <c r="CR125" s="217">
        <f t="shared" si="70"/>
        <v>1</v>
      </c>
      <c r="CS125" s="317"/>
      <c r="CT125" s="317"/>
      <c r="CU125" s="317"/>
      <c r="CV125" s="317"/>
      <c r="CW125" s="317"/>
      <c r="CX125" s="317"/>
      <c r="CY125" s="317"/>
      <c r="CZ125" s="316"/>
      <c r="DA125" s="312"/>
      <c r="DB125" s="312"/>
      <c r="DC125" s="312"/>
      <c r="DD125" s="312"/>
      <c r="DE125" s="84">
        <f t="shared" si="53"/>
        <v>0</v>
      </c>
      <c r="DF125" s="84">
        <f t="shared" si="53"/>
        <v>0</v>
      </c>
      <c r="DG125" s="84">
        <f t="shared" si="53"/>
        <v>0</v>
      </c>
      <c r="DH125" s="84">
        <f t="shared" si="54"/>
        <v>0</v>
      </c>
      <c r="DI125" s="84">
        <f t="shared" si="54"/>
        <v>0</v>
      </c>
      <c r="DJ125" s="84">
        <f t="shared" si="54"/>
        <v>0</v>
      </c>
      <c r="DK125" s="84">
        <f t="shared" si="54"/>
        <v>0</v>
      </c>
      <c r="DL125" s="311"/>
      <c r="DM125" s="311"/>
      <c r="DN125" s="311"/>
      <c r="DO125" s="311"/>
      <c r="DP125" s="311"/>
      <c r="DQ125" s="311"/>
      <c r="DR125" s="311"/>
    </row>
    <row r="126" spans="1:122" ht="13.5" thickBot="1" x14ac:dyDescent="0.25">
      <c r="A126" s="84">
        <v>1800</v>
      </c>
      <c r="B126" s="309"/>
      <c r="C126" s="86">
        <v>42622</v>
      </c>
      <c r="D126" s="109">
        <f t="shared" si="79"/>
        <v>70730</v>
      </c>
      <c r="E126" s="84">
        <v>9665</v>
      </c>
      <c r="F126" s="88">
        <v>281</v>
      </c>
      <c r="G126" s="84">
        <v>0</v>
      </c>
      <c r="H126" s="110">
        <v>0.97092602172788411</v>
      </c>
      <c r="I126" s="88">
        <v>12056</v>
      </c>
      <c r="J126" s="84">
        <v>519</v>
      </c>
      <c r="K126" s="88">
        <v>0</v>
      </c>
      <c r="L126" s="89">
        <v>0.95695089581950898</v>
      </c>
      <c r="M126" s="88">
        <v>4669</v>
      </c>
      <c r="N126" s="88">
        <v>181</v>
      </c>
      <c r="O126" s="88">
        <v>1</v>
      </c>
      <c r="P126" s="90">
        <v>0.96123366887984574</v>
      </c>
      <c r="Q126" s="88">
        <v>7439</v>
      </c>
      <c r="R126" s="88">
        <v>447</v>
      </c>
      <c r="S126" s="88">
        <v>1</v>
      </c>
      <c r="T126" s="90">
        <v>0.93991127839763411</v>
      </c>
      <c r="U126" s="88">
        <v>36901</v>
      </c>
      <c r="V126" s="88">
        <v>1526</v>
      </c>
      <c r="W126" s="88">
        <v>2</v>
      </c>
      <c r="X126" s="90">
        <v>0.95864610715156773</v>
      </c>
      <c r="Y126" s="85">
        <f t="shared" si="90"/>
        <v>70730</v>
      </c>
      <c r="Z126" s="85">
        <f t="shared" si="90"/>
        <v>2954</v>
      </c>
      <c r="AA126" s="91">
        <f t="shared" si="90"/>
        <v>4</v>
      </c>
      <c r="AB126" s="92">
        <v>1</v>
      </c>
      <c r="AC126" s="84">
        <v>0</v>
      </c>
      <c r="AD126" s="84">
        <v>0</v>
      </c>
      <c r="AE126" s="92">
        <v>1</v>
      </c>
      <c r="AF126" s="84">
        <v>0</v>
      </c>
      <c r="AG126" s="84">
        <v>0</v>
      </c>
      <c r="AH126" s="93">
        <v>1</v>
      </c>
      <c r="AI126" s="84">
        <v>0</v>
      </c>
      <c r="AJ126" s="94">
        <v>0</v>
      </c>
      <c r="AK126" s="93">
        <v>1</v>
      </c>
      <c r="AL126" s="84">
        <v>0</v>
      </c>
      <c r="AM126" s="94">
        <v>0</v>
      </c>
      <c r="AN126" s="93">
        <v>1</v>
      </c>
      <c r="AO126" s="84">
        <v>0</v>
      </c>
      <c r="AP126" s="94">
        <v>0</v>
      </c>
      <c r="AQ126" s="93">
        <v>1</v>
      </c>
      <c r="AR126" s="84">
        <v>0</v>
      </c>
      <c r="AS126" s="94">
        <v>0</v>
      </c>
      <c r="AT126" s="93">
        <v>1</v>
      </c>
      <c r="AU126" s="84">
        <v>0</v>
      </c>
      <c r="AV126" s="94">
        <v>0</v>
      </c>
      <c r="AW126" s="95">
        <f t="shared" si="81"/>
        <v>9665</v>
      </c>
      <c r="AX126" s="95">
        <f t="shared" si="82"/>
        <v>16725</v>
      </c>
      <c r="AY126" s="96">
        <f t="shared" si="83"/>
        <v>44340</v>
      </c>
      <c r="AZ126" s="108"/>
      <c r="BA126" s="97">
        <v>21</v>
      </c>
      <c r="BB126" s="98">
        <v>9</v>
      </c>
      <c r="BC126" s="98">
        <v>22</v>
      </c>
      <c r="BD126" s="99">
        <v>7.5</v>
      </c>
      <c r="BE126" s="100">
        <v>10.5</v>
      </c>
      <c r="BF126" s="111"/>
      <c r="BG126" s="102"/>
      <c r="BH126" s="102"/>
      <c r="BI126" s="102"/>
      <c r="BJ126" s="102"/>
      <c r="BK126" s="102"/>
      <c r="BL126" s="103"/>
      <c r="BM126" s="104"/>
      <c r="BN126" s="102"/>
      <c r="BO126" s="102"/>
      <c r="BP126" s="104"/>
      <c r="BQ126" s="104"/>
      <c r="BR126" s="104"/>
      <c r="BS126" s="104"/>
      <c r="BT126" s="105">
        <f t="shared" si="71"/>
        <v>1</v>
      </c>
      <c r="BU126" s="105">
        <f t="shared" si="72"/>
        <v>1</v>
      </c>
      <c r="BV126" s="105">
        <f t="shared" si="73"/>
        <v>1</v>
      </c>
      <c r="BW126" s="105">
        <f t="shared" si="63"/>
        <v>1</v>
      </c>
      <c r="BX126" s="105">
        <f t="shared" si="74"/>
        <v>1</v>
      </c>
      <c r="BY126" s="105">
        <f t="shared" si="75"/>
        <v>1</v>
      </c>
      <c r="BZ126" s="105">
        <f t="shared" si="76"/>
        <v>1</v>
      </c>
      <c r="CA126" s="215">
        <v>0.98</v>
      </c>
      <c r="CB126" s="215">
        <v>0.9</v>
      </c>
      <c r="CC126" s="314"/>
      <c r="CD126" s="314"/>
      <c r="CE126" s="314"/>
      <c r="CF126" s="314"/>
      <c r="CG126" s="314"/>
      <c r="CH126" s="314"/>
      <c r="CI126" s="314"/>
      <c r="CJ126" s="216">
        <v>0.998</v>
      </c>
      <c r="CK126" s="216">
        <v>0.95</v>
      </c>
      <c r="CL126" s="217">
        <f t="shared" si="64"/>
        <v>1</v>
      </c>
      <c r="CM126" s="217">
        <f t="shared" si="65"/>
        <v>1</v>
      </c>
      <c r="CN126" s="217">
        <f t="shared" si="66"/>
        <v>1</v>
      </c>
      <c r="CO126" s="217">
        <f t="shared" si="67"/>
        <v>1</v>
      </c>
      <c r="CP126" s="217">
        <f t="shared" si="68"/>
        <v>1</v>
      </c>
      <c r="CQ126" s="217">
        <f t="shared" si="69"/>
        <v>1</v>
      </c>
      <c r="CR126" s="217">
        <f t="shared" si="70"/>
        <v>1</v>
      </c>
      <c r="CS126" s="317"/>
      <c r="CT126" s="317"/>
      <c r="CU126" s="317"/>
      <c r="CV126" s="317"/>
      <c r="CW126" s="317"/>
      <c r="CX126" s="317"/>
      <c r="CY126" s="317"/>
      <c r="CZ126" s="316"/>
      <c r="DA126" s="312"/>
      <c r="DB126" s="312"/>
      <c r="DC126" s="312"/>
      <c r="DD126" s="312"/>
      <c r="DE126" s="84">
        <f t="shared" si="53"/>
        <v>0</v>
      </c>
      <c r="DF126" s="84">
        <f t="shared" si="53"/>
        <v>0</v>
      </c>
      <c r="DG126" s="84">
        <f t="shared" si="53"/>
        <v>0</v>
      </c>
      <c r="DH126" s="84">
        <f t="shared" si="54"/>
        <v>0</v>
      </c>
      <c r="DI126" s="84">
        <f t="shared" si="54"/>
        <v>0</v>
      </c>
      <c r="DJ126" s="84">
        <f t="shared" si="54"/>
        <v>0</v>
      </c>
      <c r="DK126" s="84">
        <f t="shared" si="54"/>
        <v>0</v>
      </c>
      <c r="DL126" s="311"/>
      <c r="DM126" s="311"/>
      <c r="DN126" s="311"/>
      <c r="DO126" s="311"/>
      <c r="DP126" s="311"/>
      <c r="DQ126" s="311"/>
      <c r="DR126" s="311"/>
    </row>
    <row r="127" spans="1:122" ht="13.5" thickBot="1" x14ac:dyDescent="0.25">
      <c r="A127" s="84">
        <v>1801</v>
      </c>
      <c r="B127" s="309"/>
      <c r="C127" s="86">
        <v>42623</v>
      </c>
      <c r="D127" s="87">
        <v>59928</v>
      </c>
      <c r="E127" s="84"/>
      <c r="F127" s="88"/>
      <c r="G127" s="84"/>
      <c r="H127" s="89"/>
      <c r="I127" s="88">
        <v>5140</v>
      </c>
      <c r="J127" s="84">
        <v>210</v>
      </c>
      <c r="K127" s="88">
        <v>0</v>
      </c>
      <c r="L127" s="89">
        <v>0.95914396887159536</v>
      </c>
      <c r="M127" s="88">
        <v>2535</v>
      </c>
      <c r="N127" s="88">
        <v>83</v>
      </c>
      <c r="O127" s="88">
        <v>0</v>
      </c>
      <c r="P127" s="90">
        <v>0.96725838264299802</v>
      </c>
      <c r="Q127" s="88">
        <v>2371</v>
      </c>
      <c r="R127" s="88">
        <v>121</v>
      </c>
      <c r="S127" s="88">
        <v>0</v>
      </c>
      <c r="T127" s="90">
        <v>0.94896668072543233</v>
      </c>
      <c r="U127" s="88">
        <v>49882</v>
      </c>
      <c r="V127" s="88">
        <v>1705</v>
      </c>
      <c r="W127" s="88">
        <v>0</v>
      </c>
      <c r="X127" s="90">
        <v>0.96581933362736061</v>
      </c>
      <c r="Y127" s="85">
        <v>59928</v>
      </c>
      <c r="Z127" s="85">
        <v>2119</v>
      </c>
      <c r="AA127" s="91">
        <v>0</v>
      </c>
      <c r="AB127" s="92">
        <v>1</v>
      </c>
      <c r="AC127" s="84">
        <v>0</v>
      </c>
      <c r="AD127" s="84">
        <v>0</v>
      </c>
      <c r="AE127" s="92">
        <v>1</v>
      </c>
      <c r="AF127" s="84">
        <v>0</v>
      </c>
      <c r="AG127" s="84">
        <v>0</v>
      </c>
      <c r="AH127" s="93">
        <v>1</v>
      </c>
      <c r="AI127" s="84">
        <v>0</v>
      </c>
      <c r="AJ127" s="94">
        <v>0</v>
      </c>
      <c r="AK127" s="93">
        <v>1</v>
      </c>
      <c r="AL127" s="84">
        <v>0</v>
      </c>
      <c r="AM127" s="94">
        <v>0</v>
      </c>
      <c r="AN127" s="93">
        <v>1</v>
      </c>
      <c r="AO127" s="84">
        <v>0</v>
      </c>
      <c r="AP127" s="94">
        <v>0</v>
      </c>
      <c r="AQ127" s="93">
        <v>1</v>
      </c>
      <c r="AR127" s="84">
        <v>0</v>
      </c>
      <c r="AS127" s="94">
        <v>0</v>
      </c>
      <c r="AT127" s="93">
        <v>1</v>
      </c>
      <c r="AU127" s="84">
        <v>0</v>
      </c>
      <c r="AV127" s="94">
        <v>0</v>
      </c>
      <c r="AW127" s="95">
        <f t="shared" si="81"/>
        <v>0</v>
      </c>
      <c r="AX127" s="95">
        <f t="shared" si="82"/>
        <v>7675</v>
      </c>
      <c r="AY127" s="96">
        <f t="shared" si="83"/>
        <v>52253</v>
      </c>
      <c r="AZ127" s="108"/>
      <c r="BA127" s="97">
        <v>21</v>
      </c>
      <c r="BB127" s="98">
        <v>9</v>
      </c>
      <c r="BC127" s="98">
        <v>22</v>
      </c>
      <c r="BD127" s="99">
        <v>7.5</v>
      </c>
      <c r="BE127" s="100">
        <v>10.5</v>
      </c>
      <c r="BF127" s="111"/>
      <c r="BG127" s="102"/>
      <c r="BH127" s="102"/>
      <c r="BI127" s="102"/>
      <c r="BJ127" s="102"/>
      <c r="BK127" s="102"/>
      <c r="BL127" s="103"/>
      <c r="BM127" s="104"/>
      <c r="BN127" s="102"/>
      <c r="BO127" s="102"/>
      <c r="BP127" s="104"/>
      <c r="BQ127" s="104"/>
      <c r="BR127" s="104"/>
      <c r="BS127" s="104"/>
      <c r="BT127" s="105">
        <f t="shared" si="71"/>
        <v>1</v>
      </c>
      <c r="BU127" s="105">
        <f t="shared" si="72"/>
        <v>1</v>
      </c>
      <c r="BV127" s="105">
        <f t="shared" si="73"/>
        <v>1</v>
      </c>
      <c r="BW127" s="105">
        <f t="shared" si="63"/>
        <v>1</v>
      </c>
      <c r="BX127" s="105">
        <f t="shared" si="74"/>
        <v>1</v>
      </c>
      <c r="BY127" s="105">
        <f t="shared" si="75"/>
        <v>1</v>
      </c>
      <c r="BZ127" s="105">
        <f t="shared" si="76"/>
        <v>1</v>
      </c>
      <c r="CA127" s="215">
        <v>0.98</v>
      </c>
      <c r="CB127" s="215">
        <v>0.9</v>
      </c>
      <c r="CC127" s="314"/>
      <c r="CD127" s="314"/>
      <c r="CE127" s="314"/>
      <c r="CF127" s="314"/>
      <c r="CG127" s="314"/>
      <c r="CH127" s="314"/>
      <c r="CI127" s="314"/>
      <c r="CJ127" s="216">
        <v>0.998</v>
      </c>
      <c r="CK127" s="216">
        <v>0.95</v>
      </c>
      <c r="CL127" s="217">
        <f t="shared" si="64"/>
        <v>1</v>
      </c>
      <c r="CM127" s="217">
        <f t="shared" si="65"/>
        <v>1</v>
      </c>
      <c r="CN127" s="217">
        <f t="shared" si="66"/>
        <v>1</v>
      </c>
      <c r="CO127" s="217">
        <f t="shared" si="67"/>
        <v>1</v>
      </c>
      <c r="CP127" s="217">
        <f t="shared" si="68"/>
        <v>1</v>
      </c>
      <c r="CQ127" s="217">
        <f t="shared" si="69"/>
        <v>1</v>
      </c>
      <c r="CR127" s="217">
        <f t="shared" si="70"/>
        <v>1</v>
      </c>
      <c r="CS127" s="317"/>
      <c r="CT127" s="317"/>
      <c r="CU127" s="317"/>
      <c r="CV127" s="317"/>
      <c r="CW127" s="317"/>
      <c r="CX127" s="317"/>
      <c r="CY127" s="317"/>
      <c r="CZ127" s="316"/>
      <c r="DA127" s="312"/>
      <c r="DB127" s="312"/>
      <c r="DC127" s="312"/>
      <c r="DD127" s="312"/>
      <c r="DE127" s="84">
        <f t="shared" si="53"/>
        <v>0</v>
      </c>
      <c r="DF127" s="84">
        <f t="shared" si="53"/>
        <v>0</v>
      </c>
      <c r="DG127" s="84">
        <f t="shared" si="53"/>
        <v>0</v>
      </c>
      <c r="DH127" s="84">
        <f t="shared" si="54"/>
        <v>0</v>
      </c>
      <c r="DI127" s="84">
        <f t="shared" si="54"/>
        <v>0</v>
      </c>
      <c r="DJ127" s="84">
        <f t="shared" si="54"/>
        <v>0</v>
      </c>
      <c r="DK127" s="84">
        <f t="shared" si="54"/>
        <v>0</v>
      </c>
      <c r="DL127" s="311"/>
      <c r="DM127" s="311"/>
      <c r="DN127" s="311"/>
      <c r="DO127" s="311"/>
      <c r="DP127" s="311"/>
      <c r="DQ127" s="311"/>
      <c r="DR127" s="311"/>
    </row>
    <row r="128" spans="1:122" ht="13.5" thickBot="1" x14ac:dyDescent="0.25">
      <c r="A128" s="84">
        <v>1802</v>
      </c>
      <c r="B128" s="310"/>
      <c r="C128" s="86">
        <v>42624</v>
      </c>
      <c r="D128" s="87">
        <v>38023</v>
      </c>
      <c r="E128" s="84"/>
      <c r="F128" s="88"/>
      <c r="G128" s="84"/>
      <c r="H128" s="89"/>
      <c r="I128" s="88">
        <v>2135</v>
      </c>
      <c r="J128" s="84">
        <v>46</v>
      </c>
      <c r="K128" s="88">
        <v>0</v>
      </c>
      <c r="L128" s="89">
        <v>0.97845433255269321</v>
      </c>
      <c r="M128" s="88">
        <v>696</v>
      </c>
      <c r="N128" s="88">
        <v>47</v>
      </c>
      <c r="O128" s="88">
        <v>0</v>
      </c>
      <c r="P128" s="90">
        <v>0.93247126436781613</v>
      </c>
      <c r="Q128" s="88">
        <v>417</v>
      </c>
      <c r="R128" s="88">
        <v>11</v>
      </c>
      <c r="S128" s="88">
        <v>0</v>
      </c>
      <c r="T128" s="90">
        <v>0.97362110311750605</v>
      </c>
      <c r="U128" s="88">
        <v>34775</v>
      </c>
      <c r="V128" s="88">
        <v>549</v>
      </c>
      <c r="W128" s="88">
        <v>10</v>
      </c>
      <c r="X128" s="90">
        <v>0.98421279654924509</v>
      </c>
      <c r="Y128" s="85">
        <v>38023</v>
      </c>
      <c r="Z128" s="85">
        <v>653</v>
      </c>
      <c r="AA128" s="91">
        <v>10</v>
      </c>
      <c r="AB128" s="92">
        <v>1</v>
      </c>
      <c r="AC128" s="84">
        <v>0</v>
      </c>
      <c r="AD128" s="84">
        <v>0</v>
      </c>
      <c r="AE128" s="92">
        <v>1</v>
      </c>
      <c r="AF128" s="84">
        <v>0</v>
      </c>
      <c r="AG128" s="84">
        <v>0</v>
      </c>
      <c r="AH128" s="93">
        <v>1</v>
      </c>
      <c r="AI128" s="84">
        <v>0</v>
      </c>
      <c r="AJ128" s="94">
        <v>0</v>
      </c>
      <c r="AK128" s="93">
        <v>1</v>
      </c>
      <c r="AL128" s="84">
        <v>0</v>
      </c>
      <c r="AM128" s="94">
        <v>0</v>
      </c>
      <c r="AN128" s="93">
        <v>1</v>
      </c>
      <c r="AO128" s="84">
        <v>0</v>
      </c>
      <c r="AP128" s="94">
        <v>0</v>
      </c>
      <c r="AQ128" s="93">
        <v>1</v>
      </c>
      <c r="AR128" s="84">
        <v>0</v>
      </c>
      <c r="AS128" s="94">
        <v>0</v>
      </c>
      <c r="AT128" s="93">
        <v>1</v>
      </c>
      <c r="AU128" s="84">
        <v>0</v>
      </c>
      <c r="AV128" s="94">
        <v>0</v>
      </c>
      <c r="AW128" s="95">
        <f t="shared" si="81"/>
        <v>0</v>
      </c>
      <c r="AX128" s="95">
        <f t="shared" si="82"/>
        <v>2831</v>
      </c>
      <c r="AY128" s="96">
        <f t="shared" si="83"/>
        <v>35192</v>
      </c>
      <c r="AZ128" s="108"/>
      <c r="BA128" s="97">
        <v>21</v>
      </c>
      <c r="BB128" s="98">
        <v>9</v>
      </c>
      <c r="BC128" s="98">
        <v>22</v>
      </c>
      <c r="BD128" s="99">
        <v>7.5</v>
      </c>
      <c r="BE128" s="100">
        <v>10.5</v>
      </c>
      <c r="BF128" s="111"/>
      <c r="BG128" s="102"/>
      <c r="BH128" s="102"/>
      <c r="BI128" s="102"/>
      <c r="BJ128" s="102"/>
      <c r="BK128" s="102"/>
      <c r="BL128" s="103"/>
      <c r="BM128" s="104"/>
      <c r="BN128" s="102"/>
      <c r="BO128" s="102"/>
      <c r="BP128" s="104"/>
      <c r="BQ128" s="104"/>
      <c r="BR128" s="104"/>
      <c r="BS128" s="104"/>
      <c r="BT128" s="105">
        <f t="shared" si="71"/>
        <v>1</v>
      </c>
      <c r="BU128" s="105">
        <f t="shared" si="72"/>
        <v>1</v>
      </c>
      <c r="BV128" s="105">
        <f t="shared" si="73"/>
        <v>1</v>
      </c>
      <c r="BW128" s="105">
        <f t="shared" si="63"/>
        <v>1</v>
      </c>
      <c r="BX128" s="105">
        <f t="shared" si="74"/>
        <v>1</v>
      </c>
      <c r="BY128" s="105">
        <f t="shared" si="75"/>
        <v>1</v>
      </c>
      <c r="BZ128" s="105">
        <f t="shared" si="76"/>
        <v>1</v>
      </c>
      <c r="CA128" s="215">
        <v>0.98</v>
      </c>
      <c r="CB128" s="215">
        <v>0.9</v>
      </c>
      <c r="CC128" s="315"/>
      <c r="CD128" s="315"/>
      <c r="CE128" s="315"/>
      <c r="CF128" s="315"/>
      <c r="CG128" s="315"/>
      <c r="CH128" s="315"/>
      <c r="CI128" s="315"/>
      <c r="CJ128" s="216">
        <v>0.998</v>
      </c>
      <c r="CK128" s="216">
        <v>0.95</v>
      </c>
      <c r="CL128" s="217">
        <f t="shared" si="64"/>
        <v>1</v>
      </c>
      <c r="CM128" s="217">
        <f t="shared" si="65"/>
        <v>1</v>
      </c>
      <c r="CN128" s="217">
        <f t="shared" si="66"/>
        <v>1</v>
      </c>
      <c r="CO128" s="217">
        <f t="shared" si="67"/>
        <v>1</v>
      </c>
      <c r="CP128" s="217">
        <f t="shared" si="68"/>
        <v>1</v>
      </c>
      <c r="CQ128" s="217">
        <f t="shared" si="69"/>
        <v>1</v>
      </c>
      <c r="CR128" s="217">
        <f t="shared" si="70"/>
        <v>1</v>
      </c>
      <c r="CS128" s="317"/>
      <c r="CT128" s="317"/>
      <c r="CU128" s="317"/>
      <c r="CV128" s="317"/>
      <c r="CW128" s="317"/>
      <c r="CX128" s="317"/>
      <c r="CY128" s="317"/>
      <c r="CZ128" s="316"/>
      <c r="DA128" s="312"/>
      <c r="DB128" s="312"/>
      <c r="DC128" s="312"/>
      <c r="DD128" s="312"/>
      <c r="DE128" s="84">
        <f t="shared" si="53"/>
        <v>0</v>
      </c>
      <c r="DF128" s="84">
        <f t="shared" si="53"/>
        <v>0</v>
      </c>
      <c r="DG128" s="84">
        <f t="shared" si="53"/>
        <v>0</v>
      </c>
      <c r="DH128" s="84">
        <f t="shared" si="54"/>
        <v>0</v>
      </c>
      <c r="DI128" s="84">
        <f t="shared" si="54"/>
        <v>0</v>
      </c>
      <c r="DJ128" s="84">
        <f t="shared" si="54"/>
        <v>0</v>
      </c>
      <c r="DK128" s="84">
        <f t="shared" si="54"/>
        <v>0</v>
      </c>
      <c r="DL128" s="311"/>
      <c r="DM128" s="311"/>
      <c r="DN128" s="311"/>
      <c r="DO128" s="311"/>
      <c r="DP128" s="311"/>
      <c r="DQ128" s="311"/>
      <c r="DR128" s="311"/>
    </row>
    <row r="129" spans="1:122" ht="13.5" thickBot="1" x14ac:dyDescent="0.25">
      <c r="A129" s="84">
        <v>1803</v>
      </c>
      <c r="B129" s="308">
        <v>37</v>
      </c>
      <c r="C129" s="86">
        <v>42625</v>
      </c>
      <c r="D129" s="87">
        <v>79551</v>
      </c>
      <c r="E129" s="84">
        <v>10930</v>
      </c>
      <c r="F129" s="88">
        <v>345</v>
      </c>
      <c r="G129" s="84">
        <v>12</v>
      </c>
      <c r="H129" s="89">
        <v>0.96843549862763034</v>
      </c>
      <c r="I129" s="88">
        <v>15143</v>
      </c>
      <c r="J129" s="84">
        <v>570</v>
      </c>
      <c r="K129" s="88">
        <v>0</v>
      </c>
      <c r="L129" s="89">
        <v>0.96235884567126728</v>
      </c>
      <c r="M129" s="88">
        <v>4849</v>
      </c>
      <c r="N129" s="88">
        <v>248</v>
      </c>
      <c r="O129" s="88">
        <v>0</v>
      </c>
      <c r="P129" s="90">
        <v>0.94885543411012585</v>
      </c>
      <c r="Q129" s="88">
        <v>6698</v>
      </c>
      <c r="R129" s="88">
        <v>344</v>
      </c>
      <c r="S129" s="88">
        <v>1</v>
      </c>
      <c r="T129" s="90">
        <v>0.94864138548820542</v>
      </c>
      <c r="U129" s="88">
        <v>41931</v>
      </c>
      <c r="V129" s="88">
        <v>1622</v>
      </c>
      <c r="W129" s="88">
        <v>5</v>
      </c>
      <c r="X129" s="90">
        <v>0.96131740239917962</v>
      </c>
      <c r="Y129" s="85">
        <v>79551</v>
      </c>
      <c r="Z129" s="85">
        <v>3129</v>
      </c>
      <c r="AA129" s="91">
        <v>18</v>
      </c>
      <c r="AB129" s="92">
        <v>1</v>
      </c>
      <c r="AC129" s="84">
        <v>0</v>
      </c>
      <c r="AD129" s="84">
        <v>0</v>
      </c>
      <c r="AE129" s="92">
        <v>1</v>
      </c>
      <c r="AF129" s="84">
        <v>0</v>
      </c>
      <c r="AG129" s="84">
        <v>0</v>
      </c>
      <c r="AH129" s="93">
        <v>1</v>
      </c>
      <c r="AI129" s="84">
        <v>0</v>
      </c>
      <c r="AJ129" s="94">
        <v>0</v>
      </c>
      <c r="AK129" s="93">
        <v>1</v>
      </c>
      <c r="AL129" s="84">
        <v>0</v>
      </c>
      <c r="AM129" s="94">
        <v>0</v>
      </c>
      <c r="AN129" s="93">
        <v>1</v>
      </c>
      <c r="AO129" s="84">
        <v>0</v>
      </c>
      <c r="AP129" s="94">
        <v>0</v>
      </c>
      <c r="AQ129" s="93">
        <v>1</v>
      </c>
      <c r="AR129" s="84">
        <v>0</v>
      </c>
      <c r="AS129" s="94">
        <v>0</v>
      </c>
      <c r="AT129" s="93">
        <v>1</v>
      </c>
      <c r="AU129" s="84">
        <v>0</v>
      </c>
      <c r="AV129" s="94">
        <v>0</v>
      </c>
      <c r="AW129" s="95">
        <f t="shared" si="81"/>
        <v>10930</v>
      </c>
      <c r="AX129" s="95">
        <f t="shared" si="82"/>
        <v>19992</v>
      </c>
      <c r="AY129" s="96">
        <f t="shared" si="83"/>
        <v>48629</v>
      </c>
      <c r="AZ129" s="108"/>
      <c r="BA129" s="97">
        <v>14.5</v>
      </c>
      <c r="BB129" s="98">
        <v>0</v>
      </c>
      <c r="BC129" s="98">
        <v>12</v>
      </c>
      <c r="BD129" s="99">
        <v>7.5</v>
      </c>
      <c r="BE129" s="100">
        <v>10.5</v>
      </c>
      <c r="BF129" s="111"/>
      <c r="BG129" s="102"/>
      <c r="BH129" s="102"/>
      <c r="BI129" s="102"/>
      <c r="BJ129" s="102"/>
      <c r="BK129" s="102"/>
      <c r="BL129" s="103"/>
      <c r="BM129" s="104"/>
      <c r="BN129" s="102"/>
      <c r="BO129" s="102"/>
      <c r="BP129" s="104"/>
      <c r="BQ129" s="104"/>
      <c r="BR129" s="104"/>
      <c r="BS129" s="104"/>
      <c r="BT129" s="105">
        <f t="shared" si="71"/>
        <v>1</v>
      </c>
      <c r="BU129" s="105">
        <f t="shared" si="72"/>
        <v>1</v>
      </c>
      <c r="BV129" s="105">
        <f t="shared" si="73"/>
        <v>1</v>
      </c>
      <c r="BW129" s="105">
        <f t="shared" si="63"/>
        <v>1</v>
      </c>
      <c r="BX129" s="105">
        <f t="shared" si="74"/>
        <v>1</v>
      </c>
      <c r="BY129" s="105">
        <f t="shared" si="75"/>
        <v>1</v>
      </c>
      <c r="BZ129" s="105">
        <f t="shared" si="76"/>
        <v>1</v>
      </c>
      <c r="CA129" s="215">
        <v>0.98</v>
      </c>
      <c r="CB129" s="215">
        <v>0.9</v>
      </c>
      <c r="CC129" s="313">
        <f t="shared" ref="CC129:CI129" si="91">AVERAGE(BT129:BT135)</f>
        <v>0.99959183673469387</v>
      </c>
      <c r="CD129" s="313">
        <f t="shared" si="91"/>
        <v>1</v>
      </c>
      <c r="CE129" s="313">
        <f t="shared" si="91"/>
        <v>1</v>
      </c>
      <c r="CF129" s="313">
        <f t="shared" si="91"/>
        <v>1</v>
      </c>
      <c r="CG129" s="313">
        <f t="shared" si="91"/>
        <v>1</v>
      </c>
      <c r="CH129" s="313">
        <f t="shared" si="91"/>
        <v>1</v>
      </c>
      <c r="CI129" s="313">
        <f t="shared" si="91"/>
        <v>1</v>
      </c>
      <c r="CJ129" s="216">
        <v>0.998</v>
      </c>
      <c r="CK129" s="216">
        <v>0.95</v>
      </c>
      <c r="CL129" s="217">
        <f t="shared" si="64"/>
        <v>1</v>
      </c>
      <c r="CM129" s="217">
        <f t="shared" si="65"/>
        <v>1</v>
      </c>
      <c r="CN129" s="217">
        <f t="shared" si="66"/>
        <v>1</v>
      </c>
      <c r="CO129" s="217">
        <f t="shared" si="67"/>
        <v>1</v>
      </c>
      <c r="CP129" s="217">
        <f t="shared" si="68"/>
        <v>1</v>
      </c>
      <c r="CQ129" s="217">
        <f t="shared" si="69"/>
        <v>1</v>
      </c>
      <c r="CR129" s="217">
        <f t="shared" si="70"/>
        <v>1</v>
      </c>
      <c r="CS129" s="316">
        <f t="shared" ref="CS129:CY129" si="92">AVERAGE(CL129:CL135)</f>
        <v>0.99959183673469387</v>
      </c>
      <c r="CT129" s="316">
        <f t="shared" si="92"/>
        <v>1</v>
      </c>
      <c r="CU129" s="316">
        <f t="shared" si="92"/>
        <v>1</v>
      </c>
      <c r="CV129" s="316">
        <f t="shared" si="92"/>
        <v>1</v>
      </c>
      <c r="CW129" s="316">
        <f t="shared" si="92"/>
        <v>1</v>
      </c>
      <c r="CX129" s="316">
        <f t="shared" si="92"/>
        <v>1</v>
      </c>
      <c r="CY129" s="316">
        <f t="shared" si="92"/>
        <v>1</v>
      </c>
      <c r="CZ129" s="316">
        <f>(SUM(Q129:Q135)-SUM(R129:R135))/SUM(Q129:Q135)</f>
        <v>0.94773619471342585</v>
      </c>
      <c r="DA129" s="312">
        <f>(SUM(U129:U135)-SUM(V129:V135))/SUM(U129:U135)</f>
        <v>0.96062329065539975</v>
      </c>
      <c r="DB129" s="312">
        <f>((SUM(E129:E135)-SUM(F129:F135))/SUM(E129:E135))</f>
        <v>0.96801087630205729</v>
      </c>
      <c r="DC129" s="312">
        <f>((SUM(I129:I135)-SUM(J129:J135))/SUM(I129:I135))</f>
        <v>0.95640575640575642</v>
      </c>
      <c r="DD129" s="312">
        <f>((SUM(M129:M135)-SUM(N129:N135))/SUM(M129:M135))</f>
        <v>0.95587226583339679</v>
      </c>
      <c r="DE129" s="84">
        <f t="shared" si="53"/>
        <v>0</v>
      </c>
      <c r="DF129" s="84">
        <f t="shared" si="53"/>
        <v>0</v>
      </c>
      <c r="DG129" s="84">
        <f t="shared" si="53"/>
        <v>0</v>
      </c>
      <c r="DH129" s="84">
        <f t="shared" si="54"/>
        <v>0</v>
      </c>
      <c r="DI129" s="84">
        <f t="shared" si="54"/>
        <v>0</v>
      </c>
      <c r="DJ129" s="84">
        <f t="shared" si="54"/>
        <v>0</v>
      </c>
      <c r="DK129" s="84">
        <f t="shared" si="54"/>
        <v>0</v>
      </c>
      <c r="DL129" s="311">
        <f>IF(CC129&lt;99%,5000,IF(CC129&lt;99.2%,4500,IF(CC129&lt;99.3%,4000,IF(CC129&lt;99.4%,3500,IF(CC129&lt;99.5%,3000,IF(CC129&lt;99.6%,2500,IF(CC129&lt;99.7%,2000,IF(CC129&lt;99.8%,1500,))))))))</f>
        <v>0</v>
      </c>
      <c r="DM129" s="311">
        <f>IF(CD129&lt;99%,5000,IF(CD129&lt;99.2%,4500,IF(CD129&lt;99.3%,4000,IF(CD129&lt;99.4%,3500,IF(CD129&lt;99.5%,3000,IF(CD129&lt;99.6%,2500,IF(CD129&lt;99.7%,2000,IF(CD129&lt;99.8%,1500,))))))))</f>
        <v>0</v>
      </c>
      <c r="DN129" s="311">
        <f>IF(CE129&lt;99%,5000,IF(CE129&lt;99.2%,4500,IF(CE129&lt;99.3%,4000,IF(CE129&lt;99.4%,3500,IF(CE129&lt;99.5%,3000,IF(CE129&lt;99.6%,2500,IF(CE129&lt;99.7%,2000,IF(CE129&lt;99.8%,1500,))))))))</f>
        <v>0</v>
      </c>
      <c r="DO129" s="311">
        <f>IF(CF129&lt;88.2%,5000,IF(CF129&lt;88.4%,4500,IF(CF129&lt;88.5%,4000,IF(CF129&lt;88.6%,3500,IF(CF129&lt;88.7%,3000,IF(CF129&lt;88.8%,2500,IF(CF129&lt;88.9%,2000,IF(CF129&lt;90%,1500,))))))))</f>
        <v>0</v>
      </c>
      <c r="DP129" s="311">
        <f>IF(CG129&lt;99%,5000,IF(CG129&lt;99.2%,4500,IF(CG129&lt;99.3%,4000,IF(CG129&lt;99.4%,3500,IF(CG129&lt;99.5%,3000,IF(CG129&lt;99.6%,2500,IF(CG129&lt;99.7%,2000,IF(CG129&lt;99.8%,1500,))))))))</f>
        <v>0</v>
      </c>
      <c r="DQ129" s="311">
        <f>IF(CH129&lt;99%,5000,IF(CH129&lt;99.2%,4500,IF(CH129&lt;99.3%,4000,IF(CH129&lt;99.4%,3500,IF(CH129&lt;99.5%,3000,IF(CH129&lt;99.6%,2500,IF(CH129&lt;99.7%,2000,IF(CH129&lt;99.8%,1500,))))))))</f>
        <v>0</v>
      </c>
      <c r="DR129" s="311">
        <f>IF(CI129&lt;99%,5000,IF(CI129&lt;99.2%,4500,IF(CI129&lt;99.3%,4000,IF(CI129&lt;99.4%,3500,IF(CI129&lt;99.5%,3000,IF(CI129&lt;99.6%,2500,IF(CI129&lt;99.7%,2000,IF(CI129&lt;99.8%,1500,))))))))</f>
        <v>0</v>
      </c>
    </row>
    <row r="130" spans="1:122" ht="13.5" thickBot="1" x14ac:dyDescent="0.25">
      <c r="A130" s="84">
        <v>1804</v>
      </c>
      <c r="B130" s="309"/>
      <c r="C130" s="86">
        <v>42626</v>
      </c>
      <c r="D130" s="87">
        <v>77198</v>
      </c>
      <c r="E130" s="84">
        <v>9990</v>
      </c>
      <c r="F130" s="88">
        <v>282</v>
      </c>
      <c r="G130" s="84">
        <v>0</v>
      </c>
      <c r="H130" s="89">
        <v>0.97177177177177176</v>
      </c>
      <c r="I130" s="88">
        <v>14020</v>
      </c>
      <c r="J130" s="84">
        <v>443</v>
      </c>
      <c r="K130" s="88">
        <v>0</v>
      </c>
      <c r="L130" s="89">
        <v>0.96840228245363769</v>
      </c>
      <c r="M130" s="88">
        <v>4948</v>
      </c>
      <c r="N130" s="88">
        <v>220</v>
      </c>
      <c r="O130" s="88">
        <v>0</v>
      </c>
      <c r="P130" s="90">
        <v>0.95553759094583668</v>
      </c>
      <c r="Q130" s="88">
        <v>6512</v>
      </c>
      <c r="R130" s="88">
        <v>331</v>
      </c>
      <c r="S130" s="88">
        <v>0</v>
      </c>
      <c r="T130" s="90">
        <v>0.94917076167076164</v>
      </c>
      <c r="U130" s="88">
        <v>41728</v>
      </c>
      <c r="V130" s="88">
        <v>1652</v>
      </c>
      <c r="W130" s="88">
        <v>1</v>
      </c>
      <c r="X130" s="90">
        <v>0.96041027607361962</v>
      </c>
      <c r="Y130" s="85">
        <v>77198</v>
      </c>
      <c r="Z130" s="85">
        <v>2928</v>
      </c>
      <c r="AA130" s="91">
        <v>1</v>
      </c>
      <c r="AB130" s="92">
        <v>1</v>
      </c>
      <c r="AC130" s="84">
        <v>0</v>
      </c>
      <c r="AD130" s="84">
        <v>0</v>
      </c>
      <c r="AE130" s="92">
        <v>1</v>
      </c>
      <c r="AF130" s="84">
        <v>0</v>
      </c>
      <c r="AG130" s="84">
        <v>0</v>
      </c>
      <c r="AH130" s="93">
        <v>1</v>
      </c>
      <c r="AI130" s="84">
        <v>0</v>
      </c>
      <c r="AJ130" s="94">
        <v>0</v>
      </c>
      <c r="AK130" s="93">
        <v>1</v>
      </c>
      <c r="AL130" s="84">
        <v>0</v>
      </c>
      <c r="AM130" s="94">
        <v>0</v>
      </c>
      <c r="AN130" s="93">
        <v>1</v>
      </c>
      <c r="AO130" s="84">
        <v>0</v>
      </c>
      <c r="AP130" s="94">
        <v>0</v>
      </c>
      <c r="AQ130" s="93">
        <v>1</v>
      </c>
      <c r="AR130" s="84">
        <v>0</v>
      </c>
      <c r="AS130" s="94">
        <v>0</v>
      </c>
      <c r="AT130" s="93">
        <v>1</v>
      </c>
      <c r="AU130" s="84">
        <v>0</v>
      </c>
      <c r="AV130" s="94">
        <v>0</v>
      </c>
      <c r="AW130" s="95">
        <f t="shared" si="81"/>
        <v>9990</v>
      </c>
      <c r="AX130" s="95">
        <f t="shared" si="82"/>
        <v>18968</v>
      </c>
      <c r="AY130" s="96">
        <f t="shared" si="83"/>
        <v>48240</v>
      </c>
      <c r="AZ130" s="108"/>
      <c r="BA130" s="97">
        <v>16</v>
      </c>
      <c r="BB130" s="98">
        <v>0</v>
      </c>
      <c r="BC130" s="98">
        <v>8</v>
      </c>
      <c r="BD130" s="99">
        <v>7.5</v>
      </c>
      <c r="BE130" s="100">
        <v>10.5</v>
      </c>
      <c r="BF130" s="111"/>
      <c r="BG130" s="102"/>
      <c r="BH130" s="102"/>
      <c r="BI130" s="102"/>
      <c r="BJ130" s="102"/>
      <c r="BK130" s="102"/>
      <c r="BL130" s="103"/>
      <c r="BM130" s="104"/>
      <c r="BN130" s="102"/>
      <c r="BO130" s="102"/>
      <c r="BP130" s="104"/>
      <c r="BQ130" s="104"/>
      <c r="BR130" s="104"/>
      <c r="BS130" s="104"/>
      <c r="BT130" s="105">
        <f t="shared" si="71"/>
        <v>1</v>
      </c>
      <c r="BU130" s="105">
        <f t="shared" si="72"/>
        <v>1</v>
      </c>
      <c r="BV130" s="105">
        <f t="shared" si="73"/>
        <v>1</v>
      </c>
      <c r="BW130" s="105">
        <f t="shared" si="63"/>
        <v>1</v>
      </c>
      <c r="BX130" s="105">
        <f t="shared" si="74"/>
        <v>1</v>
      </c>
      <c r="BY130" s="105">
        <f t="shared" si="75"/>
        <v>1</v>
      </c>
      <c r="BZ130" s="105">
        <f t="shared" si="76"/>
        <v>1</v>
      </c>
      <c r="CA130" s="215">
        <v>0.98</v>
      </c>
      <c r="CB130" s="215">
        <v>0.9</v>
      </c>
      <c r="CC130" s="314"/>
      <c r="CD130" s="314"/>
      <c r="CE130" s="314"/>
      <c r="CF130" s="314"/>
      <c r="CG130" s="314"/>
      <c r="CH130" s="314"/>
      <c r="CI130" s="314"/>
      <c r="CJ130" s="216">
        <v>0.998</v>
      </c>
      <c r="CK130" s="216">
        <v>0.95</v>
      </c>
      <c r="CL130" s="217">
        <f t="shared" si="64"/>
        <v>1</v>
      </c>
      <c r="CM130" s="217">
        <f t="shared" si="65"/>
        <v>1</v>
      </c>
      <c r="CN130" s="217">
        <f t="shared" si="66"/>
        <v>1</v>
      </c>
      <c r="CO130" s="217">
        <f t="shared" si="67"/>
        <v>1</v>
      </c>
      <c r="CP130" s="217">
        <f t="shared" si="68"/>
        <v>1</v>
      </c>
      <c r="CQ130" s="217">
        <f t="shared" si="69"/>
        <v>1</v>
      </c>
      <c r="CR130" s="217">
        <f t="shared" si="70"/>
        <v>1</v>
      </c>
      <c r="CS130" s="317"/>
      <c r="CT130" s="317"/>
      <c r="CU130" s="317"/>
      <c r="CV130" s="317"/>
      <c r="CW130" s="317"/>
      <c r="CX130" s="317"/>
      <c r="CY130" s="317"/>
      <c r="CZ130" s="316"/>
      <c r="DA130" s="312"/>
      <c r="DB130" s="312"/>
      <c r="DC130" s="312"/>
      <c r="DD130" s="312"/>
      <c r="DE130" s="84">
        <f t="shared" si="53"/>
        <v>0</v>
      </c>
      <c r="DF130" s="84">
        <f t="shared" si="53"/>
        <v>0</v>
      </c>
      <c r="DG130" s="84">
        <f t="shared" si="53"/>
        <v>0</v>
      </c>
      <c r="DH130" s="84">
        <f t="shared" si="54"/>
        <v>0</v>
      </c>
      <c r="DI130" s="84">
        <f t="shared" si="54"/>
        <v>0</v>
      </c>
      <c r="DJ130" s="84">
        <f t="shared" si="54"/>
        <v>0</v>
      </c>
      <c r="DK130" s="84">
        <f t="shared" si="54"/>
        <v>0</v>
      </c>
      <c r="DL130" s="311"/>
      <c r="DM130" s="311"/>
      <c r="DN130" s="311"/>
      <c r="DO130" s="311"/>
      <c r="DP130" s="311"/>
      <c r="DQ130" s="311"/>
      <c r="DR130" s="311"/>
    </row>
    <row r="131" spans="1:122" ht="13.5" thickBot="1" x14ac:dyDescent="0.25">
      <c r="A131" s="84">
        <v>1805</v>
      </c>
      <c r="B131" s="309"/>
      <c r="C131" s="86">
        <v>42627</v>
      </c>
      <c r="D131" s="87">
        <v>76228</v>
      </c>
      <c r="E131" s="84">
        <v>9687</v>
      </c>
      <c r="F131" s="88">
        <v>334</v>
      </c>
      <c r="G131" s="84">
        <v>0</v>
      </c>
      <c r="H131" s="89">
        <v>0.96552080107360383</v>
      </c>
      <c r="I131" s="88">
        <v>15942</v>
      </c>
      <c r="J131" s="84">
        <v>777</v>
      </c>
      <c r="K131" s="88">
        <v>0</v>
      </c>
      <c r="L131" s="89">
        <v>0.951260820474219</v>
      </c>
      <c r="M131" s="88">
        <v>3937</v>
      </c>
      <c r="N131" s="88">
        <v>102</v>
      </c>
      <c r="O131" s="88">
        <v>2</v>
      </c>
      <c r="P131" s="90">
        <v>0.97409194818389633</v>
      </c>
      <c r="Q131" s="88">
        <v>7753</v>
      </c>
      <c r="R131" s="88">
        <v>424</v>
      </c>
      <c r="S131" s="88">
        <v>1</v>
      </c>
      <c r="T131" s="90">
        <v>0.94531149232555145</v>
      </c>
      <c r="U131" s="88">
        <v>38909</v>
      </c>
      <c r="V131" s="88">
        <v>1638</v>
      </c>
      <c r="W131" s="88">
        <v>3</v>
      </c>
      <c r="X131" s="90">
        <v>0.95790177079852989</v>
      </c>
      <c r="Y131" s="85">
        <v>76228</v>
      </c>
      <c r="Z131" s="85">
        <v>3275</v>
      </c>
      <c r="AA131" s="91">
        <v>6</v>
      </c>
      <c r="AB131" s="92">
        <v>1</v>
      </c>
      <c r="AC131" s="84">
        <v>0</v>
      </c>
      <c r="AD131" s="84">
        <v>0</v>
      </c>
      <c r="AE131" s="92">
        <v>1</v>
      </c>
      <c r="AF131" s="84">
        <v>0</v>
      </c>
      <c r="AG131" s="84">
        <v>0</v>
      </c>
      <c r="AH131" s="93">
        <v>1</v>
      </c>
      <c r="AI131" s="84">
        <v>0</v>
      </c>
      <c r="AJ131" s="94">
        <v>0</v>
      </c>
      <c r="AK131" s="93">
        <v>1</v>
      </c>
      <c r="AL131" s="84">
        <v>0</v>
      </c>
      <c r="AM131" s="94">
        <v>0</v>
      </c>
      <c r="AN131" s="93">
        <v>1</v>
      </c>
      <c r="AO131" s="84">
        <v>0</v>
      </c>
      <c r="AP131" s="94">
        <v>0</v>
      </c>
      <c r="AQ131" s="93">
        <v>1</v>
      </c>
      <c r="AR131" s="84">
        <v>0</v>
      </c>
      <c r="AS131" s="94">
        <v>0</v>
      </c>
      <c r="AT131" s="93">
        <v>1</v>
      </c>
      <c r="AU131" s="84">
        <v>0</v>
      </c>
      <c r="AV131" s="94">
        <v>0</v>
      </c>
      <c r="AW131" s="95">
        <f t="shared" si="81"/>
        <v>9687</v>
      </c>
      <c r="AX131" s="95">
        <f t="shared" si="82"/>
        <v>19879</v>
      </c>
      <c r="AY131" s="96">
        <f t="shared" si="83"/>
        <v>46662</v>
      </c>
      <c r="AZ131" s="108"/>
      <c r="BA131" s="97">
        <v>21</v>
      </c>
      <c r="BB131" s="98">
        <v>9</v>
      </c>
      <c r="BC131" s="98">
        <v>18</v>
      </c>
      <c r="BD131" s="99">
        <v>7.5</v>
      </c>
      <c r="BE131" s="100">
        <v>10.5</v>
      </c>
      <c r="BF131" s="111"/>
      <c r="BG131" s="102"/>
      <c r="BH131" s="102"/>
      <c r="BI131" s="102"/>
      <c r="BJ131" s="102"/>
      <c r="BK131" s="102"/>
      <c r="BL131" s="103"/>
      <c r="BM131" s="104"/>
      <c r="BN131" s="102"/>
      <c r="BO131" s="102"/>
      <c r="BP131" s="104"/>
      <c r="BQ131" s="104"/>
      <c r="BR131" s="104"/>
      <c r="BS131" s="104"/>
      <c r="BT131" s="105">
        <f t="shared" si="71"/>
        <v>1</v>
      </c>
      <c r="BU131" s="105">
        <f t="shared" si="72"/>
        <v>1</v>
      </c>
      <c r="BV131" s="105">
        <f t="shared" si="73"/>
        <v>1</v>
      </c>
      <c r="BW131" s="105">
        <f t="shared" si="63"/>
        <v>1</v>
      </c>
      <c r="BX131" s="105">
        <f t="shared" si="74"/>
        <v>1</v>
      </c>
      <c r="BY131" s="105">
        <f t="shared" si="75"/>
        <v>1</v>
      </c>
      <c r="BZ131" s="105">
        <f t="shared" si="76"/>
        <v>1</v>
      </c>
      <c r="CA131" s="215">
        <v>0.98</v>
      </c>
      <c r="CB131" s="215">
        <v>0.9</v>
      </c>
      <c r="CC131" s="314"/>
      <c r="CD131" s="314"/>
      <c r="CE131" s="314"/>
      <c r="CF131" s="314"/>
      <c r="CG131" s="314"/>
      <c r="CH131" s="314"/>
      <c r="CI131" s="314"/>
      <c r="CJ131" s="216">
        <v>0.998</v>
      </c>
      <c r="CK131" s="216">
        <v>0.95</v>
      </c>
      <c r="CL131" s="217">
        <f t="shared" si="64"/>
        <v>1</v>
      </c>
      <c r="CM131" s="217">
        <f t="shared" si="65"/>
        <v>1</v>
      </c>
      <c r="CN131" s="217">
        <f t="shared" si="66"/>
        <v>1</v>
      </c>
      <c r="CO131" s="217">
        <f t="shared" si="67"/>
        <v>1</v>
      </c>
      <c r="CP131" s="217">
        <f t="shared" si="68"/>
        <v>1</v>
      </c>
      <c r="CQ131" s="217">
        <f t="shared" si="69"/>
        <v>1</v>
      </c>
      <c r="CR131" s="217">
        <f t="shared" si="70"/>
        <v>1</v>
      </c>
      <c r="CS131" s="317"/>
      <c r="CT131" s="317"/>
      <c r="CU131" s="317"/>
      <c r="CV131" s="317"/>
      <c r="CW131" s="317"/>
      <c r="CX131" s="317"/>
      <c r="CY131" s="317"/>
      <c r="CZ131" s="316"/>
      <c r="DA131" s="312"/>
      <c r="DB131" s="312"/>
      <c r="DC131" s="312"/>
      <c r="DD131" s="312"/>
      <c r="DE131" s="84">
        <f t="shared" si="53"/>
        <v>0</v>
      </c>
      <c r="DF131" s="84">
        <f t="shared" si="53"/>
        <v>0</v>
      </c>
      <c r="DG131" s="84">
        <f t="shared" si="53"/>
        <v>0</v>
      </c>
      <c r="DH131" s="84">
        <f t="shared" si="54"/>
        <v>0</v>
      </c>
      <c r="DI131" s="84">
        <f t="shared" si="54"/>
        <v>0</v>
      </c>
      <c r="DJ131" s="84">
        <f t="shared" si="54"/>
        <v>0</v>
      </c>
      <c r="DK131" s="84">
        <f t="shared" si="54"/>
        <v>0</v>
      </c>
      <c r="DL131" s="311"/>
      <c r="DM131" s="311"/>
      <c r="DN131" s="311"/>
      <c r="DO131" s="311"/>
      <c r="DP131" s="311"/>
      <c r="DQ131" s="311"/>
      <c r="DR131" s="311"/>
    </row>
    <row r="132" spans="1:122" ht="13.5" thickBot="1" x14ac:dyDescent="0.25">
      <c r="A132" s="84">
        <v>1806</v>
      </c>
      <c r="B132" s="309"/>
      <c r="C132" s="86">
        <v>42628</v>
      </c>
      <c r="D132" s="87">
        <v>79075</v>
      </c>
      <c r="E132" s="84">
        <v>9704</v>
      </c>
      <c r="F132" s="88">
        <v>310</v>
      </c>
      <c r="G132" s="84">
        <v>1</v>
      </c>
      <c r="H132" s="89">
        <v>0.96805441055234953</v>
      </c>
      <c r="I132" s="88">
        <v>16422</v>
      </c>
      <c r="J132" s="84">
        <v>643</v>
      </c>
      <c r="K132" s="88">
        <v>6</v>
      </c>
      <c r="L132" s="89">
        <v>0.96084520764827674</v>
      </c>
      <c r="M132" s="88">
        <v>5261</v>
      </c>
      <c r="N132" s="88">
        <v>275</v>
      </c>
      <c r="O132" s="88">
        <v>0</v>
      </c>
      <c r="P132" s="90">
        <v>0.94772856871317235</v>
      </c>
      <c r="Q132" s="88">
        <v>7573</v>
      </c>
      <c r="R132" s="88">
        <v>376</v>
      </c>
      <c r="S132" s="88">
        <v>2</v>
      </c>
      <c r="T132" s="90">
        <v>0.95034992737356394</v>
      </c>
      <c r="U132" s="88">
        <v>40115</v>
      </c>
      <c r="V132" s="88">
        <v>1736</v>
      </c>
      <c r="W132" s="88">
        <v>5</v>
      </c>
      <c r="X132" s="90">
        <v>0.9567244173002617</v>
      </c>
      <c r="Y132" s="85">
        <v>79075</v>
      </c>
      <c r="Z132" s="85">
        <v>3340</v>
      </c>
      <c r="AA132" s="91">
        <v>14</v>
      </c>
      <c r="AB132" s="92">
        <v>0.99714285714285722</v>
      </c>
      <c r="AC132" s="84">
        <v>1</v>
      </c>
      <c r="AD132" s="84">
        <v>0.06</v>
      </c>
      <c r="AE132" s="92">
        <v>1</v>
      </c>
      <c r="AF132" s="84">
        <v>0</v>
      </c>
      <c r="AG132" s="84">
        <v>0</v>
      </c>
      <c r="AH132" s="93">
        <v>1</v>
      </c>
      <c r="AI132" s="84">
        <v>0</v>
      </c>
      <c r="AJ132" s="94">
        <v>0</v>
      </c>
      <c r="AK132" s="93">
        <v>1</v>
      </c>
      <c r="AL132" s="84">
        <v>0</v>
      </c>
      <c r="AM132" s="94">
        <v>0</v>
      </c>
      <c r="AN132" s="93">
        <v>1</v>
      </c>
      <c r="AO132" s="84">
        <v>0</v>
      </c>
      <c r="AP132" s="94">
        <v>0</v>
      </c>
      <c r="AQ132" s="93">
        <v>1</v>
      </c>
      <c r="AR132" s="84">
        <v>0</v>
      </c>
      <c r="AS132" s="94">
        <v>0</v>
      </c>
      <c r="AT132" s="93">
        <v>1</v>
      </c>
      <c r="AU132" s="84">
        <v>0</v>
      </c>
      <c r="AV132" s="94">
        <v>0</v>
      </c>
      <c r="AW132" s="95">
        <f t="shared" si="81"/>
        <v>9704</v>
      </c>
      <c r="AX132" s="95">
        <f t="shared" si="82"/>
        <v>21683</v>
      </c>
      <c r="AY132" s="96">
        <f t="shared" si="83"/>
        <v>47688</v>
      </c>
      <c r="AZ132" s="108" t="s">
        <v>189</v>
      </c>
      <c r="BA132" s="97">
        <v>21</v>
      </c>
      <c r="BB132" s="98">
        <v>9</v>
      </c>
      <c r="BC132" s="98">
        <v>22</v>
      </c>
      <c r="BD132" s="99">
        <v>7.5</v>
      </c>
      <c r="BE132" s="100">
        <v>10.5</v>
      </c>
      <c r="BF132" s="111">
        <v>0.3</v>
      </c>
      <c r="BG132" s="102"/>
      <c r="BH132" s="102"/>
      <c r="BI132" s="102"/>
      <c r="BJ132" s="102"/>
      <c r="BK132" s="102"/>
      <c r="BL132" s="103"/>
      <c r="BM132" s="104">
        <v>1</v>
      </c>
      <c r="BN132" s="102"/>
      <c r="BO132" s="102"/>
      <c r="BP132" s="104"/>
      <c r="BQ132" s="104"/>
      <c r="BR132" s="104"/>
      <c r="BS132" s="104"/>
      <c r="BT132" s="105">
        <f t="shared" si="71"/>
        <v>0.99714285714285722</v>
      </c>
      <c r="BU132" s="105">
        <f t="shared" si="72"/>
        <v>1</v>
      </c>
      <c r="BV132" s="105">
        <f t="shared" si="73"/>
        <v>1</v>
      </c>
      <c r="BW132" s="105">
        <f t="shared" si="63"/>
        <v>1</v>
      </c>
      <c r="BX132" s="105">
        <f t="shared" si="74"/>
        <v>1</v>
      </c>
      <c r="BY132" s="105">
        <f t="shared" si="75"/>
        <v>1</v>
      </c>
      <c r="BZ132" s="105">
        <f t="shared" si="76"/>
        <v>1</v>
      </c>
      <c r="CA132" s="215">
        <v>0.98</v>
      </c>
      <c r="CB132" s="215">
        <v>0.9</v>
      </c>
      <c r="CC132" s="314"/>
      <c r="CD132" s="314"/>
      <c r="CE132" s="314"/>
      <c r="CF132" s="314"/>
      <c r="CG132" s="314"/>
      <c r="CH132" s="314"/>
      <c r="CI132" s="314"/>
      <c r="CJ132" s="216">
        <v>0.998</v>
      </c>
      <c r="CK132" s="216">
        <v>0.95</v>
      </c>
      <c r="CL132" s="217">
        <f t="shared" si="64"/>
        <v>0.99714285714285722</v>
      </c>
      <c r="CM132" s="217">
        <f t="shared" si="65"/>
        <v>1</v>
      </c>
      <c r="CN132" s="217">
        <f t="shared" si="66"/>
        <v>1</v>
      </c>
      <c r="CO132" s="217">
        <f t="shared" si="67"/>
        <v>1</v>
      </c>
      <c r="CP132" s="217">
        <f t="shared" si="68"/>
        <v>1</v>
      </c>
      <c r="CQ132" s="217">
        <f t="shared" si="69"/>
        <v>1</v>
      </c>
      <c r="CR132" s="217">
        <f t="shared" si="70"/>
        <v>1</v>
      </c>
      <c r="CS132" s="317"/>
      <c r="CT132" s="317"/>
      <c r="CU132" s="317"/>
      <c r="CV132" s="317"/>
      <c r="CW132" s="317"/>
      <c r="CX132" s="317"/>
      <c r="CY132" s="317"/>
      <c r="CZ132" s="316"/>
      <c r="DA132" s="312"/>
      <c r="DB132" s="312"/>
      <c r="DC132" s="312"/>
      <c r="DD132" s="312"/>
      <c r="DE132" s="84">
        <f t="shared" si="53"/>
        <v>0</v>
      </c>
      <c r="DF132" s="84">
        <f t="shared" si="53"/>
        <v>0</v>
      </c>
      <c r="DG132" s="84">
        <f t="shared" si="53"/>
        <v>0</v>
      </c>
      <c r="DH132" s="84">
        <f t="shared" si="54"/>
        <v>0</v>
      </c>
      <c r="DI132" s="84">
        <f t="shared" si="54"/>
        <v>0</v>
      </c>
      <c r="DJ132" s="84">
        <f t="shared" si="54"/>
        <v>0</v>
      </c>
      <c r="DK132" s="84">
        <f t="shared" si="54"/>
        <v>0</v>
      </c>
      <c r="DL132" s="311"/>
      <c r="DM132" s="311"/>
      <c r="DN132" s="311"/>
      <c r="DO132" s="311"/>
      <c r="DP132" s="311"/>
      <c r="DQ132" s="311"/>
      <c r="DR132" s="311"/>
    </row>
    <row r="133" spans="1:122" ht="13.5" thickBot="1" x14ac:dyDescent="0.25">
      <c r="A133" s="84">
        <v>1807</v>
      </c>
      <c r="B133" s="309"/>
      <c r="C133" s="86">
        <v>42629</v>
      </c>
      <c r="D133" s="87">
        <v>71759</v>
      </c>
      <c r="E133" s="84">
        <v>9706</v>
      </c>
      <c r="F133" s="88">
        <v>329</v>
      </c>
      <c r="G133" s="84">
        <v>3</v>
      </c>
      <c r="H133" s="89">
        <v>0.96610344117041003</v>
      </c>
      <c r="I133" s="88">
        <v>13261</v>
      </c>
      <c r="J133" s="84">
        <v>730</v>
      </c>
      <c r="K133" s="88">
        <v>0</v>
      </c>
      <c r="L133" s="89">
        <v>0.94495136113415279</v>
      </c>
      <c r="M133" s="88">
        <v>4396</v>
      </c>
      <c r="N133" s="88">
        <v>129</v>
      </c>
      <c r="O133" s="88">
        <v>0</v>
      </c>
      <c r="P133" s="90">
        <v>0.97065514103730666</v>
      </c>
      <c r="Q133" s="88">
        <v>6715</v>
      </c>
      <c r="R133" s="88">
        <v>354</v>
      </c>
      <c r="S133" s="88">
        <v>6</v>
      </c>
      <c r="T133" s="90">
        <v>0.94728220402084884</v>
      </c>
      <c r="U133" s="88">
        <v>37681</v>
      </c>
      <c r="V133" s="88">
        <v>1717</v>
      </c>
      <c r="W133" s="88">
        <v>7</v>
      </c>
      <c r="X133" s="90">
        <v>0.9544332687561371</v>
      </c>
      <c r="Y133" s="85">
        <v>71759</v>
      </c>
      <c r="Z133" s="85">
        <v>3259</v>
      </c>
      <c r="AA133" s="91">
        <v>16</v>
      </c>
      <c r="AB133" s="92">
        <v>1</v>
      </c>
      <c r="AC133" s="84">
        <v>0</v>
      </c>
      <c r="AD133" s="84">
        <v>0</v>
      </c>
      <c r="AE133" s="92">
        <v>1</v>
      </c>
      <c r="AF133" s="84">
        <v>0</v>
      </c>
      <c r="AG133" s="84">
        <v>0</v>
      </c>
      <c r="AH133" s="93">
        <v>1</v>
      </c>
      <c r="AI133" s="84">
        <v>0</v>
      </c>
      <c r="AJ133" s="94">
        <v>0</v>
      </c>
      <c r="AK133" s="93">
        <v>1</v>
      </c>
      <c r="AL133" s="84">
        <v>0</v>
      </c>
      <c r="AM133" s="94">
        <v>0</v>
      </c>
      <c r="AN133" s="93">
        <v>1</v>
      </c>
      <c r="AO133" s="84">
        <v>0</v>
      </c>
      <c r="AP133" s="94">
        <v>0</v>
      </c>
      <c r="AQ133" s="93">
        <v>1</v>
      </c>
      <c r="AR133" s="84">
        <v>0</v>
      </c>
      <c r="AS133" s="94">
        <v>0</v>
      </c>
      <c r="AT133" s="93">
        <v>1</v>
      </c>
      <c r="AU133" s="84">
        <v>0</v>
      </c>
      <c r="AV133" s="94">
        <v>0</v>
      </c>
      <c r="AW133" s="95">
        <f t="shared" si="81"/>
        <v>9706</v>
      </c>
      <c r="AX133" s="95">
        <f t="shared" si="82"/>
        <v>17657</v>
      </c>
      <c r="AY133" s="96">
        <f t="shared" si="83"/>
        <v>44396</v>
      </c>
      <c r="AZ133" s="108"/>
      <c r="BA133" s="97">
        <v>21</v>
      </c>
      <c r="BB133" s="98">
        <v>9</v>
      </c>
      <c r="BC133" s="98">
        <v>22</v>
      </c>
      <c r="BD133" s="99">
        <v>7.5</v>
      </c>
      <c r="BE133" s="100">
        <v>10.5</v>
      </c>
      <c r="BF133" s="111"/>
      <c r="BG133" s="102"/>
      <c r="BH133" s="102"/>
      <c r="BI133" s="102"/>
      <c r="BJ133" s="102"/>
      <c r="BK133" s="102"/>
      <c r="BL133" s="103"/>
      <c r="BM133" s="104"/>
      <c r="BN133" s="102"/>
      <c r="BO133" s="102"/>
      <c r="BP133" s="104"/>
      <c r="BQ133" s="104"/>
      <c r="BR133" s="104"/>
      <c r="BS133" s="104"/>
      <c r="BT133" s="105">
        <f t="shared" si="71"/>
        <v>1</v>
      </c>
      <c r="BU133" s="105">
        <f t="shared" si="72"/>
        <v>1</v>
      </c>
      <c r="BV133" s="105">
        <f t="shared" si="73"/>
        <v>1</v>
      </c>
      <c r="BW133" s="105">
        <f t="shared" si="63"/>
        <v>1</v>
      </c>
      <c r="BX133" s="105">
        <f t="shared" si="74"/>
        <v>1</v>
      </c>
      <c r="BY133" s="105">
        <f t="shared" si="75"/>
        <v>1</v>
      </c>
      <c r="BZ133" s="105">
        <f t="shared" si="76"/>
        <v>1</v>
      </c>
      <c r="CA133" s="215">
        <v>0.98</v>
      </c>
      <c r="CB133" s="215">
        <v>0.9</v>
      </c>
      <c r="CC133" s="314"/>
      <c r="CD133" s="314"/>
      <c r="CE133" s="314"/>
      <c r="CF133" s="314"/>
      <c r="CG133" s="314"/>
      <c r="CH133" s="314"/>
      <c r="CI133" s="314"/>
      <c r="CJ133" s="216">
        <v>0.998</v>
      </c>
      <c r="CK133" s="216">
        <v>0.95</v>
      </c>
      <c r="CL133" s="217">
        <f t="shared" si="64"/>
        <v>1</v>
      </c>
      <c r="CM133" s="217">
        <f t="shared" si="65"/>
        <v>1</v>
      </c>
      <c r="CN133" s="217">
        <f t="shared" si="66"/>
        <v>1</v>
      </c>
      <c r="CO133" s="217">
        <f t="shared" si="67"/>
        <v>1</v>
      </c>
      <c r="CP133" s="217">
        <f t="shared" si="68"/>
        <v>1</v>
      </c>
      <c r="CQ133" s="217">
        <f t="shared" si="69"/>
        <v>1</v>
      </c>
      <c r="CR133" s="217">
        <f t="shared" si="70"/>
        <v>1</v>
      </c>
      <c r="CS133" s="317"/>
      <c r="CT133" s="317"/>
      <c r="CU133" s="317"/>
      <c r="CV133" s="317"/>
      <c r="CW133" s="317"/>
      <c r="CX133" s="317"/>
      <c r="CY133" s="317"/>
      <c r="CZ133" s="316"/>
      <c r="DA133" s="312"/>
      <c r="DB133" s="312"/>
      <c r="DC133" s="312"/>
      <c r="DD133" s="312"/>
      <c r="DE133" s="84">
        <f t="shared" si="53"/>
        <v>0</v>
      </c>
      <c r="DF133" s="84">
        <f t="shared" si="53"/>
        <v>0</v>
      </c>
      <c r="DG133" s="84">
        <f t="shared" si="53"/>
        <v>0</v>
      </c>
      <c r="DH133" s="84">
        <f t="shared" si="54"/>
        <v>0</v>
      </c>
      <c r="DI133" s="84">
        <f t="shared" si="54"/>
        <v>0</v>
      </c>
      <c r="DJ133" s="84">
        <f t="shared" si="54"/>
        <v>0</v>
      </c>
      <c r="DK133" s="84">
        <f t="shared" ref="DK133:DK196" si="93">IF(BZ133&lt;93.4%,1500,IF(BZ133&lt;93.8%,800,IF(BZ133&lt;94.2%,750,IF(BZ133&lt;94.5%,700,IF(BZ133&lt;94.8%,650,IF(BZ133&lt;95%,500,))))))</f>
        <v>0</v>
      </c>
      <c r="DL133" s="311"/>
      <c r="DM133" s="311"/>
      <c r="DN133" s="311"/>
      <c r="DO133" s="311"/>
      <c r="DP133" s="311"/>
      <c r="DQ133" s="311"/>
      <c r="DR133" s="311"/>
    </row>
    <row r="134" spans="1:122" ht="13.5" thickBot="1" x14ac:dyDescent="0.25">
      <c r="A134" s="84">
        <v>1808</v>
      </c>
      <c r="B134" s="309"/>
      <c r="C134" s="86">
        <v>42630</v>
      </c>
      <c r="D134" s="87">
        <v>59920</v>
      </c>
      <c r="E134" s="84"/>
      <c r="F134" s="88"/>
      <c r="G134" s="84"/>
      <c r="H134" s="89"/>
      <c r="I134" s="88">
        <v>6735</v>
      </c>
      <c r="J134" s="84">
        <v>428</v>
      </c>
      <c r="K134" s="88">
        <v>0</v>
      </c>
      <c r="L134" s="89">
        <v>0.93645137342242024</v>
      </c>
      <c r="M134" s="88">
        <v>2117</v>
      </c>
      <c r="N134" s="88">
        <v>110</v>
      </c>
      <c r="O134" s="88">
        <v>0</v>
      </c>
      <c r="P134" s="90">
        <v>0.94803967879074158</v>
      </c>
      <c r="Q134" s="88">
        <v>2046</v>
      </c>
      <c r="R134" s="88">
        <v>129</v>
      </c>
      <c r="S134" s="88">
        <v>1</v>
      </c>
      <c r="T134" s="90">
        <v>0.93695014662756593</v>
      </c>
      <c r="U134" s="88">
        <v>49022</v>
      </c>
      <c r="V134" s="88">
        <v>1847</v>
      </c>
      <c r="W134" s="88">
        <v>4</v>
      </c>
      <c r="X134" s="90">
        <v>0.96232303863571456</v>
      </c>
      <c r="Y134" s="85">
        <v>59920</v>
      </c>
      <c r="Z134" s="85">
        <v>2514</v>
      </c>
      <c r="AA134" s="91">
        <v>5</v>
      </c>
      <c r="AB134" s="92">
        <v>1</v>
      </c>
      <c r="AC134" s="84">
        <v>0</v>
      </c>
      <c r="AD134" s="84">
        <v>0</v>
      </c>
      <c r="AE134" s="92">
        <v>1</v>
      </c>
      <c r="AF134" s="84">
        <v>0</v>
      </c>
      <c r="AG134" s="84">
        <v>0</v>
      </c>
      <c r="AH134" s="93">
        <v>1</v>
      </c>
      <c r="AI134" s="84">
        <v>0</v>
      </c>
      <c r="AJ134" s="94">
        <v>0</v>
      </c>
      <c r="AK134" s="93">
        <v>1</v>
      </c>
      <c r="AL134" s="84">
        <v>0</v>
      </c>
      <c r="AM134" s="94">
        <v>0</v>
      </c>
      <c r="AN134" s="93">
        <v>1</v>
      </c>
      <c r="AO134" s="84">
        <v>0</v>
      </c>
      <c r="AP134" s="94">
        <v>0</v>
      </c>
      <c r="AQ134" s="93">
        <v>1</v>
      </c>
      <c r="AR134" s="84">
        <v>0</v>
      </c>
      <c r="AS134" s="94">
        <v>0</v>
      </c>
      <c r="AT134" s="93">
        <v>1</v>
      </c>
      <c r="AU134" s="84">
        <v>0</v>
      </c>
      <c r="AV134" s="94">
        <v>0</v>
      </c>
      <c r="AW134" s="95">
        <f t="shared" si="81"/>
        <v>0</v>
      </c>
      <c r="AX134" s="95">
        <f t="shared" si="82"/>
        <v>8852</v>
      </c>
      <c r="AY134" s="96">
        <f t="shared" si="83"/>
        <v>51068</v>
      </c>
      <c r="AZ134" s="108"/>
      <c r="BA134" s="97">
        <v>21</v>
      </c>
      <c r="BB134" s="98">
        <v>9</v>
      </c>
      <c r="BC134" s="98">
        <v>22</v>
      </c>
      <c r="BD134" s="99">
        <v>7.5</v>
      </c>
      <c r="BE134" s="100">
        <v>10.5</v>
      </c>
      <c r="BF134" s="111"/>
      <c r="BG134" s="102"/>
      <c r="BH134" s="102"/>
      <c r="BI134" s="102"/>
      <c r="BJ134" s="102"/>
      <c r="BK134" s="102"/>
      <c r="BL134" s="103"/>
      <c r="BM134" s="104"/>
      <c r="BN134" s="102"/>
      <c r="BO134" s="102"/>
      <c r="BP134" s="104"/>
      <c r="BQ134" s="104"/>
      <c r="BR134" s="104"/>
      <c r="BS134" s="104"/>
      <c r="BT134" s="105">
        <f t="shared" si="71"/>
        <v>1</v>
      </c>
      <c r="BU134" s="105">
        <f t="shared" si="72"/>
        <v>1</v>
      </c>
      <c r="BV134" s="105">
        <f t="shared" si="73"/>
        <v>1</v>
      </c>
      <c r="BW134" s="105">
        <f t="shared" si="63"/>
        <v>1</v>
      </c>
      <c r="BX134" s="105">
        <f t="shared" si="74"/>
        <v>1</v>
      </c>
      <c r="BY134" s="105">
        <f t="shared" si="75"/>
        <v>1</v>
      </c>
      <c r="BZ134" s="105">
        <f t="shared" si="76"/>
        <v>1</v>
      </c>
      <c r="CA134" s="215">
        <v>0.98</v>
      </c>
      <c r="CB134" s="215">
        <v>0.9</v>
      </c>
      <c r="CC134" s="314"/>
      <c r="CD134" s="314"/>
      <c r="CE134" s="314"/>
      <c r="CF134" s="314"/>
      <c r="CG134" s="314"/>
      <c r="CH134" s="314"/>
      <c r="CI134" s="314"/>
      <c r="CJ134" s="216">
        <v>0.998</v>
      </c>
      <c r="CK134" s="216">
        <v>0.95</v>
      </c>
      <c r="CL134" s="217">
        <f t="shared" si="64"/>
        <v>1</v>
      </c>
      <c r="CM134" s="217">
        <f t="shared" si="65"/>
        <v>1</v>
      </c>
      <c r="CN134" s="217">
        <f t="shared" si="66"/>
        <v>1</v>
      </c>
      <c r="CO134" s="217">
        <f t="shared" si="67"/>
        <v>1</v>
      </c>
      <c r="CP134" s="217">
        <f t="shared" si="68"/>
        <v>1</v>
      </c>
      <c r="CQ134" s="217">
        <f t="shared" si="69"/>
        <v>1</v>
      </c>
      <c r="CR134" s="217">
        <f t="shared" si="70"/>
        <v>1</v>
      </c>
      <c r="CS134" s="317"/>
      <c r="CT134" s="317"/>
      <c r="CU134" s="317"/>
      <c r="CV134" s="317"/>
      <c r="CW134" s="317"/>
      <c r="CX134" s="317"/>
      <c r="CY134" s="317"/>
      <c r="CZ134" s="316"/>
      <c r="DA134" s="312"/>
      <c r="DB134" s="312"/>
      <c r="DC134" s="312"/>
      <c r="DD134" s="312"/>
      <c r="DE134" s="84">
        <f t="shared" ref="DE134:DG197" si="94">IF(BT134&lt;96.4%,1500,IF(BT134&lt;96.8%,800,IF(BT134&lt;97.2%,750,IF(BT134&lt;97.5%,700,IF(BT134&lt;97.8%,650,IF(BT134&lt;98%,500,))))))</f>
        <v>0</v>
      </c>
      <c r="DF134" s="84">
        <f t="shared" si="94"/>
        <v>0</v>
      </c>
      <c r="DG134" s="84">
        <f t="shared" si="94"/>
        <v>0</v>
      </c>
      <c r="DH134" s="84">
        <f t="shared" ref="DH134:DK197" si="95">IF(BW134&lt;93.4%,1500,IF(BW134&lt;93.8%,800,IF(BW134&lt;94.2%,750,IF(BW134&lt;94.5%,700,IF(BW134&lt;94.8%,650,IF(BW134&lt;95%,500,))))))</f>
        <v>0</v>
      </c>
      <c r="DI134" s="84">
        <f t="shared" si="95"/>
        <v>0</v>
      </c>
      <c r="DJ134" s="84">
        <f t="shared" si="95"/>
        <v>0</v>
      </c>
      <c r="DK134" s="84">
        <f t="shared" si="93"/>
        <v>0</v>
      </c>
      <c r="DL134" s="311"/>
      <c r="DM134" s="311"/>
      <c r="DN134" s="311"/>
      <c r="DO134" s="311"/>
      <c r="DP134" s="311"/>
      <c r="DQ134" s="311"/>
      <c r="DR134" s="311"/>
    </row>
    <row r="135" spans="1:122" ht="13.5" thickBot="1" x14ac:dyDescent="0.25">
      <c r="A135" s="84">
        <v>1809</v>
      </c>
      <c r="B135" s="310"/>
      <c r="C135" s="86">
        <v>42631</v>
      </c>
      <c r="D135" s="87">
        <v>29339</v>
      </c>
      <c r="E135" s="84"/>
      <c r="F135" s="88"/>
      <c r="G135" s="84"/>
      <c r="H135" s="89"/>
      <c r="I135" s="88">
        <v>3947</v>
      </c>
      <c r="J135" s="84">
        <v>135</v>
      </c>
      <c r="K135" s="88">
        <v>0</v>
      </c>
      <c r="L135" s="89">
        <v>0.96579680770205223</v>
      </c>
      <c r="M135" s="88">
        <v>734</v>
      </c>
      <c r="N135" s="88">
        <v>74</v>
      </c>
      <c r="O135" s="88">
        <v>0</v>
      </c>
      <c r="P135" s="90">
        <v>0.89918256130790186</v>
      </c>
      <c r="Q135" s="88">
        <v>913</v>
      </c>
      <c r="R135" s="88">
        <v>39</v>
      </c>
      <c r="S135" s="88">
        <v>0</v>
      </c>
      <c r="T135" s="90">
        <v>0.95728368017524645</v>
      </c>
      <c r="U135" s="88">
        <v>23745</v>
      </c>
      <c r="V135" s="88">
        <v>543</v>
      </c>
      <c r="W135" s="88">
        <v>0</v>
      </c>
      <c r="X135" s="90">
        <v>0.97713202779532538</v>
      </c>
      <c r="Y135" s="85">
        <v>29339</v>
      </c>
      <c r="Z135" s="85">
        <v>791</v>
      </c>
      <c r="AA135" s="91">
        <v>0</v>
      </c>
      <c r="AB135" s="92">
        <v>1</v>
      </c>
      <c r="AC135" s="84">
        <v>0</v>
      </c>
      <c r="AD135" s="84">
        <v>0</v>
      </c>
      <c r="AE135" s="92">
        <v>1</v>
      </c>
      <c r="AF135" s="84">
        <v>0</v>
      </c>
      <c r="AG135" s="84">
        <v>0</v>
      </c>
      <c r="AH135" s="93">
        <v>1</v>
      </c>
      <c r="AI135" s="84">
        <v>0</v>
      </c>
      <c r="AJ135" s="94">
        <v>0</v>
      </c>
      <c r="AK135" s="93">
        <v>1</v>
      </c>
      <c r="AL135" s="84">
        <v>0</v>
      </c>
      <c r="AM135" s="94">
        <v>0</v>
      </c>
      <c r="AN135" s="93">
        <v>1</v>
      </c>
      <c r="AO135" s="84">
        <v>0</v>
      </c>
      <c r="AP135" s="94">
        <v>0</v>
      </c>
      <c r="AQ135" s="93">
        <v>1</v>
      </c>
      <c r="AR135" s="84">
        <v>0</v>
      </c>
      <c r="AS135" s="94">
        <v>0</v>
      </c>
      <c r="AT135" s="93">
        <v>1</v>
      </c>
      <c r="AU135" s="84">
        <v>0</v>
      </c>
      <c r="AV135" s="94">
        <v>0</v>
      </c>
      <c r="AW135" s="95">
        <f t="shared" si="81"/>
        <v>0</v>
      </c>
      <c r="AX135" s="95">
        <f t="shared" si="82"/>
        <v>4681</v>
      </c>
      <c r="AY135" s="96">
        <f t="shared" si="83"/>
        <v>24658</v>
      </c>
      <c r="AZ135" s="108"/>
      <c r="BA135" s="97">
        <v>21</v>
      </c>
      <c r="BB135" s="98">
        <v>9</v>
      </c>
      <c r="BC135" s="98">
        <v>22</v>
      </c>
      <c r="BD135" s="99">
        <v>7.5</v>
      </c>
      <c r="BE135" s="100">
        <v>10.5</v>
      </c>
      <c r="BF135" s="111"/>
      <c r="BG135" s="102"/>
      <c r="BH135" s="102"/>
      <c r="BI135" s="102"/>
      <c r="BJ135" s="102"/>
      <c r="BK135" s="102"/>
      <c r="BL135" s="103"/>
      <c r="BM135" s="104"/>
      <c r="BN135" s="102"/>
      <c r="BO135" s="102"/>
      <c r="BP135" s="104"/>
      <c r="BQ135" s="104"/>
      <c r="BR135" s="104"/>
      <c r="BS135" s="104"/>
      <c r="BT135" s="105">
        <f t="shared" si="71"/>
        <v>1</v>
      </c>
      <c r="BU135" s="105">
        <f t="shared" si="72"/>
        <v>1</v>
      </c>
      <c r="BV135" s="105">
        <f t="shared" si="73"/>
        <v>1</v>
      </c>
      <c r="BW135" s="105">
        <f t="shared" si="63"/>
        <v>1</v>
      </c>
      <c r="BX135" s="105">
        <f t="shared" si="74"/>
        <v>1</v>
      </c>
      <c r="BY135" s="105">
        <f t="shared" si="75"/>
        <v>1</v>
      </c>
      <c r="BZ135" s="105">
        <f t="shared" si="76"/>
        <v>1</v>
      </c>
      <c r="CA135" s="215">
        <v>0.98</v>
      </c>
      <c r="CB135" s="215">
        <v>0.9</v>
      </c>
      <c r="CC135" s="315"/>
      <c r="CD135" s="315"/>
      <c r="CE135" s="315"/>
      <c r="CF135" s="315"/>
      <c r="CG135" s="315"/>
      <c r="CH135" s="315"/>
      <c r="CI135" s="315"/>
      <c r="CJ135" s="216">
        <v>0.998</v>
      </c>
      <c r="CK135" s="216">
        <v>0.95</v>
      </c>
      <c r="CL135" s="217">
        <f t="shared" si="64"/>
        <v>1</v>
      </c>
      <c r="CM135" s="217">
        <f t="shared" si="65"/>
        <v>1</v>
      </c>
      <c r="CN135" s="217">
        <f t="shared" si="66"/>
        <v>1</v>
      </c>
      <c r="CO135" s="217">
        <f t="shared" si="67"/>
        <v>1</v>
      </c>
      <c r="CP135" s="217">
        <f t="shared" si="68"/>
        <v>1</v>
      </c>
      <c r="CQ135" s="217">
        <f t="shared" si="69"/>
        <v>1</v>
      </c>
      <c r="CR135" s="217">
        <f t="shared" si="70"/>
        <v>1</v>
      </c>
      <c r="CS135" s="317"/>
      <c r="CT135" s="317"/>
      <c r="CU135" s="317"/>
      <c r="CV135" s="317"/>
      <c r="CW135" s="317"/>
      <c r="CX135" s="317"/>
      <c r="CY135" s="317"/>
      <c r="CZ135" s="316"/>
      <c r="DA135" s="312"/>
      <c r="DB135" s="312"/>
      <c r="DC135" s="312"/>
      <c r="DD135" s="312"/>
      <c r="DE135" s="84">
        <f t="shared" si="94"/>
        <v>0</v>
      </c>
      <c r="DF135" s="84">
        <f t="shared" si="94"/>
        <v>0</v>
      </c>
      <c r="DG135" s="84">
        <f t="shared" si="94"/>
        <v>0</v>
      </c>
      <c r="DH135" s="84">
        <f t="shared" si="95"/>
        <v>0</v>
      </c>
      <c r="DI135" s="84">
        <f t="shared" si="95"/>
        <v>0</v>
      </c>
      <c r="DJ135" s="84">
        <f t="shared" si="95"/>
        <v>0</v>
      </c>
      <c r="DK135" s="84">
        <f t="shared" si="93"/>
        <v>0</v>
      </c>
      <c r="DL135" s="311"/>
      <c r="DM135" s="311"/>
      <c r="DN135" s="311"/>
      <c r="DO135" s="311"/>
      <c r="DP135" s="311"/>
      <c r="DQ135" s="311"/>
      <c r="DR135" s="311"/>
    </row>
    <row r="136" spans="1:122" ht="13.5" thickBot="1" x14ac:dyDescent="0.25">
      <c r="A136" s="84">
        <v>1810</v>
      </c>
      <c r="B136" s="308">
        <v>38</v>
      </c>
      <c r="C136" s="86">
        <v>42632</v>
      </c>
      <c r="D136" s="87">
        <v>77836</v>
      </c>
      <c r="E136" s="84">
        <v>11092</v>
      </c>
      <c r="F136" s="88">
        <v>354</v>
      </c>
      <c r="G136" s="84">
        <v>0</v>
      </c>
      <c r="H136" s="89">
        <v>0.96808510638297873</v>
      </c>
      <c r="I136" s="88">
        <v>14046</v>
      </c>
      <c r="J136" s="84">
        <v>519</v>
      </c>
      <c r="K136" s="88">
        <v>0</v>
      </c>
      <c r="L136" s="89">
        <v>0.96304997864160613</v>
      </c>
      <c r="M136" s="88">
        <v>5425</v>
      </c>
      <c r="N136" s="88">
        <v>175</v>
      </c>
      <c r="O136" s="88">
        <v>0</v>
      </c>
      <c r="P136" s="90">
        <v>0.967741935483871</v>
      </c>
      <c r="Q136" s="88">
        <v>6560</v>
      </c>
      <c r="R136" s="88">
        <v>342</v>
      </c>
      <c r="S136" s="88">
        <v>1</v>
      </c>
      <c r="T136" s="90">
        <v>0.94786585365853659</v>
      </c>
      <c r="U136" s="88">
        <v>40713</v>
      </c>
      <c r="V136" s="88">
        <v>1884</v>
      </c>
      <c r="W136" s="88">
        <v>6</v>
      </c>
      <c r="X136" s="90">
        <v>0.9537248544690885</v>
      </c>
      <c r="Y136" s="85">
        <v>77836</v>
      </c>
      <c r="Z136" s="85">
        <v>3274</v>
      </c>
      <c r="AA136" s="91">
        <v>7</v>
      </c>
      <c r="AB136" s="92">
        <v>1</v>
      </c>
      <c r="AC136" s="84">
        <v>0</v>
      </c>
      <c r="AD136" s="84">
        <v>0</v>
      </c>
      <c r="AE136" s="92">
        <v>1</v>
      </c>
      <c r="AF136" s="84">
        <v>0</v>
      </c>
      <c r="AG136" s="84">
        <v>0</v>
      </c>
      <c r="AH136" s="93">
        <v>1</v>
      </c>
      <c r="AI136" s="84">
        <v>0</v>
      </c>
      <c r="AJ136" s="94">
        <v>0</v>
      </c>
      <c r="AK136" s="93">
        <v>1</v>
      </c>
      <c r="AL136" s="84">
        <v>0</v>
      </c>
      <c r="AM136" s="94">
        <v>0</v>
      </c>
      <c r="AN136" s="93">
        <v>1</v>
      </c>
      <c r="AO136" s="84">
        <v>0</v>
      </c>
      <c r="AP136" s="94">
        <v>0</v>
      </c>
      <c r="AQ136" s="93">
        <v>1</v>
      </c>
      <c r="AR136" s="84">
        <v>0</v>
      </c>
      <c r="AS136" s="94">
        <v>0</v>
      </c>
      <c r="AT136" s="93">
        <v>1</v>
      </c>
      <c r="AU136" s="84">
        <v>0</v>
      </c>
      <c r="AV136" s="94">
        <v>0</v>
      </c>
      <c r="AW136" s="95">
        <f t="shared" si="81"/>
        <v>11092</v>
      </c>
      <c r="AX136" s="95">
        <f t="shared" si="82"/>
        <v>19471</v>
      </c>
      <c r="AY136" s="96">
        <f t="shared" si="83"/>
        <v>47273</v>
      </c>
      <c r="AZ136" s="108"/>
      <c r="BA136" s="97">
        <v>14.5</v>
      </c>
      <c r="BB136" s="98">
        <v>0</v>
      </c>
      <c r="BC136" s="98">
        <v>12</v>
      </c>
      <c r="BD136" s="99">
        <v>7.5</v>
      </c>
      <c r="BE136" s="100">
        <v>10.5</v>
      </c>
      <c r="BF136" s="111"/>
      <c r="BG136" s="102"/>
      <c r="BH136" s="102"/>
      <c r="BI136" s="102"/>
      <c r="BJ136" s="102"/>
      <c r="BK136" s="102"/>
      <c r="BL136" s="103"/>
      <c r="BM136" s="104"/>
      <c r="BN136" s="102"/>
      <c r="BO136" s="102"/>
      <c r="BP136" s="104"/>
      <c r="BQ136" s="104"/>
      <c r="BR136" s="104"/>
      <c r="BS136" s="104"/>
      <c r="BT136" s="105">
        <f t="shared" si="71"/>
        <v>1</v>
      </c>
      <c r="BU136" s="105">
        <f t="shared" si="72"/>
        <v>1</v>
      </c>
      <c r="BV136" s="105">
        <f t="shared" si="73"/>
        <v>1</v>
      </c>
      <c r="BW136" s="105">
        <f t="shared" si="63"/>
        <v>1</v>
      </c>
      <c r="BX136" s="105">
        <f t="shared" si="74"/>
        <v>1</v>
      </c>
      <c r="BY136" s="105">
        <f t="shared" si="75"/>
        <v>1</v>
      </c>
      <c r="BZ136" s="105">
        <f t="shared" si="76"/>
        <v>1</v>
      </c>
      <c r="CA136" s="215">
        <v>0.98</v>
      </c>
      <c r="CB136" s="215">
        <v>0.9</v>
      </c>
      <c r="CC136" s="313">
        <f t="shared" ref="CC136:CI136" si="96">AVERAGE(BT136:BT142)</f>
        <v>1</v>
      </c>
      <c r="CD136" s="313">
        <f t="shared" si="96"/>
        <v>1</v>
      </c>
      <c r="CE136" s="313">
        <f t="shared" si="96"/>
        <v>1</v>
      </c>
      <c r="CF136" s="313">
        <f t="shared" si="96"/>
        <v>1</v>
      </c>
      <c r="CG136" s="313">
        <f t="shared" si="96"/>
        <v>1</v>
      </c>
      <c r="CH136" s="313">
        <f t="shared" si="96"/>
        <v>1</v>
      </c>
      <c r="CI136" s="313">
        <f t="shared" si="96"/>
        <v>1</v>
      </c>
      <c r="CJ136" s="216">
        <v>0.998</v>
      </c>
      <c r="CK136" s="216">
        <v>0.95</v>
      </c>
      <c r="CL136" s="217">
        <f t="shared" si="64"/>
        <v>1</v>
      </c>
      <c r="CM136" s="217">
        <f t="shared" si="65"/>
        <v>1</v>
      </c>
      <c r="CN136" s="217">
        <f t="shared" si="66"/>
        <v>1</v>
      </c>
      <c r="CO136" s="217">
        <f t="shared" si="67"/>
        <v>1</v>
      </c>
      <c r="CP136" s="217">
        <f t="shared" si="68"/>
        <v>1</v>
      </c>
      <c r="CQ136" s="217">
        <f t="shared" si="69"/>
        <v>1</v>
      </c>
      <c r="CR136" s="217">
        <f t="shared" si="70"/>
        <v>1</v>
      </c>
      <c r="CS136" s="316">
        <f t="shared" ref="CS136:CY136" si="97">AVERAGE(CL136:CL142)</f>
        <v>1</v>
      </c>
      <c r="CT136" s="316">
        <f t="shared" si="97"/>
        <v>1</v>
      </c>
      <c r="CU136" s="316">
        <f t="shared" si="97"/>
        <v>1</v>
      </c>
      <c r="CV136" s="316">
        <f t="shared" si="97"/>
        <v>1</v>
      </c>
      <c r="CW136" s="316">
        <f t="shared" si="97"/>
        <v>1</v>
      </c>
      <c r="CX136" s="316">
        <f t="shared" si="97"/>
        <v>1</v>
      </c>
      <c r="CY136" s="316">
        <f t="shared" si="97"/>
        <v>1</v>
      </c>
      <c r="CZ136" s="316">
        <f>(SUM(Q136:Q142)-SUM(R136:R142))/SUM(Q136:Q142)</f>
        <v>0.95473808270016802</v>
      </c>
      <c r="DA136" s="312">
        <f>(SUM(U136:U142)-SUM(V136:V142))/SUM(U136:U142)</f>
        <v>0.95825558834680091</v>
      </c>
      <c r="DB136" s="312">
        <f>((SUM(E136:E142)-SUM(F136:F142))/SUM(E136:E142))</f>
        <v>0.96960034855626409</v>
      </c>
      <c r="DC136" s="312">
        <f>((SUM(I136:I142)-SUM(J136:J142))/SUM(I136:I142))</f>
        <v>0.96357365970343367</v>
      </c>
      <c r="DD136" s="312">
        <f>((SUM(M136:M142)-SUM(N136:N142))/SUM(M136:M142))</f>
        <v>0.95250640321990487</v>
      </c>
      <c r="DE136" s="84">
        <f t="shared" si="94"/>
        <v>0</v>
      </c>
      <c r="DF136" s="84">
        <f t="shared" si="94"/>
        <v>0</v>
      </c>
      <c r="DG136" s="84">
        <f t="shared" si="94"/>
        <v>0</v>
      </c>
      <c r="DH136" s="84">
        <f t="shared" si="95"/>
        <v>0</v>
      </c>
      <c r="DI136" s="84">
        <f t="shared" si="95"/>
        <v>0</v>
      </c>
      <c r="DJ136" s="84">
        <f t="shared" si="95"/>
        <v>0</v>
      </c>
      <c r="DK136" s="84">
        <f t="shared" si="93"/>
        <v>0</v>
      </c>
      <c r="DL136" s="311">
        <f>IF(CC136&lt;99%,5000,IF(CC136&lt;99.2%,4500,IF(CC136&lt;99.3%,4000,IF(CC136&lt;99.4%,3500,IF(CC136&lt;99.5%,3000,IF(CC136&lt;99.6%,2500,IF(CC136&lt;99.7%,2000,IF(CC136&lt;99.8%,1500,))))))))</f>
        <v>0</v>
      </c>
      <c r="DM136" s="311">
        <f>IF(CD136&lt;99%,5000,IF(CD136&lt;99.2%,4500,IF(CD136&lt;99.3%,4000,IF(CD136&lt;99.4%,3500,IF(CD136&lt;99.5%,3000,IF(CD136&lt;99.6%,2500,IF(CD136&lt;99.7%,2000,IF(CD136&lt;99.8%,1500,))))))))</f>
        <v>0</v>
      </c>
      <c r="DN136" s="311">
        <f>IF(CE136&lt;99%,5000,IF(CE136&lt;99.2%,4500,IF(CE136&lt;99.3%,4000,IF(CE136&lt;99.4%,3500,IF(CE136&lt;99.5%,3000,IF(CE136&lt;99.6%,2500,IF(CE136&lt;99.7%,2000,IF(CE136&lt;99.8%,1500,))))))))</f>
        <v>0</v>
      </c>
      <c r="DO136" s="311">
        <f>IF(CF136&lt;88.2%,5000,IF(CF136&lt;88.4%,4500,IF(CF136&lt;88.5%,4000,IF(CF136&lt;88.6%,3500,IF(CF136&lt;88.7%,3000,IF(CF136&lt;88.8%,2500,IF(CF136&lt;88.9%,2000,IF(CF136&lt;90%,1500,))))))))</f>
        <v>0</v>
      </c>
      <c r="DP136" s="311">
        <f>IF(CG136&lt;99%,5000,IF(CG136&lt;99.2%,4500,IF(CG136&lt;99.3%,4000,IF(CG136&lt;99.4%,3500,IF(CG136&lt;99.5%,3000,IF(CG136&lt;99.6%,2500,IF(CG136&lt;99.7%,2000,IF(CG136&lt;99.8%,1500,))))))))</f>
        <v>0</v>
      </c>
      <c r="DQ136" s="311">
        <f>IF(CH136&lt;99%,5000,IF(CH136&lt;99.2%,4500,IF(CH136&lt;99.3%,4000,IF(CH136&lt;99.4%,3500,IF(CH136&lt;99.5%,3000,IF(CH136&lt;99.6%,2500,IF(CH136&lt;99.7%,2000,IF(CH136&lt;99.8%,1500,))))))))</f>
        <v>0</v>
      </c>
      <c r="DR136" s="311">
        <f>IF(CI136&lt;99%,5000,IF(CI136&lt;99.2%,4500,IF(CI136&lt;99.3%,4000,IF(CI136&lt;99.4%,3500,IF(CI136&lt;99.5%,3000,IF(CI136&lt;99.6%,2500,IF(CI136&lt;99.7%,2000,IF(CI136&lt;99.8%,1500,))))))))</f>
        <v>0</v>
      </c>
    </row>
    <row r="137" spans="1:122" ht="13.5" thickBot="1" x14ac:dyDescent="0.25">
      <c r="A137" s="84">
        <v>1811</v>
      </c>
      <c r="B137" s="309"/>
      <c r="C137" s="86">
        <v>42633</v>
      </c>
      <c r="D137" s="87">
        <v>80363</v>
      </c>
      <c r="E137" s="84">
        <v>10552</v>
      </c>
      <c r="F137" s="88">
        <v>310</v>
      </c>
      <c r="G137" s="84">
        <v>0</v>
      </c>
      <c r="H137" s="89">
        <v>0.97062168309325247</v>
      </c>
      <c r="I137" s="88">
        <v>14987</v>
      </c>
      <c r="J137" s="84">
        <v>515</v>
      </c>
      <c r="K137" s="88">
        <v>0</v>
      </c>
      <c r="L137" s="89">
        <v>0.96563688530059388</v>
      </c>
      <c r="M137" s="88">
        <v>4778</v>
      </c>
      <c r="N137" s="88">
        <v>132</v>
      </c>
      <c r="O137" s="88">
        <v>0</v>
      </c>
      <c r="P137" s="90">
        <v>0.97237337798241941</v>
      </c>
      <c r="Q137" s="88">
        <v>6445</v>
      </c>
      <c r="R137" s="88">
        <v>308</v>
      </c>
      <c r="S137" s="88">
        <v>0</v>
      </c>
      <c r="T137" s="90">
        <v>0.95221101629169902</v>
      </c>
      <c r="U137" s="88">
        <v>43601</v>
      </c>
      <c r="V137" s="88">
        <v>2166</v>
      </c>
      <c r="W137" s="88">
        <v>6</v>
      </c>
      <c r="X137" s="90">
        <v>0.9503222403155891</v>
      </c>
      <c r="Y137" s="85">
        <v>80363</v>
      </c>
      <c r="Z137" s="85">
        <v>3431</v>
      </c>
      <c r="AA137" s="91">
        <v>6</v>
      </c>
      <c r="AB137" s="92">
        <v>1</v>
      </c>
      <c r="AC137" s="84">
        <v>0</v>
      </c>
      <c r="AD137" s="84">
        <v>0</v>
      </c>
      <c r="AE137" s="92">
        <v>1</v>
      </c>
      <c r="AF137" s="84">
        <v>0</v>
      </c>
      <c r="AG137" s="84">
        <v>0</v>
      </c>
      <c r="AH137" s="93">
        <v>1</v>
      </c>
      <c r="AI137" s="84">
        <v>0</v>
      </c>
      <c r="AJ137" s="94">
        <v>0</v>
      </c>
      <c r="AK137" s="93">
        <v>1</v>
      </c>
      <c r="AL137" s="84">
        <v>0</v>
      </c>
      <c r="AM137" s="94">
        <v>0</v>
      </c>
      <c r="AN137" s="93">
        <v>1</v>
      </c>
      <c r="AO137" s="84">
        <v>0</v>
      </c>
      <c r="AP137" s="94">
        <v>0</v>
      </c>
      <c r="AQ137" s="93">
        <v>1</v>
      </c>
      <c r="AR137" s="84">
        <v>0</v>
      </c>
      <c r="AS137" s="94">
        <v>0</v>
      </c>
      <c r="AT137" s="93">
        <v>1</v>
      </c>
      <c r="AU137" s="84">
        <v>0</v>
      </c>
      <c r="AV137" s="94">
        <v>0</v>
      </c>
      <c r="AW137" s="95">
        <f t="shared" si="81"/>
        <v>10552</v>
      </c>
      <c r="AX137" s="95">
        <f t="shared" si="82"/>
        <v>19765</v>
      </c>
      <c r="AY137" s="96">
        <f t="shared" si="83"/>
        <v>50046</v>
      </c>
      <c r="AZ137" s="108"/>
      <c r="BA137" s="97">
        <v>16</v>
      </c>
      <c r="BB137" s="98">
        <v>0</v>
      </c>
      <c r="BC137" s="98">
        <v>8</v>
      </c>
      <c r="BD137" s="99">
        <v>7.5</v>
      </c>
      <c r="BE137" s="100">
        <v>10.5</v>
      </c>
      <c r="BF137" s="111"/>
      <c r="BG137" s="102"/>
      <c r="BH137" s="102"/>
      <c r="BI137" s="102"/>
      <c r="BJ137" s="102"/>
      <c r="BK137" s="102"/>
      <c r="BL137" s="103"/>
      <c r="BM137" s="104"/>
      <c r="BN137" s="102"/>
      <c r="BO137" s="102"/>
      <c r="BP137" s="104"/>
      <c r="BQ137" s="104"/>
      <c r="BR137" s="104"/>
      <c r="BS137" s="104"/>
      <c r="BT137" s="105">
        <f t="shared" si="71"/>
        <v>1</v>
      </c>
      <c r="BU137" s="105">
        <f t="shared" si="72"/>
        <v>1</v>
      </c>
      <c r="BV137" s="105">
        <f t="shared" si="73"/>
        <v>1</v>
      </c>
      <c r="BW137" s="105">
        <f t="shared" si="63"/>
        <v>1</v>
      </c>
      <c r="BX137" s="105">
        <f t="shared" si="74"/>
        <v>1</v>
      </c>
      <c r="BY137" s="105">
        <f t="shared" si="75"/>
        <v>1</v>
      </c>
      <c r="BZ137" s="105">
        <f t="shared" si="76"/>
        <v>1</v>
      </c>
      <c r="CA137" s="215">
        <v>0.98</v>
      </c>
      <c r="CB137" s="215">
        <v>0.9</v>
      </c>
      <c r="CC137" s="314"/>
      <c r="CD137" s="314"/>
      <c r="CE137" s="314"/>
      <c r="CF137" s="314"/>
      <c r="CG137" s="314"/>
      <c r="CH137" s="314"/>
      <c r="CI137" s="314"/>
      <c r="CJ137" s="216">
        <v>0.998</v>
      </c>
      <c r="CK137" s="216">
        <v>0.95</v>
      </c>
      <c r="CL137" s="217">
        <f t="shared" si="64"/>
        <v>1</v>
      </c>
      <c r="CM137" s="217">
        <f t="shared" si="65"/>
        <v>1</v>
      </c>
      <c r="CN137" s="217">
        <f t="shared" si="66"/>
        <v>1</v>
      </c>
      <c r="CO137" s="217">
        <f t="shared" si="67"/>
        <v>1</v>
      </c>
      <c r="CP137" s="217">
        <f t="shared" si="68"/>
        <v>1</v>
      </c>
      <c r="CQ137" s="217">
        <f t="shared" si="69"/>
        <v>1</v>
      </c>
      <c r="CR137" s="217">
        <f t="shared" si="70"/>
        <v>1</v>
      </c>
      <c r="CS137" s="317"/>
      <c r="CT137" s="317"/>
      <c r="CU137" s="317"/>
      <c r="CV137" s="317"/>
      <c r="CW137" s="317"/>
      <c r="CX137" s="317"/>
      <c r="CY137" s="317"/>
      <c r="CZ137" s="316"/>
      <c r="DA137" s="312"/>
      <c r="DB137" s="312"/>
      <c r="DC137" s="312"/>
      <c r="DD137" s="312"/>
      <c r="DE137" s="84">
        <f t="shared" si="94"/>
        <v>0</v>
      </c>
      <c r="DF137" s="84">
        <f t="shared" si="94"/>
        <v>0</v>
      </c>
      <c r="DG137" s="84">
        <f t="shared" si="94"/>
        <v>0</v>
      </c>
      <c r="DH137" s="84">
        <f t="shared" si="95"/>
        <v>0</v>
      </c>
      <c r="DI137" s="84">
        <f t="shared" si="95"/>
        <v>0</v>
      </c>
      <c r="DJ137" s="84">
        <f t="shared" si="95"/>
        <v>0</v>
      </c>
      <c r="DK137" s="84">
        <f t="shared" si="93"/>
        <v>0</v>
      </c>
      <c r="DL137" s="311"/>
      <c r="DM137" s="311"/>
      <c r="DN137" s="311"/>
      <c r="DO137" s="311"/>
      <c r="DP137" s="311"/>
      <c r="DQ137" s="311"/>
      <c r="DR137" s="311"/>
    </row>
    <row r="138" spans="1:122" ht="13.5" thickBot="1" x14ac:dyDescent="0.25">
      <c r="A138" s="84">
        <v>1812</v>
      </c>
      <c r="B138" s="309"/>
      <c r="C138" s="86">
        <v>42634</v>
      </c>
      <c r="D138" s="87">
        <v>75560</v>
      </c>
      <c r="E138" s="84">
        <v>9751</v>
      </c>
      <c r="F138" s="88">
        <v>281</v>
      </c>
      <c r="G138" s="84">
        <v>2</v>
      </c>
      <c r="H138" s="89">
        <v>0.97118244282637678</v>
      </c>
      <c r="I138" s="88">
        <v>13675</v>
      </c>
      <c r="J138" s="84">
        <v>614</v>
      </c>
      <c r="K138" s="88">
        <v>0</v>
      </c>
      <c r="L138" s="89">
        <v>0.95510054844606951</v>
      </c>
      <c r="M138" s="88">
        <v>4622</v>
      </c>
      <c r="N138" s="88">
        <v>196</v>
      </c>
      <c r="O138" s="88">
        <v>0</v>
      </c>
      <c r="P138" s="90">
        <v>0.95759411510168757</v>
      </c>
      <c r="Q138" s="88">
        <v>7397</v>
      </c>
      <c r="R138" s="88">
        <v>320</v>
      </c>
      <c r="S138" s="88">
        <v>2</v>
      </c>
      <c r="T138" s="90">
        <v>0.95673921860213595</v>
      </c>
      <c r="U138" s="88">
        <v>40115</v>
      </c>
      <c r="V138" s="88">
        <v>1719</v>
      </c>
      <c r="W138" s="88">
        <v>2</v>
      </c>
      <c r="X138" s="90">
        <v>0.95714819892808178</v>
      </c>
      <c r="Y138" s="85">
        <v>75560</v>
      </c>
      <c r="Z138" s="85">
        <v>3130</v>
      </c>
      <c r="AA138" s="91">
        <v>6</v>
      </c>
      <c r="AB138" s="92">
        <v>1</v>
      </c>
      <c r="AC138" s="84">
        <v>0</v>
      </c>
      <c r="AD138" s="84">
        <v>0</v>
      </c>
      <c r="AE138" s="92">
        <v>1</v>
      </c>
      <c r="AF138" s="84">
        <v>0</v>
      </c>
      <c r="AG138" s="84">
        <v>0</v>
      </c>
      <c r="AH138" s="93">
        <v>1</v>
      </c>
      <c r="AI138" s="84">
        <v>0</v>
      </c>
      <c r="AJ138" s="94">
        <v>0</v>
      </c>
      <c r="AK138" s="93">
        <v>1</v>
      </c>
      <c r="AL138" s="84">
        <v>0</v>
      </c>
      <c r="AM138" s="94">
        <v>0</v>
      </c>
      <c r="AN138" s="93">
        <v>1</v>
      </c>
      <c r="AO138" s="84">
        <v>0</v>
      </c>
      <c r="AP138" s="94">
        <v>0</v>
      </c>
      <c r="AQ138" s="93">
        <v>1</v>
      </c>
      <c r="AR138" s="84">
        <v>0</v>
      </c>
      <c r="AS138" s="94">
        <v>0</v>
      </c>
      <c r="AT138" s="93">
        <v>1</v>
      </c>
      <c r="AU138" s="84">
        <v>0</v>
      </c>
      <c r="AV138" s="94">
        <v>0</v>
      </c>
      <c r="AW138" s="95">
        <f t="shared" si="81"/>
        <v>9751</v>
      </c>
      <c r="AX138" s="95">
        <f t="shared" si="82"/>
        <v>18297</v>
      </c>
      <c r="AY138" s="96">
        <f t="shared" si="83"/>
        <v>47512</v>
      </c>
      <c r="AZ138" s="108"/>
      <c r="BA138" s="97">
        <v>21</v>
      </c>
      <c r="BB138" s="98">
        <v>9</v>
      </c>
      <c r="BC138" s="98">
        <v>18</v>
      </c>
      <c r="BD138" s="99">
        <v>7.5</v>
      </c>
      <c r="BE138" s="100">
        <v>10.5</v>
      </c>
      <c r="BF138" s="111"/>
      <c r="BG138" s="102"/>
      <c r="BH138" s="102"/>
      <c r="BI138" s="102"/>
      <c r="BJ138" s="102"/>
      <c r="BK138" s="102"/>
      <c r="BL138" s="103"/>
      <c r="BM138" s="104"/>
      <c r="BN138" s="102"/>
      <c r="BO138" s="102"/>
      <c r="BP138" s="104"/>
      <c r="BQ138" s="104"/>
      <c r="BR138" s="104"/>
      <c r="BS138" s="104"/>
      <c r="BT138" s="105">
        <f t="shared" si="71"/>
        <v>1</v>
      </c>
      <c r="BU138" s="105">
        <f t="shared" si="72"/>
        <v>1</v>
      </c>
      <c r="BV138" s="105">
        <f t="shared" si="73"/>
        <v>1</v>
      </c>
      <c r="BW138" s="105">
        <f t="shared" si="63"/>
        <v>1</v>
      </c>
      <c r="BX138" s="105">
        <f t="shared" si="74"/>
        <v>1</v>
      </c>
      <c r="BY138" s="105">
        <f t="shared" si="75"/>
        <v>1</v>
      </c>
      <c r="BZ138" s="105">
        <f t="shared" si="76"/>
        <v>1</v>
      </c>
      <c r="CA138" s="215">
        <v>0.98</v>
      </c>
      <c r="CB138" s="215">
        <v>0.9</v>
      </c>
      <c r="CC138" s="314"/>
      <c r="CD138" s="314"/>
      <c r="CE138" s="314"/>
      <c r="CF138" s="314"/>
      <c r="CG138" s="314"/>
      <c r="CH138" s="314"/>
      <c r="CI138" s="314"/>
      <c r="CJ138" s="216">
        <v>0.998</v>
      </c>
      <c r="CK138" s="216">
        <v>0.95</v>
      </c>
      <c r="CL138" s="217">
        <f t="shared" si="64"/>
        <v>1</v>
      </c>
      <c r="CM138" s="217">
        <f t="shared" si="65"/>
        <v>1</v>
      </c>
      <c r="CN138" s="217">
        <f t="shared" si="66"/>
        <v>1</v>
      </c>
      <c r="CO138" s="217">
        <f t="shared" si="67"/>
        <v>1</v>
      </c>
      <c r="CP138" s="217">
        <f t="shared" si="68"/>
        <v>1</v>
      </c>
      <c r="CQ138" s="217">
        <f t="shared" si="69"/>
        <v>1</v>
      </c>
      <c r="CR138" s="217">
        <f t="shared" si="70"/>
        <v>1</v>
      </c>
      <c r="CS138" s="317"/>
      <c r="CT138" s="317"/>
      <c r="CU138" s="317"/>
      <c r="CV138" s="317"/>
      <c r="CW138" s="317"/>
      <c r="CX138" s="317"/>
      <c r="CY138" s="317"/>
      <c r="CZ138" s="316"/>
      <c r="DA138" s="312"/>
      <c r="DB138" s="312"/>
      <c r="DC138" s="312"/>
      <c r="DD138" s="312"/>
      <c r="DE138" s="84">
        <f t="shared" si="94"/>
        <v>0</v>
      </c>
      <c r="DF138" s="84">
        <f t="shared" si="94"/>
        <v>0</v>
      </c>
      <c r="DG138" s="84">
        <f t="shared" si="94"/>
        <v>0</v>
      </c>
      <c r="DH138" s="84">
        <f t="shared" si="95"/>
        <v>0</v>
      </c>
      <c r="DI138" s="84">
        <f t="shared" si="95"/>
        <v>0</v>
      </c>
      <c r="DJ138" s="84">
        <f t="shared" si="95"/>
        <v>0</v>
      </c>
      <c r="DK138" s="84">
        <f t="shared" si="93"/>
        <v>0</v>
      </c>
      <c r="DL138" s="311"/>
      <c r="DM138" s="311"/>
      <c r="DN138" s="311"/>
      <c r="DO138" s="311"/>
      <c r="DP138" s="311"/>
      <c r="DQ138" s="311"/>
      <c r="DR138" s="311"/>
    </row>
    <row r="139" spans="1:122" ht="13.5" thickBot="1" x14ac:dyDescent="0.25">
      <c r="A139" s="84">
        <v>1813</v>
      </c>
      <c r="B139" s="309"/>
      <c r="C139" s="86">
        <v>42635</v>
      </c>
      <c r="D139" s="87">
        <v>78383</v>
      </c>
      <c r="E139" s="84">
        <v>8893</v>
      </c>
      <c r="F139" s="88">
        <v>284</v>
      </c>
      <c r="G139" s="84">
        <v>0</v>
      </c>
      <c r="H139" s="89">
        <v>0.96806477004385472</v>
      </c>
      <c r="I139" s="88">
        <v>17904</v>
      </c>
      <c r="J139" s="84">
        <v>555</v>
      </c>
      <c r="K139" s="88">
        <v>2</v>
      </c>
      <c r="L139" s="89">
        <v>0.96900134048257369</v>
      </c>
      <c r="M139" s="88">
        <v>4734</v>
      </c>
      <c r="N139" s="88">
        <v>94</v>
      </c>
      <c r="O139" s="88">
        <v>0</v>
      </c>
      <c r="P139" s="90">
        <v>0.98014364174059987</v>
      </c>
      <c r="Q139" s="88">
        <v>7988</v>
      </c>
      <c r="R139" s="88">
        <v>328</v>
      </c>
      <c r="S139" s="88">
        <v>0</v>
      </c>
      <c r="T139" s="90">
        <v>0.95893840761141713</v>
      </c>
      <c r="U139" s="88">
        <v>38864</v>
      </c>
      <c r="V139" s="88">
        <v>1950</v>
      </c>
      <c r="W139" s="88">
        <v>6</v>
      </c>
      <c r="X139" s="90">
        <v>0.94982503087690406</v>
      </c>
      <c r="Y139" s="85">
        <v>78383</v>
      </c>
      <c r="Z139" s="85">
        <v>3211</v>
      </c>
      <c r="AA139" s="91">
        <v>8</v>
      </c>
      <c r="AB139" s="92">
        <v>1</v>
      </c>
      <c r="AC139" s="84">
        <v>0</v>
      </c>
      <c r="AD139" s="84">
        <v>0</v>
      </c>
      <c r="AE139" s="92">
        <v>1</v>
      </c>
      <c r="AF139" s="84">
        <v>0</v>
      </c>
      <c r="AG139" s="84">
        <v>0</v>
      </c>
      <c r="AH139" s="93">
        <v>1</v>
      </c>
      <c r="AI139" s="84">
        <v>0</v>
      </c>
      <c r="AJ139" s="94">
        <v>0</v>
      </c>
      <c r="AK139" s="93">
        <v>1</v>
      </c>
      <c r="AL139" s="84">
        <v>0</v>
      </c>
      <c r="AM139" s="94">
        <v>0</v>
      </c>
      <c r="AN139" s="93">
        <v>1</v>
      </c>
      <c r="AO139" s="84">
        <v>0</v>
      </c>
      <c r="AP139" s="94">
        <v>0</v>
      </c>
      <c r="AQ139" s="93">
        <v>1</v>
      </c>
      <c r="AR139" s="84">
        <v>0</v>
      </c>
      <c r="AS139" s="94">
        <v>0</v>
      </c>
      <c r="AT139" s="93">
        <v>1</v>
      </c>
      <c r="AU139" s="84">
        <v>0</v>
      </c>
      <c r="AV139" s="94">
        <v>0</v>
      </c>
      <c r="AW139" s="95">
        <f t="shared" si="81"/>
        <v>8893</v>
      </c>
      <c r="AX139" s="95">
        <f t="shared" si="82"/>
        <v>22638</v>
      </c>
      <c r="AY139" s="96">
        <f t="shared" si="83"/>
        <v>46852</v>
      </c>
      <c r="AZ139" s="108"/>
      <c r="BA139" s="97">
        <v>21</v>
      </c>
      <c r="BB139" s="98">
        <v>9</v>
      </c>
      <c r="BC139" s="98">
        <v>22</v>
      </c>
      <c r="BD139" s="99">
        <v>7.5</v>
      </c>
      <c r="BE139" s="100">
        <v>10.5</v>
      </c>
      <c r="BF139" s="111"/>
      <c r="BG139" s="102"/>
      <c r="BH139" s="102"/>
      <c r="BI139" s="102"/>
      <c r="BJ139" s="102"/>
      <c r="BK139" s="102"/>
      <c r="BL139" s="103"/>
      <c r="BM139" s="104"/>
      <c r="BN139" s="102"/>
      <c r="BO139" s="102"/>
      <c r="BP139" s="104"/>
      <c r="BQ139" s="104"/>
      <c r="BR139" s="104"/>
      <c r="BS139" s="104"/>
      <c r="BT139" s="105">
        <f t="shared" si="71"/>
        <v>1</v>
      </c>
      <c r="BU139" s="105">
        <f t="shared" si="72"/>
        <v>1</v>
      </c>
      <c r="BV139" s="105">
        <f t="shared" si="73"/>
        <v>1</v>
      </c>
      <c r="BW139" s="105">
        <f t="shared" si="63"/>
        <v>1</v>
      </c>
      <c r="BX139" s="105">
        <f t="shared" si="74"/>
        <v>1</v>
      </c>
      <c r="BY139" s="105">
        <f t="shared" si="75"/>
        <v>1</v>
      </c>
      <c r="BZ139" s="105">
        <f t="shared" si="76"/>
        <v>1</v>
      </c>
      <c r="CA139" s="215">
        <v>0.98</v>
      </c>
      <c r="CB139" s="215">
        <v>0.9</v>
      </c>
      <c r="CC139" s="314"/>
      <c r="CD139" s="314"/>
      <c r="CE139" s="314"/>
      <c r="CF139" s="314"/>
      <c r="CG139" s="314"/>
      <c r="CH139" s="314"/>
      <c r="CI139" s="314"/>
      <c r="CJ139" s="216">
        <v>0.998</v>
      </c>
      <c r="CK139" s="216">
        <v>0.95</v>
      </c>
      <c r="CL139" s="217">
        <f t="shared" si="64"/>
        <v>1</v>
      </c>
      <c r="CM139" s="217">
        <f t="shared" si="65"/>
        <v>1</v>
      </c>
      <c r="CN139" s="217">
        <f t="shared" si="66"/>
        <v>1</v>
      </c>
      <c r="CO139" s="217">
        <f t="shared" si="67"/>
        <v>1</v>
      </c>
      <c r="CP139" s="217">
        <f t="shared" si="68"/>
        <v>1</v>
      </c>
      <c r="CQ139" s="217">
        <f t="shared" si="69"/>
        <v>1</v>
      </c>
      <c r="CR139" s="217">
        <f t="shared" si="70"/>
        <v>1</v>
      </c>
      <c r="CS139" s="317"/>
      <c r="CT139" s="317"/>
      <c r="CU139" s="317"/>
      <c r="CV139" s="317"/>
      <c r="CW139" s="317"/>
      <c r="CX139" s="317"/>
      <c r="CY139" s="317"/>
      <c r="CZ139" s="316"/>
      <c r="DA139" s="312"/>
      <c r="DB139" s="312"/>
      <c r="DC139" s="312"/>
      <c r="DD139" s="312"/>
      <c r="DE139" s="84">
        <f t="shared" si="94"/>
        <v>0</v>
      </c>
      <c r="DF139" s="84">
        <f t="shared" si="94"/>
        <v>0</v>
      </c>
      <c r="DG139" s="84">
        <f t="shared" si="94"/>
        <v>0</v>
      </c>
      <c r="DH139" s="84">
        <f t="shared" si="95"/>
        <v>0</v>
      </c>
      <c r="DI139" s="84">
        <f t="shared" si="95"/>
        <v>0</v>
      </c>
      <c r="DJ139" s="84">
        <f t="shared" si="95"/>
        <v>0</v>
      </c>
      <c r="DK139" s="84">
        <f t="shared" si="93"/>
        <v>0</v>
      </c>
      <c r="DL139" s="311"/>
      <c r="DM139" s="311"/>
      <c r="DN139" s="311"/>
      <c r="DO139" s="311"/>
      <c r="DP139" s="311"/>
      <c r="DQ139" s="311"/>
      <c r="DR139" s="311"/>
    </row>
    <row r="140" spans="1:122" ht="13.5" thickBot="1" x14ac:dyDescent="0.25">
      <c r="A140" s="84">
        <v>1814</v>
      </c>
      <c r="B140" s="309"/>
      <c r="C140" s="86">
        <v>42636</v>
      </c>
      <c r="D140" s="87">
        <v>77123</v>
      </c>
      <c r="E140" s="84">
        <v>10206</v>
      </c>
      <c r="F140" s="88">
        <v>306</v>
      </c>
      <c r="G140" s="84">
        <v>3</v>
      </c>
      <c r="H140" s="89">
        <v>0.9700176366843033</v>
      </c>
      <c r="I140" s="88">
        <v>16658</v>
      </c>
      <c r="J140" s="84">
        <v>560</v>
      </c>
      <c r="K140" s="88">
        <v>1</v>
      </c>
      <c r="L140" s="89">
        <v>0.96638251890983307</v>
      </c>
      <c r="M140" s="88">
        <v>5205</v>
      </c>
      <c r="N140" s="88">
        <v>567</v>
      </c>
      <c r="O140" s="88">
        <v>145</v>
      </c>
      <c r="P140" s="90">
        <v>0.89106628242074926</v>
      </c>
      <c r="Q140" s="88">
        <v>8493</v>
      </c>
      <c r="R140" s="88">
        <v>353</v>
      </c>
      <c r="S140" s="88">
        <v>0</v>
      </c>
      <c r="T140" s="90">
        <v>0.95843635935476279</v>
      </c>
      <c r="U140" s="88">
        <v>36561</v>
      </c>
      <c r="V140" s="88">
        <v>1584</v>
      </c>
      <c r="W140" s="88">
        <v>3</v>
      </c>
      <c r="X140" s="90">
        <v>0.95667514564700096</v>
      </c>
      <c r="Y140" s="85">
        <v>77123</v>
      </c>
      <c r="Z140" s="85">
        <v>3370</v>
      </c>
      <c r="AA140" s="91">
        <v>152</v>
      </c>
      <c r="AB140" s="92">
        <v>1</v>
      </c>
      <c r="AC140" s="84">
        <v>0</v>
      </c>
      <c r="AD140" s="84">
        <v>0</v>
      </c>
      <c r="AE140" s="92">
        <v>1</v>
      </c>
      <c r="AF140" s="84">
        <v>0</v>
      </c>
      <c r="AG140" s="84">
        <v>0</v>
      </c>
      <c r="AH140" s="93">
        <v>1</v>
      </c>
      <c r="AI140" s="84">
        <v>0</v>
      </c>
      <c r="AJ140" s="94">
        <v>0</v>
      </c>
      <c r="AK140" s="93">
        <v>1</v>
      </c>
      <c r="AL140" s="84">
        <v>0</v>
      </c>
      <c r="AM140" s="94">
        <v>0</v>
      </c>
      <c r="AN140" s="93">
        <v>1</v>
      </c>
      <c r="AO140" s="84">
        <v>0</v>
      </c>
      <c r="AP140" s="94">
        <v>0</v>
      </c>
      <c r="AQ140" s="93">
        <v>1</v>
      </c>
      <c r="AR140" s="84">
        <v>0</v>
      </c>
      <c r="AS140" s="94">
        <v>0</v>
      </c>
      <c r="AT140" s="93">
        <v>1</v>
      </c>
      <c r="AU140" s="84">
        <v>0</v>
      </c>
      <c r="AV140" s="94">
        <v>0</v>
      </c>
      <c r="AW140" s="95">
        <f t="shared" si="81"/>
        <v>10206</v>
      </c>
      <c r="AX140" s="95">
        <f t="shared" si="82"/>
        <v>21863</v>
      </c>
      <c r="AY140" s="96">
        <f t="shared" si="83"/>
        <v>45054</v>
      </c>
      <c r="AZ140" s="108"/>
      <c r="BA140" s="97">
        <v>21</v>
      </c>
      <c r="BB140" s="98">
        <v>9</v>
      </c>
      <c r="BC140" s="98">
        <v>22</v>
      </c>
      <c r="BD140" s="99">
        <v>7.5</v>
      </c>
      <c r="BE140" s="100">
        <v>10.5</v>
      </c>
      <c r="BF140" s="111"/>
      <c r="BG140" s="102"/>
      <c r="BH140" s="102"/>
      <c r="BI140" s="102"/>
      <c r="BJ140" s="102"/>
      <c r="BK140" s="102"/>
      <c r="BL140" s="103"/>
      <c r="BM140" s="104"/>
      <c r="BN140" s="102"/>
      <c r="BO140" s="102"/>
      <c r="BP140" s="104"/>
      <c r="BQ140" s="104"/>
      <c r="BR140" s="104"/>
      <c r="BS140" s="104"/>
      <c r="BT140" s="105">
        <f t="shared" si="71"/>
        <v>1</v>
      </c>
      <c r="BU140" s="105">
        <f t="shared" si="72"/>
        <v>1</v>
      </c>
      <c r="BV140" s="105">
        <f t="shared" si="73"/>
        <v>1</v>
      </c>
      <c r="BW140" s="105">
        <f t="shared" si="63"/>
        <v>1</v>
      </c>
      <c r="BX140" s="105">
        <f t="shared" si="74"/>
        <v>1</v>
      </c>
      <c r="BY140" s="105">
        <f t="shared" si="75"/>
        <v>1</v>
      </c>
      <c r="BZ140" s="105">
        <f t="shared" si="76"/>
        <v>1</v>
      </c>
      <c r="CA140" s="215">
        <v>0.98</v>
      </c>
      <c r="CB140" s="215">
        <v>0.9</v>
      </c>
      <c r="CC140" s="314"/>
      <c r="CD140" s="314"/>
      <c r="CE140" s="314"/>
      <c r="CF140" s="314"/>
      <c r="CG140" s="314"/>
      <c r="CH140" s="314"/>
      <c r="CI140" s="314"/>
      <c r="CJ140" s="216">
        <v>0.998</v>
      </c>
      <c r="CK140" s="216">
        <v>0.95</v>
      </c>
      <c r="CL140" s="217">
        <f t="shared" si="64"/>
        <v>1</v>
      </c>
      <c r="CM140" s="217">
        <f t="shared" si="65"/>
        <v>1</v>
      </c>
      <c r="CN140" s="217">
        <f t="shared" si="66"/>
        <v>1</v>
      </c>
      <c r="CO140" s="217">
        <f t="shared" si="67"/>
        <v>1</v>
      </c>
      <c r="CP140" s="217">
        <f t="shared" si="68"/>
        <v>1</v>
      </c>
      <c r="CQ140" s="217">
        <f t="shared" si="69"/>
        <v>1</v>
      </c>
      <c r="CR140" s="217">
        <f t="shared" si="70"/>
        <v>1</v>
      </c>
      <c r="CS140" s="317"/>
      <c r="CT140" s="317"/>
      <c r="CU140" s="317"/>
      <c r="CV140" s="317"/>
      <c r="CW140" s="317"/>
      <c r="CX140" s="317"/>
      <c r="CY140" s="317"/>
      <c r="CZ140" s="316"/>
      <c r="DA140" s="312"/>
      <c r="DB140" s="312"/>
      <c r="DC140" s="312"/>
      <c r="DD140" s="312"/>
      <c r="DE140" s="84">
        <f t="shared" si="94"/>
        <v>0</v>
      </c>
      <c r="DF140" s="84">
        <f t="shared" si="94"/>
        <v>0</v>
      </c>
      <c r="DG140" s="84">
        <f t="shared" si="94"/>
        <v>0</v>
      </c>
      <c r="DH140" s="84">
        <f t="shared" si="95"/>
        <v>0</v>
      </c>
      <c r="DI140" s="84">
        <f t="shared" si="95"/>
        <v>0</v>
      </c>
      <c r="DJ140" s="84">
        <f t="shared" si="95"/>
        <v>0</v>
      </c>
      <c r="DK140" s="84">
        <f t="shared" si="93"/>
        <v>0</v>
      </c>
      <c r="DL140" s="311"/>
      <c r="DM140" s="311"/>
      <c r="DN140" s="311"/>
      <c r="DO140" s="311"/>
      <c r="DP140" s="311"/>
      <c r="DQ140" s="311"/>
      <c r="DR140" s="311"/>
    </row>
    <row r="141" spans="1:122" ht="13.5" thickBot="1" x14ac:dyDescent="0.25">
      <c r="A141" s="84">
        <v>1815</v>
      </c>
      <c r="B141" s="309"/>
      <c r="C141" s="86">
        <v>42637</v>
      </c>
      <c r="D141" s="87">
        <v>51051</v>
      </c>
      <c r="E141" s="84"/>
      <c r="F141" s="88"/>
      <c r="G141" s="84"/>
      <c r="H141" s="89"/>
      <c r="I141" s="88">
        <v>5658</v>
      </c>
      <c r="J141" s="84">
        <v>304</v>
      </c>
      <c r="K141" s="88">
        <v>0</v>
      </c>
      <c r="L141" s="89">
        <v>0.94627076705549662</v>
      </c>
      <c r="M141" s="88">
        <v>1947</v>
      </c>
      <c r="N141" s="88">
        <v>83</v>
      </c>
      <c r="O141" s="88">
        <v>0</v>
      </c>
      <c r="P141" s="90">
        <v>0.95737031330251665</v>
      </c>
      <c r="Q141" s="88">
        <v>2264</v>
      </c>
      <c r="R141" s="88">
        <v>135</v>
      </c>
      <c r="S141" s="88">
        <v>1</v>
      </c>
      <c r="T141" s="90">
        <v>0.94037102473498235</v>
      </c>
      <c r="U141" s="88">
        <v>41182</v>
      </c>
      <c r="V141" s="88">
        <v>1493</v>
      </c>
      <c r="W141" s="88">
        <v>7</v>
      </c>
      <c r="X141" s="90">
        <v>0.96374629692584135</v>
      </c>
      <c r="Y141" s="85">
        <v>51051</v>
      </c>
      <c r="Z141" s="85">
        <v>2015</v>
      </c>
      <c r="AA141" s="91">
        <v>8</v>
      </c>
      <c r="AB141" s="92">
        <v>1</v>
      </c>
      <c r="AC141" s="84">
        <v>0</v>
      </c>
      <c r="AD141" s="84">
        <v>0</v>
      </c>
      <c r="AE141" s="92">
        <v>1</v>
      </c>
      <c r="AF141" s="84">
        <v>0</v>
      </c>
      <c r="AG141" s="84">
        <v>0</v>
      </c>
      <c r="AH141" s="93">
        <v>1</v>
      </c>
      <c r="AI141" s="84">
        <v>0</v>
      </c>
      <c r="AJ141" s="94">
        <v>0</v>
      </c>
      <c r="AK141" s="93">
        <v>1</v>
      </c>
      <c r="AL141" s="84">
        <v>0</v>
      </c>
      <c r="AM141" s="94">
        <v>0</v>
      </c>
      <c r="AN141" s="93">
        <v>1</v>
      </c>
      <c r="AO141" s="84">
        <v>0</v>
      </c>
      <c r="AP141" s="94">
        <v>0</v>
      </c>
      <c r="AQ141" s="93">
        <v>1</v>
      </c>
      <c r="AR141" s="84">
        <v>0</v>
      </c>
      <c r="AS141" s="94">
        <v>0</v>
      </c>
      <c r="AT141" s="93">
        <v>1</v>
      </c>
      <c r="AU141" s="84">
        <v>0</v>
      </c>
      <c r="AV141" s="94">
        <v>0</v>
      </c>
      <c r="AW141" s="95">
        <f t="shared" si="81"/>
        <v>0</v>
      </c>
      <c r="AX141" s="95">
        <f t="shared" si="82"/>
        <v>7605</v>
      </c>
      <c r="AY141" s="96">
        <f t="shared" si="83"/>
        <v>43446</v>
      </c>
      <c r="AZ141" s="108"/>
      <c r="BA141" s="97">
        <v>21</v>
      </c>
      <c r="BB141" s="98">
        <v>9</v>
      </c>
      <c r="BC141" s="98">
        <v>22</v>
      </c>
      <c r="BD141" s="99">
        <v>7.5</v>
      </c>
      <c r="BE141" s="100">
        <v>10.5</v>
      </c>
      <c r="BF141" s="111"/>
      <c r="BG141" s="102"/>
      <c r="BH141" s="102"/>
      <c r="BI141" s="102"/>
      <c r="BJ141" s="102"/>
      <c r="BK141" s="102"/>
      <c r="BL141" s="103"/>
      <c r="BM141" s="104"/>
      <c r="BN141" s="102"/>
      <c r="BO141" s="102"/>
      <c r="BP141" s="104"/>
      <c r="BQ141" s="104"/>
      <c r="BR141" s="104"/>
      <c r="BS141" s="104"/>
      <c r="BT141" s="105">
        <f t="shared" si="71"/>
        <v>1</v>
      </c>
      <c r="BU141" s="105">
        <f t="shared" si="72"/>
        <v>1</v>
      </c>
      <c r="BV141" s="105">
        <f t="shared" si="73"/>
        <v>1</v>
      </c>
      <c r="BW141" s="105">
        <f t="shared" si="63"/>
        <v>1</v>
      </c>
      <c r="BX141" s="105">
        <f t="shared" si="74"/>
        <v>1</v>
      </c>
      <c r="BY141" s="105">
        <f t="shared" si="75"/>
        <v>1</v>
      </c>
      <c r="BZ141" s="105">
        <f t="shared" si="76"/>
        <v>1</v>
      </c>
      <c r="CA141" s="215">
        <v>0.98</v>
      </c>
      <c r="CB141" s="215">
        <v>0.9</v>
      </c>
      <c r="CC141" s="314"/>
      <c r="CD141" s="314"/>
      <c r="CE141" s="314"/>
      <c r="CF141" s="314"/>
      <c r="CG141" s="314"/>
      <c r="CH141" s="314"/>
      <c r="CI141" s="314"/>
      <c r="CJ141" s="216">
        <v>0.998</v>
      </c>
      <c r="CK141" s="216">
        <v>0.95</v>
      </c>
      <c r="CL141" s="217">
        <f t="shared" si="64"/>
        <v>1</v>
      </c>
      <c r="CM141" s="217">
        <f t="shared" si="65"/>
        <v>1</v>
      </c>
      <c r="CN141" s="217">
        <f t="shared" si="66"/>
        <v>1</v>
      </c>
      <c r="CO141" s="217">
        <f t="shared" si="67"/>
        <v>1</v>
      </c>
      <c r="CP141" s="217">
        <f t="shared" si="68"/>
        <v>1</v>
      </c>
      <c r="CQ141" s="217">
        <f t="shared" si="69"/>
        <v>1</v>
      </c>
      <c r="CR141" s="217">
        <f t="shared" si="70"/>
        <v>1</v>
      </c>
      <c r="CS141" s="317"/>
      <c r="CT141" s="317"/>
      <c r="CU141" s="317"/>
      <c r="CV141" s="317"/>
      <c r="CW141" s="317"/>
      <c r="CX141" s="317"/>
      <c r="CY141" s="317"/>
      <c r="CZ141" s="316"/>
      <c r="DA141" s="312"/>
      <c r="DB141" s="312"/>
      <c r="DC141" s="312"/>
      <c r="DD141" s="312"/>
      <c r="DE141" s="84">
        <f t="shared" si="94"/>
        <v>0</v>
      </c>
      <c r="DF141" s="84">
        <f t="shared" si="94"/>
        <v>0</v>
      </c>
      <c r="DG141" s="84">
        <f t="shared" si="94"/>
        <v>0</v>
      </c>
      <c r="DH141" s="84">
        <f t="shared" si="95"/>
        <v>0</v>
      </c>
      <c r="DI141" s="84">
        <f t="shared" si="95"/>
        <v>0</v>
      </c>
      <c r="DJ141" s="84">
        <f t="shared" si="95"/>
        <v>0</v>
      </c>
      <c r="DK141" s="84">
        <f t="shared" si="93"/>
        <v>0</v>
      </c>
      <c r="DL141" s="311"/>
      <c r="DM141" s="311"/>
      <c r="DN141" s="311"/>
      <c r="DO141" s="311"/>
      <c r="DP141" s="311"/>
      <c r="DQ141" s="311"/>
      <c r="DR141" s="311"/>
    </row>
    <row r="142" spans="1:122" ht="13.5" thickBot="1" x14ac:dyDescent="0.25">
      <c r="A142" s="84">
        <v>1816</v>
      </c>
      <c r="B142" s="310"/>
      <c r="C142" s="86">
        <v>42638</v>
      </c>
      <c r="D142" s="87">
        <v>32548</v>
      </c>
      <c r="E142" s="84"/>
      <c r="F142" s="88"/>
      <c r="G142" s="84"/>
      <c r="H142" s="89"/>
      <c r="I142" s="88">
        <v>3191</v>
      </c>
      <c r="J142" s="84">
        <v>70</v>
      </c>
      <c r="K142" s="88">
        <v>0</v>
      </c>
      <c r="L142" s="89">
        <v>0.97806330303979938</v>
      </c>
      <c r="M142" s="88">
        <v>619</v>
      </c>
      <c r="N142" s="88">
        <v>51</v>
      </c>
      <c r="O142" s="88">
        <v>0</v>
      </c>
      <c r="P142" s="90">
        <v>0.91760904684975764</v>
      </c>
      <c r="Q142" s="88">
        <v>732</v>
      </c>
      <c r="R142" s="88">
        <v>19</v>
      </c>
      <c r="S142" s="88">
        <v>0</v>
      </c>
      <c r="T142" s="90">
        <v>0.97404371584699456</v>
      </c>
      <c r="U142" s="88">
        <v>28006</v>
      </c>
      <c r="V142" s="88">
        <v>435</v>
      </c>
      <c r="W142" s="88">
        <v>0</v>
      </c>
      <c r="X142" s="90">
        <v>0.98446761408269656</v>
      </c>
      <c r="Y142" s="85">
        <v>32548</v>
      </c>
      <c r="Z142" s="85">
        <v>575</v>
      </c>
      <c r="AA142" s="91">
        <v>0</v>
      </c>
      <c r="AB142" s="92">
        <v>1</v>
      </c>
      <c r="AC142" s="84">
        <v>0</v>
      </c>
      <c r="AD142" s="84">
        <v>0</v>
      </c>
      <c r="AE142" s="92">
        <v>1</v>
      </c>
      <c r="AF142" s="84">
        <v>0</v>
      </c>
      <c r="AG142" s="84">
        <v>0</v>
      </c>
      <c r="AH142" s="93">
        <v>1</v>
      </c>
      <c r="AI142" s="84">
        <v>0</v>
      </c>
      <c r="AJ142" s="94">
        <v>0</v>
      </c>
      <c r="AK142" s="93">
        <v>1</v>
      </c>
      <c r="AL142" s="84">
        <v>0</v>
      </c>
      <c r="AM142" s="94">
        <v>0</v>
      </c>
      <c r="AN142" s="93">
        <v>1</v>
      </c>
      <c r="AO142" s="84">
        <v>0</v>
      </c>
      <c r="AP142" s="94">
        <v>0</v>
      </c>
      <c r="AQ142" s="93">
        <v>1</v>
      </c>
      <c r="AR142" s="84">
        <v>0</v>
      </c>
      <c r="AS142" s="94">
        <v>0</v>
      </c>
      <c r="AT142" s="93">
        <v>1</v>
      </c>
      <c r="AU142" s="84">
        <v>0</v>
      </c>
      <c r="AV142" s="94">
        <v>0</v>
      </c>
      <c r="AW142" s="95">
        <f t="shared" si="81"/>
        <v>0</v>
      </c>
      <c r="AX142" s="95">
        <f t="shared" si="82"/>
        <v>3810</v>
      </c>
      <c r="AY142" s="96">
        <f t="shared" si="83"/>
        <v>28738</v>
      </c>
      <c r="AZ142" s="108"/>
      <c r="BA142" s="97">
        <v>21</v>
      </c>
      <c r="BB142" s="98">
        <v>9</v>
      </c>
      <c r="BC142" s="98">
        <v>22</v>
      </c>
      <c r="BD142" s="99">
        <v>7.5</v>
      </c>
      <c r="BE142" s="100">
        <v>10.5</v>
      </c>
      <c r="BF142" s="111"/>
      <c r="BG142" s="102"/>
      <c r="BH142" s="102"/>
      <c r="BI142" s="102"/>
      <c r="BJ142" s="102"/>
      <c r="BK142" s="102"/>
      <c r="BL142" s="103"/>
      <c r="BM142" s="104"/>
      <c r="BN142" s="102"/>
      <c r="BO142" s="102"/>
      <c r="BP142" s="104"/>
      <c r="BQ142" s="104"/>
      <c r="BR142" s="104"/>
      <c r="BS142" s="104"/>
      <c r="BT142" s="105">
        <f t="shared" si="71"/>
        <v>1</v>
      </c>
      <c r="BU142" s="105">
        <f t="shared" si="72"/>
        <v>1</v>
      </c>
      <c r="BV142" s="105">
        <f t="shared" si="73"/>
        <v>1</v>
      </c>
      <c r="BW142" s="105">
        <f t="shared" si="63"/>
        <v>1</v>
      </c>
      <c r="BX142" s="105">
        <f t="shared" si="74"/>
        <v>1</v>
      </c>
      <c r="BY142" s="105">
        <f t="shared" si="75"/>
        <v>1</v>
      </c>
      <c r="BZ142" s="105">
        <f t="shared" si="76"/>
        <v>1</v>
      </c>
      <c r="CA142" s="215">
        <v>0.98</v>
      </c>
      <c r="CB142" s="215">
        <v>0.9</v>
      </c>
      <c r="CC142" s="315"/>
      <c r="CD142" s="315"/>
      <c r="CE142" s="315"/>
      <c r="CF142" s="315"/>
      <c r="CG142" s="315"/>
      <c r="CH142" s="315"/>
      <c r="CI142" s="315"/>
      <c r="CJ142" s="216">
        <v>0.998</v>
      </c>
      <c r="CK142" s="216">
        <v>0.95</v>
      </c>
      <c r="CL142" s="217">
        <f t="shared" si="64"/>
        <v>1</v>
      </c>
      <c r="CM142" s="217">
        <f t="shared" si="65"/>
        <v>1</v>
      </c>
      <c r="CN142" s="217">
        <f t="shared" si="66"/>
        <v>1</v>
      </c>
      <c r="CO142" s="217">
        <f t="shared" si="67"/>
        <v>1</v>
      </c>
      <c r="CP142" s="217">
        <f t="shared" si="68"/>
        <v>1</v>
      </c>
      <c r="CQ142" s="217">
        <f t="shared" si="69"/>
        <v>1</v>
      </c>
      <c r="CR142" s="217">
        <f t="shared" si="70"/>
        <v>1</v>
      </c>
      <c r="CS142" s="317"/>
      <c r="CT142" s="317"/>
      <c r="CU142" s="317"/>
      <c r="CV142" s="317"/>
      <c r="CW142" s="317"/>
      <c r="CX142" s="317"/>
      <c r="CY142" s="317"/>
      <c r="CZ142" s="316"/>
      <c r="DA142" s="312"/>
      <c r="DB142" s="312"/>
      <c r="DC142" s="312"/>
      <c r="DD142" s="312"/>
      <c r="DE142" s="84">
        <f t="shared" si="94"/>
        <v>0</v>
      </c>
      <c r="DF142" s="84">
        <f t="shared" si="94"/>
        <v>0</v>
      </c>
      <c r="DG142" s="84">
        <f t="shared" si="94"/>
        <v>0</v>
      </c>
      <c r="DH142" s="84">
        <f t="shared" si="95"/>
        <v>0</v>
      </c>
      <c r="DI142" s="84">
        <f t="shared" si="95"/>
        <v>0</v>
      </c>
      <c r="DJ142" s="84">
        <f t="shared" si="95"/>
        <v>0</v>
      </c>
      <c r="DK142" s="84">
        <f t="shared" si="93"/>
        <v>0</v>
      </c>
      <c r="DL142" s="311"/>
      <c r="DM142" s="311"/>
      <c r="DN142" s="311"/>
      <c r="DO142" s="311"/>
      <c r="DP142" s="311"/>
      <c r="DQ142" s="311"/>
      <c r="DR142" s="311"/>
    </row>
    <row r="143" spans="1:122" ht="13.5" thickBot="1" x14ac:dyDescent="0.25">
      <c r="A143" s="84">
        <v>1817</v>
      </c>
      <c r="B143" s="308">
        <v>39</v>
      </c>
      <c r="C143" s="86">
        <v>42639</v>
      </c>
      <c r="D143" s="87">
        <v>81520</v>
      </c>
      <c r="E143" s="84">
        <v>11267</v>
      </c>
      <c r="F143" s="88">
        <v>282</v>
      </c>
      <c r="G143" s="84">
        <v>0</v>
      </c>
      <c r="H143" s="89">
        <v>0.97497115469956508</v>
      </c>
      <c r="I143" s="88">
        <v>15298</v>
      </c>
      <c r="J143" s="84">
        <v>399</v>
      </c>
      <c r="K143" s="88">
        <v>3</v>
      </c>
      <c r="L143" s="89">
        <v>0.97391815923650149</v>
      </c>
      <c r="M143" s="88">
        <v>5387</v>
      </c>
      <c r="N143" s="88">
        <v>173</v>
      </c>
      <c r="O143" s="88">
        <v>2</v>
      </c>
      <c r="P143" s="90">
        <v>0.96788565064043064</v>
      </c>
      <c r="Q143" s="88">
        <v>8026</v>
      </c>
      <c r="R143" s="88">
        <v>339</v>
      </c>
      <c r="S143" s="88">
        <v>5</v>
      </c>
      <c r="T143" s="90">
        <v>0.95776227261400448</v>
      </c>
      <c r="U143" s="88">
        <v>41542</v>
      </c>
      <c r="V143" s="88">
        <v>2140</v>
      </c>
      <c r="W143" s="88">
        <v>28</v>
      </c>
      <c r="X143" s="90">
        <v>0.94848586972220883</v>
      </c>
      <c r="Y143" s="85">
        <v>81520</v>
      </c>
      <c r="Z143" s="85">
        <v>3333</v>
      </c>
      <c r="AA143" s="91">
        <v>38</v>
      </c>
      <c r="AB143" s="92">
        <v>1</v>
      </c>
      <c r="AC143" s="84">
        <v>0</v>
      </c>
      <c r="AD143" s="84">
        <v>0</v>
      </c>
      <c r="AE143" s="92">
        <v>1</v>
      </c>
      <c r="AF143" s="84">
        <v>0</v>
      </c>
      <c r="AG143" s="84">
        <v>0</v>
      </c>
      <c r="AH143" s="93">
        <v>1</v>
      </c>
      <c r="AI143" s="84">
        <v>0</v>
      </c>
      <c r="AJ143" s="94">
        <v>0</v>
      </c>
      <c r="AK143" s="93">
        <v>1</v>
      </c>
      <c r="AL143" s="84">
        <v>0</v>
      </c>
      <c r="AM143" s="94">
        <v>0</v>
      </c>
      <c r="AN143" s="93">
        <v>1</v>
      </c>
      <c r="AO143" s="84">
        <v>0</v>
      </c>
      <c r="AP143" s="94">
        <v>0</v>
      </c>
      <c r="AQ143" s="93">
        <v>1</v>
      </c>
      <c r="AR143" s="84">
        <v>0</v>
      </c>
      <c r="AS143" s="94">
        <v>0</v>
      </c>
      <c r="AT143" s="93">
        <v>1</v>
      </c>
      <c r="AU143" s="84">
        <v>0</v>
      </c>
      <c r="AV143" s="94">
        <v>0</v>
      </c>
      <c r="AW143" s="95">
        <f t="shared" si="81"/>
        <v>11267</v>
      </c>
      <c r="AX143" s="95">
        <f t="shared" si="82"/>
        <v>20685</v>
      </c>
      <c r="AY143" s="96">
        <f t="shared" si="83"/>
        <v>49568</v>
      </c>
      <c r="AZ143" s="108"/>
      <c r="BA143" s="97">
        <v>14.5</v>
      </c>
      <c r="BB143" s="98">
        <v>0</v>
      </c>
      <c r="BC143" s="98">
        <v>12</v>
      </c>
      <c r="BD143" s="99">
        <v>7.5</v>
      </c>
      <c r="BE143" s="100">
        <v>10.5</v>
      </c>
      <c r="BF143" s="111"/>
      <c r="BG143" s="102"/>
      <c r="BH143" s="102"/>
      <c r="BI143" s="102"/>
      <c r="BJ143" s="102"/>
      <c r="BK143" s="102"/>
      <c r="BL143" s="103"/>
      <c r="BM143" s="104"/>
      <c r="BN143" s="102"/>
      <c r="BO143" s="102"/>
      <c r="BP143" s="104"/>
      <c r="BQ143" s="104"/>
      <c r="BR143" s="104"/>
      <c r="BS143" s="104"/>
      <c r="BT143" s="105">
        <f t="shared" si="71"/>
        <v>1</v>
      </c>
      <c r="BU143" s="105">
        <f t="shared" si="72"/>
        <v>1</v>
      </c>
      <c r="BV143" s="105">
        <f t="shared" si="73"/>
        <v>1</v>
      </c>
      <c r="BW143" s="105">
        <f t="shared" si="63"/>
        <v>1</v>
      </c>
      <c r="BX143" s="105">
        <f t="shared" si="74"/>
        <v>1</v>
      </c>
      <c r="BY143" s="105">
        <f t="shared" si="75"/>
        <v>1</v>
      </c>
      <c r="BZ143" s="105">
        <f t="shared" si="76"/>
        <v>1</v>
      </c>
      <c r="CA143" s="215">
        <v>0.98</v>
      </c>
      <c r="CB143" s="215">
        <v>0.9</v>
      </c>
      <c r="CC143" s="313">
        <f t="shared" ref="CC143:CI143" si="98">AVERAGE(BT143:BT149)</f>
        <v>1</v>
      </c>
      <c r="CD143" s="313">
        <f t="shared" si="98"/>
        <v>1</v>
      </c>
      <c r="CE143" s="313">
        <f t="shared" si="98"/>
        <v>1</v>
      </c>
      <c r="CF143" s="313">
        <f t="shared" si="98"/>
        <v>1</v>
      </c>
      <c r="CG143" s="313">
        <f t="shared" si="98"/>
        <v>1</v>
      </c>
      <c r="CH143" s="313">
        <f t="shared" si="98"/>
        <v>1</v>
      </c>
      <c r="CI143" s="313">
        <f t="shared" si="98"/>
        <v>1</v>
      </c>
      <c r="CJ143" s="216">
        <v>0.998</v>
      </c>
      <c r="CK143" s="216">
        <v>0.95</v>
      </c>
      <c r="CL143" s="217">
        <f t="shared" si="64"/>
        <v>1</v>
      </c>
      <c r="CM143" s="217">
        <f t="shared" si="65"/>
        <v>1</v>
      </c>
      <c r="CN143" s="217">
        <f t="shared" si="66"/>
        <v>1</v>
      </c>
      <c r="CO143" s="217">
        <f t="shared" si="67"/>
        <v>1</v>
      </c>
      <c r="CP143" s="217">
        <f t="shared" si="68"/>
        <v>1</v>
      </c>
      <c r="CQ143" s="217">
        <f t="shared" si="69"/>
        <v>1</v>
      </c>
      <c r="CR143" s="217">
        <f t="shared" si="70"/>
        <v>1</v>
      </c>
      <c r="CS143" s="316">
        <f t="shared" ref="CS143:CY143" si="99">AVERAGE(CL143:CL149)</f>
        <v>1</v>
      </c>
      <c r="CT143" s="316">
        <f t="shared" si="99"/>
        <v>1</v>
      </c>
      <c r="CU143" s="316">
        <f t="shared" si="99"/>
        <v>0.99974285714285716</v>
      </c>
      <c r="CV143" s="316">
        <f t="shared" si="99"/>
        <v>1</v>
      </c>
      <c r="CW143" s="316">
        <f t="shared" si="99"/>
        <v>1</v>
      </c>
      <c r="CX143" s="316">
        <f t="shared" si="99"/>
        <v>1</v>
      </c>
      <c r="CY143" s="316">
        <f t="shared" si="99"/>
        <v>1</v>
      </c>
      <c r="CZ143" s="316">
        <f>(SUM(Q143:Q149)-SUM(R143:R149))/SUM(Q143:Q149)</f>
        <v>0.95501522672229811</v>
      </c>
      <c r="DA143" s="312">
        <f>(SUM(U143:U149)-SUM(V143:V149))/SUM(U143:U149)</f>
        <v>0.95775117484583983</v>
      </c>
      <c r="DB143" s="312">
        <f>((SUM(E143:E149)-SUM(F143:F149))/SUM(E143:E149))</f>
        <v>0.96921840004594273</v>
      </c>
      <c r="DC143" s="312">
        <f>((SUM(I143:I149)-SUM(J143:J149))/SUM(I143:I149))</f>
        <v>0.9630536971174174</v>
      </c>
      <c r="DD143" s="312">
        <f>((SUM(M143:M149)-SUM(N143:N149))/SUM(M143:M149))</f>
        <v>0.96621840862385988</v>
      </c>
      <c r="DE143" s="84">
        <f t="shared" si="94"/>
        <v>0</v>
      </c>
      <c r="DF143" s="84">
        <f t="shared" si="94"/>
        <v>0</v>
      </c>
      <c r="DG143" s="84">
        <f t="shared" si="94"/>
        <v>0</v>
      </c>
      <c r="DH143" s="84">
        <f t="shared" si="95"/>
        <v>0</v>
      </c>
      <c r="DI143" s="84">
        <f t="shared" si="95"/>
        <v>0</v>
      </c>
      <c r="DJ143" s="84">
        <f t="shared" si="95"/>
        <v>0</v>
      </c>
      <c r="DK143" s="84">
        <f t="shared" si="93"/>
        <v>0</v>
      </c>
      <c r="DL143" s="311">
        <f>IF(CC143&lt;99%,5000,IF(CC143&lt;99.2%,4500,IF(CC143&lt;99.3%,4000,IF(CC143&lt;99.4%,3500,IF(CC143&lt;99.5%,3000,IF(CC143&lt;99.6%,2500,IF(CC143&lt;99.7%,2000,IF(CC143&lt;99.8%,1500,))))))))</f>
        <v>0</v>
      </c>
      <c r="DM143" s="311">
        <f>IF(CD143&lt;99%,5000,IF(CD143&lt;99.2%,4500,IF(CD143&lt;99.3%,4000,IF(CD143&lt;99.4%,3500,IF(CD143&lt;99.5%,3000,IF(CD143&lt;99.6%,2500,IF(CD143&lt;99.7%,2000,IF(CD143&lt;99.8%,1500,))))))))</f>
        <v>0</v>
      </c>
      <c r="DN143" s="311">
        <f>IF(CE143&lt;99%,5000,IF(CE143&lt;99.2%,4500,IF(CE143&lt;99.3%,4000,IF(CE143&lt;99.4%,3500,IF(CE143&lt;99.5%,3000,IF(CE143&lt;99.6%,2500,IF(CE143&lt;99.7%,2000,IF(CE143&lt;99.8%,1500,))))))))</f>
        <v>0</v>
      </c>
      <c r="DO143" s="311">
        <f>IF(CF143&lt;88.2%,5000,IF(CF143&lt;88.4%,4500,IF(CF143&lt;88.5%,4000,IF(CF143&lt;88.6%,3500,IF(CF143&lt;88.7%,3000,IF(CF143&lt;88.8%,2500,IF(CF143&lt;88.9%,2000,IF(CF143&lt;90%,1500,))))))))</f>
        <v>0</v>
      </c>
      <c r="DP143" s="311">
        <f>IF(CG143&lt;99%,5000,IF(CG143&lt;99.2%,4500,IF(CG143&lt;99.3%,4000,IF(CG143&lt;99.4%,3500,IF(CG143&lt;99.5%,3000,IF(CG143&lt;99.6%,2500,IF(CG143&lt;99.7%,2000,IF(CG143&lt;99.8%,1500,))))))))</f>
        <v>0</v>
      </c>
      <c r="DQ143" s="311">
        <f>IF(CH143&lt;99%,5000,IF(CH143&lt;99.2%,4500,IF(CH143&lt;99.3%,4000,IF(CH143&lt;99.4%,3500,IF(CH143&lt;99.5%,3000,IF(CH143&lt;99.6%,2500,IF(CH143&lt;99.7%,2000,IF(CH143&lt;99.8%,1500,))))))))</f>
        <v>0</v>
      </c>
      <c r="DR143" s="311">
        <f>IF(CI143&lt;99%,5000,IF(CI143&lt;99.2%,4500,IF(CI143&lt;99.3%,4000,IF(CI143&lt;99.4%,3500,IF(CI143&lt;99.5%,3000,IF(CI143&lt;99.6%,2500,IF(CI143&lt;99.7%,2000,IF(CI143&lt;99.8%,1500,))))))))</f>
        <v>0</v>
      </c>
    </row>
    <row r="144" spans="1:122" ht="13.5" thickBot="1" x14ac:dyDescent="0.25">
      <c r="A144" s="84">
        <v>1818</v>
      </c>
      <c r="B144" s="309"/>
      <c r="C144" s="86">
        <v>42640</v>
      </c>
      <c r="D144" s="87">
        <v>82797</v>
      </c>
      <c r="E144" s="84">
        <v>10968</v>
      </c>
      <c r="F144" s="88">
        <v>328</v>
      </c>
      <c r="G144" s="84">
        <v>0</v>
      </c>
      <c r="H144" s="89">
        <v>0.97009482129832236</v>
      </c>
      <c r="I144" s="88">
        <v>15815</v>
      </c>
      <c r="J144" s="84">
        <v>758</v>
      </c>
      <c r="K144" s="88">
        <v>0</v>
      </c>
      <c r="L144" s="89">
        <v>0.9520708188428707</v>
      </c>
      <c r="M144" s="88">
        <v>5029</v>
      </c>
      <c r="N144" s="88">
        <v>178</v>
      </c>
      <c r="O144" s="88">
        <v>1</v>
      </c>
      <c r="P144" s="90">
        <v>0.96460528932193279</v>
      </c>
      <c r="Q144" s="88">
        <v>8275</v>
      </c>
      <c r="R144" s="88">
        <v>394</v>
      </c>
      <c r="S144" s="88">
        <v>1</v>
      </c>
      <c r="T144" s="90">
        <v>0.95238670694864047</v>
      </c>
      <c r="U144" s="88">
        <v>42710</v>
      </c>
      <c r="V144" s="88">
        <v>2099</v>
      </c>
      <c r="W144" s="88">
        <v>0</v>
      </c>
      <c r="X144" s="90">
        <v>0.95085460079606654</v>
      </c>
      <c r="Y144" s="85">
        <v>82797</v>
      </c>
      <c r="Z144" s="85">
        <v>3757</v>
      </c>
      <c r="AA144" s="91">
        <v>2</v>
      </c>
      <c r="AB144" s="92">
        <v>1</v>
      </c>
      <c r="AC144" s="84">
        <v>0</v>
      </c>
      <c r="AD144" s="84">
        <v>0</v>
      </c>
      <c r="AE144" s="92">
        <v>1</v>
      </c>
      <c r="AF144" s="84">
        <v>0</v>
      </c>
      <c r="AG144" s="84">
        <v>0</v>
      </c>
      <c r="AH144" s="93">
        <v>1</v>
      </c>
      <c r="AI144" s="84">
        <v>0</v>
      </c>
      <c r="AJ144" s="94">
        <v>0</v>
      </c>
      <c r="AK144" s="93">
        <v>1</v>
      </c>
      <c r="AL144" s="84">
        <v>0</v>
      </c>
      <c r="AM144" s="94">
        <v>0</v>
      </c>
      <c r="AN144" s="93">
        <v>1</v>
      </c>
      <c r="AO144" s="84">
        <v>0</v>
      </c>
      <c r="AP144" s="94">
        <v>0</v>
      </c>
      <c r="AQ144" s="93">
        <v>1</v>
      </c>
      <c r="AR144" s="84">
        <v>0</v>
      </c>
      <c r="AS144" s="94">
        <v>0</v>
      </c>
      <c r="AT144" s="93">
        <v>1</v>
      </c>
      <c r="AU144" s="84">
        <v>0</v>
      </c>
      <c r="AV144" s="94">
        <v>0</v>
      </c>
      <c r="AW144" s="95">
        <f t="shared" si="81"/>
        <v>10968</v>
      </c>
      <c r="AX144" s="95">
        <f t="shared" si="82"/>
        <v>20844</v>
      </c>
      <c r="AY144" s="96">
        <f t="shared" si="83"/>
        <v>50985</v>
      </c>
      <c r="AZ144" s="108"/>
      <c r="BA144" s="97">
        <v>16</v>
      </c>
      <c r="BB144" s="98">
        <v>0</v>
      </c>
      <c r="BC144" s="98">
        <v>8</v>
      </c>
      <c r="BD144" s="99">
        <v>7.5</v>
      </c>
      <c r="BE144" s="100">
        <v>10.5</v>
      </c>
      <c r="BF144" s="111"/>
      <c r="BG144" s="102"/>
      <c r="BH144" s="102"/>
      <c r="BI144" s="102"/>
      <c r="BJ144" s="102"/>
      <c r="BK144" s="102"/>
      <c r="BL144" s="103"/>
      <c r="BM144" s="104"/>
      <c r="BN144" s="102"/>
      <c r="BO144" s="102"/>
      <c r="BP144" s="104"/>
      <c r="BQ144" s="104"/>
      <c r="BR144" s="104"/>
      <c r="BS144" s="104"/>
      <c r="BT144" s="105">
        <f t="shared" si="71"/>
        <v>1</v>
      </c>
      <c r="BU144" s="105">
        <f t="shared" si="72"/>
        <v>1</v>
      </c>
      <c r="BV144" s="105">
        <f t="shared" si="73"/>
        <v>1</v>
      </c>
      <c r="BW144" s="105">
        <f t="shared" si="63"/>
        <v>1</v>
      </c>
      <c r="BX144" s="105">
        <f t="shared" si="74"/>
        <v>1</v>
      </c>
      <c r="BY144" s="105">
        <f t="shared" si="75"/>
        <v>1</v>
      </c>
      <c r="BZ144" s="105">
        <f t="shared" si="76"/>
        <v>1</v>
      </c>
      <c r="CA144" s="215">
        <v>0.98</v>
      </c>
      <c r="CB144" s="215">
        <v>0.9</v>
      </c>
      <c r="CC144" s="314"/>
      <c r="CD144" s="314"/>
      <c r="CE144" s="314"/>
      <c r="CF144" s="314"/>
      <c r="CG144" s="314"/>
      <c r="CH144" s="314"/>
      <c r="CI144" s="314"/>
      <c r="CJ144" s="216">
        <v>0.998</v>
      </c>
      <c r="CK144" s="216">
        <v>0.95</v>
      </c>
      <c r="CL144" s="217">
        <f t="shared" si="64"/>
        <v>1</v>
      </c>
      <c r="CM144" s="217">
        <f t="shared" si="65"/>
        <v>1</v>
      </c>
      <c r="CN144" s="217">
        <f t="shared" si="66"/>
        <v>1</v>
      </c>
      <c r="CO144" s="217">
        <f t="shared" si="67"/>
        <v>1</v>
      </c>
      <c r="CP144" s="217">
        <f t="shared" si="68"/>
        <v>1</v>
      </c>
      <c r="CQ144" s="217">
        <f t="shared" si="69"/>
        <v>1</v>
      </c>
      <c r="CR144" s="217">
        <f t="shared" si="70"/>
        <v>1</v>
      </c>
      <c r="CS144" s="317"/>
      <c r="CT144" s="317"/>
      <c r="CU144" s="317"/>
      <c r="CV144" s="317"/>
      <c r="CW144" s="317"/>
      <c r="CX144" s="317"/>
      <c r="CY144" s="317"/>
      <c r="CZ144" s="316"/>
      <c r="DA144" s="312"/>
      <c r="DB144" s="312"/>
      <c r="DC144" s="312"/>
      <c r="DD144" s="312"/>
      <c r="DE144" s="84">
        <f t="shared" si="94"/>
        <v>0</v>
      </c>
      <c r="DF144" s="84">
        <f t="shared" si="94"/>
        <v>0</v>
      </c>
      <c r="DG144" s="84">
        <f t="shared" si="94"/>
        <v>0</v>
      </c>
      <c r="DH144" s="84">
        <f t="shared" si="95"/>
        <v>0</v>
      </c>
      <c r="DI144" s="84">
        <f t="shared" si="95"/>
        <v>0</v>
      </c>
      <c r="DJ144" s="84">
        <f t="shared" si="95"/>
        <v>0</v>
      </c>
      <c r="DK144" s="84">
        <f t="shared" si="93"/>
        <v>0</v>
      </c>
      <c r="DL144" s="311"/>
      <c r="DM144" s="311"/>
      <c r="DN144" s="311"/>
      <c r="DO144" s="311"/>
      <c r="DP144" s="311"/>
      <c r="DQ144" s="311"/>
      <c r="DR144" s="311"/>
    </row>
    <row r="145" spans="1:122" ht="13.5" thickBot="1" x14ac:dyDescent="0.25">
      <c r="A145" s="84">
        <v>1819</v>
      </c>
      <c r="B145" s="309"/>
      <c r="C145" s="86">
        <v>42641</v>
      </c>
      <c r="D145" s="87">
        <v>79194</v>
      </c>
      <c r="E145" s="84">
        <v>10005</v>
      </c>
      <c r="F145" s="88">
        <v>355</v>
      </c>
      <c r="G145" s="84">
        <v>4</v>
      </c>
      <c r="H145" s="89">
        <v>0.96451774112943534</v>
      </c>
      <c r="I145" s="88">
        <v>15212</v>
      </c>
      <c r="J145" s="84">
        <v>561</v>
      </c>
      <c r="K145" s="88">
        <v>3</v>
      </c>
      <c r="L145" s="89">
        <v>0.96312122008940315</v>
      </c>
      <c r="M145" s="88">
        <v>4894</v>
      </c>
      <c r="N145" s="88">
        <v>150</v>
      </c>
      <c r="O145" s="88">
        <v>0</v>
      </c>
      <c r="P145" s="90">
        <v>0.96935022476501842</v>
      </c>
      <c r="Q145" s="88">
        <v>7983</v>
      </c>
      <c r="R145" s="88">
        <v>355</v>
      </c>
      <c r="S145" s="88">
        <v>1</v>
      </c>
      <c r="T145" s="90">
        <v>0.95553050231742453</v>
      </c>
      <c r="U145" s="88">
        <v>41100</v>
      </c>
      <c r="V145" s="88">
        <v>1753</v>
      </c>
      <c r="W145" s="88">
        <v>8</v>
      </c>
      <c r="X145" s="90">
        <v>0.95734793187347933</v>
      </c>
      <c r="Y145" s="85">
        <v>79194</v>
      </c>
      <c r="Z145" s="85">
        <v>3174</v>
      </c>
      <c r="AA145" s="91">
        <v>16</v>
      </c>
      <c r="AB145" s="92">
        <v>1</v>
      </c>
      <c r="AC145" s="84">
        <v>0</v>
      </c>
      <c r="AD145" s="84">
        <v>0</v>
      </c>
      <c r="AE145" s="92">
        <v>1</v>
      </c>
      <c r="AF145" s="84">
        <v>0</v>
      </c>
      <c r="AG145" s="84">
        <v>0</v>
      </c>
      <c r="AH145" s="93">
        <v>1</v>
      </c>
      <c r="AI145" s="84">
        <v>0</v>
      </c>
      <c r="AJ145" s="94">
        <v>0</v>
      </c>
      <c r="AK145" s="93">
        <v>1</v>
      </c>
      <c r="AL145" s="84">
        <v>0</v>
      </c>
      <c r="AM145" s="94">
        <v>0</v>
      </c>
      <c r="AN145" s="93">
        <v>1</v>
      </c>
      <c r="AO145" s="84">
        <v>0</v>
      </c>
      <c r="AP145" s="94">
        <v>0</v>
      </c>
      <c r="AQ145" s="93">
        <v>1</v>
      </c>
      <c r="AR145" s="84">
        <v>0</v>
      </c>
      <c r="AS145" s="94">
        <v>0</v>
      </c>
      <c r="AT145" s="93">
        <v>1</v>
      </c>
      <c r="AU145" s="84">
        <v>0</v>
      </c>
      <c r="AV145" s="94">
        <v>0</v>
      </c>
      <c r="AW145" s="95">
        <f t="shared" si="81"/>
        <v>10005</v>
      </c>
      <c r="AX145" s="95">
        <f t="shared" si="82"/>
        <v>20106</v>
      </c>
      <c r="AY145" s="96">
        <f t="shared" si="83"/>
        <v>49083</v>
      </c>
      <c r="AZ145" s="108"/>
      <c r="BA145" s="97">
        <v>21</v>
      </c>
      <c r="BB145" s="98">
        <v>9</v>
      </c>
      <c r="BC145" s="98">
        <v>18</v>
      </c>
      <c r="BD145" s="99">
        <v>7.5</v>
      </c>
      <c r="BE145" s="100">
        <v>10.5</v>
      </c>
      <c r="BF145" s="111"/>
      <c r="BG145" s="102"/>
      <c r="BH145" s="102"/>
      <c r="BI145" s="102"/>
      <c r="BJ145" s="102"/>
      <c r="BK145" s="102"/>
      <c r="BL145" s="103"/>
      <c r="BM145" s="104"/>
      <c r="BN145" s="102"/>
      <c r="BO145" s="102"/>
      <c r="BP145" s="104"/>
      <c r="BQ145" s="104"/>
      <c r="BR145" s="104"/>
      <c r="BS145" s="104"/>
      <c r="BT145" s="105">
        <f t="shared" si="71"/>
        <v>1</v>
      </c>
      <c r="BU145" s="105">
        <f t="shared" si="72"/>
        <v>1</v>
      </c>
      <c r="BV145" s="105">
        <f t="shared" si="73"/>
        <v>1</v>
      </c>
      <c r="BW145" s="105">
        <f t="shared" si="63"/>
        <v>1</v>
      </c>
      <c r="BX145" s="105">
        <f t="shared" si="74"/>
        <v>1</v>
      </c>
      <c r="BY145" s="105">
        <f t="shared" si="75"/>
        <v>1</v>
      </c>
      <c r="BZ145" s="105">
        <f t="shared" si="76"/>
        <v>1</v>
      </c>
      <c r="CA145" s="215">
        <v>0.98</v>
      </c>
      <c r="CB145" s="215">
        <v>0.9</v>
      </c>
      <c r="CC145" s="314"/>
      <c r="CD145" s="314"/>
      <c r="CE145" s="314"/>
      <c r="CF145" s="314"/>
      <c r="CG145" s="314"/>
      <c r="CH145" s="314"/>
      <c r="CI145" s="314"/>
      <c r="CJ145" s="216">
        <v>0.998</v>
      </c>
      <c r="CK145" s="216">
        <v>0.95</v>
      </c>
      <c r="CL145" s="217">
        <f t="shared" si="64"/>
        <v>1</v>
      </c>
      <c r="CM145" s="217">
        <f t="shared" si="65"/>
        <v>1</v>
      </c>
      <c r="CN145" s="217">
        <f t="shared" si="66"/>
        <v>1</v>
      </c>
      <c r="CO145" s="217">
        <f t="shared" si="67"/>
        <v>1</v>
      </c>
      <c r="CP145" s="217">
        <f t="shared" si="68"/>
        <v>1</v>
      </c>
      <c r="CQ145" s="217">
        <f t="shared" si="69"/>
        <v>1</v>
      </c>
      <c r="CR145" s="217">
        <f t="shared" si="70"/>
        <v>1</v>
      </c>
      <c r="CS145" s="317"/>
      <c r="CT145" s="317"/>
      <c r="CU145" s="317"/>
      <c r="CV145" s="317"/>
      <c r="CW145" s="317"/>
      <c r="CX145" s="317"/>
      <c r="CY145" s="317"/>
      <c r="CZ145" s="316"/>
      <c r="DA145" s="312"/>
      <c r="DB145" s="312"/>
      <c r="DC145" s="312"/>
      <c r="DD145" s="312"/>
      <c r="DE145" s="84">
        <f t="shared" si="94"/>
        <v>0</v>
      </c>
      <c r="DF145" s="84">
        <f t="shared" si="94"/>
        <v>0</v>
      </c>
      <c r="DG145" s="84">
        <f t="shared" si="94"/>
        <v>0</v>
      </c>
      <c r="DH145" s="84">
        <f t="shared" si="95"/>
        <v>0</v>
      </c>
      <c r="DI145" s="84">
        <f t="shared" si="95"/>
        <v>0</v>
      </c>
      <c r="DJ145" s="84">
        <f t="shared" si="95"/>
        <v>0</v>
      </c>
      <c r="DK145" s="84">
        <f t="shared" si="93"/>
        <v>0</v>
      </c>
      <c r="DL145" s="311"/>
      <c r="DM145" s="311"/>
      <c r="DN145" s="311"/>
      <c r="DO145" s="311"/>
      <c r="DP145" s="311"/>
      <c r="DQ145" s="311"/>
      <c r="DR145" s="311"/>
    </row>
    <row r="146" spans="1:122" ht="13.5" thickBot="1" x14ac:dyDescent="0.25">
      <c r="A146" s="84">
        <v>1820</v>
      </c>
      <c r="B146" s="309"/>
      <c r="C146" s="86">
        <v>42642</v>
      </c>
      <c r="D146" s="87">
        <v>79194</v>
      </c>
      <c r="E146" s="84">
        <v>10005</v>
      </c>
      <c r="F146" s="88">
        <v>355</v>
      </c>
      <c r="G146" s="84">
        <v>4</v>
      </c>
      <c r="H146" s="89">
        <v>0.96451774112943534</v>
      </c>
      <c r="I146" s="88">
        <v>15212</v>
      </c>
      <c r="J146" s="84">
        <v>561</v>
      </c>
      <c r="K146" s="88">
        <v>3</v>
      </c>
      <c r="L146" s="89">
        <v>0.96312122008940315</v>
      </c>
      <c r="M146" s="88">
        <v>4894</v>
      </c>
      <c r="N146" s="88">
        <v>150</v>
      </c>
      <c r="O146" s="88">
        <v>0</v>
      </c>
      <c r="P146" s="90">
        <v>0.96935022476501842</v>
      </c>
      <c r="Q146" s="88">
        <v>7983</v>
      </c>
      <c r="R146" s="88">
        <v>355</v>
      </c>
      <c r="S146" s="88">
        <v>1</v>
      </c>
      <c r="T146" s="90">
        <v>0.95553050231742453</v>
      </c>
      <c r="U146" s="88">
        <v>41100</v>
      </c>
      <c r="V146" s="88">
        <v>1753</v>
      </c>
      <c r="W146" s="88">
        <v>8</v>
      </c>
      <c r="X146" s="90">
        <v>0.95734793187347933</v>
      </c>
      <c r="Y146" s="85">
        <v>79194</v>
      </c>
      <c r="Z146" s="85">
        <v>3174</v>
      </c>
      <c r="AA146" s="91">
        <v>16</v>
      </c>
      <c r="AB146" s="92">
        <v>1</v>
      </c>
      <c r="AC146" s="84">
        <v>0</v>
      </c>
      <c r="AD146" s="84">
        <v>0</v>
      </c>
      <c r="AE146" s="92">
        <v>1</v>
      </c>
      <c r="AF146" s="84">
        <v>0</v>
      </c>
      <c r="AG146" s="84">
        <v>0</v>
      </c>
      <c r="AH146" s="93">
        <v>1</v>
      </c>
      <c r="AI146" s="84">
        <v>0</v>
      </c>
      <c r="AJ146" s="94">
        <v>0</v>
      </c>
      <c r="AK146" s="93">
        <v>1</v>
      </c>
      <c r="AL146" s="84">
        <v>0</v>
      </c>
      <c r="AM146" s="94">
        <v>0</v>
      </c>
      <c r="AN146" s="93">
        <v>1</v>
      </c>
      <c r="AO146" s="84">
        <v>0</v>
      </c>
      <c r="AP146" s="94">
        <v>0</v>
      </c>
      <c r="AQ146" s="93">
        <v>1</v>
      </c>
      <c r="AR146" s="84">
        <v>0</v>
      </c>
      <c r="AS146" s="94">
        <v>0</v>
      </c>
      <c r="AT146" s="93">
        <v>1</v>
      </c>
      <c r="AU146" s="84">
        <v>0</v>
      </c>
      <c r="AV146" s="94">
        <v>0</v>
      </c>
      <c r="AW146" s="95">
        <f t="shared" si="81"/>
        <v>10005</v>
      </c>
      <c r="AX146" s="95">
        <f t="shared" si="82"/>
        <v>20106</v>
      </c>
      <c r="AY146" s="96">
        <f t="shared" si="83"/>
        <v>49083</v>
      </c>
      <c r="AZ146" s="106"/>
      <c r="BA146" s="97">
        <v>21</v>
      </c>
      <c r="BB146" s="98">
        <v>9</v>
      </c>
      <c r="BC146" s="98">
        <v>22</v>
      </c>
      <c r="BD146" s="99">
        <v>7.5</v>
      </c>
      <c r="BE146" s="100">
        <v>10.5</v>
      </c>
      <c r="BF146" s="101"/>
      <c r="BG146" s="84"/>
      <c r="BH146" s="84"/>
      <c r="BI146" s="102"/>
      <c r="BJ146" s="102"/>
      <c r="BK146" s="102"/>
      <c r="BL146" s="103"/>
      <c r="BM146" s="104"/>
      <c r="BN146" s="102"/>
      <c r="BO146" s="102"/>
      <c r="BP146" s="104"/>
      <c r="BQ146" s="104"/>
      <c r="BR146" s="104"/>
      <c r="BS146" s="104"/>
      <c r="BT146" s="105">
        <f t="shared" si="71"/>
        <v>1</v>
      </c>
      <c r="BU146" s="105">
        <f t="shared" si="72"/>
        <v>1</v>
      </c>
      <c r="BV146" s="105">
        <f t="shared" si="73"/>
        <v>1</v>
      </c>
      <c r="BW146" s="105">
        <f t="shared" si="63"/>
        <v>1</v>
      </c>
      <c r="BX146" s="105">
        <f t="shared" si="74"/>
        <v>1</v>
      </c>
      <c r="BY146" s="105">
        <f t="shared" si="75"/>
        <v>1</v>
      </c>
      <c r="BZ146" s="105">
        <f t="shared" si="76"/>
        <v>1</v>
      </c>
      <c r="CA146" s="215">
        <v>0.98</v>
      </c>
      <c r="CB146" s="215">
        <v>0.9</v>
      </c>
      <c r="CC146" s="314"/>
      <c r="CD146" s="314"/>
      <c r="CE146" s="314"/>
      <c r="CF146" s="314"/>
      <c r="CG146" s="314"/>
      <c r="CH146" s="314"/>
      <c r="CI146" s="314"/>
      <c r="CJ146" s="216">
        <v>0.998</v>
      </c>
      <c r="CK146" s="216">
        <v>0.95</v>
      </c>
      <c r="CL146" s="217">
        <f t="shared" si="64"/>
        <v>1</v>
      </c>
      <c r="CM146" s="217">
        <f t="shared" si="65"/>
        <v>1</v>
      </c>
      <c r="CN146" s="217">
        <f t="shared" si="66"/>
        <v>1</v>
      </c>
      <c r="CO146" s="217">
        <f t="shared" si="67"/>
        <v>1</v>
      </c>
      <c r="CP146" s="217">
        <f t="shared" si="68"/>
        <v>1</v>
      </c>
      <c r="CQ146" s="217">
        <f t="shared" si="69"/>
        <v>1</v>
      </c>
      <c r="CR146" s="217">
        <f t="shared" si="70"/>
        <v>1</v>
      </c>
      <c r="CS146" s="317"/>
      <c r="CT146" s="317"/>
      <c r="CU146" s="317"/>
      <c r="CV146" s="317"/>
      <c r="CW146" s="317"/>
      <c r="CX146" s="317"/>
      <c r="CY146" s="317"/>
      <c r="CZ146" s="316"/>
      <c r="DA146" s="312"/>
      <c r="DB146" s="312"/>
      <c r="DC146" s="312"/>
      <c r="DD146" s="312"/>
      <c r="DE146" s="84">
        <f t="shared" si="94"/>
        <v>0</v>
      </c>
      <c r="DF146" s="84">
        <f t="shared" si="94"/>
        <v>0</v>
      </c>
      <c r="DG146" s="84">
        <f t="shared" si="94"/>
        <v>0</v>
      </c>
      <c r="DH146" s="84">
        <f t="shared" si="95"/>
        <v>0</v>
      </c>
      <c r="DI146" s="84">
        <f t="shared" si="95"/>
        <v>0</v>
      </c>
      <c r="DJ146" s="84">
        <f t="shared" si="95"/>
        <v>0</v>
      </c>
      <c r="DK146" s="84">
        <f t="shared" si="93"/>
        <v>0</v>
      </c>
      <c r="DL146" s="311"/>
      <c r="DM146" s="311"/>
      <c r="DN146" s="311"/>
      <c r="DO146" s="311"/>
      <c r="DP146" s="311"/>
      <c r="DQ146" s="311"/>
      <c r="DR146" s="311"/>
    </row>
    <row r="147" spans="1:122" ht="13.5" thickBot="1" x14ac:dyDescent="0.25">
      <c r="A147" s="84">
        <v>1821</v>
      </c>
      <c r="B147" s="309"/>
      <c r="C147" s="112">
        <v>42643</v>
      </c>
      <c r="D147" s="109">
        <f t="shared" ref="D147:D158" si="100">SUM(E147,I147,M147,Q147,U147)</f>
        <v>76030</v>
      </c>
      <c r="E147" s="84">
        <v>9994</v>
      </c>
      <c r="F147" s="88">
        <v>288</v>
      </c>
      <c r="G147" s="84">
        <v>0</v>
      </c>
      <c r="H147" s="110">
        <v>0.97118270962577546</v>
      </c>
      <c r="I147" s="88">
        <v>13636</v>
      </c>
      <c r="J147" s="84">
        <v>505</v>
      </c>
      <c r="K147" s="88">
        <v>0</v>
      </c>
      <c r="L147" s="89">
        <v>0.96296567908477559</v>
      </c>
      <c r="M147" s="88">
        <v>5019</v>
      </c>
      <c r="N147" s="88">
        <v>181</v>
      </c>
      <c r="O147" s="88">
        <v>0</v>
      </c>
      <c r="P147" s="90">
        <v>0.96393703925084673</v>
      </c>
      <c r="Q147" s="88">
        <v>7259</v>
      </c>
      <c r="R147" s="88">
        <v>340</v>
      </c>
      <c r="S147" s="88">
        <v>1</v>
      </c>
      <c r="T147" s="90">
        <v>0.95316159250585475</v>
      </c>
      <c r="U147" s="88">
        <v>40122</v>
      </c>
      <c r="V147" s="88">
        <v>2001</v>
      </c>
      <c r="W147" s="88">
        <v>1</v>
      </c>
      <c r="X147" s="90">
        <v>0.95012711230746227</v>
      </c>
      <c r="Y147" s="85">
        <f t="shared" ref="Y147:AA158" si="101">E147+I147+M147+Q147+U147</f>
        <v>76030</v>
      </c>
      <c r="Z147" s="85">
        <f t="shared" si="101"/>
        <v>3315</v>
      </c>
      <c r="AA147" s="91">
        <f t="shared" si="101"/>
        <v>2</v>
      </c>
      <c r="AB147" s="92">
        <v>1</v>
      </c>
      <c r="AC147" s="84">
        <v>0</v>
      </c>
      <c r="AD147" s="84">
        <v>0</v>
      </c>
      <c r="AE147" s="92">
        <v>1</v>
      </c>
      <c r="AF147" s="84">
        <v>0</v>
      </c>
      <c r="AG147" s="84">
        <v>0</v>
      </c>
      <c r="AH147" s="93">
        <v>0.99819999999999998</v>
      </c>
      <c r="AI147" s="84">
        <v>1</v>
      </c>
      <c r="AJ147" s="94">
        <v>0.04</v>
      </c>
      <c r="AK147" s="93">
        <v>1</v>
      </c>
      <c r="AL147" s="84">
        <v>0</v>
      </c>
      <c r="AM147" s="94">
        <v>0</v>
      </c>
      <c r="AN147" s="93">
        <v>1</v>
      </c>
      <c r="AO147" s="84">
        <v>0</v>
      </c>
      <c r="AP147" s="94">
        <v>0</v>
      </c>
      <c r="AQ147" s="93">
        <v>1</v>
      </c>
      <c r="AR147" s="84">
        <v>0</v>
      </c>
      <c r="AS147" s="94">
        <v>0</v>
      </c>
      <c r="AT147" s="93">
        <v>1</v>
      </c>
      <c r="AU147" s="84">
        <v>0</v>
      </c>
      <c r="AV147" s="94">
        <v>0</v>
      </c>
      <c r="AW147" s="95">
        <f t="shared" si="81"/>
        <v>9994</v>
      </c>
      <c r="AX147" s="95">
        <f t="shared" si="82"/>
        <v>18655</v>
      </c>
      <c r="AY147" s="96">
        <f t="shared" si="83"/>
        <v>47381</v>
      </c>
      <c r="AZ147" s="106" t="s">
        <v>190</v>
      </c>
      <c r="BA147" s="97">
        <v>21</v>
      </c>
      <c r="BB147" s="98">
        <v>9</v>
      </c>
      <c r="BC147" s="98">
        <v>22</v>
      </c>
      <c r="BD147" s="99">
        <v>7.5</v>
      </c>
      <c r="BE147" s="100">
        <v>10.5</v>
      </c>
      <c r="BF147" s="101"/>
      <c r="BG147" s="84"/>
      <c r="BH147" s="84">
        <v>0.5</v>
      </c>
      <c r="BI147" s="102"/>
      <c r="BJ147" s="102"/>
      <c r="BK147" s="102"/>
      <c r="BL147" s="103"/>
      <c r="BM147" s="104"/>
      <c r="BN147" s="102"/>
      <c r="BO147" s="102">
        <v>0</v>
      </c>
      <c r="BP147" s="104"/>
      <c r="BQ147" s="104"/>
      <c r="BR147" s="104"/>
      <c r="BS147" s="104"/>
      <c r="BT147" s="105">
        <f t="shared" si="71"/>
        <v>1</v>
      </c>
      <c r="BU147" s="105">
        <f t="shared" si="72"/>
        <v>1</v>
      </c>
      <c r="BV147" s="105">
        <f t="shared" si="73"/>
        <v>1</v>
      </c>
      <c r="BW147" s="105">
        <f t="shared" si="63"/>
        <v>1</v>
      </c>
      <c r="BX147" s="105">
        <f t="shared" si="74"/>
        <v>1</v>
      </c>
      <c r="BY147" s="105">
        <f t="shared" si="75"/>
        <v>1</v>
      </c>
      <c r="BZ147" s="105">
        <f t="shared" si="76"/>
        <v>1</v>
      </c>
      <c r="CA147" s="215">
        <v>0.98</v>
      </c>
      <c r="CB147" s="215">
        <v>0.9</v>
      </c>
      <c r="CC147" s="314"/>
      <c r="CD147" s="314"/>
      <c r="CE147" s="314"/>
      <c r="CF147" s="314"/>
      <c r="CG147" s="314"/>
      <c r="CH147" s="314"/>
      <c r="CI147" s="314"/>
      <c r="CJ147" s="216">
        <v>0.998</v>
      </c>
      <c r="CK147" s="216">
        <v>0.95</v>
      </c>
      <c r="CL147" s="217">
        <f t="shared" si="64"/>
        <v>1</v>
      </c>
      <c r="CM147" s="217">
        <f t="shared" si="65"/>
        <v>1</v>
      </c>
      <c r="CN147" s="217">
        <f t="shared" si="66"/>
        <v>0.99819999999999998</v>
      </c>
      <c r="CO147" s="217">
        <f t="shared" si="67"/>
        <v>1</v>
      </c>
      <c r="CP147" s="217">
        <f t="shared" si="68"/>
        <v>1</v>
      </c>
      <c r="CQ147" s="217">
        <f t="shared" si="69"/>
        <v>1</v>
      </c>
      <c r="CR147" s="217">
        <f t="shared" si="70"/>
        <v>1</v>
      </c>
      <c r="CS147" s="317"/>
      <c r="CT147" s="317"/>
      <c r="CU147" s="317"/>
      <c r="CV147" s="317"/>
      <c r="CW147" s="317"/>
      <c r="CX147" s="317"/>
      <c r="CY147" s="317"/>
      <c r="CZ147" s="316"/>
      <c r="DA147" s="312"/>
      <c r="DB147" s="312"/>
      <c r="DC147" s="312"/>
      <c r="DD147" s="312"/>
      <c r="DE147" s="84">
        <f t="shared" si="94"/>
        <v>0</v>
      </c>
      <c r="DF147" s="84">
        <f t="shared" si="94"/>
        <v>0</v>
      </c>
      <c r="DG147" s="84">
        <f t="shared" si="94"/>
        <v>0</v>
      </c>
      <c r="DH147" s="84">
        <f t="shared" si="95"/>
        <v>0</v>
      </c>
      <c r="DI147" s="84">
        <f t="shared" si="95"/>
        <v>0</v>
      </c>
      <c r="DJ147" s="84">
        <f t="shared" si="95"/>
        <v>0</v>
      </c>
      <c r="DK147" s="84">
        <f t="shared" si="93"/>
        <v>0</v>
      </c>
      <c r="DL147" s="311"/>
      <c r="DM147" s="311"/>
      <c r="DN147" s="311"/>
      <c r="DO147" s="311"/>
      <c r="DP147" s="311"/>
      <c r="DQ147" s="311"/>
      <c r="DR147" s="311"/>
    </row>
    <row r="148" spans="1:122" ht="13.5" thickBot="1" x14ac:dyDescent="0.25">
      <c r="A148" s="84">
        <v>1822</v>
      </c>
      <c r="B148" s="309"/>
      <c r="C148" s="112">
        <v>42644</v>
      </c>
      <c r="D148" s="109">
        <f t="shared" si="100"/>
        <v>51509</v>
      </c>
      <c r="E148" s="84"/>
      <c r="F148" s="88"/>
      <c r="G148" s="84"/>
      <c r="H148" s="110"/>
      <c r="I148" s="88">
        <v>3289</v>
      </c>
      <c r="J148" s="84">
        <v>154</v>
      </c>
      <c r="K148" s="88">
        <v>0</v>
      </c>
      <c r="L148" s="89">
        <v>0.95317725752508364</v>
      </c>
      <c r="M148" s="88">
        <v>1885</v>
      </c>
      <c r="N148" s="88">
        <v>56</v>
      </c>
      <c r="O148" s="88">
        <v>0</v>
      </c>
      <c r="P148" s="90">
        <v>0.97029177718832893</v>
      </c>
      <c r="Q148" s="88">
        <v>1640</v>
      </c>
      <c r="R148" s="88">
        <v>79</v>
      </c>
      <c r="S148" s="88">
        <v>3</v>
      </c>
      <c r="T148" s="90">
        <v>0.95182926829268288</v>
      </c>
      <c r="U148" s="88">
        <v>44695</v>
      </c>
      <c r="V148" s="88">
        <v>1677</v>
      </c>
      <c r="W148" s="88">
        <v>4</v>
      </c>
      <c r="X148" s="90">
        <v>0.96247902449938472</v>
      </c>
      <c r="Y148" s="85">
        <f t="shared" si="101"/>
        <v>51509</v>
      </c>
      <c r="Z148" s="85">
        <f t="shared" si="101"/>
        <v>1966</v>
      </c>
      <c r="AA148" s="91">
        <f t="shared" si="101"/>
        <v>7</v>
      </c>
      <c r="AB148" s="92">
        <v>1</v>
      </c>
      <c r="AC148" s="84">
        <v>0</v>
      </c>
      <c r="AD148" s="84">
        <v>0</v>
      </c>
      <c r="AE148" s="92">
        <v>1</v>
      </c>
      <c r="AF148" s="84">
        <v>0</v>
      </c>
      <c r="AG148" s="84">
        <v>0</v>
      </c>
      <c r="AH148" s="93">
        <v>1</v>
      </c>
      <c r="AI148" s="84">
        <v>0</v>
      </c>
      <c r="AJ148" s="94">
        <v>0</v>
      </c>
      <c r="AK148" s="93">
        <v>1</v>
      </c>
      <c r="AL148" s="84">
        <v>0</v>
      </c>
      <c r="AM148" s="94">
        <v>0</v>
      </c>
      <c r="AN148" s="93">
        <v>1</v>
      </c>
      <c r="AO148" s="84">
        <v>0</v>
      </c>
      <c r="AP148" s="94">
        <v>0</v>
      </c>
      <c r="AQ148" s="93">
        <v>1</v>
      </c>
      <c r="AR148" s="84">
        <v>0</v>
      </c>
      <c r="AS148" s="94">
        <v>0</v>
      </c>
      <c r="AT148" s="93">
        <v>1</v>
      </c>
      <c r="AU148" s="84">
        <v>0</v>
      </c>
      <c r="AV148" s="94">
        <v>0</v>
      </c>
      <c r="AW148" s="95">
        <f t="shared" si="81"/>
        <v>0</v>
      </c>
      <c r="AX148" s="95">
        <f t="shared" si="82"/>
        <v>5174</v>
      </c>
      <c r="AY148" s="96">
        <f t="shared" si="83"/>
        <v>46335</v>
      </c>
      <c r="AZ148" s="106"/>
      <c r="BA148" s="97">
        <v>21</v>
      </c>
      <c r="BB148" s="98">
        <v>9</v>
      </c>
      <c r="BC148" s="98">
        <v>22</v>
      </c>
      <c r="BD148" s="99">
        <v>7.5</v>
      </c>
      <c r="BE148" s="100">
        <v>10.5</v>
      </c>
      <c r="BF148" s="101"/>
      <c r="BG148" s="84"/>
      <c r="BH148" s="84"/>
      <c r="BI148" s="102"/>
      <c r="BJ148" s="102"/>
      <c r="BK148" s="102"/>
      <c r="BL148" s="103"/>
      <c r="BM148" s="104"/>
      <c r="BN148" s="102"/>
      <c r="BO148" s="102"/>
      <c r="BP148" s="104"/>
      <c r="BQ148" s="104"/>
      <c r="BR148" s="104"/>
      <c r="BS148" s="104"/>
      <c r="BT148" s="105">
        <f t="shared" si="71"/>
        <v>1</v>
      </c>
      <c r="BU148" s="105">
        <f t="shared" si="72"/>
        <v>1</v>
      </c>
      <c r="BV148" s="105">
        <f t="shared" si="73"/>
        <v>1</v>
      </c>
      <c r="BW148" s="105">
        <f t="shared" si="63"/>
        <v>1</v>
      </c>
      <c r="BX148" s="105">
        <f t="shared" si="74"/>
        <v>1</v>
      </c>
      <c r="BY148" s="105">
        <f t="shared" si="75"/>
        <v>1</v>
      </c>
      <c r="BZ148" s="105">
        <f t="shared" si="76"/>
        <v>1</v>
      </c>
      <c r="CA148" s="215">
        <v>0.98</v>
      </c>
      <c r="CB148" s="215">
        <v>0.9</v>
      </c>
      <c r="CC148" s="314"/>
      <c r="CD148" s="314"/>
      <c r="CE148" s="314"/>
      <c r="CF148" s="314"/>
      <c r="CG148" s="314"/>
      <c r="CH148" s="314"/>
      <c r="CI148" s="314"/>
      <c r="CJ148" s="216">
        <v>0.998</v>
      </c>
      <c r="CK148" s="216">
        <v>0.95</v>
      </c>
      <c r="CL148" s="217">
        <f t="shared" si="64"/>
        <v>1</v>
      </c>
      <c r="CM148" s="217">
        <f t="shared" si="65"/>
        <v>1</v>
      </c>
      <c r="CN148" s="217">
        <f t="shared" si="66"/>
        <v>1</v>
      </c>
      <c r="CO148" s="217">
        <f t="shared" si="67"/>
        <v>1</v>
      </c>
      <c r="CP148" s="217">
        <f t="shared" si="68"/>
        <v>1</v>
      </c>
      <c r="CQ148" s="217">
        <f t="shared" si="69"/>
        <v>1</v>
      </c>
      <c r="CR148" s="217">
        <f t="shared" si="70"/>
        <v>1</v>
      </c>
      <c r="CS148" s="317"/>
      <c r="CT148" s="317"/>
      <c r="CU148" s="317"/>
      <c r="CV148" s="317"/>
      <c r="CW148" s="317"/>
      <c r="CX148" s="317"/>
      <c r="CY148" s="317"/>
      <c r="CZ148" s="316"/>
      <c r="DA148" s="312"/>
      <c r="DB148" s="312"/>
      <c r="DC148" s="312"/>
      <c r="DD148" s="312"/>
      <c r="DE148" s="84">
        <f t="shared" si="94"/>
        <v>0</v>
      </c>
      <c r="DF148" s="84">
        <f t="shared" si="94"/>
        <v>0</v>
      </c>
      <c r="DG148" s="84">
        <f t="shared" si="94"/>
        <v>0</v>
      </c>
      <c r="DH148" s="84">
        <f t="shared" si="95"/>
        <v>0</v>
      </c>
      <c r="DI148" s="84">
        <f t="shared" si="95"/>
        <v>0</v>
      </c>
      <c r="DJ148" s="84">
        <f t="shared" si="95"/>
        <v>0</v>
      </c>
      <c r="DK148" s="84">
        <f t="shared" si="93"/>
        <v>0</v>
      </c>
      <c r="DL148" s="311"/>
      <c r="DM148" s="311"/>
      <c r="DN148" s="311"/>
      <c r="DO148" s="311"/>
      <c r="DP148" s="311"/>
      <c r="DQ148" s="311"/>
      <c r="DR148" s="311"/>
    </row>
    <row r="149" spans="1:122" ht="13.5" thickBot="1" x14ac:dyDescent="0.25">
      <c r="A149" s="84">
        <v>1823</v>
      </c>
      <c r="B149" s="310"/>
      <c r="C149" s="112">
        <v>42645</v>
      </c>
      <c r="D149" s="109">
        <f t="shared" si="100"/>
        <v>36780</v>
      </c>
      <c r="E149" s="84"/>
      <c r="F149" s="88"/>
      <c r="G149" s="84"/>
      <c r="H149" s="110"/>
      <c r="I149" s="88">
        <v>1952</v>
      </c>
      <c r="J149" s="84">
        <v>33</v>
      </c>
      <c r="K149" s="88">
        <v>0</v>
      </c>
      <c r="L149" s="89">
        <v>0.98309426229508201</v>
      </c>
      <c r="M149" s="88">
        <v>629</v>
      </c>
      <c r="N149" s="88">
        <v>49</v>
      </c>
      <c r="O149" s="88">
        <v>0</v>
      </c>
      <c r="P149" s="90">
        <v>0.92209856915739263</v>
      </c>
      <c r="Q149" s="88">
        <v>537</v>
      </c>
      <c r="R149" s="88">
        <v>14</v>
      </c>
      <c r="S149" s="88">
        <v>0</v>
      </c>
      <c r="T149" s="90">
        <v>0.97392923649906893</v>
      </c>
      <c r="U149" s="88">
        <v>33662</v>
      </c>
      <c r="V149" s="88">
        <v>615</v>
      </c>
      <c r="W149" s="88">
        <v>7</v>
      </c>
      <c r="X149" s="90">
        <v>0.9817301408115976</v>
      </c>
      <c r="Y149" s="85">
        <f t="shared" si="101"/>
        <v>36780</v>
      </c>
      <c r="Z149" s="85">
        <f t="shared" si="101"/>
        <v>711</v>
      </c>
      <c r="AA149" s="91">
        <f t="shared" si="101"/>
        <v>7</v>
      </c>
      <c r="AB149" s="92">
        <v>1</v>
      </c>
      <c r="AC149" s="84">
        <v>0</v>
      </c>
      <c r="AD149" s="84">
        <v>0</v>
      </c>
      <c r="AE149" s="92">
        <v>1</v>
      </c>
      <c r="AF149" s="84">
        <v>0</v>
      </c>
      <c r="AG149" s="84">
        <v>0</v>
      </c>
      <c r="AH149" s="93">
        <v>1</v>
      </c>
      <c r="AI149" s="84">
        <v>0</v>
      </c>
      <c r="AJ149" s="94">
        <v>0</v>
      </c>
      <c r="AK149" s="93">
        <v>1</v>
      </c>
      <c r="AL149" s="84">
        <v>0</v>
      </c>
      <c r="AM149" s="94">
        <v>0</v>
      </c>
      <c r="AN149" s="93">
        <v>1</v>
      </c>
      <c r="AO149" s="84">
        <v>0</v>
      </c>
      <c r="AP149" s="94">
        <v>0</v>
      </c>
      <c r="AQ149" s="93">
        <v>1</v>
      </c>
      <c r="AR149" s="84">
        <v>0</v>
      </c>
      <c r="AS149" s="94">
        <v>0</v>
      </c>
      <c r="AT149" s="93">
        <v>1</v>
      </c>
      <c r="AU149" s="84">
        <v>0</v>
      </c>
      <c r="AV149" s="94">
        <v>0</v>
      </c>
      <c r="AW149" s="95">
        <f t="shared" si="81"/>
        <v>0</v>
      </c>
      <c r="AX149" s="95">
        <f t="shared" si="82"/>
        <v>2581</v>
      </c>
      <c r="AY149" s="96">
        <f t="shared" si="83"/>
        <v>34199</v>
      </c>
      <c r="AZ149" s="106"/>
      <c r="BA149" s="97">
        <v>21</v>
      </c>
      <c r="BB149" s="98">
        <v>9</v>
      </c>
      <c r="BC149" s="98">
        <v>22</v>
      </c>
      <c r="BD149" s="99">
        <v>7.5</v>
      </c>
      <c r="BE149" s="100">
        <v>10.5</v>
      </c>
      <c r="BF149" s="101"/>
      <c r="BG149" s="84"/>
      <c r="BH149" s="84"/>
      <c r="BI149" s="102"/>
      <c r="BJ149" s="102"/>
      <c r="BK149" s="102"/>
      <c r="BL149" s="103"/>
      <c r="BM149" s="104"/>
      <c r="BN149" s="102"/>
      <c r="BO149" s="102"/>
      <c r="BP149" s="104"/>
      <c r="BQ149" s="104"/>
      <c r="BR149" s="104"/>
      <c r="BS149" s="104"/>
      <c r="BT149" s="105">
        <f t="shared" si="71"/>
        <v>1</v>
      </c>
      <c r="BU149" s="105">
        <f t="shared" si="72"/>
        <v>1</v>
      </c>
      <c r="BV149" s="105">
        <f t="shared" si="73"/>
        <v>1</v>
      </c>
      <c r="BW149" s="105">
        <f t="shared" si="63"/>
        <v>1</v>
      </c>
      <c r="BX149" s="105">
        <f t="shared" si="74"/>
        <v>1</v>
      </c>
      <c r="BY149" s="105">
        <f t="shared" si="75"/>
        <v>1</v>
      </c>
      <c r="BZ149" s="105">
        <f t="shared" si="76"/>
        <v>1</v>
      </c>
      <c r="CA149" s="215">
        <v>0.98</v>
      </c>
      <c r="CB149" s="215">
        <v>0.9</v>
      </c>
      <c r="CC149" s="315"/>
      <c r="CD149" s="315"/>
      <c r="CE149" s="315"/>
      <c r="CF149" s="315"/>
      <c r="CG149" s="315"/>
      <c r="CH149" s="315"/>
      <c r="CI149" s="315"/>
      <c r="CJ149" s="216">
        <v>0.998</v>
      </c>
      <c r="CK149" s="216">
        <v>0.95</v>
      </c>
      <c r="CL149" s="217">
        <f t="shared" si="64"/>
        <v>1</v>
      </c>
      <c r="CM149" s="217">
        <f t="shared" si="65"/>
        <v>1</v>
      </c>
      <c r="CN149" s="217">
        <f t="shared" si="66"/>
        <v>1</v>
      </c>
      <c r="CO149" s="217">
        <f t="shared" si="67"/>
        <v>1</v>
      </c>
      <c r="CP149" s="217">
        <f t="shared" si="68"/>
        <v>1</v>
      </c>
      <c r="CQ149" s="217">
        <f t="shared" si="69"/>
        <v>1</v>
      </c>
      <c r="CR149" s="217">
        <f t="shared" si="70"/>
        <v>1</v>
      </c>
      <c r="CS149" s="317"/>
      <c r="CT149" s="317"/>
      <c r="CU149" s="317"/>
      <c r="CV149" s="317"/>
      <c r="CW149" s="317"/>
      <c r="CX149" s="317"/>
      <c r="CY149" s="317"/>
      <c r="CZ149" s="316"/>
      <c r="DA149" s="312"/>
      <c r="DB149" s="312"/>
      <c r="DC149" s="312"/>
      <c r="DD149" s="312"/>
      <c r="DE149" s="84">
        <f t="shared" si="94"/>
        <v>0</v>
      </c>
      <c r="DF149" s="84">
        <f t="shared" si="94"/>
        <v>0</v>
      </c>
      <c r="DG149" s="84">
        <f t="shared" si="94"/>
        <v>0</v>
      </c>
      <c r="DH149" s="84">
        <f t="shared" si="95"/>
        <v>0</v>
      </c>
      <c r="DI149" s="84">
        <f t="shared" si="95"/>
        <v>0</v>
      </c>
      <c r="DJ149" s="84">
        <f t="shared" si="95"/>
        <v>0</v>
      </c>
      <c r="DK149" s="84">
        <f t="shared" si="93"/>
        <v>0</v>
      </c>
      <c r="DL149" s="311"/>
      <c r="DM149" s="311"/>
      <c r="DN149" s="311"/>
      <c r="DO149" s="311"/>
      <c r="DP149" s="311"/>
      <c r="DQ149" s="311"/>
      <c r="DR149" s="311"/>
    </row>
    <row r="150" spans="1:122" ht="13.5" thickBot="1" x14ac:dyDescent="0.25">
      <c r="A150" s="84">
        <v>1824</v>
      </c>
      <c r="B150" s="308">
        <v>40</v>
      </c>
      <c r="C150" s="112">
        <v>42646</v>
      </c>
      <c r="D150" s="109">
        <f t="shared" si="100"/>
        <v>79156</v>
      </c>
      <c r="E150" s="84">
        <v>11231</v>
      </c>
      <c r="F150" s="88">
        <v>322</v>
      </c>
      <c r="G150" s="84">
        <v>0</v>
      </c>
      <c r="H150" s="110">
        <v>0.9713293562461045</v>
      </c>
      <c r="I150" s="88">
        <v>14975</v>
      </c>
      <c r="J150" s="84">
        <v>425</v>
      </c>
      <c r="K150" s="88">
        <v>4</v>
      </c>
      <c r="L150" s="89">
        <v>0.97161936560934892</v>
      </c>
      <c r="M150" s="88">
        <v>4620</v>
      </c>
      <c r="N150" s="88">
        <v>140</v>
      </c>
      <c r="O150" s="88">
        <v>0</v>
      </c>
      <c r="P150" s="90">
        <v>0.96969696969696972</v>
      </c>
      <c r="Q150" s="88">
        <v>7018</v>
      </c>
      <c r="R150" s="88">
        <v>282</v>
      </c>
      <c r="S150" s="88">
        <v>0</v>
      </c>
      <c r="T150" s="90">
        <v>0.9598176118552294</v>
      </c>
      <c r="U150" s="88">
        <v>41312</v>
      </c>
      <c r="V150" s="88">
        <v>1769</v>
      </c>
      <c r="W150" s="88">
        <v>0</v>
      </c>
      <c r="X150" s="90">
        <v>0.95717951200619678</v>
      </c>
      <c r="Y150" s="85">
        <f t="shared" si="101"/>
        <v>79156</v>
      </c>
      <c r="Z150" s="85">
        <f t="shared" si="101"/>
        <v>2938</v>
      </c>
      <c r="AA150" s="91">
        <f t="shared" si="101"/>
        <v>4</v>
      </c>
      <c r="AB150" s="92">
        <v>1</v>
      </c>
      <c r="AC150" s="84">
        <v>0</v>
      </c>
      <c r="AD150" s="84">
        <v>0</v>
      </c>
      <c r="AE150" s="92">
        <v>1</v>
      </c>
      <c r="AF150" s="84">
        <v>0</v>
      </c>
      <c r="AG150" s="84">
        <v>0</v>
      </c>
      <c r="AH150" s="93">
        <v>1</v>
      </c>
      <c r="AI150" s="84">
        <v>0</v>
      </c>
      <c r="AJ150" s="94">
        <v>0</v>
      </c>
      <c r="AK150" s="93">
        <v>1</v>
      </c>
      <c r="AL150" s="84">
        <v>0</v>
      </c>
      <c r="AM150" s="94">
        <v>0</v>
      </c>
      <c r="AN150" s="93">
        <v>1</v>
      </c>
      <c r="AO150" s="84">
        <v>0</v>
      </c>
      <c r="AP150" s="94">
        <v>0</v>
      </c>
      <c r="AQ150" s="93">
        <v>1</v>
      </c>
      <c r="AR150" s="84">
        <v>0</v>
      </c>
      <c r="AS150" s="94">
        <v>0</v>
      </c>
      <c r="AT150" s="93">
        <v>1</v>
      </c>
      <c r="AU150" s="84">
        <v>0</v>
      </c>
      <c r="AV150" s="94">
        <v>0</v>
      </c>
      <c r="AW150" s="95">
        <f t="shared" si="81"/>
        <v>11231</v>
      </c>
      <c r="AX150" s="95">
        <f t="shared" si="82"/>
        <v>19595</v>
      </c>
      <c r="AY150" s="96">
        <f t="shared" si="83"/>
        <v>48330</v>
      </c>
      <c r="AZ150" s="106"/>
      <c r="BA150" s="97">
        <v>14.5</v>
      </c>
      <c r="BB150" s="98">
        <v>0</v>
      </c>
      <c r="BC150" s="98">
        <v>12</v>
      </c>
      <c r="BD150" s="99">
        <v>7.5</v>
      </c>
      <c r="BE150" s="100">
        <v>10.5</v>
      </c>
      <c r="BF150" s="101"/>
      <c r="BG150" s="84"/>
      <c r="BH150" s="84"/>
      <c r="BI150" s="102"/>
      <c r="BJ150" s="102"/>
      <c r="BK150" s="102"/>
      <c r="BL150" s="103"/>
      <c r="BM150" s="104"/>
      <c r="BN150" s="102"/>
      <c r="BO150" s="102"/>
      <c r="BP150" s="104"/>
      <c r="BQ150" s="104"/>
      <c r="BR150" s="104"/>
      <c r="BS150" s="104"/>
      <c r="BT150" s="105">
        <f t="shared" si="71"/>
        <v>1</v>
      </c>
      <c r="BU150" s="105">
        <f t="shared" si="72"/>
        <v>1</v>
      </c>
      <c r="BV150" s="105">
        <f t="shared" si="73"/>
        <v>1</v>
      </c>
      <c r="BW150" s="105">
        <f t="shared" si="63"/>
        <v>1</v>
      </c>
      <c r="BX150" s="105">
        <f t="shared" si="74"/>
        <v>1</v>
      </c>
      <c r="BY150" s="105">
        <f t="shared" si="75"/>
        <v>1</v>
      </c>
      <c r="BZ150" s="105">
        <f t="shared" si="76"/>
        <v>1</v>
      </c>
      <c r="CA150" s="215">
        <v>0.98</v>
      </c>
      <c r="CB150" s="215">
        <v>0.9</v>
      </c>
      <c r="CC150" s="313">
        <f t="shared" ref="CC150:CI150" si="102">AVERAGE(BT150:BT156)</f>
        <v>1</v>
      </c>
      <c r="CD150" s="313">
        <f t="shared" si="102"/>
        <v>1</v>
      </c>
      <c r="CE150" s="313">
        <f t="shared" si="102"/>
        <v>1</v>
      </c>
      <c r="CF150" s="313">
        <f t="shared" si="102"/>
        <v>1</v>
      </c>
      <c r="CG150" s="313">
        <f t="shared" si="102"/>
        <v>1</v>
      </c>
      <c r="CH150" s="313">
        <f t="shared" si="102"/>
        <v>1</v>
      </c>
      <c r="CI150" s="313">
        <f t="shared" si="102"/>
        <v>1</v>
      </c>
      <c r="CJ150" s="216">
        <v>0.998</v>
      </c>
      <c r="CK150" s="216">
        <v>0.95</v>
      </c>
      <c r="CL150" s="217">
        <f t="shared" si="64"/>
        <v>1</v>
      </c>
      <c r="CM150" s="217">
        <f t="shared" si="65"/>
        <v>1</v>
      </c>
      <c r="CN150" s="217">
        <f t="shared" si="66"/>
        <v>1</v>
      </c>
      <c r="CO150" s="217">
        <f t="shared" si="67"/>
        <v>1</v>
      </c>
      <c r="CP150" s="217">
        <f t="shared" si="68"/>
        <v>1</v>
      </c>
      <c r="CQ150" s="217">
        <f t="shared" si="69"/>
        <v>1</v>
      </c>
      <c r="CR150" s="217">
        <f t="shared" si="70"/>
        <v>1</v>
      </c>
      <c r="CS150" s="316">
        <f t="shared" ref="CS150:CY150" si="103">AVERAGE(CL150:CL156)</f>
        <v>1</v>
      </c>
      <c r="CT150" s="316">
        <f t="shared" si="103"/>
        <v>1</v>
      </c>
      <c r="CU150" s="316">
        <f t="shared" si="103"/>
        <v>1</v>
      </c>
      <c r="CV150" s="316">
        <f t="shared" si="103"/>
        <v>1</v>
      </c>
      <c r="CW150" s="316">
        <f t="shared" si="103"/>
        <v>1</v>
      </c>
      <c r="CX150" s="316">
        <f t="shared" si="103"/>
        <v>1</v>
      </c>
      <c r="CY150" s="316">
        <f t="shared" si="103"/>
        <v>1</v>
      </c>
      <c r="CZ150" s="316">
        <f>(SUM(Q150:Q156)-SUM(R150:R156))/SUM(Q150:Q156)</f>
        <v>0.95613702439641002</v>
      </c>
      <c r="DA150" s="312">
        <f>(SUM(U150:U156)-SUM(V150:V156))/SUM(U150:U156)</f>
        <v>0.95882228266628988</v>
      </c>
      <c r="DB150" s="312">
        <f>((SUM(E150:E156)-SUM(F150:F156))/SUM(E150:E156))</f>
        <v>0.97290466456049063</v>
      </c>
      <c r="DC150" s="312">
        <f>((SUM(I150:I156)-SUM(J150:J156))/SUM(I150:I156))</f>
        <v>0.96855322385565901</v>
      </c>
      <c r="DD150" s="312">
        <f>((SUM(M150:M156)-SUM(N150:N156))/SUM(M150:M156))</f>
        <v>0.96234861366554469</v>
      </c>
      <c r="DE150" s="84">
        <f t="shared" si="94"/>
        <v>0</v>
      </c>
      <c r="DF150" s="84">
        <f t="shared" si="94"/>
        <v>0</v>
      </c>
      <c r="DG150" s="84">
        <f t="shared" si="94"/>
        <v>0</v>
      </c>
      <c r="DH150" s="84">
        <f t="shared" si="95"/>
        <v>0</v>
      </c>
      <c r="DI150" s="84">
        <f t="shared" si="95"/>
        <v>0</v>
      </c>
      <c r="DJ150" s="84">
        <f t="shared" si="95"/>
        <v>0</v>
      </c>
      <c r="DK150" s="84">
        <f t="shared" si="93"/>
        <v>0</v>
      </c>
      <c r="DL150" s="311">
        <f>IF(CC150&lt;99%,5000,IF(CC150&lt;99.2%,4500,IF(CC150&lt;99.3%,4000,IF(CC150&lt;99.4%,3500,IF(CC150&lt;99.5%,3000,IF(CC150&lt;99.6%,2500,IF(CC150&lt;99.7%,2000,IF(CC150&lt;99.8%,1500,))))))))</f>
        <v>0</v>
      </c>
      <c r="DM150" s="311">
        <f>IF(CD150&lt;99%,5000,IF(CD150&lt;99.2%,4500,IF(CD150&lt;99.3%,4000,IF(CD150&lt;99.4%,3500,IF(CD150&lt;99.5%,3000,IF(CD150&lt;99.6%,2500,IF(CD150&lt;99.7%,2000,IF(CD150&lt;99.8%,1500,))))))))</f>
        <v>0</v>
      </c>
      <c r="DN150" s="311">
        <f>IF(CE150&lt;99%,5000,IF(CE150&lt;99.2%,4500,IF(CE150&lt;99.3%,4000,IF(CE150&lt;99.4%,3500,IF(CE150&lt;99.5%,3000,IF(CE150&lt;99.6%,2500,IF(CE150&lt;99.7%,2000,IF(CE150&lt;99.8%,1500,))))))))</f>
        <v>0</v>
      </c>
      <c r="DO150" s="311">
        <f>IF(CF150&lt;88.2%,5000,IF(CF150&lt;88.4%,4500,IF(CF150&lt;88.5%,4000,IF(CF150&lt;88.6%,3500,IF(CF150&lt;88.7%,3000,IF(CF150&lt;88.8%,2500,IF(CF150&lt;88.9%,2000,IF(CF150&lt;90%,1500,))))))))</f>
        <v>0</v>
      </c>
      <c r="DP150" s="311">
        <f>IF(CG150&lt;99%,5000,IF(CG150&lt;99.2%,4500,IF(CG150&lt;99.3%,4000,IF(CG150&lt;99.4%,3500,IF(CG150&lt;99.5%,3000,IF(CG150&lt;99.6%,2500,IF(CG150&lt;99.7%,2000,IF(CG150&lt;99.8%,1500,))))))))</f>
        <v>0</v>
      </c>
      <c r="DQ150" s="311">
        <f>IF(CH150&lt;99%,5000,IF(CH150&lt;99.2%,4500,IF(CH150&lt;99.3%,4000,IF(CH150&lt;99.4%,3500,IF(CH150&lt;99.5%,3000,IF(CH150&lt;99.6%,2500,IF(CH150&lt;99.7%,2000,IF(CH150&lt;99.8%,1500,))))))))</f>
        <v>0</v>
      </c>
      <c r="DR150" s="311">
        <f>IF(CI150&lt;99%,5000,IF(CI150&lt;99.2%,4500,IF(CI150&lt;99.3%,4000,IF(CI150&lt;99.4%,3500,IF(CI150&lt;99.5%,3000,IF(CI150&lt;99.6%,2500,IF(CI150&lt;99.7%,2000,IF(CI150&lt;99.8%,1500,))))))))</f>
        <v>0</v>
      </c>
    </row>
    <row r="151" spans="1:122" ht="13.5" thickBot="1" x14ac:dyDescent="0.25">
      <c r="A151" s="84">
        <v>1825</v>
      </c>
      <c r="B151" s="309"/>
      <c r="C151" s="112">
        <v>42647</v>
      </c>
      <c r="D151" s="109">
        <f t="shared" si="100"/>
        <v>84079</v>
      </c>
      <c r="E151" s="84">
        <v>11320</v>
      </c>
      <c r="F151" s="88">
        <v>316</v>
      </c>
      <c r="G151" s="84">
        <v>2</v>
      </c>
      <c r="H151" s="110">
        <v>0.97208480565371025</v>
      </c>
      <c r="I151" s="88">
        <v>15729</v>
      </c>
      <c r="J151" s="84">
        <v>444</v>
      </c>
      <c r="K151" s="88">
        <v>0</v>
      </c>
      <c r="L151" s="89">
        <v>0.9717718863246233</v>
      </c>
      <c r="M151" s="88">
        <v>4776</v>
      </c>
      <c r="N151" s="88">
        <v>169</v>
      </c>
      <c r="O151" s="88">
        <v>0</v>
      </c>
      <c r="P151" s="90">
        <v>0.96461474036850925</v>
      </c>
      <c r="Q151" s="88">
        <v>8014</v>
      </c>
      <c r="R151" s="88">
        <v>349</v>
      </c>
      <c r="S151" s="88">
        <v>0</v>
      </c>
      <c r="T151" s="90">
        <v>0.95645121038183178</v>
      </c>
      <c r="U151" s="88">
        <v>44240</v>
      </c>
      <c r="V151" s="88">
        <v>1835</v>
      </c>
      <c r="W151" s="88">
        <v>4</v>
      </c>
      <c r="X151" s="90">
        <v>0.95852169981916813</v>
      </c>
      <c r="Y151" s="85">
        <f t="shared" si="101"/>
        <v>84079</v>
      </c>
      <c r="Z151" s="85">
        <f t="shared" si="101"/>
        <v>3113</v>
      </c>
      <c r="AA151" s="91">
        <f t="shared" si="101"/>
        <v>6</v>
      </c>
      <c r="AB151" s="92">
        <v>1</v>
      </c>
      <c r="AC151" s="84">
        <v>0</v>
      </c>
      <c r="AD151" s="84">
        <v>0</v>
      </c>
      <c r="AE151" s="92">
        <v>1</v>
      </c>
      <c r="AF151" s="84">
        <v>0</v>
      </c>
      <c r="AG151" s="84">
        <v>0</v>
      </c>
      <c r="AH151" s="93">
        <v>1</v>
      </c>
      <c r="AI151" s="84">
        <v>0</v>
      </c>
      <c r="AJ151" s="94">
        <v>0</v>
      </c>
      <c r="AK151" s="93">
        <v>1</v>
      </c>
      <c r="AL151" s="84">
        <v>0</v>
      </c>
      <c r="AM151" s="94">
        <v>0</v>
      </c>
      <c r="AN151" s="93">
        <v>1</v>
      </c>
      <c r="AO151" s="84">
        <v>0</v>
      </c>
      <c r="AP151" s="94">
        <v>0</v>
      </c>
      <c r="AQ151" s="93">
        <v>1</v>
      </c>
      <c r="AR151" s="84">
        <v>0</v>
      </c>
      <c r="AS151" s="94">
        <v>0</v>
      </c>
      <c r="AT151" s="93">
        <v>1</v>
      </c>
      <c r="AU151" s="84">
        <v>0</v>
      </c>
      <c r="AV151" s="94">
        <v>0</v>
      </c>
      <c r="AW151" s="95">
        <f t="shared" si="81"/>
        <v>11320</v>
      </c>
      <c r="AX151" s="95">
        <f t="shared" si="82"/>
        <v>20505</v>
      </c>
      <c r="AY151" s="96">
        <f t="shared" si="83"/>
        <v>52254</v>
      </c>
      <c r="AZ151" s="106"/>
      <c r="BA151" s="97">
        <v>16</v>
      </c>
      <c r="BB151" s="98">
        <v>0</v>
      </c>
      <c r="BC151" s="98">
        <v>8</v>
      </c>
      <c r="BD151" s="99">
        <v>7.5</v>
      </c>
      <c r="BE151" s="100">
        <v>10.5</v>
      </c>
      <c r="BF151" s="101"/>
      <c r="BG151" s="84"/>
      <c r="BH151" s="84"/>
      <c r="BI151" s="102"/>
      <c r="BJ151" s="102"/>
      <c r="BK151" s="102"/>
      <c r="BL151" s="103"/>
      <c r="BM151" s="104"/>
      <c r="BN151" s="102"/>
      <c r="BO151" s="102"/>
      <c r="BP151" s="104"/>
      <c r="BQ151" s="104"/>
      <c r="BR151" s="104"/>
      <c r="BS151" s="104"/>
      <c r="BT151" s="105">
        <f t="shared" si="71"/>
        <v>1</v>
      </c>
      <c r="BU151" s="105">
        <f t="shared" si="72"/>
        <v>1</v>
      </c>
      <c r="BV151" s="105">
        <f t="shared" si="73"/>
        <v>1</v>
      </c>
      <c r="BW151" s="105">
        <f t="shared" si="63"/>
        <v>1</v>
      </c>
      <c r="BX151" s="105">
        <f t="shared" si="74"/>
        <v>1</v>
      </c>
      <c r="BY151" s="105">
        <f t="shared" si="75"/>
        <v>1</v>
      </c>
      <c r="BZ151" s="105">
        <f t="shared" si="76"/>
        <v>1</v>
      </c>
      <c r="CA151" s="215">
        <v>0.98</v>
      </c>
      <c r="CB151" s="215">
        <v>0.9</v>
      </c>
      <c r="CC151" s="314"/>
      <c r="CD151" s="314"/>
      <c r="CE151" s="314"/>
      <c r="CF151" s="314"/>
      <c r="CG151" s="314"/>
      <c r="CH151" s="314"/>
      <c r="CI151" s="314"/>
      <c r="CJ151" s="216">
        <v>0.998</v>
      </c>
      <c r="CK151" s="216">
        <v>0.95</v>
      </c>
      <c r="CL151" s="217">
        <f t="shared" si="64"/>
        <v>1</v>
      </c>
      <c r="CM151" s="217">
        <f t="shared" si="65"/>
        <v>1</v>
      </c>
      <c r="CN151" s="217">
        <f t="shared" si="66"/>
        <v>1</v>
      </c>
      <c r="CO151" s="217">
        <f t="shared" si="67"/>
        <v>1</v>
      </c>
      <c r="CP151" s="217">
        <f t="shared" si="68"/>
        <v>1</v>
      </c>
      <c r="CQ151" s="217">
        <f t="shared" si="69"/>
        <v>1</v>
      </c>
      <c r="CR151" s="217">
        <f t="shared" si="70"/>
        <v>1</v>
      </c>
      <c r="CS151" s="317"/>
      <c r="CT151" s="317"/>
      <c r="CU151" s="317"/>
      <c r="CV151" s="317"/>
      <c r="CW151" s="317"/>
      <c r="CX151" s="317"/>
      <c r="CY151" s="317"/>
      <c r="CZ151" s="316"/>
      <c r="DA151" s="312"/>
      <c r="DB151" s="312"/>
      <c r="DC151" s="312"/>
      <c r="DD151" s="312"/>
      <c r="DE151" s="84">
        <f t="shared" si="94"/>
        <v>0</v>
      </c>
      <c r="DF151" s="84">
        <f t="shared" si="94"/>
        <v>0</v>
      </c>
      <c r="DG151" s="84">
        <f t="shared" si="94"/>
        <v>0</v>
      </c>
      <c r="DH151" s="84">
        <f t="shared" si="95"/>
        <v>0</v>
      </c>
      <c r="DI151" s="84">
        <f t="shared" si="95"/>
        <v>0</v>
      </c>
      <c r="DJ151" s="84">
        <f t="shared" si="95"/>
        <v>0</v>
      </c>
      <c r="DK151" s="84">
        <f t="shared" si="93"/>
        <v>0</v>
      </c>
      <c r="DL151" s="311"/>
      <c r="DM151" s="311"/>
      <c r="DN151" s="311"/>
      <c r="DO151" s="311"/>
      <c r="DP151" s="311"/>
      <c r="DQ151" s="311"/>
      <c r="DR151" s="311"/>
    </row>
    <row r="152" spans="1:122" ht="13.5" thickBot="1" x14ac:dyDescent="0.25">
      <c r="A152" s="84">
        <v>1826</v>
      </c>
      <c r="B152" s="309"/>
      <c r="C152" s="112">
        <v>42648</v>
      </c>
      <c r="D152" s="109">
        <f t="shared" si="100"/>
        <v>79207</v>
      </c>
      <c r="E152" s="84">
        <v>10754</v>
      </c>
      <c r="F152" s="88">
        <v>271</v>
      </c>
      <c r="G152" s="84">
        <v>0</v>
      </c>
      <c r="H152" s="89">
        <v>0.97480007439092431</v>
      </c>
      <c r="I152" s="88">
        <v>13395</v>
      </c>
      <c r="J152" s="84">
        <v>391</v>
      </c>
      <c r="K152" s="88">
        <v>0</v>
      </c>
      <c r="L152" s="89">
        <v>0.97081000373273607</v>
      </c>
      <c r="M152" s="88">
        <v>5539</v>
      </c>
      <c r="N152" s="88">
        <v>181</v>
      </c>
      <c r="O152" s="88">
        <v>0</v>
      </c>
      <c r="P152" s="90">
        <v>0.96732262141180714</v>
      </c>
      <c r="Q152" s="88">
        <v>7018</v>
      </c>
      <c r="R152" s="88">
        <v>307</v>
      </c>
      <c r="S152" s="88">
        <v>0</v>
      </c>
      <c r="T152" s="90">
        <v>0.95625534340267881</v>
      </c>
      <c r="U152" s="88">
        <v>42501</v>
      </c>
      <c r="V152" s="88">
        <v>1730</v>
      </c>
      <c r="W152" s="88">
        <v>0</v>
      </c>
      <c r="X152" s="90">
        <v>0.95929507540999037</v>
      </c>
      <c r="Y152" s="85">
        <f t="shared" si="101"/>
        <v>79207</v>
      </c>
      <c r="Z152" s="85">
        <f t="shared" si="101"/>
        <v>2880</v>
      </c>
      <c r="AA152" s="91">
        <f t="shared" si="101"/>
        <v>0</v>
      </c>
      <c r="AB152" s="92">
        <v>1</v>
      </c>
      <c r="AC152" s="84">
        <v>0</v>
      </c>
      <c r="AD152" s="84">
        <v>0</v>
      </c>
      <c r="AE152" s="92">
        <v>1</v>
      </c>
      <c r="AF152" s="84">
        <v>0</v>
      </c>
      <c r="AG152" s="84">
        <v>0</v>
      </c>
      <c r="AH152" s="93">
        <v>1</v>
      </c>
      <c r="AI152" s="84">
        <v>0</v>
      </c>
      <c r="AJ152" s="94">
        <v>0</v>
      </c>
      <c r="AK152" s="93">
        <v>1</v>
      </c>
      <c r="AL152" s="84">
        <v>0</v>
      </c>
      <c r="AM152" s="94">
        <v>0</v>
      </c>
      <c r="AN152" s="93">
        <v>1</v>
      </c>
      <c r="AO152" s="84">
        <v>0</v>
      </c>
      <c r="AP152" s="94">
        <v>0</v>
      </c>
      <c r="AQ152" s="93">
        <v>1</v>
      </c>
      <c r="AR152" s="84">
        <v>0</v>
      </c>
      <c r="AS152" s="94">
        <v>0</v>
      </c>
      <c r="AT152" s="93">
        <v>1</v>
      </c>
      <c r="AU152" s="84">
        <v>0</v>
      </c>
      <c r="AV152" s="94">
        <v>0</v>
      </c>
      <c r="AW152" s="95">
        <f t="shared" si="81"/>
        <v>10754</v>
      </c>
      <c r="AX152" s="95">
        <f t="shared" si="82"/>
        <v>18934</v>
      </c>
      <c r="AY152" s="96">
        <f t="shared" si="83"/>
        <v>49519</v>
      </c>
      <c r="AZ152" s="106"/>
      <c r="BA152" s="97">
        <v>21</v>
      </c>
      <c r="BB152" s="98">
        <v>9</v>
      </c>
      <c r="BC152" s="98">
        <v>18</v>
      </c>
      <c r="BD152" s="99">
        <v>7.5</v>
      </c>
      <c r="BE152" s="100">
        <v>10.5</v>
      </c>
      <c r="BF152" s="101"/>
      <c r="BG152" s="84"/>
      <c r="BH152" s="84"/>
      <c r="BI152" s="102"/>
      <c r="BJ152" s="102"/>
      <c r="BK152" s="102"/>
      <c r="BL152" s="103"/>
      <c r="BM152" s="104"/>
      <c r="BN152" s="102"/>
      <c r="BO152" s="102"/>
      <c r="BP152" s="104"/>
      <c r="BQ152" s="104"/>
      <c r="BR152" s="104"/>
      <c r="BS152" s="104"/>
      <c r="BT152" s="105">
        <f t="shared" si="71"/>
        <v>1</v>
      </c>
      <c r="BU152" s="105">
        <f t="shared" si="72"/>
        <v>1</v>
      </c>
      <c r="BV152" s="105">
        <f t="shared" si="73"/>
        <v>1</v>
      </c>
      <c r="BW152" s="105">
        <f t="shared" si="63"/>
        <v>1</v>
      </c>
      <c r="BX152" s="105">
        <f t="shared" si="74"/>
        <v>1</v>
      </c>
      <c r="BY152" s="105">
        <f t="shared" si="75"/>
        <v>1</v>
      </c>
      <c r="BZ152" s="105">
        <f t="shared" si="76"/>
        <v>1</v>
      </c>
      <c r="CA152" s="215">
        <v>0.98</v>
      </c>
      <c r="CB152" s="215">
        <v>0.9</v>
      </c>
      <c r="CC152" s="314"/>
      <c r="CD152" s="314"/>
      <c r="CE152" s="314"/>
      <c r="CF152" s="314"/>
      <c r="CG152" s="314"/>
      <c r="CH152" s="314"/>
      <c r="CI152" s="314"/>
      <c r="CJ152" s="216">
        <v>0.998</v>
      </c>
      <c r="CK152" s="216">
        <v>0.95</v>
      </c>
      <c r="CL152" s="217">
        <f t="shared" si="64"/>
        <v>1</v>
      </c>
      <c r="CM152" s="217">
        <f t="shared" si="65"/>
        <v>1</v>
      </c>
      <c r="CN152" s="217">
        <f t="shared" si="66"/>
        <v>1</v>
      </c>
      <c r="CO152" s="217">
        <f t="shared" si="67"/>
        <v>1</v>
      </c>
      <c r="CP152" s="217">
        <f t="shared" si="68"/>
        <v>1</v>
      </c>
      <c r="CQ152" s="217">
        <f t="shared" si="69"/>
        <v>1</v>
      </c>
      <c r="CR152" s="217">
        <f t="shared" si="70"/>
        <v>1</v>
      </c>
      <c r="CS152" s="317"/>
      <c r="CT152" s="317"/>
      <c r="CU152" s="317"/>
      <c r="CV152" s="317"/>
      <c r="CW152" s="317"/>
      <c r="CX152" s="317"/>
      <c r="CY152" s="317"/>
      <c r="CZ152" s="316"/>
      <c r="DA152" s="312"/>
      <c r="DB152" s="312"/>
      <c r="DC152" s="312"/>
      <c r="DD152" s="312"/>
      <c r="DE152" s="84">
        <f t="shared" si="94"/>
        <v>0</v>
      </c>
      <c r="DF152" s="84">
        <f t="shared" si="94"/>
        <v>0</v>
      </c>
      <c r="DG152" s="84">
        <f t="shared" si="94"/>
        <v>0</v>
      </c>
      <c r="DH152" s="84">
        <f t="shared" si="95"/>
        <v>0</v>
      </c>
      <c r="DI152" s="84">
        <f t="shared" si="95"/>
        <v>0</v>
      </c>
      <c r="DJ152" s="84">
        <f t="shared" si="95"/>
        <v>0</v>
      </c>
      <c r="DK152" s="84">
        <f t="shared" si="93"/>
        <v>0</v>
      </c>
      <c r="DL152" s="311"/>
      <c r="DM152" s="311"/>
      <c r="DN152" s="311"/>
      <c r="DO152" s="311"/>
      <c r="DP152" s="311"/>
      <c r="DQ152" s="311"/>
      <c r="DR152" s="311"/>
    </row>
    <row r="153" spans="1:122" ht="13.5" thickBot="1" x14ac:dyDescent="0.25">
      <c r="A153" s="84">
        <v>1827</v>
      </c>
      <c r="B153" s="309"/>
      <c r="C153" s="112">
        <v>42649</v>
      </c>
      <c r="D153" s="109">
        <f t="shared" si="100"/>
        <v>72489</v>
      </c>
      <c r="E153" s="84">
        <v>9940</v>
      </c>
      <c r="F153" s="88">
        <v>261</v>
      </c>
      <c r="G153" s="84">
        <v>0</v>
      </c>
      <c r="H153" s="110">
        <v>0.97374245472837018</v>
      </c>
      <c r="I153" s="88">
        <v>12480</v>
      </c>
      <c r="J153" s="84">
        <v>377</v>
      </c>
      <c r="K153" s="88">
        <v>0</v>
      </c>
      <c r="L153" s="89">
        <v>0.96979166666666672</v>
      </c>
      <c r="M153" s="88">
        <v>4399</v>
      </c>
      <c r="N153" s="88">
        <v>135</v>
      </c>
      <c r="O153" s="88">
        <v>0</v>
      </c>
      <c r="P153" s="90">
        <v>0.96931120709252105</v>
      </c>
      <c r="Q153" s="88">
        <v>5642</v>
      </c>
      <c r="R153" s="88">
        <v>246</v>
      </c>
      <c r="S153" s="88">
        <v>2</v>
      </c>
      <c r="T153" s="90">
        <v>0.95639844026940801</v>
      </c>
      <c r="U153" s="88">
        <v>40028</v>
      </c>
      <c r="V153" s="88">
        <v>1885</v>
      </c>
      <c r="W153" s="88">
        <v>9</v>
      </c>
      <c r="X153" s="90">
        <v>0.95290796442490255</v>
      </c>
      <c r="Y153" s="85">
        <f t="shared" si="101"/>
        <v>72489</v>
      </c>
      <c r="Z153" s="85">
        <f t="shared" si="101"/>
        <v>2904</v>
      </c>
      <c r="AA153" s="91">
        <f t="shared" si="101"/>
        <v>11</v>
      </c>
      <c r="AB153" s="92">
        <v>1</v>
      </c>
      <c r="AC153" s="84">
        <v>0</v>
      </c>
      <c r="AD153" s="84">
        <v>0</v>
      </c>
      <c r="AE153" s="92">
        <v>1</v>
      </c>
      <c r="AF153" s="84">
        <v>0</v>
      </c>
      <c r="AG153" s="84">
        <v>0</v>
      </c>
      <c r="AH153" s="93">
        <v>1</v>
      </c>
      <c r="AI153" s="84">
        <v>0</v>
      </c>
      <c r="AJ153" s="94">
        <v>0</v>
      </c>
      <c r="AK153" s="93">
        <v>1</v>
      </c>
      <c r="AL153" s="84">
        <v>0</v>
      </c>
      <c r="AM153" s="94">
        <v>0</v>
      </c>
      <c r="AN153" s="93">
        <v>1</v>
      </c>
      <c r="AO153" s="84">
        <v>0</v>
      </c>
      <c r="AP153" s="94">
        <v>0</v>
      </c>
      <c r="AQ153" s="93">
        <v>1</v>
      </c>
      <c r="AR153" s="84">
        <v>0</v>
      </c>
      <c r="AS153" s="94">
        <v>0</v>
      </c>
      <c r="AT153" s="93">
        <v>1</v>
      </c>
      <c r="AU153" s="84">
        <v>0</v>
      </c>
      <c r="AV153" s="94">
        <v>0</v>
      </c>
      <c r="AW153" s="95">
        <f t="shared" si="81"/>
        <v>9940</v>
      </c>
      <c r="AX153" s="95">
        <f t="shared" si="82"/>
        <v>16879</v>
      </c>
      <c r="AY153" s="96">
        <f t="shared" si="83"/>
        <v>45670</v>
      </c>
      <c r="AZ153" s="106"/>
      <c r="BA153" s="97">
        <v>21</v>
      </c>
      <c r="BB153" s="98">
        <v>9</v>
      </c>
      <c r="BC153" s="98">
        <v>22</v>
      </c>
      <c r="BD153" s="99">
        <v>7.5</v>
      </c>
      <c r="BE153" s="100">
        <v>10.5</v>
      </c>
      <c r="BF153" s="101"/>
      <c r="BG153" s="84"/>
      <c r="BH153" s="84"/>
      <c r="BI153" s="102"/>
      <c r="BJ153" s="102"/>
      <c r="BK153" s="102"/>
      <c r="BL153" s="103"/>
      <c r="BM153" s="104"/>
      <c r="BN153" s="102"/>
      <c r="BO153" s="102"/>
      <c r="BP153" s="104"/>
      <c r="BQ153" s="104"/>
      <c r="BR153" s="104"/>
      <c r="BS153" s="104"/>
      <c r="BT153" s="105">
        <f t="shared" si="71"/>
        <v>1</v>
      </c>
      <c r="BU153" s="105">
        <f t="shared" si="72"/>
        <v>1</v>
      </c>
      <c r="BV153" s="105">
        <f t="shared" si="73"/>
        <v>1</v>
      </c>
      <c r="BW153" s="105">
        <f t="shared" si="63"/>
        <v>1</v>
      </c>
      <c r="BX153" s="105">
        <f t="shared" si="74"/>
        <v>1</v>
      </c>
      <c r="BY153" s="105">
        <f t="shared" si="75"/>
        <v>1</v>
      </c>
      <c r="BZ153" s="105">
        <f t="shared" si="76"/>
        <v>1</v>
      </c>
      <c r="CA153" s="215">
        <v>0.98</v>
      </c>
      <c r="CB153" s="215">
        <v>0.9</v>
      </c>
      <c r="CC153" s="314"/>
      <c r="CD153" s="314"/>
      <c r="CE153" s="314"/>
      <c r="CF153" s="314"/>
      <c r="CG153" s="314"/>
      <c r="CH153" s="314"/>
      <c r="CI153" s="314"/>
      <c r="CJ153" s="216">
        <v>0.998</v>
      </c>
      <c r="CK153" s="216">
        <v>0.95</v>
      </c>
      <c r="CL153" s="217">
        <f t="shared" si="64"/>
        <v>1</v>
      </c>
      <c r="CM153" s="217">
        <f t="shared" si="65"/>
        <v>1</v>
      </c>
      <c r="CN153" s="217">
        <f t="shared" si="66"/>
        <v>1</v>
      </c>
      <c r="CO153" s="217">
        <f t="shared" si="67"/>
        <v>1</v>
      </c>
      <c r="CP153" s="217">
        <f t="shared" si="68"/>
        <v>1</v>
      </c>
      <c r="CQ153" s="217">
        <f t="shared" si="69"/>
        <v>1</v>
      </c>
      <c r="CR153" s="217">
        <f t="shared" si="70"/>
        <v>1</v>
      </c>
      <c r="CS153" s="317"/>
      <c r="CT153" s="317"/>
      <c r="CU153" s="317"/>
      <c r="CV153" s="317"/>
      <c r="CW153" s="317"/>
      <c r="CX153" s="317"/>
      <c r="CY153" s="317"/>
      <c r="CZ153" s="316"/>
      <c r="DA153" s="312"/>
      <c r="DB153" s="312"/>
      <c r="DC153" s="312"/>
      <c r="DD153" s="312"/>
      <c r="DE153" s="84">
        <f t="shared" si="94"/>
        <v>0</v>
      </c>
      <c r="DF153" s="84">
        <f t="shared" si="94"/>
        <v>0</v>
      </c>
      <c r="DG153" s="84">
        <f t="shared" si="94"/>
        <v>0</v>
      </c>
      <c r="DH153" s="84">
        <f t="shared" si="95"/>
        <v>0</v>
      </c>
      <c r="DI153" s="84">
        <f t="shared" si="95"/>
        <v>0</v>
      </c>
      <c r="DJ153" s="84">
        <f t="shared" si="95"/>
        <v>0</v>
      </c>
      <c r="DK153" s="84">
        <f t="shared" si="93"/>
        <v>0</v>
      </c>
      <c r="DL153" s="311"/>
      <c r="DM153" s="311"/>
      <c r="DN153" s="311"/>
      <c r="DO153" s="311"/>
      <c r="DP153" s="311"/>
      <c r="DQ153" s="311"/>
      <c r="DR153" s="311"/>
    </row>
    <row r="154" spans="1:122" ht="13.5" thickBot="1" x14ac:dyDescent="0.25">
      <c r="A154" s="84">
        <v>1828</v>
      </c>
      <c r="B154" s="309"/>
      <c r="C154" s="112">
        <v>42650</v>
      </c>
      <c r="D154" s="109">
        <f t="shared" si="100"/>
        <v>82675</v>
      </c>
      <c r="E154" s="84">
        <v>10565</v>
      </c>
      <c r="F154" s="88">
        <v>288</v>
      </c>
      <c r="G154" s="84">
        <v>1</v>
      </c>
      <c r="H154" s="110">
        <v>0.97274017983909133</v>
      </c>
      <c r="I154" s="88">
        <v>15964</v>
      </c>
      <c r="J154" s="84">
        <v>524</v>
      </c>
      <c r="K154" s="88">
        <v>1</v>
      </c>
      <c r="L154" s="89">
        <v>0.96717614632924076</v>
      </c>
      <c r="M154" s="88">
        <v>5703</v>
      </c>
      <c r="N154" s="88">
        <v>209</v>
      </c>
      <c r="O154" s="88">
        <v>0</v>
      </c>
      <c r="P154" s="90">
        <v>0.96335262142731892</v>
      </c>
      <c r="Q154" s="88">
        <v>8684</v>
      </c>
      <c r="R154" s="88">
        <v>389</v>
      </c>
      <c r="S154" s="88">
        <v>0</v>
      </c>
      <c r="T154" s="90">
        <v>0.95520497466605248</v>
      </c>
      <c r="U154" s="88">
        <v>41759</v>
      </c>
      <c r="V154" s="88">
        <v>2226</v>
      </c>
      <c r="W154" s="88">
        <v>0</v>
      </c>
      <c r="X154" s="90">
        <v>0.94669412581718915</v>
      </c>
      <c r="Y154" s="85">
        <f t="shared" si="101"/>
        <v>82675</v>
      </c>
      <c r="Z154" s="85">
        <f t="shared" si="101"/>
        <v>3636</v>
      </c>
      <c r="AA154" s="91">
        <f t="shared" si="101"/>
        <v>2</v>
      </c>
      <c r="AB154" s="92">
        <v>1</v>
      </c>
      <c r="AC154" s="84">
        <v>0</v>
      </c>
      <c r="AD154" s="84">
        <v>0</v>
      </c>
      <c r="AE154" s="92">
        <v>1</v>
      </c>
      <c r="AF154" s="84">
        <v>0</v>
      </c>
      <c r="AG154" s="84">
        <v>0</v>
      </c>
      <c r="AH154" s="93">
        <v>1</v>
      </c>
      <c r="AI154" s="84">
        <v>0</v>
      </c>
      <c r="AJ154" s="94">
        <v>0</v>
      </c>
      <c r="AK154" s="93">
        <v>1</v>
      </c>
      <c r="AL154" s="84">
        <v>0</v>
      </c>
      <c r="AM154" s="94">
        <v>0</v>
      </c>
      <c r="AN154" s="93">
        <v>1</v>
      </c>
      <c r="AO154" s="84">
        <v>0</v>
      </c>
      <c r="AP154" s="94">
        <v>0</v>
      </c>
      <c r="AQ154" s="93">
        <v>1</v>
      </c>
      <c r="AR154" s="84">
        <v>0</v>
      </c>
      <c r="AS154" s="94">
        <v>0</v>
      </c>
      <c r="AT154" s="93">
        <v>1</v>
      </c>
      <c r="AU154" s="84">
        <v>0</v>
      </c>
      <c r="AV154" s="94">
        <v>0</v>
      </c>
      <c r="AW154" s="95">
        <f t="shared" si="81"/>
        <v>10565</v>
      </c>
      <c r="AX154" s="95">
        <f t="shared" si="82"/>
        <v>21667</v>
      </c>
      <c r="AY154" s="96">
        <f t="shared" si="83"/>
        <v>50443</v>
      </c>
      <c r="AZ154" s="106"/>
      <c r="BA154" s="97">
        <v>21</v>
      </c>
      <c r="BB154" s="98">
        <v>9</v>
      </c>
      <c r="BC154" s="98">
        <v>22</v>
      </c>
      <c r="BD154" s="99">
        <v>7.5</v>
      </c>
      <c r="BE154" s="100">
        <v>10.5</v>
      </c>
      <c r="BF154" s="101"/>
      <c r="BG154" s="84"/>
      <c r="BH154" s="84"/>
      <c r="BI154" s="102"/>
      <c r="BJ154" s="102"/>
      <c r="BK154" s="102"/>
      <c r="BL154" s="103"/>
      <c r="BM154" s="104"/>
      <c r="BN154" s="102"/>
      <c r="BO154" s="102"/>
      <c r="BP154" s="104"/>
      <c r="BQ154" s="104"/>
      <c r="BR154" s="104"/>
      <c r="BS154" s="104"/>
      <c r="BT154" s="105">
        <f t="shared" si="71"/>
        <v>1</v>
      </c>
      <c r="BU154" s="105">
        <f t="shared" si="72"/>
        <v>1</v>
      </c>
      <c r="BV154" s="105">
        <f t="shared" si="73"/>
        <v>1</v>
      </c>
      <c r="BW154" s="105">
        <f t="shared" si="63"/>
        <v>1</v>
      </c>
      <c r="BX154" s="105">
        <f t="shared" si="74"/>
        <v>1</v>
      </c>
      <c r="BY154" s="105">
        <f t="shared" si="75"/>
        <v>1</v>
      </c>
      <c r="BZ154" s="105">
        <f t="shared" si="76"/>
        <v>1</v>
      </c>
      <c r="CA154" s="215">
        <v>0.98</v>
      </c>
      <c r="CB154" s="215">
        <v>0.9</v>
      </c>
      <c r="CC154" s="314"/>
      <c r="CD154" s="314"/>
      <c r="CE154" s="314"/>
      <c r="CF154" s="314"/>
      <c r="CG154" s="314"/>
      <c r="CH154" s="314"/>
      <c r="CI154" s="314"/>
      <c r="CJ154" s="216">
        <v>0.998</v>
      </c>
      <c r="CK154" s="216">
        <v>0.95</v>
      </c>
      <c r="CL154" s="217">
        <f t="shared" si="64"/>
        <v>1</v>
      </c>
      <c r="CM154" s="217">
        <f t="shared" si="65"/>
        <v>1</v>
      </c>
      <c r="CN154" s="217">
        <f t="shared" si="66"/>
        <v>1</v>
      </c>
      <c r="CO154" s="217">
        <f t="shared" si="67"/>
        <v>1</v>
      </c>
      <c r="CP154" s="217">
        <f t="shared" si="68"/>
        <v>1</v>
      </c>
      <c r="CQ154" s="217">
        <f t="shared" si="69"/>
        <v>1</v>
      </c>
      <c r="CR154" s="217">
        <f t="shared" si="70"/>
        <v>1</v>
      </c>
      <c r="CS154" s="317"/>
      <c r="CT154" s="317"/>
      <c r="CU154" s="317"/>
      <c r="CV154" s="317"/>
      <c r="CW154" s="317"/>
      <c r="CX154" s="317"/>
      <c r="CY154" s="317"/>
      <c r="CZ154" s="316"/>
      <c r="DA154" s="312"/>
      <c r="DB154" s="312"/>
      <c r="DC154" s="312"/>
      <c r="DD154" s="312"/>
      <c r="DE154" s="84">
        <f t="shared" si="94"/>
        <v>0</v>
      </c>
      <c r="DF154" s="84">
        <f t="shared" si="94"/>
        <v>0</v>
      </c>
      <c r="DG154" s="84">
        <f t="shared" si="94"/>
        <v>0</v>
      </c>
      <c r="DH154" s="84">
        <f t="shared" si="95"/>
        <v>0</v>
      </c>
      <c r="DI154" s="84">
        <f t="shared" si="95"/>
        <v>0</v>
      </c>
      <c r="DJ154" s="84">
        <f t="shared" si="95"/>
        <v>0</v>
      </c>
      <c r="DK154" s="84">
        <f t="shared" si="93"/>
        <v>0</v>
      </c>
      <c r="DL154" s="311"/>
      <c r="DM154" s="311"/>
      <c r="DN154" s="311"/>
      <c r="DO154" s="311"/>
      <c r="DP154" s="311"/>
      <c r="DQ154" s="311"/>
      <c r="DR154" s="311"/>
    </row>
    <row r="155" spans="1:122" ht="13.5" thickBot="1" x14ac:dyDescent="0.25">
      <c r="A155" s="84">
        <v>1829</v>
      </c>
      <c r="B155" s="309"/>
      <c r="C155" s="112">
        <v>42651</v>
      </c>
      <c r="D155" s="109">
        <f t="shared" si="100"/>
        <v>56793</v>
      </c>
      <c r="E155" s="84"/>
      <c r="F155" s="88"/>
      <c r="G155" s="84"/>
      <c r="H155" s="110"/>
      <c r="I155" s="88">
        <v>3953</v>
      </c>
      <c r="J155" s="84">
        <v>278</v>
      </c>
      <c r="K155" s="88">
        <v>0</v>
      </c>
      <c r="L155" s="89">
        <v>0.92967366557045283</v>
      </c>
      <c r="M155" s="88">
        <v>2915</v>
      </c>
      <c r="N155" s="88">
        <v>145</v>
      </c>
      <c r="O155" s="88">
        <v>0</v>
      </c>
      <c r="P155" s="90">
        <v>0.95025728987993141</v>
      </c>
      <c r="Q155" s="88">
        <v>1947</v>
      </c>
      <c r="R155" s="88">
        <v>109</v>
      </c>
      <c r="S155" s="88">
        <v>0</v>
      </c>
      <c r="T155" s="90">
        <v>0.94401643554185932</v>
      </c>
      <c r="U155" s="88">
        <v>47978</v>
      </c>
      <c r="V155" s="88">
        <v>1702</v>
      </c>
      <c r="W155" s="88">
        <v>26</v>
      </c>
      <c r="X155" s="90">
        <v>0.96452540747842763</v>
      </c>
      <c r="Y155" s="85">
        <f t="shared" si="101"/>
        <v>56793</v>
      </c>
      <c r="Z155" s="85">
        <f t="shared" si="101"/>
        <v>2234</v>
      </c>
      <c r="AA155" s="91">
        <f t="shared" si="101"/>
        <v>26</v>
      </c>
      <c r="AB155" s="92">
        <v>1</v>
      </c>
      <c r="AC155" s="84">
        <v>0</v>
      </c>
      <c r="AD155" s="84">
        <v>0</v>
      </c>
      <c r="AE155" s="92">
        <v>1</v>
      </c>
      <c r="AF155" s="84">
        <v>0</v>
      </c>
      <c r="AG155" s="84">
        <v>0</v>
      </c>
      <c r="AH155" s="93">
        <v>1</v>
      </c>
      <c r="AI155" s="84">
        <v>0</v>
      </c>
      <c r="AJ155" s="94">
        <v>0</v>
      </c>
      <c r="AK155" s="93">
        <v>1</v>
      </c>
      <c r="AL155" s="84">
        <v>0</v>
      </c>
      <c r="AM155" s="94">
        <v>0</v>
      </c>
      <c r="AN155" s="93">
        <v>1</v>
      </c>
      <c r="AO155" s="84">
        <v>0</v>
      </c>
      <c r="AP155" s="94">
        <v>0</v>
      </c>
      <c r="AQ155" s="93">
        <v>1</v>
      </c>
      <c r="AR155" s="84">
        <v>0</v>
      </c>
      <c r="AS155" s="94">
        <v>0</v>
      </c>
      <c r="AT155" s="93">
        <v>1</v>
      </c>
      <c r="AU155" s="84">
        <v>0</v>
      </c>
      <c r="AV155" s="94">
        <v>0</v>
      </c>
      <c r="AW155" s="95">
        <f t="shared" si="81"/>
        <v>0</v>
      </c>
      <c r="AX155" s="95">
        <f t="shared" si="82"/>
        <v>6868</v>
      </c>
      <c r="AY155" s="96">
        <f t="shared" si="83"/>
        <v>49925</v>
      </c>
      <c r="AZ155" s="106"/>
      <c r="BA155" s="97">
        <v>21</v>
      </c>
      <c r="BB155" s="98">
        <v>9</v>
      </c>
      <c r="BC155" s="98">
        <v>22</v>
      </c>
      <c r="BD155" s="99">
        <v>7.5</v>
      </c>
      <c r="BE155" s="100">
        <v>10.5</v>
      </c>
      <c r="BF155" s="101"/>
      <c r="BG155" s="84"/>
      <c r="BH155" s="84"/>
      <c r="BI155" s="102"/>
      <c r="BJ155" s="102"/>
      <c r="BK155" s="102"/>
      <c r="BL155" s="103"/>
      <c r="BM155" s="104"/>
      <c r="BN155" s="102"/>
      <c r="BO155" s="102"/>
      <c r="BP155" s="104"/>
      <c r="BQ155" s="104"/>
      <c r="BR155" s="104"/>
      <c r="BS155" s="104"/>
      <c r="BT155" s="105">
        <f t="shared" si="71"/>
        <v>1</v>
      </c>
      <c r="BU155" s="105">
        <f t="shared" si="72"/>
        <v>1</v>
      </c>
      <c r="BV155" s="105">
        <f t="shared" si="73"/>
        <v>1</v>
      </c>
      <c r="BW155" s="105">
        <f t="shared" si="63"/>
        <v>1</v>
      </c>
      <c r="BX155" s="105">
        <f t="shared" si="74"/>
        <v>1</v>
      </c>
      <c r="BY155" s="105">
        <f t="shared" si="75"/>
        <v>1</v>
      </c>
      <c r="BZ155" s="105">
        <f t="shared" si="76"/>
        <v>1</v>
      </c>
      <c r="CA155" s="215">
        <v>0.98</v>
      </c>
      <c r="CB155" s="215">
        <v>0.9</v>
      </c>
      <c r="CC155" s="314"/>
      <c r="CD155" s="314"/>
      <c r="CE155" s="314"/>
      <c r="CF155" s="314"/>
      <c r="CG155" s="314"/>
      <c r="CH155" s="314"/>
      <c r="CI155" s="314"/>
      <c r="CJ155" s="216">
        <v>0.998</v>
      </c>
      <c r="CK155" s="216">
        <v>0.95</v>
      </c>
      <c r="CL155" s="217">
        <f t="shared" si="64"/>
        <v>1</v>
      </c>
      <c r="CM155" s="217">
        <f t="shared" si="65"/>
        <v>1</v>
      </c>
      <c r="CN155" s="217">
        <f t="shared" si="66"/>
        <v>1</v>
      </c>
      <c r="CO155" s="217">
        <f t="shared" si="67"/>
        <v>1</v>
      </c>
      <c r="CP155" s="217">
        <f t="shared" si="68"/>
        <v>1</v>
      </c>
      <c r="CQ155" s="217">
        <f t="shared" si="69"/>
        <v>1</v>
      </c>
      <c r="CR155" s="217">
        <f t="shared" si="70"/>
        <v>1</v>
      </c>
      <c r="CS155" s="317"/>
      <c r="CT155" s="317"/>
      <c r="CU155" s="317"/>
      <c r="CV155" s="317"/>
      <c r="CW155" s="317"/>
      <c r="CX155" s="317"/>
      <c r="CY155" s="317"/>
      <c r="CZ155" s="316"/>
      <c r="DA155" s="312"/>
      <c r="DB155" s="312"/>
      <c r="DC155" s="312"/>
      <c r="DD155" s="312"/>
      <c r="DE155" s="84">
        <f t="shared" si="94"/>
        <v>0</v>
      </c>
      <c r="DF155" s="84">
        <f t="shared" si="94"/>
        <v>0</v>
      </c>
      <c r="DG155" s="84">
        <f t="shared" si="94"/>
        <v>0</v>
      </c>
      <c r="DH155" s="84">
        <f t="shared" si="95"/>
        <v>0</v>
      </c>
      <c r="DI155" s="84">
        <f t="shared" si="95"/>
        <v>0</v>
      </c>
      <c r="DJ155" s="84">
        <f t="shared" si="95"/>
        <v>0</v>
      </c>
      <c r="DK155" s="84">
        <f t="shared" si="93"/>
        <v>0</v>
      </c>
      <c r="DL155" s="311"/>
      <c r="DM155" s="311"/>
      <c r="DN155" s="311"/>
      <c r="DO155" s="311"/>
      <c r="DP155" s="311"/>
      <c r="DQ155" s="311"/>
      <c r="DR155" s="311"/>
    </row>
    <row r="156" spans="1:122" ht="13.5" thickBot="1" x14ac:dyDescent="0.25">
      <c r="A156" s="84">
        <v>1830</v>
      </c>
      <c r="B156" s="310"/>
      <c r="C156" s="112">
        <v>42652</v>
      </c>
      <c r="D156" s="109">
        <f t="shared" si="100"/>
        <v>31072</v>
      </c>
      <c r="E156" s="84"/>
      <c r="F156" s="88"/>
      <c r="G156" s="84"/>
      <c r="H156" s="110"/>
      <c r="I156" s="88">
        <v>3703</v>
      </c>
      <c r="J156" s="84">
        <v>83</v>
      </c>
      <c r="K156" s="88">
        <v>0</v>
      </c>
      <c r="L156" s="89">
        <v>0.9775857412908453</v>
      </c>
      <c r="M156" s="88">
        <v>865</v>
      </c>
      <c r="N156" s="88">
        <v>106</v>
      </c>
      <c r="O156" s="88">
        <v>0</v>
      </c>
      <c r="P156" s="90">
        <v>0.87745664739884388</v>
      </c>
      <c r="Q156" s="88">
        <v>1232</v>
      </c>
      <c r="R156" s="88">
        <v>53</v>
      </c>
      <c r="S156" s="88">
        <v>0</v>
      </c>
      <c r="T156" s="90">
        <v>0.95698051948051943</v>
      </c>
      <c r="U156" s="88">
        <v>25272</v>
      </c>
      <c r="V156" s="88">
        <v>510</v>
      </c>
      <c r="W156" s="88">
        <v>5</v>
      </c>
      <c r="X156" s="90">
        <v>0.97981956315289653</v>
      </c>
      <c r="Y156" s="85">
        <f t="shared" si="101"/>
        <v>31072</v>
      </c>
      <c r="Z156" s="85">
        <f t="shared" si="101"/>
        <v>752</v>
      </c>
      <c r="AA156" s="91">
        <f t="shared" si="101"/>
        <v>5</v>
      </c>
      <c r="AB156" s="92">
        <v>1</v>
      </c>
      <c r="AC156" s="84">
        <v>0</v>
      </c>
      <c r="AD156" s="84">
        <v>0</v>
      </c>
      <c r="AE156" s="92">
        <v>1</v>
      </c>
      <c r="AF156" s="84">
        <v>0</v>
      </c>
      <c r="AG156" s="84">
        <v>0</v>
      </c>
      <c r="AH156" s="93">
        <v>1</v>
      </c>
      <c r="AI156" s="84">
        <v>0</v>
      </c>
      <c r="AJ156" s="94">
        <v>0</v>
      </c>
      <c r="AK156" s="93">
        <v>1</v>
      </c>
      <c r="AL156" s="84">
        <v>0</v>
      </c>
      <c r="AM156" s="94">
        <v>0</v>
      </c>
      <c r="AN156" s="93">
        <v>1</v>
      </c>
      <c r="AO156" s="84">
        <v>0</v>
      </c>
      <c r="AP156" s="94">
        <v>0</v>
      </c>
      <c r="AQ156" s="93">
        <v>1</v>
      </c>
      <c r="AR156" s="84">
        <v>0</v>
      </c>
      <c r="AS156" s="94">
        <v>0</v>
      </c>
      <c r="AT156" s="93">
        <v>1</v>
      </c>
      <c r="AU156" s="84">
        <v>0</v>
      </c>
      <c r="AV156" s="94">
        <v>0</v>
      </c>
      <c r="AW156" s="95">
        <f t="shared" si="81"/>
        <v>0</v>
      </c>
      <c r="AX156" s="95">
        <f t="shared" si="82"/>
        <v>4568</v>
      </c>
      <c r="AY156" s="96">
        <f t="shared" si="83"/>
        <v>26504</v>
      </c>
      <c r="AZ156" s="106"/>
      <c r="BA156" s="97">
        <v>21</v>
      </c>
      <c r="BB156" s="98">
        <v>9</v>
      </c>
      <c r="BC156" s="98">
        <v>22</v>
      </c>
      <c r="BD156" s="99">
        <v>7.5</v>
      </c>
      <c r="BE156" s="100">
        <v>10.5</v>
      </c>
      <c r="BF156" s="101"/>
      <c r="BG156" s="84"/>
      <c r="BH156" s="84"/>
      <c r="BI156" s="102"/>
      <c r="BJ156" s="102"/>
      <c r="BK156" s="102"/>
      <c r="BL156" s="103"/>
      <c r="BM156" s="104"/>
      <c r="BN156" s="102"/>
      <c r="BO156" s="102"/>
      <c r="BP156" s="104"/>
      <c r="BQ156" s="104"/>
      <c r="BR156" s="104"/>
      <c r="BS156" s="104"/>
      <c r="BT156" s="105">
        <f t="shared" si="71"/>
        <v>1</v>
      </c>
      <c r="BU156" s="105">
        <f t="shared" si="72"/>
        <v>1</v>
      </c>
      <c r="BV156" s="105">
        <f t="shared" si="73"/>
        <v>1</v>
      </c>
      <c r="BW156" s="105">
        <f t="shared" si="63"/>
        <v>1</v>
      </c>
      <c r="BX156" s="105">
        <f t="shared" si="74"/>
        <v>1</v>
      </c>
      <c r="BY156" s="105">
        <f t="shared" si="75"/>
        <v>1</v>
      </c>
      <c r="BZ156" s="105">
        <f t="shared" si="76"/>
        <v>1</v>
      </c>
      <c r="CA156" s="215">
        <v>0.98</v>
      </c>
      <c r="CB156" s="215">
        <v>0.9</v>
      </c>
      <c r="CC156" s="315"/>
      <c r="CD156" s="315"/>
      <c r="CE156" s="315"/>
      <c r="CF156" s="315"/>
      <c r="CG156" s="315"/>
      <c r="CH156" s="315"/>
      <c r="CI156" s="315"/>
      <c r="CJ156" s="216">
        <v>0.998</v>
      </c>
      <c r="CK156" s="216">
        <v>0.95</v>
      </c>
      <c r="CL156" s="217">
        <f t="shared" si="64"/>
        <v>1</v>
      </c>
      <c r="CM156" s="217">
        <f t="shared" si="65"/>
        <v>1</v>
      </c>
      <c r="CN156" s="217">
        <f t="shared" si="66"/>
        <v>1</v>
      </c>
      <c r="CO156" s="217">
        <f t="shared" si="67"/>
        <v>1</v>
      </c>
      <c r="CP156" s="217">
        <f t="shared" si="68"/>
        <v>1</v>
      </c>
      <c r="CQ156" s="217">
        <f t="shared" si="69"/>
        <v>1</v>
      </c>
      <c r="CR156" s="217">
        <f t="shared" si="70"/>
        <v>1</v>
      </c>
      <c r="CS156" s="317"/>
      <c r="CT156" s="317"/>
      <c r="CU156" s="317"/>
      <c r="CV156" s="317"/>
      <c r="CW156" s="317"/>
      <c r="CX156" s="317"/>
      <c r="CY156" s="317"/>
      <c r="CZ156" s="316"/>
      <c r="DA156" s="312"/>
      <c r="DB156" s="312"/>
      <c r="DC156" s="312"/>
      <c r="DD156" s="312"/>
      <c r="DE156" s="84">
        <f t="shared" si="94"/>
        <v>0</v>
      </c>
      <c r="DF156" s="84">
        <f t="shared" si="94"/>
        <v>0</v>
      </c>
      <c r="DG156" s="84">
        <f t="shared" si="94"/>
        <v>0</v>
      </c>
      <c r="DH156" s="84">
        <f t="shared" si="95"/>
        <v>0</v>
      </c>
      <c r="DI156" s="84">
        <f t="shared" si="95"/>
        <v>0</v>
      </c>
      <c r="DJ156" s="84">
        <f t="shared" si="95"/>
        <v>0</v>
      </c>
      <c r="DK156" s="84">
        <f t="shared" si="93"/>
        <v>0</v>
      </c>
      <c r="DL156" s="311"/>
      <c r="DM156" s="311"/>
      <c r="DN156" s="311"/>
      <c r="DO156" s="311"/>
      <c r="DP156" s="311"/>
      <c r="DQ156" s="311"/>
      <c r="DR156" s="311"/>
    </row>
    <row r="157" spans="1:122" ht="13.5" thickBot="1" x14ac:dyDescent="0.25">
      <c r="A157" s="84">
        <v>1831</v>
      </c>
      <c r="B157" s="308">
        <v>41</v>
      </c>
      <c r="C157" s="112">
        <v>42653</v>
      </c>
      <c r="D157" s="109">
        <f t="shared" si="100"/>
        <v>79550</v>
      </c>
      <c r="E157" s="84">
        <v>11648</v>
      </c>
      <c r="F157" s="88">
        <v>301</v>
      </c>
      <c r="G157" s="84">
        <v>0</v>
      </c>
      <c r="H157" s="110">
        <v>0.97415865384615385</v>
      </c>
      <c r="I157" s="88">
        <v>14211</v>
      </c>
      <c r="J157" s="84">
        <v>357</v>
      </c>
      <c r="K157" s="88">
        <v>0</v>
      </c>
      <c r="L157" s="89">
        <v>0.97487861515727259</v>
      </c>
      <c r="M157" s="88">
        <v>4889</v>
      </c>
      <c r="N157" s="88">
        <v>99</v>
      </c>
      <c r="O157" s="88">
        <v>0</v>
      </c>
      <c r="P157" s="90">
        <v>0.97975046021681322</v>
      </c>
      <c r="Q157" s="88">
        <v>7193</v>
      </c>
      <c r="R157" s="88">
        <v>228</v>
      </c>
      <c r="S157" s="88">
        <v>0</v>
      </c>
      <c r="T157" s="90">
        <v>0.96830251633532605</v>
      </c>
      <c r="U157" s="88">
        <v>41609</v>
      </c>
      <c r="V157" s="88">
        <v>1656</v>
      </c>
      <c r="W157" s="88">
        <v>16</v>
      </c>
      <c r="X157" s="90">
        <v>0.9602009180706097</v>
      </c>
      <c r="Y157" s="85">
        <f t="shared" si="101"/>
        <v>79550</v>
      </c>
      <c r="Z157" s="85">
        <f t="shared" si="101"/>
        <v>2641</v>
      </c>
      <c r="AA157" s="91">
        <f t="shared" si="101"/>
        <v>16</v>
      </c>
      <c r="AB157" s="92">
        <v>1</v>
      </c>
      <c r="AC157" s="84">
        <v>0</v>
      </c>
      <c r="AD157" s="84">
        <v>0</v>
      </c>
      <c r="AE157" s="92">
        <v>1</v>
      </c>
      <c r="AF157" s="84">
        <v>0</v>
      </c>
      <c r="AG157" s="84">
        <v>0</v>
      </c>
      <c r="AH157" s="93">
        <v>1</v>
      </c>
      <c r="AI157" s="84">
        <v>0</v>
      </c>
      <c r="AJ157" s="94">
        <v>0</v>
      </c>
      <c r="AK157" s="93">
        <v>1</v>
      </c>
      <c r="AL157" s="84">
        <v>0</v>
      </c>
      <c r="AM157" s="94">
        <v>0</v>
      </c>
      <c r="AN157" s="93">
        <v>1</v>
      </c>
      <c r="AO157" s="84">
        <v>0</v>
      </c>
      <c r="AP157" s="94">
        <v>0</v>
      </c>
      <c r="AQ157" s="93">
        <v>1</v>
      </c>
      <c r="AR157" s="84">
        <v>0</v>
      </c>
      <c r="AS157" s="94">
        <v>0</v>
      </c>
      <c r="AT157" s="93">
        <v>1</v>
      </c>
      <c r="AU157" s="84">
        <v>0</v>
      </c>
      <c r="AV157" s="94">
        <v>0</v>
      </c>
      <c r="AW157" s="95">
        <f t="shared" si="81"/>
        <v>11648</v>
      </c>
      <c r="AX157" s="95">
        <f t="shared" si="82"/>
        <v>19100</v>
      </c>
      <c r="AY157" s="96">
        <f t="shared" si="83"/>
        <v>48802</v>
      </c>
      <c r="AZ157" s="106"/>
      <c r="BA157" s="97">
        <v>14.5</v>
      </c>
      <c r="BB157" s="98">
        <v>0</v>
      </c>
      <c r="BC157" s="98">
        <v>12</v>
      </c>
      <c r="BD157" s="99">
        <v>7.5</v>
      </c>
      <c r="BE157" s="100">
        <v>10.5</v>
      </c>
      <c r="BF157" s="101"/>
      <c r="BG157" s="84"/>
      <c r="BH157" s="84"/>
      <c r="BI157" s="102"/>
      <c r="BJ157" s="102"/>
      <c r="BK157" s="102"/>
      <c r="BL157" s="103"/>
      <c r="BM157" s="104"/>
      <c r="BN157" s="102"/>
      <c r="BO157" s="102"/>
      <c r="BP157" s="104"/>
      <c r="BQ157" s="104"/>
      <c r="BR157" s="104"/>
      <c r="BS157" s="104"/>
      <c r="BT157" s="105">
        <f t="shared" si="71"/>
        <v>1</v>
      </c>
      <c r="BU157" s="105">
        <f t="shared" si="72"/>
        <v>1</v>
      </c>
      <c r="BV157" s="105">
        <f t="shared" si="73"/>
        <v>1</v>
      </c>
      <c r="BW157" s="105">
        <f t="shared" si="63"/>
        <v>1</v>
      </c>
      <c r="BX157" s="105">
        <f t="shared" si="74"/>
        <v>1</v>
      </c>
      <c r="BY157" s="105">
        <f t="shared" si="75"/>
        <v>1</v>
      </c>
      <c r="BZ157" s="105">
        <f t="shared" si="76"/>
        <v>1</v>
      </c>
      <c r="CA157" s="215">
        <v>0.98</v>
      </c>
      <c r="CB157" s="215">
        <v>0.9</v>
      </c>
      <c r="CC157" s="313">
        <f t="shared" ref="CC157:CI157" si="104">AVERAGE(BT157:BT163)</f>
        <v>1</v>
      </c>
      <c r="CD157" s="313">
        <f t="shared" si="104"/>
        <v>1</v>
      </c>
      <c r="CE157" s="313">
        <f t="shared" si="104"/>
        <v>1</v>
      </c>
      <c r="CF157" s="313">
        <f t="shared" si="104"/>
        <v>1</v>
      </c>
      <c r="CG157" s="313">
        <f t="shared" si="104"/>
        <v>1</v>
      </c>
      <c r="CH157" s="313">
        <f t="shared" si="104"/>
        <v>1</v>
      </c>
      <c r="CI157" s="313">
        <f t="shared" si="104"/>
        <v>1</v>
      </c>
      <c r="CJ157" s="216">
        <v>0.998</v>
      </c>
      <c r="CK157" s="216">
        <v>0.95</v>
      </c>
      <c r="CL157" s="217">
        <f t="shared" si="64"/>
        <v>1</v>
      </c>
      <c r="CM157" s="217">
        <f t="shared" si="65"/>
        <v>1</v>
      </c>
      <c r="CN157" s="217">
        <f t="shared" si="66"/>
        <v>1</v>
      </c>
      <c r="CO157" s="217">
        <f t="shared" si="67"/>
        <v>1</v>
      </c>
      <c r="CP157" s="217">
        <f t="shared" si="68"/>
        <v>1</v>
      </c>
      <c r="CQ157" s="217">
        <f t="shared" si="69"/>
        <v>1</v>
      </c>
      <c r="CR157" s="217">
        <f t="shared" si="70"/>
        <v>1</v>
      </c>
      <c r="CS157" s="316">
        <f t="shared" ref="CS157:CY157" si="105">AVERAGE(CL157:CL163)</f>
        <v>1</v>
      </c>
      <c r="CT157" s="316">
        <f t="shared" si="105"/>
        <v>1</v>
      </c>
      <c r="CU157" s="316">
        <f t="shared" si="105"/>
        <v>1</v>
      </c>
      <c r="CV157" s="316">
        <f t="shared" si="105"/>
        <v>1</v>
      </c>
      <c r="CW157" s="316">
        <f t="shared" si="105"/>
        <v>1</v>
      </c>
      <c r="CX157" s="316">
        <f t="shared" si="105"/>
        <v>1</v>
      </c>
      <c r="CY157" s="316">
        <f t="shared" si="105"/>
        <v>1</v>
      </c>
      <c r="CZ157" s="316">
        <f>(SUM(Q157:Q163)-SUM(R157:R163))/SUM(Q157:Q163)</f>
        <v>0.95590156504119228</v>
      </c>
      <c r="DA157" s="312">
        <f>(SUM(U157:U163)-SUM(V157:V163))/SUM(U157:U163)</f>
        <v>0.95924956701800723</v>
      </c>
      <c r="DB157" s="312">
        <f>((SUM(E157:E163)-SUM(F157:F163))/SUM(E157:E163))</f>
        <v>0.97157158687096401</v>
      </c>
      <c r="DC157" s="312">
        <f>((SUM(I157:I163)-SUM(J157:J163))/SUM(I157:I163))</f>
        <v>0.96594460039192842</v>
      </c>
      <c r="DD157" s="312">
        <f>((SUM(M157:M163)-SUM(N157:N163))/SUM(M157:M163))</f>
        <v>0.9670266763347708</v>
      </c>
      <c r="DE157" s="84">
        <f t="shared" si="94"/>
        <v>0</v>
      </c>
      <c r="DF157" s="84">
        <f t="shared" si="94"/>
        <v>0</v>
      </c>
      <c r="DG157" s="84">
        <f t="shared" si="94"/>
        <v>0</v>
      </c>
      <c r="DH157" s="84">
        <f t="shared" si="95"/>
        <v>0</v>
      </c>
      <c r="DI157" s="84">
        <f t="shared" si="95"/>
        <v>0</v>
      </c>
      <c r="DJ157" s="84">
        <f t="shared" si="95"/>
        <v>0</v>
      </c>
      <c r="DK157" s="84">
        <f t="shared" si="93"/>
        <v>0</v>
      </c>
      <c r="DL157" s="311">
        <f>IF(CC157&lt;99%,5000,IF(CC157&lt;99.2%,4500,IF(CC157&lt;99.3%,4000,IF(CC157&lt;99.4%,3500,IF(CC157&lt;99.5%,3000,IF(CC157&lt;99.6%,2500,IF(CC157&lt;99.7%,2000,IF(CC157&lt;99.8%,1500,))))))))</f>
        <v>0</v>
      </c>
      <c r="DM157" s="311">
        <f>IF(CD157&lt;99%,5000,IF(CD157&lt;99.2%,4500,IF(CD157&lt;99.3%,4000,IF(CD157&lt;99.4%,3500,IF(CD157&lt;99.5%,3000,IF(CD157&lt;99.6%,2500,IF(CD157&lt;99.7%,2000,IF(CD157&lt;99.8%,1500,))))))))</f>
        <v>0</v>
      </c>
      <c r="DN157" s="311">
        <f>IF(CE157&lt;99%,5000,IF(CE157&lt;99.2%,4500,IF(CE157&lt;99.3%,4000,IF(CE157&lt;99.4%,3500,IF(CE157&lt;99.5%,3000,IF(CE157&lt;99.6%,2500,IF(CE157&lt;99.7%,2000,IF(CE157&lt;99.8%,1500,))))))))</f>
        <v>0</v>
      </c>
      <c r="DO157" s="311">
        <f>IF(CF157&lt;88.2%,5000,IF(CF157&lt;88.4%,4500,IF(CF157&lt;88.5%,4000,IF(CF157&lt;88.6%,3500,IF(CF157&lt;88.7%,3000,IF(CF157&lt;88.8%,2500,IF(CF157&lt;88.9%,2000,IF(CF157&lt;90%,1500,))))))))</f>
        <v>0</v>
      </c>
      <c r="DP157" s="311">
        <f>IF(CG157&lt;99%,5000,IF(CG157&lt;99.2%,4500,IF(CG157&lt;99.3%,4000,IF(CG157&lt;99.4%,3500,IF(CG157&lt;99.5%,3000,IF(CG157&lt;99.6%,2500,IF(CG157&lt;99.7%,2000,IF(CG157&lt;99.8%,1500,))))))))</f>
        <v>0</v>
      </c>
      <c r="DQ157" s="311">
        <f>IF(CH157&lt;99%,5000,IF(CH157&lt;99.2%,4500,IF(CH157&lt;99.3%,4000,IF(CH157&lt;99.4%,3500,IF(CH157&lt;99.5%,3000,IF(CH157&lt;99.6%,2500,IF(CH157&lt;99.7%,2000,IF(CH157&lt;99.8%,1500,))))))))</f>
        <v>0</v>
      </c>
      <c r="DR157" s="311">
        <f>IF(CI157&lt;99%,5000,IF(CI157&lt;99.2%,4500,IF(CI157&lt;99.3%,4000,IF(CI157&lt;99.4%,3500,IF(CI157&lt;99.5%,3000,IF(CI157&lt;99.6%,2500,IF(CI157&lt;99.7%,2000,IF(CI157&lt;99.8%,1500,))))))))</f>
        <v>0</v>
      </c>
    </row>
    <row r="158" spans="1:122" ht="13.5" thickBot="1" x14ac:dyDescent="0.25">
      <c r="A158" s="84">
        <v>1832</v>
      </c>
      <c r="B158" s="309"/>
      <c r="C158" s="112">
        <v>42654</v>
      </c>
      <c r="D158" s="109">
        <f t="shared" si="100"/>
        <v>83438</v>
      </c>
      <c r="E158" s="84">
        <v>10247</v>
      </c>
      <c r="F158" s="88">
        <v>290</v>
      </c>
      <c r="G158" s="84">
        <v>5</v>
      </c>
      <c r="H158" s="89">
        <v>0.97169903386356982</v>
      </c>
      <c r="I158" s="88">
        <v>14673</v>
      </c>
      <c r="J158" s="84">
        <v>546</v>
      </c>
      <c r="K158" s="88">
        <v>2</v>
      </c>
      <c r="L158" s="89">
        <v>0.96278879574729093</v>
      </c>
      <c r="M158" s="88">
        <v>5159</v>
      </c>
      <c r="N158" s="88">
        <v>128</v>
      </c>
      <c r="O158" s="88">
        <v>0</v>
      </c>
      <c r="P158" s="90">
        <v>0.97518899011436322</v>
      </c>
      <c r="Q158" s="88">
        <v>7741</v>
      </c>
      <c r="R158" s="88">
        <v>331</v>
      </c>
      <c r="S158" s="88">
        <v>0</v>
      </c>
      <c r="T158" s="90">
        <v>0.95724066658054519</v>
      </c>
      <c r="U158" s="88">
        <v>45618</v>
      </c>
      <c r="V158" s="88">
        <v>2498</v>
      </c>
      <c r="W158" s="88">
        <v>0</v>
      </c>
      <c r="X158" s="90">
        <v>0.94524091367442675</v>
      </c>
      <c r="Y158" s="85">
        <f t="shared" si="101"/>
        <v>83438</v>
      </c>
      <c r="Z158" s="85">
        <f t="shared" si="101"/>
        <v>3793</v>
      </c>
      <c r="AA158" s="91">
        <f t="shared" si="101"/>
        <v>7</v>
      </c>
      <c r="AB158" s="92">
        <v>1</v>
      </c>
      <c r="AC158" s="84">
        <v>0</v>
      </c>
      <c r="AD158" s="84">
        <v>0</v>
      </c>
      <c r="AE158" s="92">
        <v>1</v>
      </c>
      <c r="AF158" s="84">
        <v>0</v>
      </c>
      <c r="AG158" s="84">
        <v>0</v>
      </c>
      <c r="AH158" s="93">
        <v>1</v>
      </c>
      <c r="AI158" s="84">
        <v>0</v>
      </c>
      <c r="AJ158" s="94">
        <v>0</v>
      </c>
      <c r="AK158" s="93">
        <v>1</v>
      </c>
      <c r="AL158" s="84">
        <v>0</v>
      </c>
      <c r="AM158" s="94">
        <v>0</v>
      </c>
      <c r="AN158" s="93">
        <v>1</v>
      </c>
      <c r="AO158" s="84">
        <v>0</v>
      </c>
      <c r="AP158" s="94">
        <v>0</v>
      </c>
      <c r="AQ158" s="93">
        <v>1</v>
      </c>
      <c r="AR158" s="84">
        <v>0</v>
      </c>
      <c r="AS158" s="94">
        <v>0</v>
      </c>
      <c r="AT158" s="93">
        <v>1</v>
      </c>
      <c r="AU158" s="84">
        <v>0</v>
      </c>
      <c r="AV158" s="94">
        <v>0</v>
      </c>
      <c r="AW158" s="95">
        <f t="shared" si="81"/>
        <v>10247</v>
      </c>
      <c r="AX158" s="95">
        <f t="shared" si="82"/>
        <v>19832</v>
      </c>
      <c r="AY158" s="96">
        <f t="shared" si="83"/>
        <v>53359</v>
      </c>
      <c r="AZ158" s="106"/>
      <c r="BA158" s="97">
        <v>16</v>
      </c>
      <c r="BB158" s="98">
        <v>0</v>
      </c>
      <c r="BC158" s="98">
        <v>8</v>
      </c>
      <c r="BD158" s="99">
        <v>7.5</v>
      </c>
      <c r="BE158" s="100">
        <v>10.5</v>
      </c>
      <c r="BF158" s="101"/>
      <c r="BG158" s="84"/>
      <c r="BH158" s="84"/>
      <c r="BI158" s="102"/>
      <c r="BJ158" s="102"/>
      <c r="BK158" s="102"/>
      <c r="BL158" s="103"/>
      <c r="BM158" s="104"/>
      <c r="BN158" s="102"/>
      <c r="BO158" s="102"/>
      <c r="BP158" s="104"/>
      <c r="BQ158" s="104"/>
      <c r="BR158" s="104"/>
      <c r="BS158" s="104"/>
      <c r="BT158" s="105">
        <f t="shared" si="71"/>
        <v>1</v>
      </c>
      <c r="BU158" s="105">
        <f t="shared" si="72"/>
        <v>1</v>
      </c>
      <c r="BV158" s="105">
        <f t="shared" si="73"/>
        <v>1</v>
      </c>
      <c r="BW158" s="105">
        <f t="shared" si="63"/>
        <v>1</v>
      </c>
      <c r="BX158" s="105">
        <f t="shared" si="74"/>
        <v>1</v>
      </c>
      <c r="BY158" s="105">
        <f t="shared" si="75"/>
        <v>1</v>
      </c>
      <c r="BZ158" s="105">
        <f t="shared" si="76"/>
        <v>1</v>
      </c>
      <c r="CA158" s="215">
        <v>0.98</v>
      </c>
      <c r="CB158" s="215">
        <v>0.9</v>
      </c>
      <c r="CC158" s="314"/>
      <c r="CD158" s="314"/>
      <c r="CE158" s="314"/>
      <c r="CF158" s="314"/>
      <c r="CG158" s="314"/>
      <c r="CH158" s="314"/>
      <c r="CI158" s="314"/>
      <c r="CJ158" s="216">
        <v>0.998</v>
      </c>
      <c r="CK158" s="216">
        <v>0.95</v>
      </c>
      <c r="CL158" s="217">
        <f t="shared" si="64"/>
        <v>1</v>
      </c>
      <c r="CM158" s="217">
        <f t="shared" si="65"/>
        <v>1</v>
      </c>
      <c r="CN158" s="217">
        <f t="shared" si="66"/>
        <v>1</v>
      </c>
      <c r="CO158" s="217">
        <f t="shared" si="67"/>
        <v>1</v>
      </c>
      <c r="CP158" s="217">
        <f t="shared" si="68"/>
        <v>1</v>
      </c>
      <c r="CQ158" s="217">
        <f t="shared" si="69"/>
        <v>1</v>
      </c>
      <c r="CR158" s="217">
        <f t="shared" si="70"/>
        <v>1</v>
      </c>
      <c r="CS158" s="317"/>
      <c r="CT158" s="317"/>
      <c r="CU158" s="317"/>
      <c r="CV158" s="317"/>
      <c r="CW158" s="317"/>
      <c r="CX158" s="317"/>
      <c r="CY158" s="317"/>
      <c r="CZ158" s="316"/>
      <c r="DA158" s="312"/>
      <c r="DB158" s="312"/>
      <c r="DC158" s="312"/>
      <c r="DD158" s="312"/>
      <c r="DE158" s="84">
        <f t="shared" si="94"/>
        <v>0</v>
      </c>
      <c r="DF158" s="84">
        <f t="shared" si="94"/>
        <v>0</v>
      </c>
      <c r="DG158" s="84">
        <f t="shared" si="94"/>
        <v>0</v>
      </c>
      <c r="DH158" s="84">
        <f t="shared" si="95"/>
        <v>0</v>
      </c>
      <c r="DI158" s="84">
        <f t="shared" si="95"/>
        <v>0</v>
      </c>
      <c r="DJ158" s="84">
        <f t="shared" si="95"/>
        <v>0</v>
      </c>
      <c r="DK158" s="84">
        <f t="shared" si="93"/>
        <v>0</v>
      </c>
      <c r="DL158" s="311"/>
      <c r="DM158" s="311"/>
      <c r="DN158" s="311"/>
      <c r="DO158" s="311"/>
      <c r="DP158" s="311"/>
      <c r="DQ158" s="311"/>
      <c r="DR158" s="311"/>
    </row>
    <row r="159" spans="1:122" ht="13.5" thickBot="1" x14ac:dyDescent="0.25">
      <c r="A159" s="84">
        <v>1833</v>
      </c>
      <c r="B159" s="309"/>
      <c r="C159" s="86">
        <v>42655</v>
      </c>
      <c r="D159" s="87">
        <v>79551</v>
      </c>
      <c r="E159" s="84">
        <v>10930</v>
      </c>
      <c r="F159" s="88">
        <v>345</v>
      </c>
      <c r="G159" s="84">
        <v>12</v>
      </c>
      <c r="H159" s="89">
        <v>0.96843549862763034</v>
      </c>
      <c r="I159" s="88">
        <v>15143</v>
      </c>
      <c r="J159" s="84">
        <v>570</v>
      </c>
      <c r="K159" s="88">
        <v>0</v>
      </c>
      <c r="L159" s="89">
        <v>0.96235884567126728</v>
      </c>
      <c r="M159" s="88">
        <v>4849</v>
      </c>
      <c r="N159" s="88">
        <v>248</v>
      </c>
      <c r="O159" s="88">
        <v>0</v>
      </c>
      <c r="P159" s="90">
        <v>0.94885543411012585</v>
      </c>
      <c r="Q159" s="88">
        <v>6698</v>
      </c>
      <c r="R159" s="88">
        <v>344</v>
      </c>
      <c r="S159" s="88">
        <v>1</v>
      </c>
      <c r="T159" s="90">
        <v>0.94864138548820542</v>
      </c>
      <c r="U159" s="88">
        <v>41931</v>
      </c>
      <c r="V159" s="88">
        <v>1622</v>
      </c>
      <c r="W159" s="88">
        <v>5</v>
      </c>
      <c r="X159" s="90">
        <v>0.96131740239917962</v>
      </c>
      <c r="Y159" s="85">
        <v>79551</v>
      </c>
      <c r="Z159" s="85">
        <v>3129</v>
      </c>
      <c r="AA159" s="91">
        <v>18</v>
      </c>
      <c r="AB159" s="92">
        <v>1</v>
      </c>
      <c r="AC159" s="84">
        <v>0</v>
      </c>
      <c r="AD159" s="84">
        <v>0</v>
      </c>
      <c r="AE159" s="92">
        <v>1</v>
      </c>
      <c r="AF159" s="84">
        <v>0</v>
      </c>
      <c r="AG159" s="84">
        <v>0</v>
      </c>
      <c r="AH159" s="93">
        <v>1</v>
      </c>
      <c r="AI159" s="84">
        <v>0</v>
      </c>
      <c r="AJ159" s="94">
        <v>0</v>
      </c>
      <c r="AK159" s="93">
        <v>1</v>
      </c>
      <c r="AL159" s="84">
        <v>0</v>
      </c>
      <c r="AM159" s="94">
        <v>0</v>
      </c>
      <c r="AN159" s="93">
        <v>1</v>
      </c>
      <c r="AO159" s="84">
        <v>0</v>
      </c>
      <c r="AP159" s="94">
        <v>0</v>
      </c>
      <c r="AQ159" s="93">
        <v>1</v>
      </c>
      <c r="AR159" s="84">
        <v>0</v>
      </c>
      <c r="AS159" s="94">
        <v>0</v>
      </c>
      <c r="AT159" s="93">
        <v>1</v>
      </c>
      <c r="AU159" s="84">
        <v>0</v>
      </c>
      <c r="AV159" s="94">
        <v>0</v>
      </c>
      <c r="AW159" s="95"/>
      <c r="AX159" s="95"/>
      <c r="AY159" s="96"/>
      <c r="AZ159" s="106"/>
      <c r="BA159" s="97">
        <v>21</v>
      </c>
      <c r="BB159" s="98">
        <v>9</v>
      </c>
      <c r="BC159" s="98">
        <v>18</v>
      </c>
      <c r="BD159" s="99">
        <v>7.5</v>
      </c>
      <c r="BE159" s="100">
        <v>10.5</v>
      </c>
      <c r="BF159" s="101"/>
      <c r="BG159" s="84"/>
      <c r="BH159" s="84"/>
      <c r="BI159" s="102"/>
      <c r="BJ159" s="102"/>
      <c r="BK159" s="102"/>
      <c r="BL159" s="103"/>
      <c r="BM159" s="104"/>
      <c r="BN159" s="102"/>
      <c r="BO159" s="102"/>
      <c r="BP159" s="104"/>
      <c r="BQ159" s="104"/>
      <c r="BR159" s="104"/>
      <c r="BS159" s="104"/>
      <c r="BT159" s="105">
        <f t="shared" si="71"/>
        <v>1</v>
      </c>
      <c r="BU159" s="105">
        <f t="shared" si="72"/>
        <v>1</v>
      </c>
      <c r="BV159" s="105">
        <f t="shared" si="73"/>
        <v>1</v>
      </c>
      <c r="BW159" s="105">
        <f t="shared" si="63"/>
        <v>1</v>
      </c>
      <c r="BX159" s="105">
        <f t="shared" si="74"/>
        <v>1</v>
      </c>
      <c r="BY159" s="105">
        <f t="shared" si="75"/>
        <v>1</v>
      </c>
      <c r="BZ159" s="105">
        <f t="shared" si="76"/>
        <v>1</v>
      </c>
      <c r="CA159" s="215">
        <v>0.98</v>
      </c>
      <c r="CB159" s="215">
        <v>0.9</v>
      </c>
      <c r="CC159" s="314"/>
      <c r="CD159" s="314"/>
      <c r="CE159" s="314"/>
      <c r="CF159" s="314"/>
      <c r="CG159" s="314"/>
      <c r="CH159" s="314"/>
      <c r="CI159" s="314"/>
      <c r="CJ159" s="216">
        <v>0.998</v>
      </c>
      <c r="CK159" s="216">
        <v>0.95</v>
      </c>
      <c r="CL159" s="217">
        <f t="shared" si="64"/>
        <v>1</v>
      </c>
      <c r="CM159" s="217">
        <f t="shared" si="65"/>
        <v>1</v>
      </c>
      <c r="CN159" s="217">
        <f t="shared" si="66"/>
        <v>1</v>
      </c>
      <c r="CO159" s="217">
        <f t="shared" si="67"/>
        <v>1</v>
      </c>
      <c r="CP159" s="217">
        <f t="shared" si="68"/>
        <v>1</v>
      </c>
      <c r="CQ159" s="217">
        <f t="shared" si="69"/>
        <v>1</v>
      </c>
      <c r="CR159" s="217">
        <f t="shared" si="70"/>
        <v>1</v>
      </c>
      <c r="CS159" s="317"/>
      <c r="CT159" s="317"/>
      <c r="CU159" s="317"/>
      <c r="CV159" s="317"/>
      <c r="CW159" s="317"/>
      <c r="CX159" s="317"/>
      <c r="CY159" s="317"/>
      <c r="CZ159" s="316"/>
      <c r="DA159" s="312"/>
      <c r="DB159" s="312"/>
      <c r="DC159" s="312"/>
      <c r="DD159" s="312"/>
      <c r="DE159" s="84">
        <f t="shared" si="94"/>
        <v>0</v>
      </c>
      <c r="DF159" s="84">
        <f t="shared" si="94"/>
        <v>0</v>
      </c>
      <c r="DG159" s="84">
        <f t="shared" si="94"/>
        <v>0</v>
      </c>
      <c r="DH159" s="84">
        <f t="shared" si="95"/>
        <v>0</v>
      </c>
      <c r="DI159" s="84">
        <f t="shared" si="95"/>
        <v>0</v>
      </c>
      <c r="DJ159" s="84">
        <f t="shared" si="95"/>
        <v>0</v>
      </c>
      <c r="DK159" s="84">
        <f t="shared" si="93"/>
        <v>0</v>
      </c>
      <c r="DL159" s="311"/>
      <c r="DM159" s="311"/>
      <c r="DN159" s="311"/>
      <c r="DO159" s="311"/>
      <c r="DP159" s="311"/>
      <c r="DQ159" s="311"/>
      <c r="DR159" s="311"/>
    </row>
    <row r="160" spans="1:122" ht="13.5" thickBot="1" x14ac:dyDescent="0.25">
      <c r="A160" s="84">
        <v>1834</v>
      </c>
      <c r="B160" s="309"/>
      <c r="C160" s="112">
        <v>42656</v>
      </c>
      <c r="D160" s="109">
        <f t="shared" ref="D160:D180" si="106">SUM(E160,I160,M160,Q160,U160)</f>
        <v>70319</v>
      </c>
      <c r="E160" s="84">
        <v>9811</v>
      </c>
      <c r="F160" s="88">
        <v>247</v>
      </c>
      <c r="G160" s="84">
        <v>0</v>
      </c>
      <c r="H160" s="110">
        <v>0.97482417694424628</v>
      </c>
      <c r="I160" s="88">
        <v>10604</v>
      </c>
      <c r="J160" s="84">
        <v>274</v>
      </c>
      <c r="K160" s="88">
        <v>0</v>
      </c>
      <c r="L160" s="89">
        <v>0.97416069407770656</v>
      </c>
      <c r="M160" s="88">
        <v>4044</v>
      </c>
      <c r="N160" s="88">
        <v>96</v>
      </c>
      <c r="O160" s="88">
        <v>0</v>
      </c>
      <c r="P160" s="90">
        <v>0.97626112759643913</v>
      </c>
      <c r="Q160" s="88">
        <v>5820</v>
      </c>
      <c r="R160" s="88">
        <v>248</v>
      </c>
      <c r="S160" s="88">
        <v>0</v>
      </c>
      <c r="T160" s="90">
        <v>0.95738831615120279</v>
      </c>
      <c r="U160" s="88">
        <v>40040</v>
      </c>
      <c r="V160" s="88">
        <v>1813</v>
      </c>
      <c r="W160" s="88">
        <v>0</v>
      </c>
      <c r="X160" s="90">
        <v>0.95472027972027973</v>
      </c>
      <c r="Y160" s="85">
        <f t="shared" ref="Y160:AA175" si="107">E160+I160+M160+Q160+U160</f>
        <v>70319</v>
      </c>
      <c r="Z160" s="85">
        <f t="shared" si="107"/>
        <v>2678</v>
      </c>
      <c r="AA160" s="91">
        <f t="shared" si="107"/>
        <v>0</v>
      </c>
      <c r="AB160" s="92">
        <v>1</v>
      </c>
      <c r="AC160" s="84">
        <v>0</v>
      </c>
      <c r="AD160" s="84">
        <v>0</v>
      </c>
      <c r="AE160" s="92">
        <v>1</v>
      </c>
      <c r="AF160" s="84">
        <v>0</v>
      </c>
      <c r="AG160" s="84">
        <v>0</v>
      </c>
      <c r="AH160" s="93">
        <v>1</v>
      </c>
      <c r="AI160" s="84">
        <v>0</v>
      </c>
      <c r="AJ160" s="94">
        <v>0</v>
      </c>
      <c r="AK160" s="93">
        <v>1</v>
      </c>
      <c r="AL160" s="84">
        <v>0</v>
      </c>
      <c r="AM160" s="94">
        <v>0</v>
      </c>
      <c r="AN160" s="93">
        <v>1</v>
      </c>
      <c r="AO160" s="84">
        <v>0</v>
      </c>
      <c r="AP160" s="94">
        <v>0</v>
      </c>
      <c r="AQ160" s="93">
        <v>1</v>
      </c>
      <c r="AR160" s="84">
        <v>0</v>
      </c>
      <c r="AS160" s="94">
        <v>0</v>
      </c>
      <c r="AT160" s="93">
        <v>1</v>
      </c>
      <c r="AU160" s="84">
        <v>0</v>
      </c>
      <c r="AV160" s="94">
        <v>0</v>
      </c>
      <c r="AW160" s="95">
        <f t="shared" si="81"/>
        <v>9811</v>
      </c>
      <c r="AX160" s="95">
        <f t="shared" si="82"/>
        <v>14648</v>
      </c>
      <c r="AY160" s="96">
        <f t="shared" si="83"/>
        <v>45860</v>
      </c>
      <c r="AZ160" s="106"/>
      <c r="BA160" s="97">
        <v>21</v>
      </c>
      <c r="BB160" s="98">
        <v>9</v>
      </c>
      <c r="BC160" s="98">
        <v>22</v>
      </c>
      <c r="BD160" s="99">
        <v>7.5</v>
      </c>
      <c r="BE160" s="100">
        <v>10.5</v>
      </c>
      <c r="BF160" s="101"/>
      <c r="BG160" s="84"/>
      <c r="BH160" s="84"/>
      <c r="BI160" s="102"/>
      <c r="BJ160" s="102"/>
      <c r="BK160" s="102"/>
      <c r="BL160" s="103"/>
      <c r="BM160" s="104"/>
      <c r="BN160" s="102"/>
      <c r="BO160" s="102"/>
      <c r="BP160" s="104"/>
      <c r="BQ160" s="104"/>
      <c r="BR160" s="104"/>
      <c r="BS160" s="104"/>
      <c r="BT160" s="105">
        <f t="shared" si="71"/>
        <v>1</v>
      </c>
      <c r="BU160" s="105">
        <f t="shared" si="72"/>
        <v>1</v>
      </c>
      <c r="BV160" s="105">
        <f t="shared" si="73"/>
        <v>1</v>
      </c>
      <c r="BW160" s="105">
        <f t="shared" si="63"/>
        <v>1</v>
      </c>
      <c r="BX160" s="105">
        <f t="shared" si="74"/>
        <v>1</v>
      </c>
      <c r="BY160" s="105">
        <f t="shared" si="75"/>
        <v>1</v>
      </c>
      <c r="BZ160" s="105">
        <f t="shared" si="76"/>
        <v>1</v>
      </c>
      <c r="CA160" s="215">
        <v>0.98</v>
      </c>
      <c r="CB160" s="215">
        <v>0.9</v>
      </c>
      <c r="CC160" s="314"/>
      <c r="CD160" s="314"/>
      <c r="CE160" s="314"/>
      <c r="CF160" s="314"/>
      <c r="CG160" s="314"/>
      <c r="CH160" s="314"/>
      <c r="CI160" s="314"/>
      <c r="CJ160" s="216">
        <v>0.998</v>
      </c>
      <c r="CK160" s="216">
        <v>0.95</v>
      </c>
      <c r="CL160" s="217">
        <f t="shared" si="64"/>
        <v>1</v>
      </c>
      <c r="CM160" s="217">
        <f t="shared" si="65"/>
        <v>1</v>
      </c>
      <c r="CN160" s="217">
        <f t="shared" si="66"/>
        <v>1</v>
      </c>
      <c r="CO160" s="217">
        <f t="shared" si="67"/>
        <v>1</v>
      </c>
      <c r="CP160" s="217">
        <f t="shared" si="68"/>
        <v>1</v>
      </c>
      <c r="CQ160" s="217">
        <f t="shared" si="69"/>
        <v>1</v>
      </c>
      <c r="CR160" s="217">
        <f t="shared" si="70"/>
        <v>1</v>
      </c>
      <c r="CS160" s="317"/>
      <c r="CT160" s="317"/>
      <c r="CU160" s="317"/>
      <c r="CV160" s="317"/>
      <c r="CW160" s="317"/>
      <c r="CX160" s="317"/>
      <c r="CY160" s="317"/>
      <c r="CZ160" s="316"/>
      <c r="DA160" s="312"/>
      <c r="DB160" s="312"/>
      <c r="DC160" s="312"/>
      <c r="DD160" s="312"/>
      <c r="DE160" s="84">
        <f t="shared" si="94"/>
        <v>0</v>
      </c>
      <c r="DF160" s="84">
        <f t="shared" si="94"/>
        <v>0</v>
      </c>
      <c r="DG160" s="84">
        <f t="shared" si="94"/>
        <v>0</v>
      </c>
      <c r="DH160" s="84">
        <f t="shared" si="95"/>
        <v>0</v>
      </c>
      <c r="DI160" s="84">
        <f t="shared" si="95"/>
        <v>0</v>
      </c>
      <c r="DJ160" s="84">
        <f t="shared" si="95"/>
        <v>0</v>
      </c>
      <c r="DK160" s="84">
        <f t="shared" si="93"/>
        <v>0</v>
      </c>
      <c r="DL160" s="311"/>
      <c r="DM160" s="311"/>
      <c r="DN160" s="311"/>
      <c r="DO160" s="311"/>
      <c r="DP160" s="311"/>
      <c r="DQ160" s="311"/>
      <c r="DR160" s="311"/>
    </row>
    <row r="161" spans="1:122" ht="13.5" thickBot="1" x14ac:dyDescent="0.25">
      <c r="A161" s="84">
        <v>1835</v>
      </c>
      <c r="B161" s="309"/>
      <c r="C161" s="112">
        <v>42657</v>
      </c>
      <c r="D161" s="109">
        <f t="shared" si="106"/>
        <v>73757</v>
      </c>
      <c r="E161" s="84">
        <v>9706</v>
      </c>
      <c r="F161" s="88">
        <v>305</v>
      </c>
      <c r="G161" s="84">
        <v>0</v>
      </c>
      <c r="H161" s="89">
        <v>0.96857613847104884</v>
      </c>
      <c r="I161" s="88">
        <v>14922</v>
      </c>
      <c r="J161" s="84">
        <v>487</v>
      </c>
      <c r="K161" s="88">
        <v>0</v>
      </c>
      <c r="L161" s="89">
        <v>0.96736362417906452</v>
      </c>
      <c r="M161" s="88">
        <v>4403</v>
      </c>
      <c r="N161" s="88">
        <v>155</v>
      </c>
      <c r="O161" s="88">
        <v>0</v>
      </c>
      <c r="P161" s="90">
        <v>0.96479672950261186</v>
      </c>
      <c r="Q161" s="88">
        <v>7080</v>
      </c>
      <c r="R161" s="88">
        <v>364</v>
      </c>
      <c r="S161" s="88">
        <v>0</v>
      </c>
      <c r="T161" s="90">
        <v>0.94858757062146892</v>
      </c>
      <c r="U161" s="88">
        <v>37646</v>
      </c>
      <c r="V161" s="88">
        <v>1774</v>
      </c>
      <c r="W161" s="88">
        <v>3</v>
      </c>
      <c r="X161" s="90">
        <v>0.95287679965999039</v>
      </c>
      <c r="Y161" s="85">
        <f t="shared" si="107"/>
        <v>73757</v>
      </c>
      <c r="Z161" s="85">
        <f t="shared" si="107"/>
        <v>3085</v>
      </c>
      <c r="AA161" s="91">
        <f t="shared" si="107"/>
        <v>3</v>
      </c>
      <c r="AB161" s="92">
        <v>1</v>
      </c>
      <c r="AC161" s="84">
        <v>0</v>
      </c>
      <c r="AD161" s="84">
        <v>0</v>
      </c>
      <c r="AE161" s="92">
        <v>1</v>
      </c>
      <c r="AF161" s="84">
        <v>0</v>
      </c>
      <c r="AG161" s="84">
        <v>0</v>
      </c>
      <c r="AH161" s="93">
        <v>1</v>
      </c>
      <c r="AI161" s="84">
        <v>0</v>
      </c>
      <c r="AJ161" s="94">
        <v>0</v>
      </c>
      <c r="AK161" s="93">
        <v>1</v>
      </c>
      <c r="AL161" s="84">
        <v>0</v>
      </c>
      <c r="AM161" s="94">
        <v>0</v>
      </c>
      <c r="AN161" s="93">
        <v>1</v>
      </c>
      <c r="AO161" s="84">
        <v>0</v>
      </c>
      <c r="AP161" s="94">
        <v>0</v>
      </c>
      <c r="AQ161" s="93">
        <v>1</v>
      </c>
      <c r="AR161" s="84">
        <v>0</v>
      </c>
      <c r="AS161" s="94">
        <v>0</v>
      </c>
      <c r="AT161" s="93">
        <v>1</v>
      </c>
      <c r="AU161" s="84">
        <v>0</v>
      </c>
      <c r="AV161" s="94">
        <v>0</v>
      </c>
      <c r="AW161" s="95">
        <f t="shared" si="81"/>
        <v>9706</v>
      </c>
      <c r="AX161" s="95">
        <f t="shared" si="82"/>
        <v>19325</v>
      </c>
      <c r="AY161" s="96">
        <f t="shared" si="83"/>
        <v>44726</v>
      </c>
      <c r="AZ161" s="106"/>
      <c r="BA161" s="97">
        <v>21</v>
      </c>
      <c r="BB161" s="98">
        <v>9</v>
      </c>
      <c r="BC161" s="98">
        <v>22</v>
      </c>
      <c r="BD161" s="99">
        <v>7.5</v>
      </c>
      <c r="BE161" s="100">
        <v>10.5</v>
      </c>
      <c r="BF161" s="101"/>
      <c r="BG161" s="84"/>
      <c r="BH161" s="84"/>
      <c r="BI161" s="102"/>
      <c r="BJ161" s="102"/>
      <c r="BK161" s="102"/>
      <c r="BL161" s="103"/>
      <c r="BM161" s="104"/>
      <c r="BN161" s="102"/>
      <c r="BO161" s="102"/>
      <c r="BP161" s="104"/>
      <c r="BQ161" s="104"/>
      <c r="BR161" s="104"/>
      <c r="BS161" s="104"/>
      <c r="BT161" s="105">
        <f t="shared" si="71"/>
        <v>1</v>
      </c>
      <c r="BU161" s="105">
        <f t="shared" si="72"/>
        <v>1</v>
      </c>
      <c r="BV161" s="105">
        <f t="shared" si="73"/>
        <v>1</v>
      </c>
      <c r="BW161" s="105">
        <f t="shared" ref="BW161:BW224" si="108">IF(BP161&lt;1,1,AK161)</f>
        <v>1</v>
      </c>
      <c r="BX161" s="105">
        <f t="shared" si="74"/>
        <v>1</v>
      </c>
      <c r="BY161" s="105">
        <f t="shared" si="75"/>
        <v>1</v>
      </c>
      <c r="BZ161" s="105">
        <f t="shared" si="76"/>
        <v>1</v>
      </c>
      <c r="CA161" s="215">
        <v>0.98</v>
      </c>
      <c r="CB161" s="215">
        <v>0.9</v>
      </c>
      <c r="CC161" s="314"/>
      <c r="CD161" s="314"/>
      <c r="CE161" s="314"/>
      <c r="CF161" s="314"/>
      <c r="CG161" s="314"/>
      <c r="CH161" s="314"/>
      <c r="CI161" s="314"/>
      <c r="CJ161" s="216">
        <v>0.998</v>
      </c>
      <c r="CK161" s="216">
        <v>0.95</v>
      </c>
      <c r="CL161" s="217">
        <f t="shared" ref="CL161:CL224" si="109">AB161</f>
        <v>1</v>
      </c>
      <c r="CM161" s="217">
        <f t="shared" ref="CM161:CM224" si="110">AE161</f>
        <v>1</v>
      </c>
      <c r="CN161" s="217">
        <f t="shared" ref="CN161:CN224" si="111">AH161</f>
        <v>1</v>
      </c>
      <c r="CO161" s="217">
        <f t="shared" ref="CO161:CO224" si="112">AK161</f>
        <v>1</v>
      </c>
      <c r="CP161" s="217">
        <f t="shared" ref="CP161:CP224" si="113">AN161</f>
        <v>1</v>
      </c>
      <c r="CQ161" s="217">
        <f t="shared" ref="CQ161:CQ224" si="114">AQ161</f>
        <v>1</v>
      </c>
      <c r="CR161" s="217">
        <f t="shared" ref="CR161:CR224" si="115">AT161</f>
        <v>1</v>
      </c>
      <c r="CS161" s="317"/>
      <c r="CT161" s="317"/>
      <c r="CU161" s="317"/>
      <c r="CV161" s="317"/>
      <c r="CW161" s="317"/>
      <c r="CX161" s="317"/>
      <c r="CY161" s="317"/>
      <c r="CZ161" s="316"/>
      <c r="DA161" s="312"/>
      <c r="DB161" s="312"/>
      <c r="DC161" s="312"/>
      <c r="DD161" s="312"/>
      <c r="DE161" s="84">
        <f t="shared" si="94"/>
        <v>0</v>
      </c>
      <c r="DF161" s="84">
        <f t="shared" si="94"/>
        <v>0</v>
      </c>
      <c r="DG161" s="84">
        <f t="shared" si="94"/>
        <v>0</v>
      </c>
      <c r="DH161" s="84">
        <f t="shared" si="95"/>
        <v>0</v>
      </c>
      <c r="DI161" s="84">
        <f t="shared" si="95"/>
        <v>0</v>
      </c>
      <c r="DJ161" s="84">
        <f t="shared" si="95"/>
        <v>0</v>
      </c>
      <c r="DK161" s="84">
        <f t="shared" si="93"/>
        <v>0</v>
      </c>
      <c r="DL161" s="311"/>
      <c r="DM161" s="311"/>
      <c r="DN161" s="311"/>
      <c r="DO161" s="311"/>
      <c r="DP161" s="311"/>
      <c r="DQ161" s="311"/>
      <c r="DR161" s="311"/>
    </row>
    <row r="162" spans="1:122" ht="13.5" thickBot="1" x14ac:dyDescent="0.25">
      <c r="A162" s="84">
        <v>1836</v>
      </c>
      <c r="B162" s="309"/>
      <c r="C162" s="112">
        <v>42658</v>
      </c>
      <c r="D162" s="109">
        <f t="shared" si="106"/>
        <v>56971</v>
      </c>
      <c r="E162" s="84"/>
      <c r="F162" s="88"/>
      <c r="G162" s="84"/>
      <c r="H162" s="110"/>
      <c r="I162" s="88">
        <v>2610</v>
      </c>
      <c r="J162" s="84">
        <v>193</v>
      </c>
      <c r="K162" s="88">
        <v>1</v>
      </c>
      <c r="L162" s="89">
        <v>0.92605363984674327</v>
      </c>
      <c r="M162" s="88">
        <v>2144</v>
      </c>
      <c r="N162" s="88">
        <v>56</v>
      </c>
      <c r="O162" s="88">
        <v>1</v>
      </c>
      <c r="P162" s="90">
        <v>0.97388059701492535</v>
      </c>
      <c r="Q162" s="88">
        <v>1495</v>
      </c>
      <c r="R162" s="88">
        <v>47</v>
      </c>
      <c r="S162" s="88">
        <v>0</v>
      </c>
      <c r="T162" s="90">
        <v>0.96856187290969897</v>
      </c>
      <c r="U162" s="88">
        <v>50722</v>
      </c>
      <c r="V162" s="88">
        <v>1778</v>
      </c>
      <c r="W162" s="88">
        <v>9</v>
      </c>
      <c r="X162" s="90">
        <v>0.96494617720121445</v>
      </c>
      <c r="Y162" s="85">
        <f t="shared" si="107"/>
        <v>56971</v>
      </c>
      <c r="Z162" s="85">
        <f t="shared" si="107"/>
        <v>2074</v>
      </c>
      <c r="AA162" s="91">
        <f t="shared" si="107"/>
        <v>11</v>
      </c>
      <c r="AB162" s="92">
        <v>1</v>
      </c>
      <c r="AC162" s="84">
        <v>0</v>
      </c>
      <c r="AD162" s="84">
        <v>0</v>
      </c>
      <c r="AE162" s="92">
        <v>1</v>
      </c>
      <c r="AF162" s="84">
        <v>0</v>
      </c>
      <c r="AG162" s="84">
        <v>0</v>
      </c>
      <c r="AH162" s="93">
        <v>1</v>
      </c>
      <c r="AI162" s="84">
        <v>0</v>
      </c>
      <c r="AJ162" s="94">
        <v>0</v>
      </c>
      <c r="AK162" s="93">
        <v>1</v>
      </c>
      <c r="AL162" s="84">
        <v>0</v>
      </c>
      <c r="AM162" s="94">
        <v>0</v>
      </c>
      <c r="AN162" s="93">
        <v>1</v>
      </c>
      <c r="AO162" s="84">
        <v>0</v>
      </c>
      <c r="AP162" s="94">
        <v>0</v>
      </c>
      <c r="AQ162" s="93">
        <v>1</v>
      </c>
      <c r="AR162" s="84">
        <v>0</v>
      </c>
      <c r="AS162" s="94">
        <v>0</v>
      </c>
      <c r="AT162" s="93">
        <v>1</v>
      </c>
      <c r="AU162" s="84">
        <v>0</v>
      </c>
      <c r="AV162" s="94">
        <v>0</v>
      </c>
      <c r="AW162" s="95">
        <f t="shared" si="81"/>
        <v>0</v>
      </c>
      <c r="AX162" s="95">
        <f t="shared" si="82"/>
        <v>4754</v>
      </c>
      <c r="AY162" s="96">
        <f t="shared" si="83"/>
        <v>52217</v>
      </c>
      <c r="AZ162" s="106"/>
      <c r="BA162" s="97">
        <v>21</v>
      </c>
      <c r="BB162" s="98">
        <v>9</v>
      </c>
      <c r="BC162" s="98">
        <v>22</v>
      </c>
      <c r="BD162" s="99">
        <v>7.5</v>
      </c>
      <c r="BE162" s="100">
        <v>10.5</v>
      </c>
      <c r="BF162" s="101"/>
      <c r="BG162" s="84"/>
      <c r="BH162" s="84"/>
      <c r="BI162" s="102"/>
      <c r="BJ162" s="102"/>
      <c r="BK162" s="102"/>
      <c r="BL162" s="103"/>
      <c r="BM162" s="104"/>
      <c r="BN162" s="102"/>
      <c r="BO162" s="102"/>
      <c r="BP162" s="104"/>
      <c r="BQ162" s="104"/>
      <c r="BR162" s="104"/>
      <c r="BS162" s="104"/>
      <c r="BT162" s="105">
        <f t="shared" ref="BT162:BT225" si="116">IF(BM162&lt;1,1,AB162)</f>
        <v>1</v>
      </c>
      <c r="BU162" s="105">
        <f t="shared" ref="BU162:BU225" si="117">IF(BN162&lt;1,1,AE162)</f>
        <v>1</v>
      </c>
      <c r="BV162" s="105">
        <f t="shared" ref="BV162:BV225" si="118">IF(BO162&lt;1,1,AH162)</f>
        <v>1</v>
      </c>
      <c r="BW162" s="105">
        <f t="shared" si="108"/>
        <v>1</v>
      </c>
      <c r="BX162" s="105">
        <f t="shared" ref="BX162:BX225" si="119">IF(BQ162&lt;1,1,AN162)</f>
        <v>1</v>
      </c>
      <c r="BY162" s="105">
        <f t="shared" ref="BY162:BY225" si="120">IF(BR162&lt;1,1,AQ162)</f>
        <v>1</v>
      </c>
      <c r="BZ162" s="105">
        <f t="shared" ref="BZ162:BZ225" si="121">IF(BS162&lt;1,1,AT162)</f>
        <v>1</v>
      </c>
      <c r="CA162" s="215">
        <v>0.98</v>
      </c>
      <c r="CB162" s="215">
        <v>0.9</v>
      </c>
      <c r="CC162" s="314"/>
      <c r="CD162" s="314"/>
      <c r="CE162" s="314"/>
      <c r="CF162" s="314"/>
      <c r="CG162" s="314"/>
      <c r="CH162" s="314"/>
      <c r="CI162" s="314"/>
      <c r="CJ162" s="216">
        <v>0.998</v>
      </c>
      <c r="CK162" s="216">
        <v>0.95</v>
      </c>
      <c r="CL162" s="217">
        <f t="shared" si="109"/>
        <v>1</v>
      </c>
      <c r="CM162" s="217">
        <f t="shared" si="110"/>
        <v>1</v>
      </c>
      <c r="CN162" s="217">
        <f t="shared" si="111"/>
        <v>1</v>
      </c>
      <c r="CO162" s="217">
        <f t="shared" si="112"/>
        <v>1</v>
      </c>
      <c r="CP162" s="217">
        <f t="shared" si="113"/>
        <v>1</v>
      </c>
      <c r="CQ162" s="217">
        <f t="shared" si="114"/>
        <v>1</v>
      </c>
      <c r="CR162" s="217">
        <f t="shared" si="115"/>
        <v>1</v>
      </c>
      <c r="CS162" s="317"/>
      <c r="CT162" s="317"/>
      <c r="CU162" s="317"/>
      <c r="CV162" s="317"/>
      <c r="CW162" s="317"/>
      <c r="CX162" s="317"/>
      <c r="CY162" s="317"/>
      <c r="CZ162" s="316"/>
      <c r="DA162" s="312"/>
      <c r="DB162" s="312"/>
      <c r="DC162" s="312"/>
      <c r="DD162" s="312"/>
      <c r="DE162" s="84">
        <f t="shared" si="94"/>
        <v>0</v>
      </c>
      <c r="DF162" s="84">
        <f t="shared" si="94"/>
        <v>0</v>
      </c>
      <c r="DG162" s="84">
        <f t="shared" si="94"/>
        <v>0</v>
      </c>
      <c r="DH162" s="84">
        <f t="shared" si="95"/>
        <v>0</v>
      </c>
      <c r="DI162" s="84">
        <f t="shared" si="95"/>
        <v>0</v>
      </c>
      <c r="DJ162" s="84">
        <f t="shared" si="95"/>
        <v>0</v>
      </c>
      <c r="DK162" s="84">
        <f t="shared" si="93"/>
        <v>0</v>
      </c>
      <c r="DL162" s="311"/>
      <c r="DM162" s="311"/>
      <c r="DN162" s="311"/>
      <c r="DO162" s="311"/>
      <c r="DP162" s="311"/>
      <c r="DQ162" s="311"/>
      <c r="DR162" s="311"/>
    </row>
    <row r="163" spans="1:122" ht="13.5" thickBot="1" x14ac:dyDescent="0.25">
      <c r="A163" s="84">
        <v>1837</v>
      </c>
      <c r="B163" s="310"/>
      <c r="C163" s="112">
        <v>42659</v>
      </c>
      <c r="D163" s="109">
        <f t="shared" si="106"/>
        <v>37263</v>
      </c>
      <c r="E163" s="84"/>
      <c r="F163" s="88"/>
      <c r="G163" s="84"/>
      <c r="H163" s="110"/>
      <c r="I163" s="88">
        <v>3361</v>
      </c>
      <c r="J163" s="84">
        <v>145</v>
      </c>
      <c r="K163" s="88">
        <v>0</v>
      </c>
      <c r="L163" s="89">
        <v>0.95685807795299016</v>
      </c>
      <c r="M163" s="88">
        <v>715</v>
      </c>
      <c r="N163" s="88">
        <v>82</v>
      </c>
      <c r="O163" s="88">
        <v>0</v>
      </c>
      <c r="P163" s="90">
        <v>0.88531468531468527</v>
      </c>
      <c r="Q163" s="88">
        <v>1480</v>
      </c>
      <c r="R163" s="88">
        <v>92</v>
      </c>
      <c r="S163" s="88">
        <v>0</v>
      </c>
      <c r="T163" s="90">
        <v>0.93783783783783781</v>
      </c>
      <c r="U163" s="88">
        <v>31707</v>
      </c>
      <c r="V163" s="88">
        <v>647</v>
      </c>
      <c r="W163" s="88">
        <v>0</v>
      </c>
      <c r="X163" s="90">
        <v>0.97959441132872871</v>
      </c>
      <c r="Y163" s="85">
        <f t="shared" si="107"/>
        <v>37263</v>
      </c>
      <c r="Z163" s="85">
        <f t="shared" si="107"/>
        <v>966</v>
      </c>
      <c r="AA163" s="91">
        <f t="shared" si="107"/>
        <v>0</v>
      </c>
      <c r="AB163" s="92">
        <v>1</v>
      </c>
      <c r="AC163" s="84">
        <v>0</v>
      </c>
      <c r="AD163" s="84">
        <v>0</v>
      </c>
      <c r="AE163" s="92">
        <v>1</v>
      </c>
      <c r="AF163" s="84">
        <v>0</v>
      </c>
      <c r="AG163" s="84">
        <v>0</v>
      </c>
      <c r="AH163" s="93">
        <v>1</v>
      </c>
      <c r="AI163" s="84">
        <v>0</v>
      </c>
      <c r="AJ163" s="94">
        <v>0</v>
      </c>
      <c r="AK163" s="93">
        <v>1</v>
      </c>
      <c r="AL163" s="84">
        <v>0</v>
      </c>
      <c r="AM163" s="94">
        <v>0</v>
      </c>
      <c r="AN163" s="93">
        <v>1</v>
      </c>
      <c r="AO163" s="84">
        <v>0</v>
      </c>
      <c r="AP163" s="94">
        <v>0</v>
      </c>
      <c r="AQ163" s="93">
        <v>1</v>
      </c>
      <c r="AR163" s="84">
        <v>0</v>
      </c>
      <c r="AS163" s="94">
        <v>0</v>
      </c>
      <c r="AT163" s="93">
        <v>1</v>
      </c>
      <c r="AU163" s="84">
        <v>0</v>
      </c>
      <c r="AV163" s="94">
        <v>0</v>
      </c>
      <c r="AW163" s="95">
        <f t="shared" si="81"/>
        <v>0</v>
      </c>
      <c r="AX163" s="95">
        <f t="shared" si="82"/>
        <v>4076</v>
      </c>
      <c r="AY163" s="96">
        <f t="shared" si="83"/>
        <v>33187</v>
      </c>
      <c r="AZ163" s="106"/>
      <c r="BA163" s="97">
        <v>21</v>
      </c>
      <c r="BB163" s="98">
        <v>9</v>
      </c>
      <c r="BC163" s="98">
        <v>22</v>
      </c>
      <c r="BD163" s="99">
        <v>7.5</v>
      </c>
      <c r="BE163" s="100">
        <v>10.5</v>
      </c>
      <c r="BF163" s="101"/>
      <c r="BG163" s="84"/>
      <c r="BH163" s="84"/>
      <c r="BI163" s="102"/>
      <c r="BJ163" s="102"/>
      <c r="BK163" s="102"/>
      <c r="BL163" s="103"/>
      <c r="BM163" s="104"/>
      <c r="BN163" s="102"/>
      <c r="BO163" s="102"/>
      <c r="BP163" s="104"/>
      <c r="BQ163" s="104"/>
      <c r="BR163" s="104"/>
      <c r="BS163" s="104"/>
      <c r="BT163" s="105">
        <f t="shared" si="116"/>
        <v>1</v>
      </c>
      <c r="BU163" s="105">
        <f t="shared" si="117"/>
        <v>1</v>
      </c>
      <c r="BV163" s="105">
        <f t="shared" si="118"/>
        <v>1</v>
      </c>
      <c r="BW163" s="105">
        <f t="shared" si="108"/>
        <v>1</v>
      </c>
      <c r="BX163" s="105">
        <f t="shared" si="119"/>
        <v>1</v>
      </c>
      <c r="BY163" s="105">
        <f t="shared" si="120"/>
        <v>1</v>
      </c>
      <c r="BZ163" s="105">
        <f t="shared" si="121"/>
        <v>1</v>
      </c>
      <c r="CA163" s="215">
        <v>0.98</v>
      </c>
      <c r="CB163" s="215">
        <v>0.9</v>
      </c>
      <c r="CC163" s="315"/>
      <c r="CD163" s="315"/>
      <c r="CE163" s="315"/>
      <c r="CF163" s="315"/>
      <c r="CG163" s="315"/>
      <c r="CH163" s="315"/>
      <c r="CI163" s="315"/>
      <c r="CJ163" s="216">
        <v>0.998</v>
      </c>
      <c r="CK163" s="216">
        <v>0.95</v>
      </c>
      <c r="CL163" s="217">
        <f t="shared" si="109"/>
        <v>1</v>
      </c>
      <c r="CM163" s="217">
        <f t="shared" si="110"/>
        <v>1</v>
      </c>
      <c r="CN163" s="217">
        <f t="shared" si="111"/>
        <v>1</v>
      </c>
      <c r="CO163" s="217">
        <f t="shared" si="112"/>
        <v>1</v>
      </c>
      <c r="CP163" s="217">
        <f t="shared" si="113"/>
        <v>1</v>
      </c>
      <c r="CQ163" s="217">
        <f t="shared" si="114"/>
        <v>1</v>
      </c>
      <c r="CR163" s="217">
        <f t="shared" si="115"/>
        <v>1</v>
      </c>
      <c r="CS163" s="317"/>
      <c r="CT163" s="317"/>
      <c r="CU163" s="317"/>
      <c r="CV163" s="317"/>
      <c r="CW163" s="317"/>
      <c r="CX163" s="317"/>
      <c r="CY163" s="317"/>
      <c r="CZ163" s="316"/>
      <c r="DA163" s="312"/>
      <c r="DB163" s="312"/>
      <c r="DC163" s="312"/>
      <c r="DD163" s="312"/>
      <c r="DE163" s="84">
        <f t="shared" si="94"/>
        <v>0</v>
      </c>
      <c r="DF163" s="84">
        <f t="shared" si="94"/>
        <v>0</v>
      </c>
      <c r="DG163" s="84">
        <f t="shared" si="94"/>
        <v>0</v>
      </c>
      <c r="DH163" s="84">
        <f t="shared" si="95"/>
        <v>0</v>
      </c>
      <c r="DI163" s="84">
        <f t="shared" si="95"/>
        <v>0</v>
      </c>
      <c r="DJ163" s="84">
        <f t="shared" si="95"/>
        <v>0</v>
      </c>
      <c r="DK163" s="84">
        <f t="shared" si="93"/>
        <v>0</v>
      </c>
      <c r="DL163" s="311"/>
      <c r="DM163" s="311"/>
      <c r="DN163" s="311"/>
      <c r="DO163" s="311"/>
      <c r="DP163" s="311"/>
      <c r="DQ163" s="311"/>
      <c r="DR163" s="311"/>
    </row>
    <row r="164" spans="1:122" ht="13.5" thickBot="1" x14ac:dyDescent="0.25">
      <c r="A164" s="84">
        <v>1838</v>
      </c>
      <c r="B164" s="308">
        <v>42</v>
      </c>
      <c r="C164" s="112">
        <v>42660</v>
      </c>
      <c r="D164" s="109">
        <f t="shared" si="106"/>
        <v>81566</v>
      </c>
      <c r="E164" s="84">
        <v>11706</v>
      </c>
      <c r="F164" s="88">
        <v>322</v>
      </c>
      <c r="G164" s="84">
        <v>0</v>
      </c>
      <c r="H164" s="89">
        <v>0.9724927387664446</v>
      </c>
      <c r="I164" s="88">
        <v>14019</v>
      </c>
      <c r="J164" s="84">
        <v>458</v>
      </c>
      <c r="K164" s="88">
        <v>2</v>
      </c>
      <c r="L164" s="89">
        <v>0.9673300520721877</v>
      </c>
      <c r="M164" s="88">
        <v>5239</v>
      </c>
      <c r="N164" s="88">
        <v>156</v>
      </c>
      <c r="O164" s="88">
        <v>0</v>
      </c>
      <c r="P164" s="90">
        <v>0.97022332506203479</v>
      </c>
      <c r="Q164" s="88">
        <v>8065</v>
      </c>
      <c r="R164" s="88">
        <v>325</v>
      </c>
      <c r="S164" s="88">
        <v>2</v>
      </c>
      <c r="T164" s="90">
        <v>0.95970241785492871</v>
      </c>
      <c r="U164" s="88">
        <v>42537</v>
      </c>
      <c r="V164" s="88">
        <v>2076</v>
      </c>
      <c r="W164" s="88">
        <v>4</v>
      </c>
      <c r="X164" s="90">
        <v>0.95119542986106209</v>
      </c>
      <c r="Y164" s="85">
        <f t="shared" si="107"/>
        <v>81566</v>
      </c>
      <c r="Z164" s="85">
        <f t="shared" si="107"/>
        <v>3337</v>
      </c>
      <c r="AA164" s="91">
        <f t="shared" si="107"/>
        <v>8</v>
      </c>
      <c r="AB164" s="92">
        <v>1</v>
      </c>
      <c r="AC164" s="84">
        <v>0</v>
      </c>
      <c r="AD164" s="84">
        <v>0</v>
      </c>
      <c r="AE164" s="92">
        <v>1</v>
      </c>
      <c r="AF164" s="84">
        <v>0</v>
      </c>
      <c r="AG164" s="84">
        <v>0</v>
      </c>
      <c r="AH164" s="93">
        <v>1</v>
      </c>
      <c r="AI164" s="84">
        <v>0</v>
      </c>
      <c r="AJ164" s="94">
        <v>0</v>
      </c>
      <c r="AK164" s="93">
        <v>1</v>
      </c>
      <c r="AL164" s="84">
        <v>0</v>
      </c>
      <c r="AM164" s="94">
        <v>0</v>
      </c>
      <c r="AN164" s="93">
        <v>1</v>
      </c>
      <c r="AO164" s="84">
        <v>0</v>
      </c>
      <c r="AP164" s="94">
        <v>0</v>
      </c>
      <c r="AQ164" s="93">
        <v>1</v>
      </c>
      <c r="AR164" s="84">
        <v>0</v>
      </c>
      <c r="AS164" s="94">
        <v>0</v>
      </c>
      <c r="AT164" s="93">
        <v>1</v>
      </c>
      <c r="AU164" s="84">
        <v>0</v>
      </c>
      <c r="AV164" s="94">
        <v>0</v>
      </c>
      <c r="AW164" s="95">
        <f t="shared" si="81"/>
        <v>11706</v>
      </c>
      <c r="AX164" s="95">
        <f t="shared" si="82"/>
        <v>19258</v>
      </c>
      <c r="AY164" s="96">
        <f t="shared" si="83"/>
        <v>50602</v>
      </c>
      <c r="AZ164" s="106"/>
      <c r="BA164" s="97">
        <v>14.5</v>
      </c>
      <c r="BB164" s="98">
        <v>0</v>
      </c>
      <c r="BC164" s="98">
        <v>12</v>
      </c>
      <c r="BD164" s="99">
        <v>7.5</v>
      </c>
      <c r="BE164" s="100">
        <v>10.5</v>
      </c>
      <c r="BF164" s="101"/>
      <c r="BG164" s="84"/>
      <c r="BH164" s="84"/>
      <c r="BI164" s="102"/>
      <c r="BJ164" s="102"/>
      <c r="BK164" s="102"/>
      <c r="BL164" s="103"/>
      <c r="BM164" s="104"/>
      <c r="BN164" s="102"/>
      <c r="BO164" s="102"/>
      <c r="BP164" s="104"/>
      <c r="BQ164" s="104"/>
      <c r="BR164" s="104"/>
      <c r="BS164" s="104"/>
      <c r="BT164" s="105">
        <f t="shared" si="116"/>
        <v>1</v>
      </c>
      <c r="BU164" s="105">
        <f t="shared" si="117"/>
        <v>1</v>
      </c>
      <c r="BV164" s="105">
        <f t="shared" si="118"/>
        <v>1</v>
      </c>
      <c r="BW164" s="105">
        <f t="shared" si="108"/>
        <v>1</v>
      </c>
      <c r="BX164" s="105">
        <f t="shared" si="119"/>
        <v>1</v>
      </c>
      <c r="BY164" s="105">
        <f t="shared" si="120"/>
        <v>1</v>
      </c>
      <c r="BZ164" s="105">
        <f t="shared" si="121"/>
        <v>1</v>
      </c>
      <c r="CA164" s="215">
        <v>0.98</v>
      </c>
      <c r="CB164" s="215">
        <v>0.9</v>
      </c>
      <c r="CC164" s="313">
        <f t="shared" ref="CC164:CI164" si="122">AVERAGE(BT164:BT170)</f>
        <v>0.99918367346938786</v>
      </c>
      <c r="CD164" s="313">
        <f t="shared" si="122"/>
        <v>1</v>
      </c>
      <c r="CE164" s="313">
        <f t="shared" si="122"/>
        <v>1</v>
      </c>
      <c r="CF164" s="313">
        <f t="shared" si="122"/>
        <v>1</v>
      </c>
      <c r="CG164" s="313">
        <f t="shared" si="122"/>
        <v>1</v>
      </c>
      <c r="CH164" s="313">
        <f t="shared" si="122"/>
        <v>1</v>
      </c>
      <c r="CI164" s="313">
        <f t="shared" si="122"/>
        <v>1</v>
      </c>
      <c r="CJ164" s="216">
        <v>0.998</v>
      </c>
      <c r="CK164" s="216">
        <v>0.95</v>
      </c>
      <c r="CL164" s="217">
        <f t="shared" si="109"/>
        <v>1</v>
      </c>
      <c r="CM164" s="217">
        <f t="shared" si="110"/>
        <v>1</v>
      </c>
      <c r="CN164" s="217">
        <f t="shared" si="111"/>
        <v>1</v>
      </c>
      <c r="CO164" s="217">
        <f t="shared" si="112"/>
        <v>1</v>
      </c>
      <c r="CP164" s="217">
        <f t="shared" si="113"/>
        <v>1</v>
      </c>
      <c r="CQ164" s="217">
        <f t="shared" si="114"/>
        <v>1</v>
      </c>
      <c r="CR164" s="217">
        <f t="shared" si="115"/>
        <v>1</v>
      </c>
      <c r="CS164" s="316">
        <f t="shared" ref="CS164:CY164" si="123">AVERAGE(CL164:CL170)</f>
        <v>0.99918367346938786</v>
      </c>
      <c r="CT164" s="316">
        <f t="shared" si="123"/>
        <v>1</v>
      </c>
      <c r="CU164" s="316">
        <f t="shared" si="123"/>
        <v>1</v>
      </c>
      <c r="CV164" s="316">
        <f t="shared" si="123"/>
        <v>0.99993197278911572</v>
      </c>
      <c r="CW164" s="316">
        <f t="shared" si="123"/>
        <v>1</v>
      </c>
      <c r="CX164" s="316">
        <f t="shared" si="123"/>
        <v>1</v>
      </c>
      <c r="CY164" s="316">
        <f t="shared" si="123"/>
        <v>1</v>
      </c>
      <c r="CZ164" s="316">
        <f>(SUM(Q164:Q170)-SUM(R164:R170))/SUM(Q164:Q170)</f>
        <v>0.94958933185677374</v>
      </c>
      <c r="DA164" s="312">
        <f>(SUM(U164:U170)-SUM(V164:V170))/SUM(U164:U170)</f>
        <v>0.95648586363074595</v>
      </c>
      <c r="DB164" s="312">
        <f>((SUM(E164:E170)-SUM(F164:F170))/SUM(E164:E170))</f>
        <v>0.97128769727332132</v>
      </c>
      <c r="DC164" s="312">
        <f>((SUM(I164:I170)-SUM(J164:J170))/SUM(I164:I170))</f>
        <v>0.9661270559404308</v>
      </c>
      <c r="DD164" s="312">
        <f>((SUM(M164:M170)-SUM(N164:N170))/SUM(M164:M170))</f>
        <v>0.96895616478522206</v>
      </c>
      <c r="DE164" s="84">
        <f t="shared" si="94"/>
        <v>0</v>
      </c>
      <c r="DF164" s="84">
        <f t="shared" si="94"/>
        <v>0</v>
      </c>
      <c r="DG164" s="84">
        <f t="shared" si="94"/>
        <v>0</v>
      </c>
      <c r="DH164" s="84">
        <f t="shared" si="95"/>
        <v>0</v>
      </c>
      <c r="DI164" s="84">
        <f t="shared" si="95"/>
        <v>0</v>
      </c>
      <c r="DJ164" s="84">
        <f t="shared" si="95"/>
        <v>0</v>
      </c>
      <c r="DK164" s="84">
        <f t="shared" si="93"/>
        <v>0</v>
      </c>
      <c r="DL164" s="311">
        <f>IF(CC164&lt;99%,5000,IF(CC164&lt;99.2%,4500,IF(CC164&lt;99.3%,4000,IF(CC164&lt;99.4%,3500,IF(CC164&lt;99.5%,3000,IF(CC164&lt;99.6%,2500,IF(CC164&lt;99.7%,2000,IF(CC164&lt;99.8%,1500,))))))))</f>
        <v>0</v>
      </c>
      <c r="DM164" s="311">
        <f>IF(CD164&lt;99%,5000,IF(CD164&lt;99.2%,4500,IF(CD164&lt;99.3%,4000,IF(CD164&lt;99.4%,3500,IF(CD164&lt;99.5%,3000,IF(CD164&lt;99.6%,2500,IF(CD164&lt;99.7%,2000,IF(CD164&lt;99.8%,1500,))))))))</f>
        <v>0</v>
      </c>
      <c r="DN164" s="311">
        <f>IF(CE164&lt;99%,5000,IF(CE164&lt;99.2%,4500,IF(CE164&lt;99.3%,4000,IF(CE164&lt;99.4%,3500,IF(CE164&lt;99.5%,3000,IF(CE164&lt;99.6%,2500,IF(CE164&lt;99.7%,2000,IF(CE164&lt;99.8%,1500,))))))))</f>
        <v>0</v>
      </c>
      <c r="DO164" s="311">
        <f>IF(CF164&lt;88.2%,5000,IF(CF164&lt;88.4%,4500,IF(CF164&lt;88.5%,4000,IF(CF164&lt;88.6%,3500,IF(CF164&lt;88.7%,3000,IF(CF164&lt;88.8%,2500,IF(CF164&lt;88.9%,2000,IF(CF164&lt;90%,1500,))))))))</f>
        <v>0</v>
      </c>
      <c r="DP164" s="311">
        <f>IF(CG164&lt;99%,5000,IF(CG164&lt;99.2%,4500,IF(CG164&lt;99.3%,4000,IF(CG164&lt;99.4%,3500,IF(CG164&lt;99.5%,3000,IF(CG164&lt;99.6%,2500,IF(CG164&lt;99.7%,2000,IF(CG164&lt;99.8%,1500,))))))))</f>
        <v>0</v>
      </c>
      <c r="DQ164" s="311">
        <f>IF(CH164&lt;99%,5000,IF(CH164&lt;99.2%,4500,IF(CH164&lt;99.3%,4000,IF(CH164&lt;99.4%,3500,IF(CH164&lt;99.5%,3000,IF(CH164&lt;99.6%,2500,IF(CH164&lt;99.7%,2000,IF(CH164&lt;99.8%,1500,))))))))</f>
        <v>0</v>
      </c>
      <c r="DR164" s="311">
        <f>IF(CI164&lt;99%,5000,IF(CI164&lt;99.2%,4500,IF(CI164&lt;99.3%,4000,IF(CI164&lt;99.4%,3500,IF(CI164&lt;99.5%,3000,IF(CI164&lt;99.6%,2500,IF(CI164&lt;99.7%,2000,IF(CI164&lt;99.8%,1500,))))))))</f>
        <v>0</v>
      </c>
    </row>
    <row r="165" spans="1:122" ht="13.5" thickBot="1" x14ac:dyDescent="0.25">
      <c r="A165" s="84">
        <v>1839</v>
      </c>
      <c r="B165" s="309"/>
      <c r="C165" s="112">
        <v>42661</v>
      </c>
      <c r="D165" s="109">
        <f t="shared" si="106"/>
        <v>86813</v>
      </c>
      <c r="E165" s="84">
        <v>10842</v>
      </c>
      <c r="F165" s="88">
        <v>285</v>
      </c>
      <c r="G165" s="84">
        <v>1</v>
      </c>
      <c r="H165" s="110">
        <v>0.97371333702268958</v>
      </c>
      <c r="I165" s="88">
        <v>17877</v>
      </c>
      <c r="J165" s="84">
        <v>558</v>
      </c>
      <c r="K165" s="88">
        <v>3</v>
      </c>
      <c r="L165" s="89">
        <v>0.96878670917939247</v>
      </c>
      <c r="M165" s="88">
        <v>3870</v>
      </c>
      <c r="N165" s="88">
        <v>101</v>
      </c>
      <c r="O165" s="88">
        <v>1</v>
      </c>
      <c r="P165" s="90">
        <v>0.97390180878552968</v>
      </c>
      <c r="Q165" s="88">
        <v>8605</v>
      </c>
      <c r="R165" s="88">
        <v>464</v>
      </c>
      <c r="S165" s="88">
        <v>0</v>
      </c>
      <c r="T165" s="90">
        <v>0.9460778617083091</v>
      </c>
      <c r="U165" s="88">
        <v>45619</v>
      </c>
      <c r="V165" s="88">
        <v>2337</v>
      </c>
      <c r="W165" s="88">
        <v>1</v>
      </c>
      <c r="X165" s="90">
        <v>0.94877134527280305</v>
      </c>
      <c r="Y165" s="85">
        <f t="shared" si="107"/>
        <v>86813</v>
      </c>
      <c r="Z165" s="85">
        <f t="shared" si="107"/>
        <v>3745</v>
      </c>
      <c r="AA165" s="91">
        <f t="shared" si="107"/>
        <v>6</v>
      </c>
      <c r="AB165" s="92">
        <v>1</v>
      </c>
      <c r="AC165" s="84">
        <v>0</v>
      </c>
      <c r="AD165" s="84">
        <v>0</v>
      </c>
      <c r="AE165" s="92">
        <v>1</v>
      </c>
      <c r="AF165" s="84">
        <v>0</v>
      </c>
      <c r="AG165" s="84">
        <v>0</v>
      </c>
      <c r="AH165" s="93">
        <v>1</v>
      </c>
      <c r="AI165" s="84">
        <v>0</v>
      </c>
      <c r="AJ165" s="94">
        <v>0</v>
      </c>
      <c r="AK165" s="93">
        <v>1</v>
      </c>
      <c r="AL165" s="84">
        <v>0</v>
      </c>
      <c r="AM165" s="94">
        <v>0</v>
      </c>
      <c r="AN165" s="93">
        <v>1</v>
      </c>
      <c r="AO165" s="84">
        <v>0</v>
      </c>
      <c r="AP165" s="94">
        <v>0</v>
      </c>
      <c r="AQ165" s="93">
        <v>1</v>
      </c>
      <c r="AR165" s="84">
        <v>0</v>
      </c>
      <c r="AS165" s="94">
        <v>0</v>
      </c>
      <c r="AT165" s="93">
        <v>1</v>
      </c>
      <c r="AU165" s="84">
        <v>0</v>
      </c>
      <c r="AV165" s="94">
        <v>0</v>
      </c>
      <c r="AW165" s="95">
        <f t="shared" si="81"/>
        <v>10842</v>
      </c>
      <c r="AX165" s="95">
        <f t="shared" si="82"/>
        <v>21747</v>
      </c>
      <c r="AY165" s="96">
        <f t="shared" si="83"/>
        <v>54224</v>
      </c>
      <c r="AZ165" s="106"/>
      <c r="BA165" s="97">
        <v>16</v>
      </c>
      <c r="BB165" s="98">
        <v>0</v>
      </c>
      <c r="BC165" s="98">
        <v>8</v>
      </c>
      <c r="BD165" s="99">
        <v>7.5</v>
      </c>
      <c r="BE165" s="100">
        <v>10.5</v>
      </c>
      <c r="BF165" s="101"/>
      <c r="BG165" s="84"/>
      <c r="BH165" s="84"/>
      <c r="BI165" s="102"/>
      <c r="BJ165" s="102"/>
      <c r="BK165" s="102"/>
      <c r="BL165" s="103"/>
      <c r="BM165" s="104"/>
      <c r="BN165" s="102"/>
      <c r="BO165" s="102"/>
      <c r="BP165" s="104"/>
      <c r="BQ165" s="104"/>
      <c r="BR165" s="104"/>
      <c r="BS165" s="104"/>
      <c r="BT165" s="105">
        <f t="shared" si="116"/>
        <v>1</v>
      </c>
      <c r="BU165" s="105">
        <f t="shared" si="117"/>
        <v>1</v>
      </c>
      <c r="BV165" s="105">
        <f t="shared" si="118"/>
        <v>1</v>
      </c>
      <c r="BW165" s="105">
        <f t="shared" si="108"/>
        <v>1</v>
      </c>
      <c r="BX165" s="105">
        <f t="shared" si="119"/>
        <v>1</v>
      </c>
      <c r="BY165" s="105">
        <f t="shared" si="120"/>
        <v>1</v>
      </c>
      <c r="BZ165" s="105">
        <f t="shared" si="121"/>
        <v>1</v>
      </c>
      <c r="CA165" s="215">
        <v>0.98</v>
      </c>
      <c r="CB165" s="215">
        <v>0.9</v>
      </c>
      <c r="CC165" s="314"/>
      <c r="CD165" s="314"/>
      <c r="CE165" s="314"/>
      <c r="CF165" s="314"/>
      <c r="CG165" s="314"/>
      <c r="CH165" s="314"/>
      <c r="CI165" s="314"/>
      <c r="CJ165" s="216">
        <v>0.998</v>
      </c>
      <c r="CK165" s="216">
        <v>0.95</v>
      </c>
      <c r="CL165" s="217">
        <f t="shared" si="109"/>
        <v>1</v>
      </c>
      <c r="CM165" s="217">
        <f t="shared" si="110"/>
        <v>1</v>
      </c>
      <c r="CN165" s="217">
        <f t="shared" si="111"/>
        <v>1</v>
      </c>
      <c r="CO165" s="217">
        <f t="shared" si="112"/>
        <v>1</v>
      </c>
      <c r="CP165" s="217">
        <f t="shared" si="113"/>
        <v>1</v>
      </c>
      <c r="CQ165" s="217">
        <f t="shared" si="114"/>
        <v>1</v>
      </c>
      <c r="CR165" s="217">
        <f t="shared" si="115"/>
        <v>1</v>
      </c>
      <c r="CS165" s="317"/>
      <c r="CT165" s="317"/>
      <c r="CU165" s="317"/>
      <c r="CV165" s="317"/>
      <c r="CW165" s="317"/>
      <c r="CX165" s="317"/>
      <c r="CY165" s="317"/>
      <c r="CZ165" s="316"/>
      <c r="DA165" s="312"/>
      <c r="DB165" s="312"/>
      <c r="DC165" s="312"/>
      <c r="DD165" s="312"/>
      <c r="DE165" s="84">
        <f t="shared" si="94"/>
        <v>0</v>
      </c>
      <c r="DF165" s="84">
        <f t="shared" si="94"/>
        <v>0</v>
      </c>
      <c r="DG165" s="84">
        <f t="shared" si="94"/>
        <v>0</v>
      </c>
      <c r="DH165" s="84">
        <f t="shared" si="95"/>
        <v>0</v>
      </c>
      <c r="DI165" s="84">
        <f t="shared" si="95"/>
        <v>0</v>
      </c>
      <c r="DJ165" s="84">
        <f t="shared" si="95"/>
        <v>0</v>
      </c>
      <c r="DK165" s="84">
        <f t="shared" si="93"/>
        <v>0</v>
      </c>
      <c r="DL165" s="311"/>
      <c r="DM165" s="311"/>
      <c r="DN165" s="311"/>
      <c r="DO165" s="311"/>
      <c r="DP165" s="311"/>
      <c r="DQ165" s="311"/>
      <c r="DR165" s="311"/>
    </row>
    <row r="166" spans="1:122" ht="13.5" thickBot="1" x14ac:dyDescent="0.25">
      <c r="A166" s="84">
        <v>1840</v>
      </c>
      <c r="B166" s="309"/>
      <c r="C166" s="112">
        <v>42662</v>
      </c>
      <c r="D166" s="109">
        <f t="shared" si="106"/>
        <v>79733</v>
      </c>
      <c r="E166" s="84">
        <v>9499</v>
      </c>
      <c r="F166" s="88">
        <v>271</v>
      </c>
      <c r="G166" s="84">
        <v>0</v>
      </c>
      <c r="H166" s="110">
        <v>0.97147068112432888</v>
      </c>
      <c r="I166" s="88">
        <v>15226</v>
      </c>
      <c r="J166" s="84">
        <v>422</v>
      </c>
      <c r="K166" s="88">
        <v>2</v>
      </c>
      <c r="L166" s="89">
        <v>0.97228425062393276</v>
      </c>
      <c r="M166" s="88">
        <v>5825</v>
      </c>
      <c r="N166" s="88">
        <v>159</v>
      </c>
      <c r="O166" s="88">
        <v>1</v>
      </c>
      <c r="P166" s="90">
        <v>0.97270386266094422</v>
      </c>
      <c r="Q166" s="88">
        <v>7958</v>
      </c>
      <c r="R166" s="88">
        <v>388</v>
      </c>
      <c r="S166" s="88">
        <v>0</v>
      </c>
      <c r="T166" s="90">
        <v>0.95124403116360889</v>
      </c>
      <c r="U166" s="88">
        <v>41225</v>
      </c>
      <c r="V166" s="88">
        <v>1815</v>
      </c>
      <c r="W166" s="88">
        <v>4</v>
      </c>
      <c r="X166" s="90">
        <v>0.95597331716191636</v>
      </c>
      <c r="Y166" s="85">
        <f t="shared" si="107"/>
        <v>79733</v>
      </c>
      <c r="Z166" s="85">
        <f t="shared" si="107"/>
        <v>3055</v>
      </c>
      <c r="AA166" s="91">
        <f t="shared" si="107"/>
        <v>7</v>
      </c>
      <c r="AB166" s="92">
        <v>1</v>
      </c>
      <c r="AC166" s="84">
        <v>0</v>
      </c>
      <c r="AD166" s="84">
        <v>0</v>
      </c>
      <c r="AE166" s="92">
        <v>1</v>
      </c>
      <c r="AF166" s="84">
        <v>0</v>
      </c>
      <c r="AG166" s="84">
        <v>0</v>
      </c>
      <c r="AH166" s="93">
        <v>1</v>
      </c>
      <c r="AI166" s="84">
        <v>0</v>
      </c>
      <c r="AJ166" s="94">
        <v>0</v>
      </c>
      <c r="AK166" s="92">
        <v>0.99952380952380948</v>
      </c>
      <c r="AL166" s="84">
        <v>1</v>
      </c>
      <c r="AM166" s="84">
        <v>0.01</v>
      </c>
      <c r="AN166" s="93">
        <v>1</v>
      </c>
      <c r="AO166" s="84">
        <v>0</v>
      </c>
      <c r="AP166" s="94">
        <v>0</v>
      </c>
      <c r="AQ166" s="93">
        <v>1</v>
      </c>
      <c r="AR166" s="84">
        <v>0</v>
      </c>
      <c r="AS166" s="94">
        <v>0</v>
      </c>
      <c r="AT166" s="93">
        <v>1</v>
      </c>
      <c r="AU166" s="84">
        <v>0</v>
      </c>
      <c r="AV166" s="94">
        <v>0</v>
      </c>
      <c r="AW166" s="95">
        <f t="shared" si="81"/>
        <v>9499</v>
      </c>
      <c r="AX166" s="95">
        <f t="shared" si="82"/>
        <v>21051</v>
      </c>
      <c r="AY166" s="96">
        <f t="shared" si="83"/>
        <v>49183</v>
      </c>
      <c r="AZ166" s="108" t="s">
        <v>191</v>
      </c>
      <c r="BA166" s="97">
        <v>21</v>
      </c>
      <c r="BB166" s="98">
        <v>9</v>
      </c>
      <c r="BC166" s="98">
        <v>18</v>
      </c>
      <c r="BD166" s="99">
        <v>7.5</v>
      </c>
      <c r="BE166" s="100">
        <v>10.5</v>
      </c>
      <c r="BF166" s="101"/>
      <c r="BG166" s="84"/>
      <c r="BH166" s="84"/>
      <c r="BI166" s="102">
        <v>0.3</v>
      </c>
      <c r="BJ166" s="102"/>
      <c r="BK166" s="102"/>
      <c r="BL166" s="103"/>
      <c r="BM166" s="104"/>
      <c r="BN166" s="102"/>
      <c r="BO166" s="102"/>
      <c r="BP166" s="104">
        <v>0</v>
      </c>
      <c r="BQ166" s="104"/>
      <c r="BR166" s="104"/>
      <c r="BS166" s="104"/>
      <c r="BT166" s="105">
        <f t="shared" si="116"/>
        <v>1</v>
      </c>
      <c r="BU166" s="105">
        <f t="shared" si="117"/>
        <v>1</v>
      </c>
      <c r="BV166" s="105">
        <f t="shared" si="118"/>
        <v>1</v>
      </c>
      <c r="BW166" s="105">
        <f t="shared" si="108"/>
        <v>1</v>
      </c>
      <c r="BX166" s="105">
        <f t="shared" si="119"/>
        <v>1</v>
      </c>
      <c r="BY166" s="105">
        <f t="shared" si="120"/>
        <v>1</v>
      </c>
      <c r="BZ166" s="105">
        <f t="shared" si="121"/>
        <v>1</v>
      </c>
      <c r="CA166" s="215">
        <v>0.98</v>
      </c>
      <c r="CB166" s="215">
        <v>0.9</v>
      </c>
      <c r="CC166" s="314"/>
      <c r="CD166" s="314"/>
      <c r="CE166" s="314"/>
      <c r="CF166" s="314"/>
      <c r="CG166" s="314"/>
      <c r="CH166" s="314"/>
      <c r="CI166" s="314"/>
      <c r="CJ166" s="216">
        <v>0.998</v>
      </c>
      <c r="CK166" s="216">
        <v>0.95</v>
      </c>
      <c r="CL166" s="217">
        <f t="shared" si="109"/>
        <v>1</v>
      </c>
      <c r="CM166" s="217">
        <f t="shared" si="110"/>
        <v>1</v>
      </c>
      <c r="CN166" s="217">
        <f t="shared" si="111"/>
        <v>1</v>
      </c>
      <c r="CO166" s="217">
        <f t="shared" si="112"/>
        <v>0.99952380952380948</v>
      </c>
      <c r="CP166" s="217">
        <f t="shared" si="113"/>
        <v>1</v>
      </c>
      <c r="CQ166" s="217">
        <f t="shared" si="114"/>
        <v>1</v>
      </c>
      <c r="CR166" s="217">
        <f t="shared" si="115"/>
        <v>1</v>
      </c>
      <c r="CS166" s="317"/>
      <c r="CT166" s="317"/>
      <c r="CU166" s="317"/>
      <c r="CV166" s="317"/>
      <c r="CW166" s="317"/>
      <c r="CX166" s="317"/>
      <c r="CY166" s="317"/>
      <c r="CZ166" s="316"/>
      <c r="DA166" s="312"/>
      <c r="DB166" s="312"/>
      <c r="DC166" s="312"/>
      <c r="DD166" s="312"/>
      <c r="DE166" s="84">
        <f t="shared" si="94"/>
        <v>0</v>
      </c>
      <c r="DF166" s="84">
        <f t="shared" si="94"/>
        <v>0</v>
      </c>
      <c r="DG166" s="84">
        <f t="shared" si="94"/>
        <v>0</v>
      </c>
      <c r="DH166" s="84">
        <f t="shared" si="95"/>
        <v>0</v>
      </c>
      <c r="DI166" s="84">
        <f t="shared" si="95"/>
        <v>0</v>
      </c>
      <c r="DJ166" s="84">
        <f t="shared" si="95"/>
        <v>0</v>
      </c>
      <c r="DK166" s="84">
        <f t="shared" si="93"/>
        <v>0</v>
      </c>
      <c r="DL166" s="311"/>
      <c r="DM166" s="311"/>
      <c r="DN166" s="311"/>
      <c r="DO166" s="311"/>
      <c r="DP166" s="311"/>
      <c r="DQ166" s="311"/>
      <c r="DR166" s="311"/>
    </row>
    <row r="167" spans="1:122" ht="13.5" thickBot="1" x14ac:dyDescent="0.25">
      <c r="A167" s="84">
        <v>1841</v>
      </c>
      <c r="B167" s="309"/>
      <c r="C167" s="112">
        <v>42663</v>
      </c>
      <c r="D167" s="109">
        <f t="shared" si="106"/>
        <v>80377</v>
      </c>
      <c r="E167" s="84">
        <v>9542</v>
      </c>
      <c r="F167" s="88">
        <v>271</v>
      </c>
      <c r="G167" s="84">
        <v>0</v>
      </c>
      <c r="H167" s="89">
        <v>0.97159924544120735</v>
      </c>
      <c r="I167" s="88">
        <v>16529</v>
      </c>
      <c r="J167" s="84">
        <v>499</v>
      </c>
      <c r="K167" s="88">
        <v>4</v>
      </c>
      <c r="L167" s="89">
        <v>0.96981063585213867</v>
      </c>
      <c r="M167" s="88">
        <v>5062</v>
      </c>
      <c r="N167" s="88">
        <v>148</v>
      </c>
      <c r="O167" s="88">
        <v>1</v>
      </c>
      <c r="P167" s="90">
        <v>0.97076254444883447</v>
      </c>
      <c r="Q167" s="88">
        <v>7603</v>
      </c>
      <c r="R167" s="88">
        <v>369</v>
      </c>
      <c r="S167" s="88">
        <v>0</v>
      </c>
      <c r="T167" s="90">
        <v>0.95146652637116924</v>
      </c>
      <c r="U167" s="88">
        <v>41641</v>
      </c>
      <c r="V167" s="88">
        <v>2098</v>
      </c>
      <c r="W167" s="88">
        <v>0</v>
      </c>
      <c r="X167" s="90">
        <v>0.94961696404985474</v>
      </c>
      <c r="Y167" s="85">
        <f t="shared" si="107"/>
        <v>80377</v>
      </c>
      <c r="Z167" s="85">
        <f t="shared" si="107"/>
        <v>3385</v>
      </c>
      <c r="AA167" s="91">
        <f t="shared" si="107"/>
        <v>5</v>
      </c>
      <c r="AB167" s="92">
        <v>0.99428571428571422</v>
      </c>
      <c r="AC167" s="84">
        <v>1</v>
      </c>
      <c r="AD167" s="84">
        <v>0.12</v>
      </c>
      <c r="AE167" s="92">
        <v>1</v>
      </c>
      <c r="AF167" s="84">
        <v>0</v>
      </c>
      <c r="AG167" s="84">
        <v>0</v>
      </c>
      <c r="AH167" s="93">
        <v>1</v>
      </c>
      <c r="AI167" s="84">
        <v>0</v>
      </c>
      <c r="AJ167" s="94">
        <v>0</v>
      </c>
      <c r="AK167" s="93">
        <v>1</v>
      </c>
      <c r="AL167" s="84">
        <v>0</v>
      </c>
      <c r="AM167" s="94">
        <v>0</v>
      </c>
      <c r="AN167" s="93">
        <v>1</v>
      </c>
      <c r="AO167" s="84">
        <v>0</v>
      </c>
      <c r="AP167" s="94">
        <v>0</v>
      </c>
      <c r="AQ167" s="93">
        <v>1</v>
      </c>
      <c r="AR167" s="84">
        <v>0</v>
      </c>
      <c r="AS167" s="94">
        <v>0</v>
      </c>
      <c r="AT167" s="93">
        <v>1</v>
      </c>
      <c r="AU167" s="84">
        <v>0</v>
      </c>
      <c r="AV167" s="94">
        <v>0</v>
      </c>
      <c r="AW167" s="95">
        <f t="shared" si="81"/>
        <v>9542</v>
      </c>
      <c r="AX167" s="95">
        <f t="shared" si="82"/>
        <v>21591</v>
      </c>
      <c r="AY167" s="96">
        <f t="shared" si="83"/>
        <v>49244</v>
      </c>
      <c r="AZ167" s="108" t="s">
        <v>192</v>
      </c>
      <c r="BA167" s="97">
        <v>21</v>
      </c>
      <c r="BB167" s="98">
        <v>9</v>
      </c>
      <c r="BC167" s="98">
        <v>22</v>
      </c>
      <c r="BD167" s="99">
        <v>7.5</v>
      </c>
      <c r="BE167" s="100">
        <v>10.5</v>
      </c>
      <c r="BF167" s="101">
        <v>3</v>
      </c>
      <c r="BG167" s="84"/>
      <c r="BH167" s="84"/>
      <c r="BI167" s="102"/>
      <c r="BJ167" s="102"/>
      <c r="BK167" s="102"/>
      <c r="BL167" s="103"/>
      <c r="BM167" s="104">
        <v>1</v>
      </c>
      <c r="BN167" s="102"/>
      <c r="BO167" s="102"/>
      <c r="BP167" s="104"/>
      <c r="BQ167" s="104"/>
      <c r="BR167" s="104"/>
      <c r="BS167" s="104"/>
      <c r="BT167" s="105">
        <f t="shared" si="116"/>
        <v>0.99428571428571422</v>
      </c>
      <c r="BU167" s="105">
        <f t="shared" si="117"/>
        <v>1</v>
      </c>
      <c r="BV167" s="105">
        <f t="shared" si="118"/>
        <v>1</v>
      </c>
      <c r="BW167" s="105">
        <f t="shared" si="108"/>
        <v>1</v>
      </c>
      <c r="BX167" s="105">
        <f t="shared" si="119"/>
        <v>1</v>
      </c>
      <c r="BY167" s="105">
        <f t="shared" si="120"/>
        <v>1</v>
      </c>
      <c r="BZ167" s="105">
        <f t="shared" si="121"/>
        <v>1</v>
      </c>
      <c r="CA167" s="215">
        <v>0.98</v>
      </c>
      <c r="CB167" s="215">
        <v>0.9</v>
      </c>
      <c r="CC167" s="314"/>
      <c r="CD167" s="314"/>
      <c r="CE167" s="314"/>
      <c r="CF167" s="314"/>
      <c r="CG167" s="314"/>
      <c r="CH167" s="314"/>
      <c r="CI167" s="314"/>
      <c r="CJ167" s="216">
        <v>0.998</v>
      </c>
      <c r="CK167" s="216">
        <v>0.95</v>
      </c>
      <c r="CL167" s="217">
        <f t="shared" si="109"/>
        <v>0.99428571428571422</v>
      </c>
      <c r="CM167" s="217">
        <f t="shared" si="110"/>
        <v>1</v>
      </c>
      <c r="CN167" s="217">
        <f t="shared" si="111"/>
        <v>1</v>
      </c>
      <c r="CO167" s="217">
        <f t="shared" si="112"/>
        <v>1</v>
      </c>
      <c r="CP167" s="217">
        <f t="shared" si="113"/>
        <v>1</v>
      </c>
      <c r="CQ167" s="217">
        <f t="shared" si="114"/>
        <v>1</v>
      </c>
      <c r="CR167" s="217">
        <f t="shared" si="115"/>
        <v>1</v>
      </c>
      <c r="CS167" s="317"/>
      <c r="CT167" s="317"/>
      <c r="CU167" s="317"/>
      <c r="CV167" s="317"/>
      <c r="CW167" s="317"/>
      <c r="CX167" s="317"/>
      <c r="CY167" s="317"/>
      <c r="CZ167" s="316"/>
      <c r="DA167" s="312"/>
      <c r="DB167" s="312"/>
      <c r="DC167" s="312"/>
      <c r="DD167" s="312"/>
      <c r="DE167" s="84">
        <f t="shared" si="94"/>
        <v>0</v>
      </c>
      <c r="DF167" s="84">
        <f t="shared" si="94"/>
        <v>0</v>
      </c>
      <c r="DG167" s="84">
        <f t="shared" si="94"/>
        <v>0</v>
      </c>
      <c r="DH167" s="84">
        <f t="shared" si="95"/>
        <v>0</v>
      </c>
      <c r="DI167" s="84">
        <f t="shared" si="95"/>
        <v>0</v>
      </c>
      <c r="DJ167" s="84">
        <f t="shared" si="95"/>
        <v>0</v>
      </c>
      <c r="DK167" s="84">
        <f t="shared" si="93"/>
        <v>0</v>
      </c>
      <c r="DL167" s="311"/>
      <c r="DM167" s="311"/>
      <c r="DN167" s="311"/>
      <c r="DO167" s="311"/>
      <c r="DP167" s="311"/>
      <c r="DQ167" s="311"/>
      <c r="DR167" s="311"/>
    </row>
    <row r="168" spans="1:122" ht="13.5" thickBot="1" x14ac:dyDescent="0.25">
      <c r="A168" s="84">
        <v>1842</v>
      </c>
      <c r="B168" s="309"/>
      <c r="C168" s="112">
        <v>42664</v>
      </c>
      <c r="D168" s="109">
        <f t="shared" si="106"/>
        <v>71303</v>
      </c>
      <c r="E168" s="84">
        <v>8912</v>
      </c>
      <c r="F168" s="88">
        <v>301</v>
      </c>
      <c r="G168" s="84">
        <v>0</v>
      </c>
      <c r="H168" s="110">
        <v>0.96622531418312385</v>
      </c>
      <c r="I168" s="88">
        <v>13964</v>
      </c>
      <c r="J168" s="84">
        <v>606</v>
      </c>
      <c r="K168" s="88">
        <v>4</v>
      </c>
      <c r="L168" s="89">
        <v>0.95660269263821252</v>
      </c>
      <c r="M168" s="88">
        <v>4058</v>
      </c>
      <c r="N168" s="88">
        <v>118</v>
      </c>
      <c r="O168" s="88">
        <v>0</v>
      </c>
      <c r="P168" s="90">
        <v>0.97092163627402661</v>
      </c>
      <c r="Q168" s="88">
        <v>7923</v>
      </c>
      <c r="R168" s="88">
        <v>468</v>
      </c>
      <c r="S168" s="88">
        <v>5</v>
      </c>
      <c r="T168" s="90">
        <v>0.9409314653540326</v>
      </c>
      <c r="U168" s="88">
        <v>36446</v>
      </c>
      <c r="V168" s="88">
        <v>1679</v>
      </c>
      <c r="W168" s="88">
        <v>9</v>
      </c>
      <c r="X168" s="90">
        <v>0.95393184437249634</v>
      </c>
      <c r="Y168" s="85">
        <f t="shared" si="107"/>
        <v>71303</v>
      </c>
      <c r="Z168" s="85">
        <f t="shared" si="107"/>
        <v>3172</v>
      </c>
      <c r="AA168" s="91">
        <f t="shared" si="107"/>
        <v>18</v>
      </c>
      <c r="AB168" s="92">
        <v>1</v>
      </c>
      <c r="AC168" s="84">
        <v>0</v>
      </c>
      <c r="AD168" s="84">
        <v>0</v>
      </c>
      <c r="AE168" s="92">
        <v>1</v>
      </c>
      <c r="AF168" s="84">
        <v>0</v>
      </c>
      <c r="AG168" s="84">
        <v>0</v>
      </c>
      <c r="AH168" s="93">
        <v>1</v>
      </c>
      <c r="AI168" s="84">
        <v>0</v>
      </c>
      <c r="AJ168" s="94">
        <v>0</v>
      </c>
      <c r="AK168" s="93">
        <v>1</v>
      </c>
      <c r="AL168" s="84">
        <v>0</v>
      </c>
      <c r="AM168" s="94">
        <v>0</v>
      </c>
      <c r="AN168" s="93">
        <v>1</v>
      </c>
      <c r="AO168" s="84">
        <v>0</v>
      </c>
      <c r="AP168" s="94">
        <v>0</v>
      </c>
      <c r="AQ168" s="93">
        <v>1</v>
      </c>
      <c r="AR168" s="84">
        <v>0</v>
      </c>
      <c r="AS168" s="94">
        <v>0</v>
      </c>
      <c r="AT168" s="93">
        <v>1</v>
      </c>
      <c r="AU168" s="84">
        <v>0</v>
      </c>
      <c r="AV168" s="94">
        <v>0</v>
      </c>
      <c r="AW168" s="95">
        <f t="shared" si="81"/>
        <v>8912</v>
      </c>
      <c r="AX168" s="95">
        <f t="shared" si="82"/>
        <v>18022</v>
      </c>
      <c r="AY168" s="96">
        <f t="shared" si="83"/>
        <v>44369</v>
      </c>
      <c r="AZ168" s="106"/>
      <c r="BA168" s="97">
        <v>21</v>
      </c>
      <c r="BB168" s="98">
        <v>9</v>
      </c>
      <c r="BC168" s="98">
        <v>22</v>
      </c>
      <c r="BD168" s="99">
        <v>7.5</v>
      </c>
      <c r="BE168" s="100">
        <v>10.5</v>
      </c>
      <c r="BF168" s="101"/>
      <c r="BG168" s="84"/>
      <c r="BH168" s="84"/>
      <c r="BI168" s="102"/>
      <c r="BJ168" s="102"/>
      <c r="BK168" s="102"/>
      <c r="BL168" s="103"/>
      <c r="BM168" s="104"/>
      <c r="BN168" s="102"/>
      <c r="BO168" s="102"/>
      <c r="BP168" s="104"/>
      <c r="BQ168" s="104"/>
      <c r="BR168" s="104"/>
      <c r="BS168" s="104"/>
      <c r="BT168" s="105">
        <f t="shared" si="116"/>
        <v>1</v>
      </c>
      <c r="BU168" s="105">
        <f t="shared" si="117"/>
        <v>1</v>
      </c>
      <c r="BV168" s="105">
        <f t="shared" si="118"/>
        <v>1</v>
      </c>
      <c r="BW168" s="105">
        <f t="shared" si="108"/>
        <v>1</v>
      </c>
      <c r="BX168" s="105">
        <f t="shared" si="119"/>
        <v>1</v>
      </c>
      <c r="BY168" s="105">
        <f t="shared" si="120"/>
        <v>1</v>
      </c>
      <c r="BZ168" s="105">
        <f t="shared" si="121"/>
        <v>1</v>
      </c>
      <c r="CA168" s="215">
        <v>0.98</v>
      </c>
      <c r="CB168" s="215">
        <v>0.9</v>
      </c>
      <c r="CC168" s="314"/>
      <c r="CD168" s="314"/>
      <c r="CE168" s="314"/>
      <c r="CF168" s="314"/>
      <c r="CG168" s="314"/>
      <c r="CH168" s="314"/>
      <c r="CI168" s="314"/>
      <c r="CJ168" s="216">
        <v>0.998</v>
      </c>
      <c r="CK168" s="216">
        <v>0.95</v>
      </c>
      <c r="CL168" s="217">
        <f t="shared" si="109"/>
        <v>1</v>
      </c>
      <c r="CM168" s="217">
        <f t="shared" si="110"/>
        <v>1</v>
      </c>
      <c r="CN168" s="217">
        <f t="shared" si="111"/>
        <v>1</v>
      </c>
      <c r="CO168" s="217">
        <f t="shared" si="112"/>
        <v>1</v>
      </c>
      <c r="CP168" s="217">
        <f t="shared" si="113"/>
        <v>1</v>
      </c>
      <c r="CQ168" s="217">
        <f t="shared" si="114"/>
        <v>1</v>
      </c>
      <c r="CR168" s="217">
        <f t="shared" si="115"/>
        <v>1</v>
      </c>
      <c r="CS168" s="317"/>
      <c r="CT168" s="317"/>
      <c r="CU168" s="317"/>
      <c r="CV168" s="317"/>
      <c r="CW168" s="317"/>
      <c r="CX168" s="317"/>
      <c r="CY168" s="317"/>
      <c r="CZ168" s="316"/>
      <c r="DA168" s="312"/>
      <c r="DB168" s="312"/>
      <c r="DC168" s="312"/>
      <c r="DD168" s="312"/>
      <c r="DE168" s="84">
        <f t="shared" si="94"/>
        <v>0</v>
      </c>
      <c r="DF168" s="84">
        <f t="shared" si="94"/>
        <v>0</v>
      </c>
      <c r="DG168" s="84">
        <f t="shared" si="94"/>
        <v>0</v>
      </c>
      <c r="DH168" s="84">
        <f t="shared" si="95"/>
        <v>0</v>
      </c>
      <c r="DI168" s="84">
        <f t="shared" si="95"/>
        <v>0</v>
      </c>
      <c r="DJ168" s="84">
        <f t="shared" si="95"/>
        <v>0</v>
      </c>
      <c r="DK168" s="84">
        <f t="shared" si="93"/>
        <v>0</v>
      </c>
      <c r="DL168" s="311"/>
      <c r="DM168" s="311"/>
      <c r="DN168" s="311"/>
      <c r="DO168" s="311"/>
      <c r="DP168" s="311"/>
      <c r="DQ168" s="311"/>
      <c r="DR168" s="311"/>
    </row>
    <row r="169" spans="1:122" ht="13.5" thickBot="1" x14ac:dyDescent="0.25">
      <c r="A169" s="84">
        <v>1843</v>
      </c>
      <c r="B169" s="309"/>
      <c r="C169" s="112">
        <v>42665</v>
      </c>
      <c r="D169" s="109">
        <f t="shared" si="106"/>
        <v>50072</v>
      </c>
      <c r="E169" s="84"/>
      <c r="F169" s="88"/>
      <c r="G169" s="84"/>
      <c r="H169" s="110"/>
      <c r="I169" s="88">
        <v>4558</v>
      </c>
      <c r="J169" s="84">
        <v>250</v>
      </c>
      <c r="K169" s="88">
        <v>0</v>
      </c>
      <c r="L169" s="89">
        <v>0.94515138218516892</v>
      </c>
      <c r="M169" s="88">
        <v>2700</v>
      </c>
      <c r="N169" s="88">
        <v>131</v>
      </c>
      <c r="O169" s="88">
        <v>1</v>
      </c>
      <c r="P169" s="90">
        <v>0.95148148148148148</v>
      </c>
      <c r="Q169" s="88">
        <v>2260</v>
      </c>
      <c r="R169" s="88">
        <v>99</v>
      </c>
      <c r="S169" s="88">
        <v>3</v>
      </c>
      <c r="T169" s="90">
        <v>0.95619469026548676</v>
      </c>
      <c r="U169" s="88">
        <v>40554</v>
      </c>
      <c r="V169" s="88">
        <v>1432</v>
      </c>
      <c r="W169" s="88">
        <v>19</v>
      </c>
      <c r="X169" s="90">
        <v>0.96468905656655324</v>
      </c>
      <c r="Y169" s="85">
        <f t="shared" si="107"/>
        <v>50072</v>
      </c>
      <c r="Z169" s="85">
        <f t="shared" si="107"/>
        <v>1912</v>
      </c>
      <c r="AA169" s="91">
        <f t="shared" si="107"/>
        <v>23</v>
      </c>
      <c r="AB169" s="92">
        <v>1</v>
      </c>
      <c r="AC169" s="84">
        <v>0</v>
      </c>
      <c r="AD169" s="84">
        <v>0</v>
      </c>
      <c r="AE169" s="92">
        <v>1</v>
      </c>
      <c r="AF169" s="84">
        <v>0</v>
      </c>
      <c r="AG169" s="84">
        <v>0</v>
      </c>
      <c r="AH169" s="93">
        <v>1</v>
      </c>
      <c r="AI169" s="84">
        <v>0</v>
      </c>
      <c r="AJ169" s="94">
        <v>0</v>
      </c>
      <c r="AK169" s="93">
        <v>1</v>
      </c>
      <c r="AL169" s="84">
        <v>0</v>
      </c>
      <c r="AM169" s="94">
        <v>0</v>
      </c>
      <c r="AN169" s="93">
        <v>1</v>
      </c>
      <c r="AO169" s="84">
        <v>0</v>
      </c>
      <c r="AP169" s="94">
        <v>0</v>
      </c>
      <c r="AQ169" s="93">
        <v>1</v>
      </c>
      <c r="AR169" s="84">
        <v>0</v>
      </c>
      <c r="AS169" s="94">
        <v>0</v>
      </c>
      <c r="AT169" s="93">
        <v>1</v>
      </c>
      <c r="AU169" s="84">
        <v>0</v>
      </c>
      <c r="AV169" s="94">
        <v>0</v>
      </c>
      <c r="AW169" s="95">
        <f t="shared" si="81"/>
        <v>0</v>
      </c>
      <c r="AX169" s="95">
        <f t="shared" si="82"/>
        <v>7258</v>
      </c>
      <c r="AY169" s="96">
        <f t="shared" si="83"/>
        <v>42814</v>
      </c>
      <c r="AZ169" s="106"/>
      <c r="BA169" s="97">
        <v>21</v>
      </c>
      <c r="BB169" s="98">
        <v>9</v>
      </c>
      <c r="BC169" s="98">
        <v>22</v>
      </c>
      <c r="BD169" s="99">
        <v>7.5</v>
      </c>
      <c r="BE169" s="100">
        <v>10.5</v>
      </c>
      <c r="BF169" s="101"/>
      <c r="BG169" s="84"/>
      <c r="BH169" s="84"/>
      <c r="BI169" s="102"/>
      <c r="BJ169" s="102"/>
      <c r="BK169" s="102"/>
      <c r="BL169" s="103"/>
      <c r="BM169" s="104"/>
      <c r="BN169" s="102"/>
      <c r="BO169" s="102"/>
      <c r="BP169" s="104"/>
      <c r="BQ169" s="104"/>
      <c r="BR169" s="104"/>
      <c r="BS169" s="104"/>
      <c r="BT169" s="105">
        <f t="shared" si="116"/>
        <v>1</v>
      </c>
      <c r="BU169" s="105">
        <f t="shared" si="117"/>
        <v>1</v>
      </c>
      <c r="BV169" s="105">
        <f t="shared" si="118"/>
        <v>1</v>
      </c>
      <c r="BW169" s="105">
        <f t="shared" si="108"/>
        <v>1</v>
      </c>
      <c r="BX169" s="105">
        <f t="shared" si="119"/>
        <v>1</v>
      </c>
      <c r="BY169" s="105">
        <f t="shared" si="120"/>
        <v>1</v>
      </c>
      <c r="BZ169" s="105">
        <f t="shared" si="121"/>
        <v>1</v>
      </c>
      <c r="CA169" s="215">
        <v>0.98</v>
      </c>
      <c r="CB169" s="215">
        <v>0.9</v>
      </c>
      <c r="CC169" s="314"/>
      <c r="CD169" s="314"/>
      <c r="CE169" s="314"/>
      <c r="CF169" s="314"/>
      <c r="CG169" s="314"/>
      <c r="CH169" s="314"/>
      <c r="CI169" s="314"/>
      <c r="CJ169" s="216">
        <v>0.998</v>
      </c>
      <c r="CK169" s="216">
        <v>0.95</v>
      </c>
      <c r="CL169" s="217">
        <f t="shared" si="109"/>
        <v>1</v>
      </c>
      <c r="CM169" s="217">
        <f t="shared" si="110"/>
        <v>1</v>
      </c>
      <c r="CN169" s="217">
        <f t="shared" si="111"/>
        <v>1</v>
      </c>
      <c r="CO169" s="217">
        <f t="shared" si="112"/>
        <v>1</v>
      </c>
      <c r="CP169" s="217">
        <f t="shared" si="113"/>
        <v>1</v>
      </c>
      <c r="CQ169" s="217">
        <f t="shared" si="114"/>
        <v>1</v>
      </c>
      <c r="CR169" s="217">
        <f t="shared" si="115"/>
        <v>1</v>
      </c>
      <c r="CS169" s="317"/>
      <c r="CT169" s="317"/>
      <c r="CU169" s="317"/>
      <c r="CV169" s="317"/>
      <c r="CW169" s="317"/>
      <c r="CX169" s="317"/>
      <c r="CY169" s="317"/>
      <c r="CZ169" s="316"/>
      <c r="DA169" s="312"/>
      <c r="DB169" s="312"/>
      <c r="DC169" s="312"/>
      <c r="DD169" s="312"/>
      <c r="DE169" s="84">
        <f t="shared" si="94"/>
        <v>0</v>
      </c>
      <c r="DF169" s="84">
        <f t="shared" si="94"/>
        <v>0</v>
      </c>
      <c r="DG169" s="84">
        <f t="shared" si="94"/>
        <v>0</v>
      </c>
      <c r="DH169" s="84">
        <f t="shared" si="95"/>
        <v>0</v>
      </c>
      <c r="DI169" s="84">
        <f t="shared" si="95"/>
        <v>0</v>
      </c>
      <c r="DJ169" s="84">
        <f t="shared" si="95"/>
        <v>0</v>
      </c>
      <c r="DK169" s="84">
        <f t="shared" si="93"/>
        <v>0</v>
      </c>
      <c r="DL169" s="311"/>
      <c r="DM169" s="311"/>
      <c r="DN169" s="311"/>
      <c r="DO169" s="311"/>
      <c r="DP169" s="311"/>
      <c r="DQ169" s="311"/>
      <c r="DR169" s="311"/>
    </row>
    <row r="170" spans="1:122" ht="13.5" thickBot="1" x14ac:dyDescent="0.25">
      <c r="A170" s="84">
        <v>1844</v>
      </c>
      <c r="B170" s="310"/>
      <c r="C170" s="112">
        <v>42666</v>
      </c>
      <c r="D170" s="109">
        <f t="shared" si="106"/>
        <v>31247</v>
      </c>
      <c r="E170" s="84"/>
      <c r="F170" s="88"/>
      <c r="G170" s="84"/>
      <c r="H170" s="110"/>
      <c r="I170" s="88">
        <v>2703</v>
      </c>
      <c r="J170" s="84">
        <v>82</v>
      </c>
      <c r="K170" s="88">
        <v>0</v>
      </c>
      <c r="L170" s="89">
        <v>0.9696633370329264</v>
      </c>
      <c r="M170" s="88">
        <v>530</v>
      </c>
      <c r="N170" s="88">
        <v>34</v>
      </c>
      <c r="O170" s="88">
        <v>0</v>
      </c>
      <c r="P170" s="90">
        <v>0.9358490566037736</v>
      </c>
      <c r="Q170" s="88">
        <v>930</v>
      </c>
      <c r="R170" s="88">
        <v>72</v>
      </c>
      <c r="S170" s="88">
        <v>0</v>
      </c>
      <c r="T170" s="90">
        <v>0.92258064516129035</v>
      </c>
      <c r="U170" s="88">
        <v>27084</v>
      </c>
      <c r="V170" s="88">
        <v>534</v>
      </c>
      <c r="W170" s="88">
        <v>0</v>
      </c>
      <c r="X170" s="90">
        <v>0.9802835622507754</v>
      </c>
      <c r="Y170" s="85">
        <f t="shared" si="107"/>
        <v>31247</v>
      </c>
      <c r="Z170" s="85">
        <f t="shared" si="107"/>
        <v>722</v>
      </c>
      <c r="AA170" s="91">
        <f t="shared" si="107"/>
        <v>0</v>
      </c>
      <c r="AB170" s="92">
        <v>1</v>
      </c>
      <c r="AC170" s="84">
        <v>0</v>
      </c>
      <c r="AD170" s="84">
        <v>0</v>
      </c>
      <c r="AE170" s="92">
        <v>1</v>
      </c>
      <c r="AF170" s="84">
        <v>0</v>
      </c>
      <c r="AG170" s="84">
        <v>0</v>
      </c>
      <c r="AH170" s="93">
        <v>1</v>
      </c>
      <c r="AI170" s="84">
        <v>0</v>
      </c>
      <c r="AJ170" s="94">
        <v>0</v>
      </c>
      <c r="AK170" s="93">
        <v>1</v>
      </c>
      <c r="AL170" s="84">
        <v>0</v>
      </c>
      <c r="AM170" s="94">
        <v>0</v>
      </c>
      <c r="AN170" s="93">
        <v>1</v>
      </c>
      <c r="AO170" s="84">
        <v>0</v>
      </c>
      <c r="AP170" s="94">
        <v>0</v>
      </c>
      <c r="AQ170" s="93">
        <v>1</v>
      </c>
      <c r="AR170" s="84">
        <v>0</v>
      </c>
      <c r="AS170" s="94">
        <v>0</v>
      </c>
      <c r="AT170" s="93">
        <v>1</v>
      </c>
      <c r="AU170" s="84">
        <v>0</v>
      </c>
      <c r="AV170" s="94">
        <v>0</v>
      </c>
      <c r="AW170" s="95">
        <f t="shared" si="81"/>
        <v>0</v>
      </c>
      <c r="AX170" s="95">
        <f t="shared" si="82"/>
        <v>3233</v>
      </c>
      <c r="AY170" s="96">
        <f t="shared" si="83"/>
        <v>28014</v>
      </c>
      <c r="AZ170" s="106"/>
      <c r="BA170" s="97">
        <v>21</v>
      </c>
      <c r="BB170" s="98">
        <v>9</v>
      </c>
      <c r="BC170" s="98">
        <v>22</v>
      </c>
      <c r="BD170" s="99">
        <v>7.5</v>
      </c>
      <c r="BE170" s="100">
        <v>10.5</v>
      </c>
      <c r="BF170" s="101"/>
      <c r="BG170" s="84"/>
      <c r="BH170" s="84"/>
      <c r="BI170" s="102"/>
      <c r="BJ170" s="102"/>
      <c r="BK170" s="102"/>
      <c r="BL170" s="103"/>
      <c r="BM170" s="104"/>
      <c r="BN170" s="102"/>
      <c r="BO170" s="102"/>
      <c r="BP170" s="104"/>
      <c r="BQ170" s="104"/>
      <c r="BR170" s="104"/>
      <c r="BS170" s="104"/>
      <c r="BT170" s="105">
        <f t="shared" si="116"/>
        <v>1</v>
      </c>
      <c r="BU170" s="105">
        <f t="shared" si="117"/>
        <v>1</v>
      </c>
      <c r="BV170" s="105">
        <f t="shared" si="118"/>
        <v>1</v>
      </c>
      <c r="BW170" s="105">
        <f t="shared" si="108"/>
        <v>1</v>
      </c>
      <c r="BX170" s="105">
        <f t="shared" si="119"/>
        <v>1</v>
      </c>
      <c r="BY170" s="105">
        <f t="shared" si="120"/>
        <v>1</v>
      </c>
      <c r="BZ170" s="105">
        <f t="shared" si="121"/>
        <v>1</v>
      </c>
      <c r="CA170" s="215">
        <v>0.98</v>
      </c>
      <c r="CB170" s="215">
        <v>0.9</v>
      </c>
      <c r="CC170" s="315"/>
      <c r="CD170" s="315"/>
      <c r="CE170" s="315"/>
      <c r="CF170" s="315"/>
      <c r="CG170" s="315"/>
      <c r="CH170" s="315"/>
      <c r="CI170" s="315"/>
      <c r="CJ170" s="216">
        <v>0.998</v>
      </c>
      <c r="CK170" s="216">
        <v>0.95</v>
      </c>
      <c r="CL170" s="217">
        <f t="shared" si="109"/>
        <v>1</v>
      </c>
      <c r="CM170" s="217">
        <f t="shared" si="110"/>
        <v>1</v>
      </c>
      <c r="CN170" s="217">
        <f t="shared" si="111"/>
        <v>1</v>
      </c>
      <c r="CO170" s="217">
        <f t="shared" si="112"/>
        <v>1</v>
      </c>
      <c r="CP170" s="217">
        <f t="shared" si="113"/>
        <v>1</v>
      </c>
      <c r="CQ170" s="217">
        <f t="shared" si="114"/>
        <v>1</v>
      </c>
      <c r="CR170" s="217">
        <f t="shared" si="115"/>
        <v>1</v>
      </c>
      <c r="CS170" s="317"/>
      <c r="CT170" s="317"/>
      <c r="CU170" s="317"/>
      <c r="CV170" s="317"/>
      <c r="CW170" s="317"/>
      <c r="CX170" s="317"/>
      <c r="CY170" s="317"/>
      <c r="CZ170" s="316"/>
      <c r="DA170" s="312"/>
      <c r="DB170" s="312"/>
      <c r="DC170" s="312"/>
      <c r="DD170" s="312"/>
      <c r="DE170" s="84">
        <f t="shared" si="94"/>
        <v>0</v>
      </c>
      <c r="DF170" s="84">
        <f t="shared" si="94"/>
        <v>0</v>
      </c>
      <c r="DG170" s="84">
        <f t="shared" si="94"/>
        <v>0</v>
      </c>
      <c r="DH170" s="84">
        <f t="shared" si="95"/>
        <v>0</v>
      </c>
      <c r="DI170" s="84">
        <f t="shared" si="95"/>
        <v>0</v>
      </c>
      <c r="DJ170" s="84">
        <f t="shared" si="95"/>
        <v>0</v>
      </c>
      <c r="DK170" s="84">
        <f t="shared" si="93"/>
        <v>0</v>
      </c>
      <c r="DL170" s="311"/>
      <c r="DM170" s="311"/>
      <c r="DN170" s="311"/>
      <c r="DO170" s="311"/>
      <c r="DP170" s="311"/>
      <c r="DQ170" s="311"/>
      <c r="DR170" s="311"/>
    </row>
    <row r="171" spans="1:122" ht="13.5" thickBot="1" x14ac:dyDescent="0.25">
      <c r="A171" s="84">
        <v>1845</v>
      </c>
      <c r="B171" s="308">
        <v>43</v>
      </c>
      <c r="C171" s="112">
        <v>42667</v>
      </c>
      <c r="D171" s="109">
        <f t="shared" si="106"/>
        <v>78173</v>
      </c>
      <c r="E171" s="84">
        <v>11163</v>
      </c>
      <c r="F171" s="88">
        <v>374</v>
      </c>
      <c r="G171" s="84">
        <v>3</v>
      </c>
      <c r="H171" s="110">
        <v>0.96649646152467972</v>
      </c>
      <c r="I171" s="88">
        <v>13530</v>
      </c>
      <c r="J171" s="84">
        <v>399</v>
      </c>
      <c r="K171" s="88">
        <v>1</v>
      </c>
      <c r="L171" s="89">
        <v>0.97050997782705095</v>
      </c>
      <c r="M171" s="88">
        <v>4606</v>
      </c>
      <c r="N171" s="88">
        <v>182</v>
      </c>
      <c r="O171" s="88">
        <v>0</v>
      </c>
      <c r="P171" s="90">
        <v>0.96048632218844987</v>
      </c>
      <c r="Q171" s="88">
        <v>7379</v>
      </c>
      <c r="R171" s="88">
        <v>490</v>
      </c>
      <c r="S171" s="88">
        <v>0</v>
      </c>
      <c r="T171" s="90">
        <v>0.93359533812169671</v>
      </c>
      <c r="U171" s="88">
        <v>41495</v>
      </c>
      <c r="V171" s="88">
        <v>1845</v>
      </c>
      <c r="W171" s="88">
        <v>5</v>
      </c>
      <c r="X171" s="90">
        <v>0.95553681166405591</v>
      </c>
      <c r="Y171" s="85">
        <f t="shared" si="107"/>
        <v>78173</v>
      </c>
      <c r="Z171" s="85">
        <f t="shared" si="107"/>
        <v>3290</v>
      </c>
      <c r="AA171" s="91">
        <f t="shared" si="107"/>
        <v>9</v>
      </c>
      <c r="AB171" s="92">
        <v>1</v>
      </c>
      <c r="AC171" s="84">
        <v>0</v>
      </c>
      <c r="AD171" s="84">
        <v>0</v>
      </c>
      <c r="AE171" s="92">
        <v>1</v>
      </c>
      <c r="AF171" s="84">
        <v>0</v>
      </c>
      <c r="AG171" s="84">
        <v>0</v>
      </c>
      <c r="AH171" s="93">
        <v>1</v>
      </c>
      <c r="AI171" s="84">
        <v>0</v>
      </c>
      <c r="AJ171" s="94">
        <v>0</v>
      </c>
      <c r="AK171" s="93">
        <v>1</v>
      </c>
      <c r="AL171" s="84">
        <v>0</v>
      </c>
      <c r="AM171" s="94">
        <v>0</v>
      </c>
      <c r="AN171" s="93">
        <v>1</v>
      </c>
      <c r="AO171" s="84">
        <v>0</v>
      </c>
      <c r="AP171" s="94">
        <v>0</v>
      </c>
      <c r="AQ171" s="93">
        <v>1</v>
      </c>
      <c r="AR171" s="84">
        <v>0</v>
      </c>
      <c r="AS171" s="94">
        <v>0</v>
      </c>
      <c r="AT171" s="93">
        <v>1</v>
      </c>
      <c r="AU171" s="84">
        <v>0</v>
      </c>
      <c r="AV171" s="94">
        <v>0</v>
      </c>
      <c r="AW171" s="95">
        <f t="shared" si="81"/>
        <v>11163</v>
      </c>
      <c r="AX171" s="95">
        <f t="shared" si="82"/>
        <v>18136</v>
      </c>
      <c r="AY171" s="96">
        <f t="shared" si="83"/>
        <v>48874</v>
      </c>
      <c r="AZ171" s="106"/>
      <c r="BA171" s="97">
        <v>14.5</v>
      </c>
      <c r="BB171" s="98">
        <v>0</v>
      </c>
      <c r="BC171" s="98">
        <v>12</v>
      </c>
      <c r="BD171" s="99">
        <v>7.5</v>
      </c>
      <c r="BE171" s="100">
        <v>10.5</v>
      </c>
      <c r="BF171" s="101"/>
      <c r="BG171" s="84"/>
      <c r="BH171" s="84"/>
      <c r="BI171" s="102"/>
      <c r="BJ171" s="102"/>
      <c r="BK171" s="102"/>
      <c r="BL171" s="103"/>
      <c r="BM171" s="104"/>
      <c r="BN171" s="102"/>
      <c r="BO171" s="102"/>
      <c r="BP171" s="104"/>
      <c r="BQ171" s="104"/>
      <c r="BR171" s="104"/>
      <c r="BS171" s="104"/>
      <c r="BT171" s="105">
        <f t="shared" si="116"/>
        <v>1</v>
      </c>
      <c r="BU171" s="105">
        <f t="shared" si="117"/>
        <v>1</v>
      </c>
      <c r="BV171" s="105">
        <f t="shared" si="118"/>
        <v>1</v>
      </c>
      <c r="BW171" s="105">
        <f t="shared" si="108"/>
        <v>1</v>
      </c>
      <c r="BX171" s="105">
        <f t="shared" si="119"/>
        <v>1</v>
      </c>
      <c r="BY171" s="105">
        <f t="shared" si="120"/>
        <v>1</v>
      </c>
      <c r="BZ171" s="105">
        <f t="shared" si="121"/>
        <v>1</v>
      </c>
      <c r="CA171" s="215">
        <v>0.98</v>
      </c>
      <c r="CB171" s="215">
        <v>0.9</v>
      </c>
      <c r="CC171" s="313">
        <f t="shared" ref="CC171:CI171" si="124">AVERAGE(BT171:BT177)</f>
        <v>1</v>
      </c>
      <c r="CD171" s="313">
        <f t="shared" si="124"/>
        <v>1</v>
      </c>
      <c r="CE171" s="313">
        <f t="shared" si="124"/>
        <v>1</v>
      </c>
      <c r="CF171" s="313">
        <f t="shared" si="124"/>
        <v>1</v>
      </c>
      <c r="CG171" s="313">
        <f t="shared" si="124"/>
        <v>1</v>
      </c>
      <c r="CH171" s="313">
        <f t="shared" si="124"/>
        <v>1</v>
      </c>
      <c r="CI171" s="313">
        <f t="shared" si="124"/>
        <v>1</v>
      </c>
      <c r="CJ171" s="216">
        <v>0.998</v>
      </c>
      <c r="CK171" s="216">
        <v>0.95</v>
      </c>
      <c r="CL171" s="217">
        <f t="shared" si="109"/>
        <v>1</v>
      </c>
      <c r="CM171" s="217">
        <f t="shared" si="110"/>
        <v>1</v>
      </c>
      <c r="CN171" s="217">
        <f t="shared" si="111"/>
        <v>1</v>
      </c>
      <c r="CO171" s="217">
        <f t="shared" si="112"/>
        <v>1</v>
      </c>
      <c r="CP171" s="217">
        <f t="shared" si="113"/>
        <v>1</v>
      </c>
      <c r="CQ171" s="217">
        <f t="shared" si="114"/>
        <v>1</v>
      </c>
      <c r="CR171" s="217">
        <f t="shared" si="115"/>
        <v>1</v>
      </c>
      <c r="CS171" s="316">
        <f t="shared" ref="CS171:CY171" si="125">AVERAGE(CL171:CL177)</f>
        <v>1</v>
      </c>
      <c r="CT171" s="316">
        <f t="shared" si="125"/>
        <v>1</v>
      </c>
      <c r="CU171" s="316">
        <f t="shared" si="125"/>
        <v>1</v>
      </c>
      <c r="CV171" s="316">
        <f t="shared" si="125"/>
        <v>1</v>
      </c>
      <c r="CW171" s="316">
        <f t="shared" si="125"/>
        <v>1</v>
      </c>
      <c r="CX171" s="316">
        <f t="shared" si="125"/>
        <v>1</v>
      </c>
      <c r="CY171" s="316">
        <f t="shared" si="125"/>
        <v>1</v>
      </c>
      <c r="CZ171" s="316">
        <f>(SUM(Q171:Q177)-SUM(R171:R177))/SUM(Q171:Q177)</f>
        <v>0.94026413152671939</v>
      </c>
      <c r="DA171" s="312">
        <f>(SUM(U171:U177)-SUM(V171:V177))/SUM(U171:U177)</f>
        <v>0.9606585470778648</v>
      </c>
      <c r="DB171" s="312">
        <f>((SUM(E171:E177)-SUM(F171:F177))/SUM(E171:E177))</f>
        <v>0.97130391670798211</v>
      </c>
      <c r="DC171" s="312">
        <f>((SUM(I171:I177)-SUM(J171:J177))/SUM(I171:I177))</f>
        <v>0.96291604457916724</v>
      </c>
      <c r="DD171" s="312">
        <f>((SUM(M171:M177)-SUM(N171:N177))/SUM(M171:M177))</f>
        <v>0.96036742289266341</v>
      </c>
      <c r="DE171" s="84">
        <f t="shared" si="94"/>
        <v>0</v>
      </c>
      <c r="DF171" s="84">
        <f t="shared" si="94"/>
        <v>0</v>
      </c>
      <c r="DG171" s="84">
        <f t="shared" si="94"/>
        <v>0</v>
      </c>
      <c r="DH171" s="84">
        <f t="shared" si="95"/>
        <v>0</v>
      </c>
      <c r="DI171" s="84">
        <f t="shared" si="95"/>
        <v>0</v>
      </c>
      <c r="DJ171" s="84">
        <f t="shared" si="95"/>
        <v>0</v>
      </c>
      <c r="DK171" s="84">
        <f t="shared" si="93"/>
        <v>0</v>
      </c>
      <c r="DL171" s="311">
        <f>IF(CC171&lt;99%,5000,IF(CC171&lt;99.2%,4500,IF(CC171&lt;99.3%,4000,IF(CC171&lt;99.4%,3500,IF(CC171&lt;99.5%,3000,IF(CC171&lt;99.6%,2500,IF(CC171&lt;99.7%,2000,IF(CC171&lt;99.8%,1500,))))))))</f>
        <v>0</v>
      </c>
      <c r="DM171" s="311">
        <f>IF(CD171&lt;99%,5000,IF(CD171&lt;99.2%,4500,IF(CD171&lt;99.3%,4000,IF(CD171&lt;99.4%,3500,IF(CD171&lt;99.5%,3000,IF(CD171&lt;99.6%,2500,IF(CD171&lt;99.7%,2000,IF(CD171&lt;99.8%,1500,))))))))</f>
        <v>0</v>
      </c>
      <c r="DN171" s="311">
        <f>IF(CE171&lt;99%,5000,IF(CE171&lt;99.2%,4500,IF(CE171&lt;99.3%,4000,IF(CE171&lt;99.4%,3500,IF(CE171&lt;99.5%,3000,IF(CE171&lt;99.6%,2500,IF(CE171&lt;99.7%,2000,IF(CE171&lt;99.8%,1500,))))))))</f>
        <v>0</v>
      </c>
      <c r="DO171" s="311">
        <f>IF(CF171&lt;88.2%,5000,IF(CF171&lt;88.4%,4500,IF(CF171&lt;88.5%,4000,IF(CF171&lt;88.6%,3500,IF(CF171&lt;88.7%,3000,IF(CF171&lt;88.8%,2500,IF(CF171&lt;88.9%,2000,IF(CF171&lt;90%,1500,))))))))</f>
        <v>0</v>
      </c>
      <c r="DP171" s="311">
        <f>IF(CG171&lt;99%,5000,IF(CG171&lt;99.2%,4500,IF(CG171&lt;99.3%,4000,IF(CG171&lt;99.4%,3500,IF(CG171&lt;99.5%,3000,IF(CG171&lt;99.6%,2500,IF(CG171&lt;99.7%,2000,IF(CG171&lt;99.8%,1500,))))))))</f>
        <v>0</v>
      </c>
      <c r="DQ171" s="311">
        <f>IF(CH171&lt;99%,5000,IF(CH171&lt;99.2%,4500,IF(CH171&lt;99.3%,4000,IF(CH171&lt;99.4%,3500,IF(CH171&lt;99.5%,3000,IF(CH171&lt;99.6%,2500,IF(CH171&lt;99.7%,2000,IF(CH171&lt;99.8%,1500,))))))))</f>
        <v>0</v>
      </c>
      <c r="DR171" s="311">
        <f>IF(CI171&lt;99%,5000,IF(CI171&lt;99.2%,4500,IF(CI171&lt;99.3%,4000,IF(CI171&lt;99.4%,3500,IF(CI171&lt;99.5%,3000,IF(CI171&lt;99.6%,2500,IF(CI171&lt;99.7%,2000,IF(CI171&lt;99.8%,1500,))))))))</f>
        <v>0</v>
      </c>
    </row>
    <row r="172" spans="1:122" ht="13.5" thickBot="1" x14ac:dyDescent="0.25">
      <c r="A172" s="84">
        <v>1846</v>
      </c>
      <c r="B172" s="309"/>
      <c r="C172" s="112">
        <v>42668</v>
      </c>
      <c r="D172" s="109">
        <f t="shared" si="106"/>
        <v>82068</v>
      </c>
      <c r="E172" s="84">
        <v>10152</v>
      </c>
      <c r="F172" s="88">
        <v>290</v>
      </c>
      <c r="G172" s="84">
        <v>0</v>
      </c>
      <c r="H172" s="110">
        <v>0.9714342001576044</v>
      </c>
      <c r="I172" s="88">
        <v>14447</v>
      </c>
      <c r="J172" s="84">
        <v>479</v>
      </c>
      <c r="K172" s="88">
        <v>1</v>
      </c>
      <c r="L172" s="89">
        <v>0.9668443275420503</v>
      </c>
      <c r="M172" s="88">
        <v>4012</v>
      </c>
      <c r="N172" s="88">
        <v>163</v>
      </c>
      <c r="O172" s="88">
        <v>0</v>
      </c>
      <c r="P172" s="90">
        <v>0.95937188434695908</v>
      </c>
      <c r="Q172" s="88">
        <v>9410</v>
      </c>
      <c r="R172" s="88">
        <v>563</v>
      </c>
      <c r="S172" s="88">
        <v>2</v>
      </c>
      <c r="T172" s="90">
        <v>0.9401700318809777</v>
      </c>
      <c r="U172" s="88">
        <v>44047</v>
      </c>
      <c r="V172" s="88">
        <v>2242</v>
      </c>
      <c r="W172" s="88">
        <v>3</v>
      </c>
      <c r="X172" s="90">
        <v>0.9490998251867323</v>
      </c>
      <c r="Y172" s="85">
        <f t="shared" si="107"/>
        <v>82068</v>
      </c>
      <c r="Z172" s="85">
        <f t="shared" si="107"/>
        <v>3737</v>
      </c>
      <c r="AA172" s="91">
        <f t="shared" si="107"/>
        <v>6</v>
      </c>
      <c r="AB172" s="92">
        <v>1</v>
      </c>
      <c r="AC172" s="84">
        <v>0</v>
      </c>
      <c r="AD172" s="84">
        <v>0</v>
      </c>
      <c r="AE172" s="92">
        <v>1</v>
      </c>
      <c r="AF172" s="84">
        <v>0</v>
      </c>
      <c r="AG172" s="84">
        <v>0</v>
      </c>
      <c r="AH172" s="93">
        <v>1</v>
      </c>
      <c r="AI172" s="84">
        <v>0</v>
      </c>
      <c r="AJ172" s="94">
        <v>0</v>
      </c>
      <c r="AK172" s="93">
        <v>1</v>
      </c>
      <c r="AL172" s="84">
        <v>0</v>
      </c>
      <c r="AM172" s="94">
        <v>0</v>
      </c>
      <c r="AN172" s="93">
        <v>1</v>
      </c>
      <c r="AO172" s="84">
        <v>0</v>
      </c>
      <c r="AP172" s="94">
        <v>0</v>
      </c>
      <c r="AQ172" s="93">
        <v>1</v>
      </c>
      <c r="AR172" s="84">
        <v>0</v>
      </c>
      <c r="AS172" s="94">
        <v>0</v>
      </c>
      <c r="AT172" s="93">
        <v>1</v>
      </c>
      <c r="AU172" s="84">
        <v>0</v>
      </c>
      <c r="AV172" s="94">
        <v>0</v>
      </c>
      <c r="AW172" s="95">
        <f t="shared" ref="AW172:AW234" si="126">E172</f>
        <v>10152</v>
      </c>
      <c r="AX172" s="95">
        <f t="shared" ref="AX172:AX234" si="127">I172+M172</f>
        <v>18459</v>
      </c>
      <c r="AY172" s="96">
        <f t="shared" ref="AY172:AY234" si="128">Q172+U172</f>
        <v>53457</v>
      </c>
      <c r="AZ172" s="106"/>
      <c r="BA172" s="97">
        <v>16</v>
      </c>
      <c r="BB172" s="98">
        <v>0</v>
      </c>
      <c r="BC172" s="98">
        <v>8</v>
      </c>
      <c r="BD172" s="99">
        <v>7.5</v>
      </c>
      <c r="BE172" s="100">
        <v>10.5</v>
      </c>
      <c r="BF172" s="101"/>
      <c r="BG172" s="84"/>
      <c r="BH172" s="84"/>
      <c r="BI172" s="102"/>
      <c r="BJ172" s="102"/>
      <c r="BK172" s="102"/>
      <c r="BL172" s="103"/>
      <c r="BM172" s="104"/>
      <c r="BN172" s="102"/>
      <c r="BO172" s="102"/>
      <c r="BP172" s="104"/>
      <c r="BQ172" s="104"/>
      <c r="BR172" s="104"/>
      <c r="BS172" s="104"/>
      <c r="BT172" s="105">
        <f t="shared" si="116"/>
        <v>1</v>
      </c>
      <c r="BU172" s="105">
        <f t="shared" si="117"/>
        <v>1</v>
      </c>
      <c r="BV172" s="105">
        <f t="shared" si="118"/>
        <v>1</v>
      </c>
      <c r="BW172" s="105">
        <f t="shared" si="108"/>
        <v>1</v>
      </c>
      <c r="BX172" s="105">
        <f t="shared" si="119"/>
        <v>1</v>
      </c>
      <c r="BY172" s="105">
        <f t="shared" si="120"/>
        <v>1</v>
      </c>
      <c r="BZ172" s="105">
        <f t="shared" si="121"/>
        <v>1</v>
      </c>
      <c r="CA172" s="215">
        <v>0.98</v>
      </c>
      <c r="CB172" s="215">
        <v>0.9</v>
      </c>
      <c r="CC172" s="314"/>
      <c r="CD172" s="314"/>
      <c r="CE172" s="314"/>
      <c r="CF172" s="314"/>
      <c r="CG172" s="314"/>
      <c r="CH172" s="314"/>
      <c r="CI172" s="314"/>
      <c r="CJ172" s="216">
        <v>0.998</v>
      </c>
      <c r="CK172" s="216">
        <v>0.95</v>
      </c>
      <c r="CL172" s="217">
        <f t="shared" si="109"/>
        <v>1</v>
      </c>
      <c r="CM172" s="217">
        <f t="shared" si="110"/>
        <v>1</v>
      </c>
      <c r="CN172" s="217">
        <f t="shared" si="111"/>
        <v>1</v>
      </c>
      <c r="CO172" s="217">
        <f t="shared" si="112"/>
        <v>1</v>
      </c>
      <c r="CP172" s="217">
        <f t="shared" si="113"/>
        <v>1</v>
      </c>
      <c r="CQ172" s="217">
        <f t="shared" si="114"/>
        <v>1</v>
      </c>
      <c r="CR172" s="217">
        <f t="shared" si="115"/>
        <v>1</v>
      </c>
      <c r="CS172" s="317"/>
      <c r="CT172" s="317"/>
      <c r="CU172" s="317"/>
      <c r="CV172" s="317"/>
      <c r="CW172" s="317"/>
      <c r="CX172" s="317"/>
      <c r="CY172" s="317"/>
      <c r="CZ172" s="316"/>
      <c r="DA172" s="312"/>
      <c r="DB172" s="312"/>
      <c r="DC172" s="312"/>
      <c r="DD172" s="312"/>
      <c r="DE172" s="84">
        <f t="shared" si="94"/>
        <v>0</v>
      </c>
      <c r="DF172" s="84">
        <f t="shared" si="94"/>
        <v>0</v>
      </c>
      <c r="DG172" s="84">
        <f t="shared" si="94"/>
        <v>0</v>
      </c>
      <c r="DH172" s="84">
        <f t="shared" si="95"/>
        <v>0</v>
      </c>
      <c r="DI172" s="84">
        <f t="shared" si="95"/>
        <v>0</v>
      </c>
      <c r="DJ172" s="84">
        <f t="shared" si="95"/>
        <v>0</v>
      </c>
      <c r="DK172" s="84">
        <f t="shared" si="93"/>
        <v>0</v>
      </c>
      <c r="DL172" s="311"/>
      <c r="DM172" s="311"/>
      <c r="DN172" s="311"/>
      <c r="DO172" s="311"/>
      <c r="DP172" s="311"/>
      <c r="DQ172" s="311"/>
      <c r="DR172" s="311"/>
    </row>
    <row r="173" spans="1:122" ht="13.5" thickBot="1" x14ac:dyDescent="0.25">
      <c r="A173" s="84">
        <v>1847</v>
      </c>
      <c r="B173" s="309"/>
      <c r="C173" s="112">
        <v>42669</v>
      </c>
      <c r="D173" s="109">
        <f t="shared" si="106"/>
        <v>77546</v>
      </c>
      <c r="E173" s="84">
        <v>9972</v>
      </c>
      <c r="F173" s="88">
        <v>251</v>
      </c>
      <c r="G173" s="84">
        <v>2</v>
      </c>
      <c r="H173" s="89">
        <v>0.97482952266345768</v>
      </c>
      <c r="I173" s="88">
        <v>12425</v>
      </c>
      <c r="J173" s="84">
        <v>349</v>
      </c>
      <c r="K173" s="88">
        <v>6</v>
      </c>
      <c r="L173" s="89">
        <v>0.97191146881287727</v>
      </c>
      <c r="M173" s="88">
        <v>4731</v>
      </c>
      <c r="N173" s="88">
        <v>173</v>
      </c>
      <c r="O173" s="88">
        <v>3</v>
      </c>
      <c r="P173" s="90">
        <v>0.96343267808074406</v>
      </c>
      <c r="Q173" s="88">
        <v>7788</v>
      </c>
      <c r="R173" s="88">
        <v>394</v>
      </c>
      <c r="S173" s="88">
        <v>0</v>
      </c>
      <c r="T173" s="90">
        <v>0.94940934771443242</v>
      </c>
      <c r="U173" s="88">
        <v>42630</v>
      </c>
      <c r="V173" s="88">
        <v>1912</v>
      </c>
      <c r="W173" s="88">
        <v>8</v>
      </c>
      <c r="X173" s="90">
        <v>0.95514895613417783</v>
      </c>
      <c r="Y173" s="85">
        <f t="shared" si="107"/>
        <v>77546</v>
      </c>
      <c r="Z173" s="85">
        <f t="shared" si="107"/>
        <v>3079</v>
      </c>
      <c r="AA173" s="91">
        <f t="shared" si="107"/>
        <v>19</v>
      </c>
      <c r="AB173" s="92">
        <v>1</v>
      </c>
      <c r="AC173" s="84">
        <v>0</v>
      </c>
      <c r="AD173" s="84">
        <v>0</v>
      </c>
      <c r="AE173" s="92">
        <v>1</v>
      </c>
      <c r="AF173" s="84">
        <v>0</v>
      </c>
      <c r="AG173" s="84">
        <v>0</v>
      </c>
      <c r="AH173" s="93">
        <v>1</v>
      </c>
      <c r="AI173" s="84">
        <v>0</v>
      </c>
      <c r="AJ173" s="94">
        <v>0</v>
      </c>
      <c r="AK173" s="93">
        <v>1</v>
      </c>
      <c r="AL173" s="84">
        <v>0</v>
      </c>
      <c r="AM173" s="94">
        <v>0</v>
      </c>
      <c r="AN173" s="93">
        <v>1</v>
      </c>
      <c r="AO173" s="84">
        <v>0</v>
      </c>
      <c r="AP173" s="94">
        <v>0</v>
      </c>
      <c r="AQ173" s="93">
        <v>1</v>
      </c>
      <c r="AR173" s="84">
        <v>0</v>
      </c>
      <c r="AS173" s="94">
        <v>0</v>
      </c>
      <c r="AT173" s="93">
        <v>1</v>
      </c>
      <c r="AU173" s="84">
        <v>0</v>
      </c>
      <c r="AV173" s="94">
        <v>0</v>
      </c>
      <c r="AW173" s="95">
        <f t="shared" si="126"/>
        <v>9972</v>
      </c>
      <c r="AX173" s="95">
        <f t="shared" si="127"/>
        <v>17156</v>
      </c>
      <c r="AY173" s="96">
        <f t="shared" si="128"/>
        <v>50418</v>
      </c>
      <c r="AZ173" s="106"/>
      <c r="BA173" s="97">
        <v>21</v>
      </c>
      <c r="BB173" s="98">
        <v>9</v>
      </c>
      <c r="BC173" s="98">
        <v>18</v>
      </c>
      <c r="BD173" s="99">
        <v>7.5</v>
      </c>
      <c r="BE173" s="100">
        <v>10.5</v>
      </c>
      <c r="BF173" s="101"/>
      <c r="BG173" s="84"/>
      <c r="BH173" s="84"/>
      <c r="BI173" s="102"/>
      <c r="BJ173" s="102"/>
      <c r="BK173" s="102"/>
      <c r="BL173" s="103"/>
      <c r="BM173" s="104"/>
      <c r="BN173" s="102"/>
      <c r="BO173" s="102"/>
      <c r="BP173" s="104"/>
      <c r="BQ173" s="104"/>
      <c r="BR173" s="104"/>
      <c r="BS173" s="104"/>
      <c r="BT173" s="105">
        <f t="shared" si="116"/>
        <v>1</v>
      </c>
      <c r="BU173" s="105">
        <f t="shared" si="117"/>
        <v>1</v>
      </c>
      <c r="BV173" s="105">
        <f t="shared" si="118"/>
        <v>1</v>
      </c>
      <c r="BW173" s="105">
        <f t="shared" si="108"/>
        <v>1</v>
      </c>
      <c r="BX173" s="105">
        <f t="shared" si="119"/>
        <v>1</v>
      </c>
      <c r="BY173" s="105">
        <f t="shared" si="120"/>
        <v>1</v>
      </c>
      <c r="BZ173" s="105">
        <f t="shared" si="121"/>
        <v>1</v>
      </c>
      <c r="CA173" s="215">
        <v>0.98</v>
      </c>
      <c r="CB173" s="215">
        <v>0.9</v>
      </c>
      <c r="CC173" s="314"/>
      <c r="CD173" s="314"/>
      <c r="CE173" s="314"/>
      <c r="CF173" s="314"/>
      <c r="CG173" s="314"/>
      <c r="CH173" s="314"/>
      <c r="CI173" s="314"/>
      <c r="CJ173" s="216">
        <v>0.998</v>
      </c>
      <c r="CK173" s="216">
        <v>0.95</v>
      </c>
      <c r="CL173" s="217">
        <f t="shared" si="109"/>
        <v>1</v>
      </c>
      <c r="CM173" s="217">
        <f t="shared" si="110"/>
        <v>1</v>
      </c>
      <c r="CN173" s="217">
        <f t="shared" si="111"/>
        <v>1</v>
      </c>
      <c r="CO173" s="217">
        <f t="shared" si="112"/>
        <v>1</v>
      </c>
      <c r="CP173" s="217">
        <f t="shared" si="113"/>
        <v>1</v>
      </c>
      <c r="CQ173" s="217">
        <f t="shared" si="114"/>
        <v>1</v>
      </c>
      <c r="CR173" s="217">
        <f t="shared" si="115"/>
        <v>1</v>
      </c>
      <c r="CS173" s="317"/>
      <c r="CT173" s="317"/>
      <c r="CU173" s="317"/>
      <c r="CV173" s="317"/>
      <c r="CW173" s="317"/>
      <c r="CX173" s="317"/>
      <c r="CY173" s="317"/>
      <c r="CZ173" s="316"/>
      <c r="DA173" s="312"/>
      <c r="DB173" s="312"/>
      <c r="DC173" s="312"/>
      <c r="DD173" s="312"/>
      <c r="DE173" s="84">
        <f t="shared" si="94"/>
        <v>0</v>
      </c>
      <c r="DF173" s="84">
        <f t="shared" si="94"/>
        <v>0</v>
      </c>
      <c r="DG173" s="84">
        <f t="shared" si="94"/>
        <v>0</v>
      </c>
      <c r="DH173" s="84">
        <f t="shared" si="95"/>
        <v>0</v>
      </c>
      <c r="DI173" s="84">
        <f t="shared" si="95"/>
        <v>0</v>
      </c>
      <c r="DJ173" s="84">
        <f t="shared" si="95"/>
        <v>0</v>
      </c>
      <c r="DK173" s="84">
        <f t="shared" si="93"/>
        <v>0</v>
      </c>
      <c r="DL173" s="311"/>
      <c r="DM173" s="311"/>
      <c r="DN173" s="311"/>
      <c r="DO173" s="311"/>
      <c r="DP173" s="311"/>
      <c r="DQ173" s="311"/>
      <c r="DR173" s="311"/>
    </row>
    <row r="174" spans="1:122" ht="13.5" thickBot="1" x14ac:dyDescent="0.25">
      <c r="A174" s="84">
        <v>1848</v>
      </c>
      <c r="B174" s="309"/>
      <c r="C174" s="112">
        <v>42670</v>
      </c>
      <c r="D174" s="109">
        <f t="shared" si="106"/>
        <v>75817</v>
      </c>
      <c r="E174" s="84">
        <v>10149</v>
      </c>
      <c r="F174" s="88">
        <v>273</v>
      </c>
      <c r="G174" s="84">
        <v>5</v>
      </c>
      <c r="H174" s="110">
        <v>0.97310079810818795</v>
      </c>
      <c r="I174" s="88">
        <v>12063</v>
      </c>
      <c r="J174" s="84">
        <v>514</v>
      </c>
      <c r="K174" s="88">
        <v>3</v>
      </c>
      <c r="L174" s="89">
        <v>0.95739036723866366</v>
      </c>
      <c r="M174" s="88">
        <v>4293</v>
      </c>
      <c r="N174" s="88">
        <v>136</v>
      </c>
      <c r="O174" s="88">
        <v>1</v>
      </c>
      <c r="P174" s="90">
        <v>0.96832052177964123</v>
      </c>
      <c r="Q174" s="88">
        <v>7411</v>
      </c>
      <c r="R174" s="88">
        <v>393</v>
      </c>
      <c r="S174" s="88">
        <v>0</v>
      </c>
      <c r="T174" s="90">
        <v>0.94697071920118747</v>
      </c>
      <c r="U174" s="88">
        <v>41901</v>
      </c>
      <c r="V174" s="88">
        <v>1686</v>
      </c>
      <c r="W174" s="88">
        <v>2</v>
      </c>
      <c r="X174" s="90">
        <v>0.95976229684255743</v>
      </c>
      <c r="Y174" s="85">
        <f t="shared" si="107"/>
        <v>75817</v>
      </c>
      <c r="Z174" s="85">
        <f t="shared" si="107"/>
        <v>3002</v>
      </c>
      <c r="AA174" s="91">
        <f t="shared" si="107"/>
        <v>11</v>
      </c>
      <c r="AB174" s="92">
        <v>1</v>
      </c>
      <c r="AC174" s="84">
        <v>0</v>
      </c>
      <c r="AD174" s="84">
        <v>0</v>
      </c>
      <c r="AE174" s="92">
        <v>1</v>
      </c>
      <c r="AF174" s="84">
        <v>0</v>
      </c>
      <c r="AG174" s="84">
        <v>0</v>
      </c>
      <c r="AH174" s="93">
        <v>1</v>
      </c>
      <c r="AI174" s="84">
        <v>0</v>
      </c>
      <c r="AJ174" s="94">
        <v>0</v>
      </c>
      <c r="AK174" s="93">
        <v>1</v>
      </c>
      <c r="AL174" s="84">
        <v>0</v>
      </c>
      <c r="AM174" s="94">
        <v>0</v>
      </c>
      <c r="AN174" s="93">
        <v>1</v>
      </c>
      <c r="AO174" s="84">
        <v>0</v>
      </c>
      <c r="AP174" s="94">
        <v>0</v>
      </c>
      <c r="AQ174" s="93">
        <v>1</v>
      </c>
      <c r="AR174" s="84">
        <v>0</v>
      </c>
      <c r="AS174" s="94">
        <v>0</v>
      </c>
      <c r="AT174" s="93">
        <v>1</v>
      </c>
      <c r="AU174" s="84">
        <v>0</v>
      </c>
      <c r="AV174" s="94">
        <v>0</v>
      </c>
      <c r="AW174" s="95">
        <f t="shared" si="126"/>
        <v>10149</v>
      </c>
      <c r="AX174" s="95">
        <f t="shared" si="127"/>
        <v>16356</v>
      </c>
      <c r="AY174" s="96">
        <f t="shared" si="128"/>
        <v>49312</v>
      </c>
      <c r="AZ174" s="106"/>
      <c r="BA174" s="97">
        <v>21</v>
      </c>
      <c r="BB174" s="98">
        <v>9</v>
      </c>
      <c r="BC174" s="98">
        <v>22</v>
      </c>
      <c r="BD174" s="99">
        <v>7.5</v>
      </c>
      <c r="BE174" s="100">
        <v>10.5</v>
      </c>
      <c r="BF174" s="101"/>
      <c r="BG174" s="84"/>
      <c r="BH174" s="84"/>
      <c r="BI174" s="102"/>
      <c r="BJ174" s="102"/>
      <c r="BK174" s="102"/>
      <c r="BL174" s="103"/>
      <c r="BM174" s="104"/>
      <c r="BN174" s="102"/>
      <c r="BO174" s="102"/>
      <c r="BP174" s="104"/>
      <c r="BQ174" s="104"/>
      <c r="BR174" s="104"/>
      <c r="BS174" s="104"/>
      <c r="BT174" s="105">
        <f t="shared" si="116"/>
        <v>1</v>
      </c>
      <c r="BU174" s="105">
        <f t="shared" si="117"/>
        <v>1</v>
      </c>
      <c r="BV174" s="105">
        <f t="shared" si="118"/>
        <v>1</v>
      </c>
      <c r="BW174" s="105">
        <f t="shared" si="108"/>
        <v>1</v>
      </c>
      <c r="BX174" s="105">
        <f t="shared" si="119"/>
        <v>1</v>
      </c>
      <c r="BY174" s="105">
        <f t="shared" si="120"/>
        <v>1</v>
      </c>
      <c r="BZ174" s="105">
        <f t="shared" si="121"/>
        <v>1</v>
      </c>
      <c r="CA174" s="215">
        <v>0.98</v>
      </c>
      <c r="CB174" s="215">
        <v>0.9</v>
      </c>
      <c r="CC174" s="314"/>
      <c r="CD174" s="314"/>
      <c r="CE174" s="314"/>
      <c r="CF174" s="314"/>
      <c r="CG174" s="314"/>
      <c r="CH174" s="314"/>
      <c r="CI174" s="314"/>
      <c r="CJ174" s="216">
        <v>0.998</v>
      </c>
      <c r="CK174" s="216">
        <v>0.95</v>
      </c>
      <c r="CL174" s="217">
        <f t="shared" si="109"/>
        <v>1</v>
      </c>
      <c r="CM174" s="217">
        <f t="shared" si="110"/>
        <v>1</v>
      </c>
      <c r="CN174" s="217">
        <f t="shared" si="111"/>
        <v>1</v>
      </c>
      <c r="CO174" s="217">
        <f t="shared" si="112"/>
        <v>1</v>
      </c>
      <c r="CP174" s="217">
        <f t="shared" si="113"/>
        <v>1</v>
      </c>
      <c r="CQ174" s="217">
        <f t="shared" si="114"/>
        <v>1</v>
      </c>
      <c r="CR174" s="217">
        <f t="shared" si="115"/>
        <v>1</v>
      </c>
      <c r="CS174" s="317"/>
      <c r="CT174" s="317"/>
      <c r="CU174" s="317"/>
      <c r="CV174" s="317"/>
      <c r="CW174" s="317"/>
      <c r="CX174" s="317"/>
      <c r="CY174" s="317"/>
      <c r="CZ174" s="316"/>
      <c r="DA174" s="312"/>
      <c r="DB174" s="312"/>
      <c r="DC174" s="312"/>
      <c r="DD174" s="312"/>
      <c r="DE174" s="84">
        <f t="shared" si="94"/>
        <v>0</v>
      </c>
      <c r="DF174" s="84">
        <f t="shared" si="94"/>
        <v>0</v>
      </c>
      <c r="DG174" s="84">
        <f t="shared" si="94"/>
        <v>0</v>
      </c>
      <c r="DH174" s="84">
        <f t="shared" si="95"/>
        <v>0</v>
      </c>
      <c r="DI174" s="84">
        <f t="shared" si="95"/>
        <v>0</v>
      </c>
      <c r="DJ174" s="84">
        <f t="shared" si="95"/>
        <v>0</v>
      </c>
      <c r="DK174" s="84">
        <f t="shared" si="93"/>
        <v>0</v>
      </c>
      <c r="DL174" s="311"/>
      <c r="DM174" s="311"/>
      <c r="DN174" s="311"/>
      <c r="DO174" s="311"/>
      <c r="DP174" s="311"/>
      <c r="DQ174" s="311"/>
      <c r="DR174" s="311"/>
    </row>
    <row r="175" spans="1:122" ht="13.5" thickBot="1" x14ac:dyDescent="0.25">
      <c r="A175" s="84">
        <v>1849</v>
      </c>
      <c r="B175" s="309"/>
      <c r="C175" s="112">
        <v>42671</v>
      </c>
      <c r="D175" s="109">
        <f t="shared" si="106"/>
        <v>64835</v>
      </c>
      <c r="E175" s="84">
        <v>8989</v>
      </c>
      <c r="F175" s="88">
        <v>259</v>
      </c>
      <c r="G175" s="84">
        <v>1</v>
      </c>
      <c r="H175" s="110">
        <v>0.97118700634108357</v>
      </c>
      <c r="I175" s="88">
        <v>9615</v>
      </c>
      <c r="J175" s="84">
        <v>421</v>
      </c>
      <c r="K175" s="88">
        <v>2</v>
      </c>
      <c r="L175" s="89">
        <v>0.95621424856994275</v>
      </c>
      <c r="M175" s="88">
        <v>4286</v>
      </c>
      <c r="N175" s="88">
        <v>131</v>
      </c>
      <c r="O175" s="88">
        <v>0</v>
      </c>
      <c r="P175" s="90">
        <v>0.96943537097526833</v>
      </c>
      <c r="Q175" s="88">
        <v>6253</v>
      </c>
      <c r="R175" s="88">
        <v>501</v>
      </c>
      <c r="S175" s="88">
        <v>14</v>
      </c>
      <c r="T175" s="90">
        <v>0.91987845833999682</v>
      </c>
      <c r="U175" s="88">
        <v>35692</v>
      </c>
      <c r="V175" s="88">
        <v>1562</v>
      </c>
      <c r="W175" s="88">
        <v>27</v>
      </c>
      <c r="X175" s="90">
        <v>0.95623669169561809</v>
      </c>
      <c r="Y175" s="85">
        <f t="shared" si="107"/>
        <v>64835</v>
      </c>
      <c r="Z175" s="85">
        <f t="shared" si="107"/>
        <v>2874</v>
      </c>
      <c r="AA175" s="91">
        <f t="shared" si="107"/>
        <v>44</v>
      </c>
      <c r="AB175" s="92">
        <v>1</v>
      </c>
      <c r="AC175" s="84">
        <v>0</v>
      </c>
      <c r="AD175" s="84">
        <v>0</v>
      </c>
      <c r="AE175" s="92">
        <v>1</v>
      </c>
      <c r="AF175" s="84">
        <v>0</v>
      </c>
      <c r="AG175" s="84">
        <v>0</v>
      </c>
      <c r="AH175" s="93">
        <v>1</v>
      </c>
      <c r="AI175" s="84">
        <v>0</v>
      </c>
      <c r="AJ175" s="94">
        <v>0</v>
      </c>
      <c r="AK175" s="93">
        <v>1</v>
      </c>
      <c r="AL175" s="84">
        <v>0</v>
      </c>
      <c r="AM175" s="94">
        <v>0</v>
      </c>
      <c r="AN175" s="93">
        <v>1</v>
      </c>
      <c r="AO175" s="84">
        <v>0</v>
      </c>
      <c r="AP175" s="94">
        <v>0</v>
      </c>
      <c r="AQ175" s="93">
        <v>1</v>
      </c>
      <c r="AR175" s="84">
        <v>0</v>
      </c>
      <c r="AS175" s="94">
        <v>0</v>
      </c>
      <c r="AT175" s="93">
        <v>1</v>
      </c>
      <c r="AU175" s="84">
        <v>0</v>
      </c>
      <c r="AV175" s="94">
        <v>0</v>
      </c>
      <c r="AW175" s="95">
        <f t="shared" si="126"/>
        <v>8989</v>
      </c>
      <c r="AX175" s="95">
        <f t="shared" si="127"/>
        <v>13901</v>
      </c>
      <c r="AY175" s="96">
        <f t="shared" si="128"/>
        <v>41945</v>
      </c>
      <c r="AZ175" s="106"/>
      <c r="BA175" s="97">
        <v>21</v>
      </c>
      <c r="BB175" s="98">
        <v>9</v>
      </c>
      <c r="BC175" s="98">
        <v>22</v>
      </c>
      <c r="BD175" s="99">
        <v>7.5</v>
      </c>
      <c r="BE175" s="100">
        <v>10.5</v>
      </c>
      <c r="BF175" s="101"/>
      <c r="BG175" s="84"/>
      <c r="BH175" s="84"/>
      <c r="BI175" s="102"/>
      <c r="BJ175" s="102"/>
      <c r="BK175" s="102"/>
      <c r="BL175" s="103"/>
      <c r="BM175" s="104"/>
      <c r="BN175" s="102"/>
      <c r="BO175" s="102"/>
      <c r="BP175" s="104"/>
      <c r="BQ175" s="104"/>
      <c r="BR175" s="104"/>
      <c r="BS175" s="104"/>
      <c r="BT175" s="105">
        <f t="shared" si="116"/>
        <v>1</v>
      </c>
      <c r="BU175" s="105">
        <f t="shared" si="117"/>
        <v>1</v>
      </c>
      <c r="BV175" s="105">
        <f t="shared" si="118"/>
        <v>1</v>
      </c>
      <c r="BW175" s="105">
        <f t="shared" si="108"/>
        <v>1</v>
      </c>
      <c r="BX175" s="105">
        <f t="shared" si="119"/>
        <v>1</v>
      </c>
      <c r="BY175" s="105">
        <f t="shared" si="120"/>
        <v>1</v>
      </c>
      <c r="BZ175" s="105">
        <f t="shared" si="121"/>
        <v>1</v>
      </c>
      <c r="CA175" s="215">
        <v>0.98</v>
      </c>
      <c r="CB175" s="215">
        <v>0.9</v>
      </c>
      <c r="CC175" s="314"/>
      <c r="CD175" s="314"/>
      <c r="CE175" s="314"/>
      <c r="CF175" s="314"/>
      <c r="CG175" s="314"/>
      <c r="CH175" s="314"/>
      <c r="CI175" s="314"/>
      <c r="CJ175" s="216">
        <v>0.998</v>
      </c>
      <c r="CK175" s="216">
        <v>0.95</v>
      </c>
      <c r="CL175" s="217">
        <f t="shared" si="109"/>
        <v>1</v>
      </c>
      <c r="CM175" s="217">
        <f t="shared" si="110"/>
        <v>1</v>
      </c>
      <c r="CN175" s="217">
        <f t="shared" si="111"/>
        <v>1</v>
      </c>
      <c r="CO175" s="217">
        <f t="shared" si="112"/>
        <v>1</v>
      </c>
      <c r="CP175" s="217">
        <f t="shared" si="113"/>
        <v>1</v>
      </c>
      <c r="CQ175" s="217">
        <f t="shared" si="114"/>
        <v>1</v>
      </c>
      <c r="CR175" s="217">
        <f t="shared" si="115"/>
        <v>1</v>
      </c>
      <c r="CS175" s="317"/>
      <c r="CT175" s="317"/>
      <c r="CU175" s="317"/>
      <c r="CV175" s="317"/>
      <c r="CW175" s="317"/>
      <c r="CX175" s="317"/>
      <c r="CY175" s="317"/>
      <c r="CZ175" s="316"/>
      <c r="DA175" s="312"/>
      <c r="DB175" s="312"/>
      <c r="DC175" s="312"/>
      <c r="DD175" s="312"/>
      <c r="DE175" s="84">
        <f t="shared" si="94"/>
        <v>0</v>
      </c>
      <c r="DF175" s="84">
        <f t="shared" si="94"/>
        <v>0</v>
      </c>
      <c r="DG175" s="84">
        <f t="shared" si="94"/>
        <v>0</v>
      </c>
      <c r="DH175" s="84">
        <f t="shared" si="95"/>
        <v>0</v>
      </c>
      <c r="DI175" s="84">
        <f t="shared" si="95"/>
        <v>0</v>
      </c>
      <c r="DJ175" s="84">
        <f t="shared" si="95"/>
        <v>0</v>
      </c>
      <c r="DK175" s="84">
        <f t="shared" si="93"/>
        <v>0</v>
      </c>
      <c r="DL175" s="311"/>
      <c r="DM175" s="311"/>
      <c r="DN175" s="311"/>
      <c r="DO175" s="311"/>
      <c r="DP175" s="311"/>
      <c r="DQ175" s="311"/>
      <c r="DR175" s="311"/>
    </row>
    <row r="176" spans="1:122" ht="13.5" thickBot="1" x14ac:dyDescent="0.25">
      <c r="A176" s="84">
        <v>1850</v>
      </c>
      <c r="B176" s="309"/>
      <c r="C176" s="112">
        <v>42672</v>
      </c>
      <c r="D176" s="109">
        <f t="shared" si="106"/>
        <v>53103</v>
      </c>
      <c r="E176" s="84"/>
      <c r="F176" s="88"/>
      <c r="G176" s="84"/>
      <c r="H176" s="110"/>
      <c r="I176" s="88">
        <v>3955</v>
      </c>
      <c r="J176" s="84">
        <v>289</v>
      </c>
      <c r="K176" s="88">
        <v>0</v>
      </c>
      <c r="L176" s="89">
        <v>0.92692793931731987</v>
      </c>
      <c r="M176" s="88">
        <v>2729</v>
      </c>
      <c r="N176" s="88">
        <v>159</v>
      </c>
      <c r="O176" s="88">
        <v>2</v>
      </c>
      <c r="P176" s="90">
        <v>0.94173689996335652</v>
      </c>
      <c r="Q176" s="88">
        <v>2275</v>
      </c>
      <c r="R176" s="88">
        <v>89</v>
      </c>
      <c r="S176" s="88">
        <v>0</v>
      </c>
      <c r="T176" s="90">
        <v>0.96087912087912086</v>
      </c>
      <c r="U176" s="88">
        <v>44144</v>
      </c>
      <c r="V176" s="88">
        <v>1243</v>
      </c>
      <c r="W176" s="88">
        <v>7</v>
      </c>
      <c r="X176" s="90">
        <v>0.97184215295396881</v>
      </c>
      <c r="Y176" s="85">
        <f t="shared" ref="Y176:AA179" si="129">E176+I176+M176+Q176+U176</f>
        <v>53103</v>
      </c>
      <c r="Z176" s="85">
        <f t="shared" si="129"/>
        <v>1780</v>
      </c>
      <c r="AA176" s="91">
        <f t="shared" si="129"/>
        <v>9</v>
      </c>
      <c r="AB176" s="92">
        <v>1</v>
      </c>
      <c r="AC176" s="84">
        <v>0</v>
      </c>
      <c r="AD176" s="84">
        <v>0</v>
      </c>
      <c r="AE176" s="92">
        <v>1</v>
      </c>
      <c r="AF176" s="84">
        <v>0</v>
      </c>
      <c r="AG176" s="84">
        <v>0</v>
      </c>
      <c r="AH176" s="93">
        <v>1</v>
      </c>
      <c r="AI176" s="84">
        <v>0</v>
      </c>
      <c r="AJ176" s="94">
        <v>0</v>
      </c>
      <c r="AK176" s="93">
        <v>1</v>
      </c>
      <c r="AL176" s="84">
        <v>0</v>
      </c>
      <c r="AM176" s="94">
        <v>0</v>
      </c>
      <c r="AN176" s="93">
        <v>1</v>
      </c>
      <c r="AO176" s="84">
        <v>0</v>
      </c>
      <c r="AP176" s="94">
        <v>0</v>
      </c>
      <c r="AQ176" s="93">
        <v>1</v>
      </c>
      <c r="AR176" s="84">
        <v>0</v>
      </c>
      <c r="AS176" s="94">
        <v>0</v>
      </c>
      <c r="AT176" s="93">
        <v>1</v>
      </c>
      <c r="AU176" s="84">
        <v>0</v>
      </c>
      <c r="AV176" s="94">
        <v>0</v>
      </c>
      <c r="AW176" s="95">
        <f t="shared" si="126"/>
        <v>0</v>
      </c>
      <c r="AX176" s="95">
        <f t="shared" si="127"/>
        <v>6684</v>
      </c>
      <c r="AY176" s="96">
        <f t="shared" si="128"/>
        <v>46419</v>
      </c>
      <c r="AZ176" s="106"/>
      <c r="BA176" s="97">
        <v>21</v>
      </c>
      <c r="BB176" s="98">
        <v>9</v>
      </c>
      <c r="BC176" s="98">
        <v>22</v>
      </c>
      <c r="BD176" s="99">
        <v>7.5</v>
      </c>
      <c r="BE176" s="100">
        <v>10.5</v>
      </c>
      <c r="BF176" s="101"/>
      <c r="BG176" s="84"/>
      <c r="BH176" s="84"/>
      <c r="BI176" s="102"/>
      <c r="BJ176" s="102"/>
      <c r="BK176" s="102"/>
      <c r="BL176" s="103"/>
      <c r="BM176" s="104"/>
      <c r="BN176" s="102"/>
      <c r="BO176" s="102"/>
      <c r="BP176" s="104"/>
      <c r="BQ176" s="104"/>
      <c r="BR176" s="104"/>
      <c r="BS176" s="104"/>
      <c r="BT176" s="105">
        <f t="shared" si="116"/>
        <v>1</v>
      </c>
      <c r="BU176" s="105">
        <f t="shared" si="117"/>
        <v>1</v>
      </c>
      <c r="BV176" s="105">
        <f t="shared" si="118"/>
        <v>1</v>
      </c>
      <c r="BW176" s="105">
        <f t="shared" si="108"/>
        <v>1</v>
      </c>
      <c r="BX176" s="105">
        <f t="shared" si="119"/>
        <v>1</v>
      </c>
      <c r="BY176" s="105">
        <f t="shared" si="120"/>
        <v>1</v>
      </c>
      <c r="BZ176" s="105">
        <f t="shared" si="121"/>
        <v>1</v>
      </c>
      <c r="CA176" s="215">
        <v>0.98</v>
      </c>
      <c r="CB176" s="215">
        <v>0.9</v>
      </c>
      <c r="CC176" s="314"/>
      <c r="CD176" s="314"/>
      <c r="CE176" s="314"/>
      <c r="CF176" s="314"/>
      <c r="CG176" s="314"/>
      <c r="CH176" s="314"/>
      <c r="CI176" s="314"/>
      <c r="CJ176" s="216">
        <v>0.998</v>
      </c>
      <c r="CK176" s="216">
        <v>0.95</v>
      </c>
      <c r="CL176" s="217">
        <f t="shared" si="109"/>
        <v>1</v>
      </c>
      <c r="CM176" s="217">
        <f t="shared" si="110"/>
        <v>1</v>
      </c>
      <c r="CN176" s="217">
        <f t="shared" si="111"/>
        <v>1</v>
      </c>
      <c r="CO176" s="217">
        <f t="shared" si="112"/>
        <v>1</v>
      </c>
      <c r="CP176" s="217">
        <f t="shared" si="113"/>
        <v>1</v>
      </c>
      <c r="CQ176" s="217">
        <f t="shared" si="114"/>
        <v>1</v>
      </c>
      <c r="CR176" s="217">
        <f t="shared" si="115"/>
        <v>1</v>
      </c>
      <c r="CS176" s="317"/>
      <c r="CT176" s="317"/>
      <c r="CU176" s="317"/>
      <c r="CV176" s="317"/>
      <c r="CW176" s="317"/>
      <c r="CX176" s="317"/>
      <c r="CY176" s="317"/>
      <c r="CZ176" s="316"/>
      <c r="DA176" s="312"/>
      <c r="DB176" s="312"/>
      <c r="DC176" s="312"/>
      <c r="DD176" s="312"/>
      <c r="DE176" s="84">
        <f t="shared" si="94"/>
        <v>0</v>
      </c>
      <c r="DF176" s="84">
        <f t="shared" si="94"/>
        <v>0</v>
      </c>
      <c r="DG176" s="84">
        <f t="shared" si="94"/>
        <v>0</v>
      </c>
      <c r="DH176" s="84">
        <f t="shared" si="95"/>
        <v>0</v>
      </c>
      <c r="DI176" s="84">
        <f t="shared" si="95"/>
        <v>0</v>
      </c>
      <c r="DJ176" s="84">
        <f t="shared" si="95"/>
        <v>0</v>
      </c>
      <c r="DK176" s="84">
        <f t="shared" si="93"/>
        <v>0</v>
      </c>
      <c r="DL176" s="311"/>
      <c r="DM176" s="311"/>
      <c r="DN176" s="311"/>
      <c r="DO176" s="311"/>
      <c r="DP176" s="311"/>
      <c r="DQ176" s="311"/>
      <c r="DR176" s="311"/>
    </row>
    <row r="177" spans="1:122" ht="13.5" thickBot="1" x14ac:dyDescent="0.25">
      <c r="A177" s="84">
        <v>1851</v>
      </c>
      <c r="B177" s="310"/>
      <c r="C177" s="112">
        <v>42673</v>
      </c>
      <c r="D177" s="109">
        <f t="shared" si="106"/>
        <v>34856</v>
      </c>
      <c r="E177" s="84"/>
      <c r="F177" s="88"/>
      <c r="G177" s="84"/>
      <c r="H177" s="110"/>
      <c r="I177" s="88">
        <v>274</v>
      </c>
      <c r="J177" s="84">
        <v>8</v>
      </c>
      <c r="K177" s="88">
        <v>0</v>
      </c>
      <c r="L177" s="89">
        <v>0.97080291970802923</v>
      </c>
      <c r="M177" s="88">
        <v>600</v>
      </c>
      <c r="N177" s="88">
        <v>57</v>
      </c>
      <c r="O177" s="88">
        <v>0</v>
      </c>
      <c r="P177" s="90">
        <v>0.90500000000000003</v>
      </c>
      <c r="Q177" s="88">
        <v>297</v>
      </c>
      <c r="R177" s="88">
        <v>8</v>
      </c>
      <c r="S177" s="88">
        <v>0</v>
      </c>
      <c r="T177" s="90">
        <v>0.97306397306397308</v>
      </c>
      <c r="U177" s="88">
        <v>33685</v>
      </c>
      <c r="V177" s="88">
        <v>667</v>
      </c>
      <c r="W177" s="88">
        <v>6</v>
      </c>
      <c r="X177" s="90">
        <v>0.98019890158824408</v>
      </c>
      <c r="Y177" s="85">
        <f t="shared" si="129"/>
        <v>34856</v>
      </c>
      <c r="Z177" s="85">
        <f t="shared" si="129"/>
        <v>740</v>
      </c>
      <c r="AA177" s="91">
        <f t="shared" si="129"/>
        <v>6</v>
      </c>
      <c r="AB177" s="92">
        <v>1</v>
      </c>
      <c r="AC177" s="84">
        <v>0</v>
      </c>
      <c r="AD177" s="84">
        <v>0</v>
      </c>
      <c r="AE177" s="92">
        <v>1</v>
      </c>
      <c r="AF177" s="84">
        <v>0</v>
      </c>
      <c r="AG177" s="84">
        <v>0</v>
      </c>
      <c r="AH177" s="93">
        <v>1</v>
      </c>
      <c r="AI177" s="84">
        <v>0</v>
      </c>
      <c r="AJ177" s="94">
        <v>0</v>
      </c>
      <c r="AK177" s="93">
        <v>1</v>
      </c>
      <c r="AL177" s="84">
        <v>0</v>
      </c>
      <c r="AM177" s="94">
        <v>0</v>
      </c>
      <c r="AN177" s="93">
        <v>1</v>
      </c>
      <c r="AO177" s="84">
        <v>0</v>
      </c>
      <c r="AP177" s="94">
        <v>0</v>
      </c>
      <c r="AQ177" s="93">
        <v>1</v>
      </c>
      <c r="AR177" s="84">
        <v>0</v>
      </c>
      <c r="AS177" s="94">
        <v>0</v>
      </c>
      <c r="AT177" s="93">
        <v>1</v>
      </c>
      <c r="AU177" s="84">
        <v>0</v>
      </c>
      <c r="AV177" s="94">
        <v>0</v>
      </c>
      <c r="AW177" s="95">
        <f t="shared" si="126"/>
        <v>0</v>
      </c>
      <c r="AX177" s="95">
        <f t="shared" si="127"/>
        <v>874</v>
      </c>
      <c r="AY177" s="96">
        <f t="shared" si="128"/>
        <v>33982</v>
      </c>
      <c r="AZ177" s="106"/>
      <c r="BA177" s="97">
        <v>21</v>
      </c>
      <c r="BB177" s="98">
        <v>9</v>
      </c>
      <c r="BC177" s="98">
        <v>22</v>
      </c>
      <c r="BD177" s="99">
        <v>7.5</v>
      </c>
      <c r="BE177" s="100">
        <v>10.5</v>
      </c>
      <c r="BF177" s="101"/>
      <c r="BG177" s="84"/>
      <c r="BH177" s="84"/>
      <c r="BI177" s="102"/>
      <c r="BJ177" s="102"/>
      <c r="BK177" s="102"/>
      <c r="BL177" s="103"/>
      <c r="BM177" s="104"/>
      <c r="BN177" s="102"/>
      <c r="BO177" s="102"/>
      <c r="BP177" s="104"/>
      <c r="BQ177" s="104"/>
      <c r="BR177" s="104"/>
      <c r="BS177" s="104"/>
      <c r="BT177" s="105">
        <f t="shared" si="116"/>
        <v>1</v>
      </c>
      <c r="BU177" s="105">
        <f t="shared" si="117"/>
        <v>1</v>
      </c>
      <c r="BV177" s="105">
        <f t="shared" si="118"/>
        <v>1</v>
      </c>
      <c r="BW177" s="105">
        <f t="shared" si="108"/>
        <v>1</v>
      </c>
      <c r="BX177" s="105">
        <f t="shared" si="119"/>
        <v>1</v>
      </c>
      <c r="BY177" s="105">
        <f t="shared" si="120"/>
        <v>1</v>
      </c>
      <c r="BZ177" s="105">
        <f t="shared" si="121"/>
        <v>1</v>
      </c>
      <c r="CA177" s="215">
        <v>0.98</v>
      </c>
      <c r="CB177" s="215">
        <v>0.9</v>
      </c>
      <c r="CC177" s="315"/>
      <c r="CD177" s="315"/>
      <c r="CE177" s="315"/>
      <c r="CF177" s="315"/>
      <c r="CG177" s="315"/>
      <c r="CH177" s="315"/>
      <c r="CI177" s="315"/>
      <c r="CJ177" s="216">
        <v>0.998</v>
      </c>
      <c r="CK177" s="216">
        <v>0.95</v>
      </c>
      <c r="CL177" s="217">
        <f t="shared" si="109"/>
        <v>1</v>
      </c>
      <c r="CM177" s="217">
        <f t="shared" si="110"/>
        <v>1</v>
      </c>
      <c r="CN177" s="217">
        <f t="shared" si="111"/>
        <v>1</v>
      </c>
      <c r="CO177" s="217">
        <f t="shared" si="112"/>
        <v>1</v>
      </c>
      <c r="CP177" s="217">
        <f t="shared" si="113"/>
        <v>1</v>
      </c>
      <c r="CQ177" s="217">
        <f t="shared" si="114"/>
        <v>1</v>
      </c>
      <c r="CR177" s="217">
        <f t="shared" si="115"/>
        <v>1</v>
      </c>
      <c r="CS177" s="317"/>
      <c r="CT177" s="317"/>
      <c r="CU177" s="317"/>
      <c r="CV177" s="317"/>
      <c r="CW177" s="317"/>
      <c r="CX177" s="317"/>
      <c r="CY177" s="317"/>
      <c r="CZ177" s="316"/>
      <c r="DA177" s="312"/>
      <c r="DB177" s="312"/>
      <c r="DC177" s="312"/>
      <c r="DD177" s="312"/>
      <c r="DE177" s="84">
        <f t="shared" si="94"/>
        <v>0</v>
      </c>
      <c r="DF177" s="84">
        <f t="shared" si="94"/>
        <v>0</v>
      </c>
      <c r="DG177" s="84">
        <f t="shared" si="94"/>
        <v>0</v>
      </c>
      <c r="DH177" s="84">
        <f t="shared" si="95"/>
        <v>0</v>
      </c>
      <c r="DI177" s="84">
        <f t="shared" si="95"/>
        <v>0</v>
      </c>
      <c r="DJ177" s="84">
        <f t="shared" si="95"/>
        <v>0</v>
      </c>
      <c r="DK177" s="84">
        <f t="shared" si="93"/>
        <v>0</v>
      </c>
      <c r="DL177" s="311"/>
      <c r="DM177" s="311"/>
      <c r="DN177" s="311"/>
      <c r="DO177" s="311"/>
      <c r="DP177" s="311"/>
      <c r="DQ177" s="311"/>
      <c r="DR177" s="311"/>
    </row>
    <row r="178" spans="1:122" ht="13.5" thickBot="1" x14ac:dyDescent="0.25">
      <c r="A178" s="84">
        <v>1852</v>
      </c>
      <c r="B178" s="308">
        <v>44</v>
      </c>
      <c r="C178" s="112">
        <v>42674</v>
      </c>
      <c r="D178" s="109">
        <f t="shared" si="106"/>
        <v>43002</v>
      </c>
      <c r="E178" s="84">
        <v>2016</v>
      </c>
      <c r="F178" s="88">
        <v>38</v>
      </c>
      <c r="G178" s="84">
        <v>0</v>
      </c>
      <c r="H178" s="110">
        <v>0.98115079365079361</v>
      </c>
      <c r="I178" s="88">
        <v>10736</v>
      </c>
      <c r="J178" s="84">
        <v>279</v>
      </c>
      <c r="K178" s="88">
        <v>2</v>
      </c>
      <c r="L178" s="89">
        <v>0.97401266766020866</v>
      </c>
      <c r="M178" s="88">
        <v>4529</v>
      </c>
      <c r="N178" s="88">
        <v>174</v>
      </c>
      <c r="O178" s="88">
        <v>0</v>
      </c>
      <c r="P178" s="90">
        <v>0.96158092294104658</v>
      </c>
      <c r="Q178" s="88">
        <v>2521</v>
      </c>
      <c r="R178" s="88">
        <v>103</v>
      </c>
      <c r="S178" s="88">
        <v>1</v>
      </c>
      <c r="T178" s="90">
        <v>0.95914319714399043</v>
      </c>
      <c r="U178" s="88">
        <v>23200</v>
      </c>
      <c r="V178" s="88">
        <v>854</v>
      </c>
      <c r="W178" s="88">
        <v>0</v>
      </c>
      <c r="X178" s="90">
        <v>0.96318965517241384</v>
      </c>
      <c r="Y178" s="85">
        <f t="shared" si="129"/>
        <v>43002</v>
      </c>
      <c r="Z178" s="85">
        <f t="shared" si="129"/>
        <v>1448</v>
      </c>
      <c r="AA178" s="91">
        <f t="shared" si="129"/>
        <v>3</v>
      </c>
      <c r="AB178" s="92">
        <v>1</v>
      </c>
      <c r="AC178" s="84">
        <v>0</v>
      </c>
      <c r="AD178" s="84">
        <v>0</v>
      </c>
      <c r="AE178" s="92">
        <v>1</v>
      </c>
      <c r="AF178" s="84">
        <v>0</v>
      </c>
      <c r="AG178" s="84">
        <v>0</v>
      </c>
      <c r="AH178" s="93">
        <v>1</v>
      </c>
      <c r="AI178" s="84">
        <v>0</v>
      </c>
      <c r="AJ178" s="94">
        <v>0</v>
      </c>
      <c r="AK178" s="93">
        <v>1</v>
      </c>
      <c r="AL178" s="84">
        <v>0</v>
      </c>
      <c r="AM178" s="94">
        <v>0</v>
      </c>
      <c r="AN178" s="93">
        <v>1</v>
      </c>
      <c r="AO178" s="84">
        <v>0</v>
      </c>
      <c r="AP178" s="94">
        <v>0</v>
      </c>
      <c r="AQ178" s="93">
        <v>1</v>
      </c>
      <c r="AR178" s="84">
        <v>0</v>
      </c>
      <c r="AS178" s="94">
        <v>0</v>
      </c>
      <c r="AT178" s="93">
        <v>1</v>
      </c>
      <c r="AU178" s="84">
        <v>0</v>
      </c>
      <c r="AV178" s="94">
        <v>0</v>
      </c>
      <c r="AW178" s="95">
        <f t="shared" si="126"/>
        <v>2016</v>
      </c>
      <c r="AX178" s="95">
        <f t="shared" si="127"/>
        <v>15265</v>
      </c>
      <c r="AY178" s="96">
        <f t="shared" si="128"/>
        <v>25721</v>
      </c>
      <c r="AZ178" s="106"/>
      <c r="BA178" s="97">
        <v>14.5</v>
      </c>
      <c r="BB178" s="98">
        <v>0</v>
      </c>
      <c r="BC178" s="98">
        <v>12</v>
      </c>
      <c r="BD178" s="99">
        <v>7.5</v>
      </c>
      <c r="BE178" s="100">
        <v>10.5</v>
      </c>
      <c r="BF178" s="101"/>
      <c r="BG178" s="84"/>
      <c r="BH178" s="84"/>
      <c r="BI178" s="102"/>
      <c r="BJ178" s="102"/>
      <c r="BK178" s="102"/>
      <c r="BL178" s="103"/>
      <c r="BM178" s="104"/>
      <c r="BN178" s="102"/>
      <c r="BO178" s="102"/>
      <c r="BP178" s="104"/>
      <c r="BQ178" s="104"/>
      <c r="BR178" s="104"/>
      <c r="BS178" s="104"/>
      <c r="BT178" s="105">
        <f t="shared" si="116"/>
        <v>1</v>
      </c>
      <c r="BU178" s="105">
        <f t="shared" si="117"/>
        <v>1</v>
      </c>
      <c r="BV178" s="105">
        <f t="shared" si="118"/>
        <v>1</v>
      </c>
      <c r="BW178" s="105">
        <f t="shared" si="108"/>
        <v>1</v>
      </c>
      <c r="BX178" s="105">
        <f t="shared" si="119"/>
        <v>1</v>
      </c>
      <c r="BY178" s="105">
        <f t="shared" si="120"/>
        <v>1</v>
      </c>
      <c r="BZ178" s="105">
        <f t="shared" si="121"/>
        <v>1</v>
      </c>
      <c r="CA178" s="215">
        <v>0.98</v>
      </c>
      <c r="CB178" s="215">
        <v>0.9</v>
      </c>
      <c r="CC178" s="313">
        <f t="shared" ref="CC178:CI178" si="130">AVERAGE(BT178:BT184)</f>
        <v>1</v>
      </c>
      <c r="CD178" s="313">
        <f t="shared" si="130"/>
        <v>1</v>
      </c>
      <c r="CE178" s="313">
        <f t="shared" si="130"/>
        <v>1</v>
      </c>
      <c r="CF178" s="313">
        <f t="shared" si="130"/>
        <v>1</v>
      </c>
      <c r="CG178" s="313">
        <f t="shared" si="130"/>
        <v>1</v>
      </c>
      <c r="CH178" s="313">
        <f t="shared" si="130"/>
        <v>1</v>
      </c>
      <c r="CI178" s="313">
        <f t="shared" si="130"/>
        <v>1</v>
      </c>
      <c r="CJ178" s="216">
        <v>0.998</v>
      </c>
      <c r="CK178" s="216">
        <v>0.95</v>
      </c>
      <c r="CL178" s="217">
        <f t="shared" si="109"/>
        <v>1</v>
      </c>
      <c r="CM178" s="217">
        <f t="shared" si="110"/>
        <v>1</v>
      </c>
      <c r="CN178" s="217">
        <f t="shared" si="111"/>
        <v>1</v>
      </c>
      <c r="CO178" s="217">
        <f t="shared" si="112"/>
        <v>1</v>
      </c>
      <c r="CP178" s="217">
        <f t="shared" si="113"/>
        <v>1</v>
      </c>
      <c r="CQ178" s="217">
        <f t="shared" si="114"/>
        <v>1</v>
      </c>
      <c r="CR178" s="217">
        <f t="shared" si="115"/>
        <v>1</v>
      </c>
      <c r="CS178" s="316">
        <f t="shared" ref="CS178:CY178" si="131">AVERAGE(CL178:CL184)</f>
        <v>1</v>
      </c>
      <c r="CT178" s="316">
        <f t="shared" si="131"/>
        <v>1</v>
      </c>
      <c r="CU178" s="316">
        <f t="shared" si="131"/>
        <v>0.99971428571428578</v>
      </c>
      <c r="CV178" s="316">
        <f t="shared" si="131"/>
        <v>0.98571428571428577</v>
      </c>
      <c r="CW178" s="316">
        <f t="shared" si="131"/>
        <v>1</v>
      </c>
      <c r="CX178" s="316">
        <f t="shared" si="131"/>
        <v>1</v>
      </c>
      <c r="CY178" s="316">
        <f t="shared" si="131"/>
        <v>1</v>
      </c>
      <c r="CZ178" s="316">
        <f>(SUM(Q178:Q184)-SUM(R178:R184))/SUM(Q178:Q184)</f>
        <v>0.9558331292350396</v>
      </c>
      <c r="DA178" s="312">
        <f>(SUM(U178:U184)-SUM(V178:V184))/SUM(U178:U184)</f>
        <v>0.96261877207186175</v>
      </c>
      <c r="DB178" s="312">
        <f>((SUM(E178:E184)-SUM(F178:F184))/SUM(E178:E184))</f>
        <v>0.96994544037412311</v>
      </c>
      <c r="DC178" s="312">
        <f>((SUM(I178:I184)-SUM(J178:J184))/SUM(I178:I184))</f>
        <v>0.96546749777382013</v>
      </c>
      <c r="DD178" s="312">
        <f>((SUM(M178:M184)-SUM(N178:N184))/SUM(M178:M184))</f>
        <v>0.96160468319559234</v>
      </c>
      <c r="DE178" s="84">
        <f t="shared" si="94"/>
        <v>0</v>
      </c>
      <c r="DF178" s="84">
        <f t="shared" si="94"/>
        <v>0</v>
      </c>
      <c r="DG178" s="84">
        <f t="shared" si="94"/>
        <v>0</v>
      </c>
      <c r="DH178" s="84">
        <f t="shared" si="95"/>
        <v>0</v>
      </c>
      <c r="DI178" s="84">
        <f t="shared" si="95"/>
        <v>0</v>
      </c>
      <c r="DJ178" s="84">
        <f t="shared" si="95"/>
        <v>0</v>
      </c>
      <c r="DK178" s="84">
        <f t="shared" si="93"/>
        <v>0</v>
      </c>
      <c r="DL178" s="311">
        <f>IF(CC178&lt;99%,5000,IF(CC178&lt;99.2%,4500,IF(CC178&lt;99.3%,4000,IF(CC178&lt;99.4%,3500,IF(CC178&lt;99.5%,3000,IF(CC178&lt;99.6%,2500,IF(CC178&lt;99.7%,2000,IF(CC178&lt;99.8%,1500,))))))))</f>
        <v>0</v>
      </c>
      <c r="DM178" s="311">
        <f>IF(CD178&lt;99%,5000,IF(CD178&lt;99.2%,4500,IF(CD178&lt;99.3%,4000,IF(CD178&lt;99.4%,3500,IF(CD178&lt;99.5%,3000,IF(CD178&lt;99.6%,2500,IF(CD178&lt;99.7%,2000,IF(CD178&lt;99.8%,1500,))))))))</f>
        <v>0</v>
      </c>
      <c r="DN178" s="311">
        <f>IF(CE178&lt;99%,5000,IF(CE178&lt;99.2%,4500,IF(CE178&lt;99.3%,4000,IF(CE178&lt;99.4%,3500,IF(CE178&lt;99.5%,3000,IF(CE178&lt;99.6%,2500,IF(CE178&lt;99.7%,2000,IF(CE178&lt;99.8%,1500,))))))))</f>
        <v>0</v>
      </c>
      <c r="DO178" s="311">
        <f>IF(CF178&lt;88.2%,5000,IF(CF178&lt;88.4%,4500,IF(CF178&lt;88.5%,4000,IF(CF178&lt;88.6%,3500,IF(CF178&lt;88.7%,3000,IF(CF178&lt;88.8%,2500,IF(CF178&lt;88.9%,2000,IF(CF178&lt;90%,1500,))))))))</f>
        <v>0</v>
      </c>
      <c r="DP178" s="311">
        <f>IF(CG178&lt;99%,5000,IF(CG178&lt;99.2%,4500,IF(CG178&lt;99.3%,4000,IF(CG178&lt;99.4%,3500,IF(CG178&lt;99.5%,3000,IF(CG178&lt;99.6%,2500,IF(CG178&lt;99.7%,2000,IF(CG178&lt;99.8%,1500,))))))))</f>
        <v>0</v>
      </c>
      <c r="DQ178" s="311">
        <f>IF(CH178&lt;99%,5000,IF(CH178&lt;99.2%,4500,IF(CH178&lt;99.3%,4000,IF(CH178&lt;99.4%,3500,IF(CH178&lt;99.5%,3000,IF(CH178&lt;99.6%,2500,IF(CH178&lt;99.7%,2000,IF(CH178&lt;99.8%,1500,))))))))</f>
        <v>0</v>
      </c>
      <c r="DR178" s="311">
        <f>IF(CI178&lt;99%,5000,IF(CI178&lt;99.2%,4500,IF(CI178&lt;99.3%,4000,IF(CI178&lt;99.4%,3500,IF(CI178&lt;99.5%,3000,IF(CI178&lt;99.6%,2500,IF(CI178&lt;99.7%,2000,IF(CI178&lt;99.8%,1500,))))))))</f>
        <v>0</v>
      </c>
    </row>
    <row r="179" spans="1:122" ht="13.5" thickBot="1" x14ac:dyDescent="0.25">
      <c r="A179" s="84">
        <v>1853</v>
      </c>
      <c r="B179" s="309"/>
      <c r="C179" s="112">
        <v>42675</v>
      </c>
      <c r="D179" s="109">
        <f t="shared" si="106"/>
        <v>7588</v>
      </c>
      <c r="E179" s="84">
        <v>401</v>
      </c>
      <c r="F179" s="88">
        <v>8</v>
      </c>
      <c r="G179" s="84">
        <v>0</v>
      </c>
      <c r="H179" s="89">
        <v>0.98004987531172072</v>
      </c>
      <c r="I179" s="88">
        <v>4190</v>
      </c>
      <c r="J179" s="84">
        <v>205</v>
      </c>
      <c r="K179" s="88">
        <v>0</v>
      </c>
      <c r="L179" s="89">
        <v>0.95107398568019097</v>
      </c>
      <c r="M179" s="88">
        <v>2104</v>
      </c>
      <c r="N179" s="88">
        <v>95</v>
      </c>
      <c r="O179" s="88">
        <v>0</v>
      </c>
      <c r="P179" s="90">
        <v>0.95484790874524716</v>
      </c>
      <c r="Q179" s="88">
        <v>11</v>
      </c>
      <c r="R179" s="88">
        <v>0</v>
      </c>
      <c r="S179" s="88">
        <v>0</v>
      </c>
      <c r="T179" s="90">
        <v>1</v>
      </c>
      <c r="U179" s="88">
        <v>882</v>
      </c>
      <c r="V179" s="88">
        <v>12</v>
      </c>
      <c r="W179" s="88">
        <v>0</v>
      </c>
      <c r="X179" s="90">
        <v>0.98639455782312924</v>
      </c>
      <c r="Y179" s="85">
        <f t="shared" si="129"/>
        <v>7588</v>
      </c>
      <c r="Z179" s="85">
        <f t="shared" si="129"/>
        <v>320</v>
      </c>
      <c r="AA179" s="91">
        <f t="shared" si="129"/>
        <v>0</v>
      </c>
      <c r="AB179" s="92">
        <v>1</v>
      </c>
      <c r="AC179" s="84">
        <v>0</v>
      </c>
      <c r="AD179" s="84">
        <v>0</v>
      </c>
      <c r="AE179" s="92">
        <v>1</v>
      </c>
      <c r="AF179" s="84">
        <v>0</v>
      </c>
      <c r="AG179" s="84">
        <v>0</v>
      </c>
      <c r="AH179" s="93">
        <v>1</v>
      </c>
      <c r="AI179" s="84">
        <v>0</v>
      </c>
      <c r="AJ179" s="94">
        <v>0</v>
      </c>
      <c r="AK179" s="93">
        <v>1</v>
      </c>
      <c r="AL179" s="84">
        <v>0</v>
      </c>
      <c r="AM179" s="94">
        <v>0</v>
      </c>
      <c r="AN179" s="93">
        <v>1</v>
      </c>
      <c r="AO179" s="84">
        <v>0</v>
      </c>
      <c r="AP179" s="94">
        <v>0</v>
      </c>
      <c r="AQ179" s="93">
        <v>1</v>
      </c>
      <c r="AR179" s="84">
        <v>0</v>
      </c>
      <c r="AS179" s="94">
        <v>0</v>
      </c>
      <c r="AT179" s="93">
        <v>1</v>
      </c>
      <c r="AU179" s="84">
        <v>0</v>
      </c>
      <c r="AV179" s="94">
        <v>0</v>
      </c>
      <c r="AW179" s="95">
        <f t="shared" si="126"/>
        <v>401</v>
      </c>
      <c r="AX179" s="95">
        <f t="shared" si="127"/>
        <v>6294</v>
      </c>
      <c r="AY179" s="96">
        <f t="shared" si="128"/>
        <v>893</v>
      </c>
      <c r="AZ179" s="106"/>
      <c r="BA179" s="97">
        <v>16</v>
      </c>
      <c r="BB179" s="98">
        <v>0</v>
      </c>
      <c r="BC179" s="98">
        <v>8</v>
      </c>
      <c r="BD179" s="99">
        <v>7.5</v>
      </c>
      <c r="BE179" s="100">
        <v>10.5</v>
      </c>
      <c r="BF179" s="101"/>
      <c r="BG179" s="84"/>
      <c r="BH179" s="84"/>
      <c r="BI179" s="102"/>
      <c r="BJ179" s="102"/>
      <c r="BK179" s="102"/>
      <c r="BL179" s="103"/>
      <c r="BM179" s="113"/>
      <c r="BN179" s="102"/>
      <c r="BO179" s="102"/>
      <c r="BP179" s="104"/>
      <c r="BQ179" s="104"/>
      <c r="BR179" s="104"/>
      <c r="BS179" s="104"/>
      <c r="BT179" s="105">
        <f t="shared" si="116"/>
        <v>1</v>
      </c>
      <c r="BU179" s="105">
        <f t="shared" si="117"/>
        <v>1</v>
      </c>
      <c r="BV179" s="105">
        <f t="shared" si="118"/>
        <v>1</v>
      </c>
      <c r="BW179" s="105">
        <f t="shared" si="108"/>
        <v>1</v>
      </c>
      <c r="BX179" s="105">
        <f t="shared" si="119"/>
        <v>1</v>
      </c>
      <c r="BY179" s="105">
        <f t="shared" si="120"/>
        <v>1</v>
      </c>
      <c r="BZ179" s="105">
        <f t="shared" si="121"/>
        <v>1</v>
      </c>
      <c r="CA179" s="215">
        <v>0.98</v>
      </c>
      <c r="CB179" s="215">
        <v>0.9</v>
      </c>
      <c r="CC179" s="314"/>
      <c r="CD179" s="314"/>
      <c r="CE179" s="314"/>
      <c r="CF179" s="314"/>
      <c r="CG179" s="314"/>
      <c r="CH179" s="314"/>
      <c r="CI179" s="314"/>
      <c r="CJ179" s="216">
        <v>0.998</v>
      </c>
      <c r="CK179" s="216">
        <v>0.95</v>
      </c>
      <c r="CL179" s="217">
        <f t="shared" si="109"/>
        <v>1</v>
      </c>
      <c r="CM179" s="217">
        <f t="shared" si="110"/>
        <v>1</v>
      </c>
      <c r="CN179" s="217">
        <f t="shared" si="111"/>
        <v>1</v>
      </c>
      <c r="CO179" s="217">
        <f t="shared" si="112"/>
        <v>1</v>
      </c>
      <c r="CP179" s="217">
        <f t="shared" si="113"/>
        <v>1</v>
      </c>
      <c r="CQ179" s="217">
        <f t="shared" si="114"/>
        <v>1</v>
      </c>
      <c r="CR179" s="217">
        <f t="shared" si="115"/>
        <v>1</v>
      </c>
      <c r="CS179" s="317"/>
      <c r="CT179" s="317"/>
      <c r="CU179" s="317"/>
      <c r="CV179" s="317"/>
      <c r="CW179" s="317"/>
      <c r="CX179" s="317"/>
      <c r="CY179" s="317"/>
      <c r="CZ179" s="316"/>
      <c r="DA179" s="312"/>
      <c r="DB179" s="312"/>
      <c r="DC179" s="312"/>
      <c r="DD179" s="312"/>
      <c r="DE179" s="84">
        <f t="shared" si="94"/>
        <v>0</v>
      </c>
      <c r="DF179" s="84">
        <f t="shared" si="94"/>
        <v>0</v>
      </c>
      <c r="DG179" s="84">
        <f t="shared" si="94"/>
        <v>0</v>
      </c>
      <c r="DH179" s="84">
        <f t="shared" si="95"/>
        <v>0</v>
      </c>
      <c r="DI179" s="84">
        <f t="shared" si="95"/>
        <v>0</v>
      </c>
      <c r="DJ179" s="84">
        <f t="shared" si="95"/>
        <v>0</v>
      </c>
      <c r="DK179" s="84">
        <f t="shared" si="93"/>
        <v>0</v>
      </c>
      <c r="DL179" s="311"/>
      <c r="DM179" s="311"/>
      <c r="DN179" s="311"/>
      <c r="DO179" s="311"/>
      <c r="DP179" s="311"/>
      <c r="DQ179" s="311"/>
      <c r="DR179" s="311"/>
    </row>
    <row r="180" spans="1:122" ht="13.5" thickBot="1" x14ac:dyDescent="0.25">
      <c r="A180" s="84">
        <v>1854</v>
      </c>
      <c r="B180" s="309"/>
      <c r="C180" s="112">
        <v>42676</v>
      </c>
      <c r="D180" s="109">
        <f t="shared" si="106"/>
        <v>73313</v>
      </c>
      <c r="E180" s="84">
        <v>10456</v>
      </c>
      <c r="F180" s="88">
        <v>340</v>
      </c>
      <c r="G180" s="84">
        <v>0</v>
      </c>
      <c r="H180" s="110">
        <v>0.96748278500382556</v>
      </c>
      <c r="I180" s="88">
        <v>12857</v>
      </c>
      <c r="J180" s="84">
        <v>399</v>
      </c>
      <c r="K180" s="88">
        <v>5</v>
      </c>
      <c r="L180" s="89">
        <v>0.96896632184802056</v>
      </c>
      <c r="M180" s="88">
        <v>4889</v>
      </c>
      <c r="N180" s="88">
        <v>110</v>
      </c>
      <c r="O180" s="88">
        <v>2</v>
      </c>
      <c r="P180" s="90">
        <v>0.97750051135201477</v>
      </c>
      <c r="Q180" s="88">
        <v>6785</v>
      </c>
      <c r="R180" s="88">
        <v>293</v>
      </c>
      <c r="S180" s="88">
        <v>0</v>
      </c>
      <c r="T180" s="90">
        <v>0.95681650700073695</v>
      </c>
      <c r="U180" s="88">
        <v>38326</v>
      </c>
      <c r="V180" s="88">
        <v>1450</v>
      </c>
      <c r="W180" s="88">
        <v>5</v>
      </c>
      <c r="X180" s="90">
        <v>0.9621666753639827</v>
      </c>
      <c r="Y180" s="85">
        <f>E180+I180+M180+Q180+U180</f>
        <v>73313</v>
      </c>
      <c r="Z180" s="85">
        <f>F180+J180+N180+R180+V180</f>
        <v>2592</v>
      </c>
      <c r="AA180" s="91">
        <f>G180+K180+O180+S180+W180</f>
        <v>12</v>
      </c>
      <c r="AB180" s="92">
        <v>1</v>
      </c>
      <c r="AC180" s="84">
        <v>0</v>
      </c>
      <c r="AD180" s="84">
        <v>0</v>
      </c>
      <c r="AE180" s="92">
        <v>1</v>
      </c>
      <c r="AF180" s="84">
        <v>0</v>
      </c>
      <c r="AG180" s="84">
        <v>0</v>
      </c>
      <c r="AH180" s="93">
        <v>1</v>
      </c>
      <c r="AI180" s="84">
        <v>0</v>
      </c>
      <c r="AJ180" s="94">
        <v>0</v>
      </c>
      <c r="AK180" s="93">
        <v>1</v>
      </c>
      <c r="AL180" s="84">
        <v>0</v>
      </c>
      <c r="AM180" s="94">
        <v>0</v>
      </c>
      <c r="AN180" s="93">
        <v>1</v>
      </c>
      <c r="AO180" s="84">
        <v>0</v>
      </c>
      <c r="AP180" s="94">
        <v>0</v>
      </c>
      <c r="AQ180" s="93">
        <v>1</v>
      </c>
      <c r="AR180" s="84">
        <v>0</v>
      </c>
      <c r="AS180" s="94">
        <v>0</v>
      </c>
      <c r="AT180" s="93">
        <v>1</v>
      </c>
      <c r="AU180" s="84">
        <v>0</v>
      </c>
      <c r="AV180" s="94">
        <v>0</v>
      </c>
      <c r="AW180" s="95">
        <f t="shared" si="126"/>
        <v>10456</v>
      </c>
      <c r="AX180" s="95">
        <f t="shared" si="127"/>
        <v>17746</v>
      </c>
      <c r="AY180" s="96">
        <f t="shared" si="128"/>
        <v>45111</v>
      </c>
      <c r="AZ180" s="106"/>
      <c r="BA180" s="97">
        <v>21</v>
      </c>
      <c r="BB180" s="98">
        <v>9</v>
      </c>
      <c r="BC180" s="98">
        <v>18</v>
      </c>
      <c r="BD180" s="99">
        <v>7.5</v>
      </c>
      <c r="BE180" s="100">
        <v>10.5</v>
      </c>
      <c r="BF180" s="101"/>
      <c r="BG180" s="84"/>
      <c r="BH180" s="84"/>
      <c r="BI180" s="102"/>
      <c r="BJ180" s="102"/>
      <c r="BK180" s="102"/>
      <c r="BL180" s="103"/>
      <c r="BM180" s="104"/>
      <c r="BN180" s="102"/>
      <c r="BO180" s="102"/>
      <c r="BP180" s="104"/>
      <c r="BQ180" s="104"/>
      <c r="BR180" s="104"/>
      <c r="BS180" s="104"/>
      <c r="BT180" s="105">
        <f t="shared" si="116"/>
        <v>1</v>
      </c>
      <c r="BU180" s="105">
        <f t="shared" si="117"/>
        <v>1</v>
      </c>
      <c r="BV180" s="105">
        <f t="shared" si="118"/>
        <v>1</v>
      </c>
      <c r="BW180" s="105">
        <f t="shared" si="108"/>
        <v>1</v>
      </c>
      <c r="BX180" s="105">
        <f t="shared" si="119"/>
        <v>1</v>
      </c>
      <c r="BY180" s="105">
        <f t="shared" si="120"/>
        <v>1</v>
      </c>
      <c r="BZ180" s="105">
        <f t="shared" si="121"/>
        <v>1</v>
      </c>
      <c r="CA180" s="215">
        <v>0.98</v>
      </c>
      <c r="CB180" s="215">
        <v>0.9</v>
      </c>
      <c r="CC180" s="314"/>
      <c r="CD180" s="314"/>
      <c r="CE180" s="314"/>
      <c r="CF180" s="314"/>
      <c r="CG180" s="314"/>
      <c r="CH180" s="314"/>
      <c r="CI180" s="314"/>
      <c r="CJ180" s="216">
        <v>0.998</v>
      </c>
      <c r="CK180" s="216">
        <v>0.95</v>
      </c>
      <c r="CL180" s="217">
        <f t="shared" si="109"/>
        <v>1</v>
      </c>
      <c r="CM180" s="217">
        <f t="shared" si="110"/>
        <v>1</v>
      </c>
      <c r="CN180" s="217">
        <f t="shared" si="111"/>
        <v>1</v>
      </c>
      <c r="CO180" s="217">
        <f t="shared" si="112"/>
        <v>1</v>
      </c>
      <c r="CP180" s="217">
        <f t="shared" si="113"/>
        <v>1</v>
      </c>
      <c r="CQ180" s="217">
        <f t="shared" si="114"/>
        <v>1</v>
      </c>
      <c r="CR180" s="217">
        <f t="shared" si="115"/>
        <v>1</v>
      </c>
      <c r="CS180" s="317"/>
      <c r="CT180" s="317"/>
      <c r="CU180" s="317"/>
      <c r="CV180" s="317"/>
      <c r="CW180" s="317"/>
      <c r="CX180" s="317"/>
      <c r="CY180" s="317"/>
      <c r="CZ180" s="316"/>
      <c r="DA180" s="312"/>
      <c r="DB180" s="312"/>
      <c r="DC180" s="312"/>
      <c r="DD180" s="312"/>
      <c r="DE180" s="84">
        <f t="shared" si="94"/>
        <v>0</v>
      </c>
      <c r="DF180" s="84">
        <f t="shared" si="94"/>
        <v>0</v>
      </c>
      <c r="DG180" s="84">
        <f t="shared" si="94"/>
        <v>0</v>
      </c>
      <c r="DH180" s="84">
        <f t="shared" si="95"/>
        <v>0</v>
      </c>
      <c r="DI180" s="84">
        <f t="shared" si="95"/>
        <v>0</v>
      </c>
      <c r="DJ180" s="84">
        <f t="shared" si="95"/>
        <v>0</v>
      </c>
      <c r="DK180" s="84">
        <f t="shared" si="93"/>
        <v>0</v>
      </c>
      <c r="DL180" s="311"/>
      <c r="DM180" s="311"/>
      <c r="DN180" s="311"/>
      <c r="DO180" s="311"/>
      <c r="DP180" s="311"/>
      <c r="DQ180" s="311"/>
      <c r="DR180" s="311"/>
    </row>
    <row r="181" spans="1:122" ht="13.5" thickBot="1" x14ac:dyDescent="0.25">
      <c r="A181" s="84">
        <v>1855</v>
      </c>
      <c r="B181" s="309"/>
      <c r="C181" s="86">
        <v>42677</v>
      </c>
      <c r="D181" s="87">
        <v>71861</v>
      </c>
      <c r="E181" s="84">
        <v>9699</v>
      </c>
      <c r="F181" s="88">
        <v>260</v>
      </c>
      <c r="G181" s="84">
        <v>2</v>
      </c>
      <c r="H181" s="89">
        <v>0.97319311269203013</v>
      </c>
      <c r="I181" s="88">
        <v>14142</v>
      </c>
      <c r="J181" s="84">
        <v>382</v>
      </c>
      <c r="K181" s="88">
        <v>6</v>
      </c>
      <c r="L181" s="89">
        <v>0.97298826191486354</v>
      </c>
      <c r="M181" s="88">
        <v>4484</v>
      </c>
      <c r="N181" s="88">
        <v>147</v>
      </c>
      <c r="O181" s="88">
        <v>8</v>
      </c>
      <c r="P181" s="90">
        <v>0.96721677074041035</v>
      </c>
      <c r="Q181" s="88">
        <v>7106</v>
      </c>
      <c r="R181" s="88">
        <v>325</v>
      </c>
      <c r="S181" s="88">
        <v>0</v>
      </c>
      <c r="T181" s="90">
        <v>0.95426400225161834</v>
      </c>
      <c r="U181" s="88">
        <v>36430</v>
      </c>
      <c r="V181" s="88">
        <v>1463</v>
      </c>
      <c r="W181" s="88">
        <v>1</v>
      </c>
      <c r="X181" s="90">
        <v>0.95984079055723304</v>
      </c>
      <c r="Y181" s="85">
        <v>71861</v>
      </c>
      <c r="Z181" s="85">
        <v>2577</v>
      </c>
      <c r="AA181" s="91">
        <v>17</v>
      </c>
      <c r="AB181" s="92">
        <v>1</v>
      </c>
      <c r="AC181" s="84">
        <v>0</v>
      </c>
      <c r="AD181" s="84">
        <v>0</v>
      </c>
      <c r="AE181" s="92">
        <v>1</v>
      </c>
      <c r="AF181" s="84">
        <v>0</v>
      </c>
      <c r="AG181" s="84">
        <v>0</v>
      </c>
      <c r="AH181" s="93">
        <v>1</v>
      </c>
      <c r="AI181" s="84">
        <v>0</v>
      </c>
      <c r="AJ181" s="94">
        <v>0</v>
      </c>
      <c r="AK181" s="93">
        <v>0.9</v>
      </c>
      <c r="AL181" s="84">
        <v>1</v>
      </c>
      <c r="AM181" s="84">
        <v>0.03</v>
      </c>
      <c r="AN181" s="93">
        <v>1</v>
      </c>
      <c r="AO181" s="84">
        <v>0</v>
      </c>
      <c r="AP181" s="94">
        <v>0</v>
      </c>
      <c r="AQ181" s="93">
        <v>1</v>
      </c>
      <c r="AR181" s="84">
        <v>0</v>
      </c>
      <c r="AS181" s="94">
        <v>0</v>
      </c>
      <c r="AT181" s="93">
        <v>1</v>
      </c>
      <c r="AU181" s="84">
        <v>0</v>
      </c>
      <c r="AV181" s="94">
        <v>0</v>
      </c>
      <c r="AW181" s="95">
        <f t="shared" si="126"/>
        <v>9699</v>
      </c>
      <c r="AX181" s="95">
        <f t="shared" si="127"/>
        <v>18626</v>
      </c>
      <c r="AY181" s="96">
        <f t="shared" si="128"/>
        <v>43536</v>
      </c>
      <c r="AZ181" s="108" t="s">
        <v>193</v>
      </c>
      <c r="BA181" s="97">
        <v>21</v>
      </c>
      <c r="BB181" s="98">
        <v>9</v>
      </c>
      <c r="BC181" s="98">
        <v>22</v>
      </c>
      <c r="BD181" s="99">
        <v>7.5</v>
      </c>
      <c r="BE181" s="100">
        <v>10.5</v>
      </c>
      <c r="BF181" s="101"/>
      <c r="BG181" s="84"/>
      <c r="BH181" s="84"/>
      <c r="BI181" s="102">
        <v>0.75</v>
      </c>
      <c r="BJ181" s="102"/>
      <c r="BK181" s="102"/>
      <c r="BL181" s="103"/>
      <c r="BM181" s="104"/>
      <c r="BN181" s="102"/>
      <c r="BO181" s="102"/>
      <c r="BP181" s="104">
        <v>0</v>
      </c>
      <c r="BQ181" s="104"/>
      <c r="BR181" s="104"/>
      <c r="BS181" s="104"/>
      <c r="BT181" s="105">
        <f t="shared" si="116"/>
        <v>1</v>
      </c>
      <c r="BU181" s="105">
        <f t="shared" si="117"/>
        <v>1</v>
      </c>
      <c r="BV181" s="105">
        <f t="shared" si="118"/>
        <v>1</v>
      </c>
      <c r="BW181" s="105">
        <f t="shared" si="108"/>
        <v>1</v>
      </c>
      <c r="BX181" s="105">
        <f t="shared" si="119"/>
        <v>1</v>
      </c>
      <c r="BY181" s="105">
        <f t="shared" si="120"/>
        <v>1</v>
      </c>
      <c r="BZ181" s="105">
        <f t="shared" si="121"/>
        <v>1</v>
      </c>
      <c r="CA181" s="215">
        <v>0.98</v>
      </c>
      <c r="CB181" s="215">
        <v>0.9</v>
      </c>
      <c r="CC181" s="314"/>
      <c r="CD181" s="314"/>
      <c r="CE181" s="314"/>
      <c r="CF181" s="314"/>
      <c r="CG181" s="314"/>
      <c r="CH181" s="314"/>
      <c r="CI181" s="314"/>
      <c r="CJ181" s="216">
        <v>0.998</v>
      </c>
      <c r="CK181" s="216">
        <v>0.95</v>
      </c>
      <c r="CL181" s="217">
        <f t="shared" si="109"/>
        <v>1</v>
      </c>
      <c r="CM181" s="217">
        <f t="shared" si="110"/>
        <v>1</v>
      </c>
      <c r="CN181" s="217">
        <f t="shared" si="111"/>
        <v>1</v>
      </c>
      <c r="CO181" s="217">
        <f t="shared" si="112"/>
        <v>0.9</v>
      </c>
      <c r="CP181" s="217">
        <f t="shared" si="113"/>
        <v>1</v>
      </c>
      <c r="CQ181" s="217">
        <f t="shared" si="114"/>
        <v>1</v>
      </c>
      <c r="CR181" s="217">
        <f t="shared" si="115"/>
        <v>1</v>
      </c>
      <c r="CS181" s="317"/>
      <c r="CT181" s="317"/>
      <c r="CU181" s="317"/>
      <c r="CV181" s="317"/>
      <c r="CW181" s="317"/>
      <c r="CX181" s="317"/>
      <c r="CY181" s="317"/>
      <c r="CZ181" s="316"/>
      <c r="DA181" s="312"/>
      <c r="DB181" s="312"/>
      <c r="DC181" s="312"/>
      <c r="DD181" s="312"/>
      <c r="DE181" s="84">
        <f t="shared" si="94"/>
        <v>0</v>
      </c>
      <c r="DF181" s="84">
        <f t="shared" si="94"/>
        <v>0</v>
      </c>
      <c r="DG181" s="84">
        <f t="shared" si="94"/>
        <v>0</v>
      </c>
      <c r="DH181" s="84">
        <f t="shared" si="95"/>
        <v>0</v>
      </c>
      <c r="DI181" s="84">
        <f t="shared" si="95"/>
        <v>0</v>
      </c>
      <c r="DJ181" s="84">
        <f t="shared" si="95"/>
        <v>0</v>
      </c>
      <c r="DK181" s="84">
        <f t="shared" si="93"/>
        <v>0</v>
      </c>
      <c r="DL181" s="311"/>
      <c r="DM181" s="311"/>
      <c r="DN181" s="311"/>
      <c r="DO181" s="311"/>
      <c r="DP181" s="311"/>
      <c r="DQ181" s="311"/>
      <c r="DR181" s="311"/>
    </row>
    <row r="182" spans="1:122" ht="13.5" thickBot="1" x14ac:dyDescent="0.25">
      <c r="A182" s="84">
        <v>1856</v>
      </c>
      <c r="B182" s="309"/>
      <c r="C182" s="86">
        <v>42678</v>
      </c>
      <c r="D182" s="87">
        <v>66301</v>
      </c>
      <c r="E182" s="84">
        <v>9503</v>
      </c>
      <c r="F182" s="88">
        <v>318</v>
      </c>
      <c r="G182" s="84">
        <v>24</v>
      </c>
      <c r="H182" s="89">
        <v>0.96653688308955066</v>
      </c>
      <c r="I182" s="88">
        <v>10237</v>
      </c>
      <c r="J182" s="84">
        <v>422</v>
      </c>
      <c r="K182" s="88">
        <v>9</v>
      </c>
      <c r="L182" s="89">
        <v>0.9587769854449546</v>
      </c>
      <c r="M182" s="88">
        <v>4089</v>
      </c>
      <c r="N182" s="88">
        <v>127</v>
      </c>
      <c r="O182" s="88">
        <v>76</v>
      </c>
      <c r="P182" s="90">
        <v>0.96894106138420155</v>
      </c>
      <c r="Q182" s="88">
        <v>5857</v>
      </c>
      <c r="R182" s="88">
        <v>283</v>
      </c>
      <c r="S182" s="88">
        <v>2</v>
      </c>
      <c r="T182" s="90">
        <v>0.95168174833532526</v>
      </c>
      <c r="U182" s="88">
        <v>36615</v>
      </c>
      <c r="V182" s="88">
        <v>1677</v>
      </c>
      <c r="W182" s="88">
        <v>7</v>
      </c>
      <c r="X182" s="90">
        <v>0.95419909873002873</v>
      </c>
      <c r="Y182" s="85">
        <v>66301</v>
      </c>
      <c r="Z182" s="85">
        <v>2827</v>
      </c>
      <c r="AA182" s="91">
        <v>118</v>
      </c>
      <c r="AB182" s="92">
        <v>1</v>
      </c>
      <c r="AC182" s="84">
        <v>0</v>
      </c>
      <c r="AD182" s="84">
        <v>0</v>
      </c>
      <c r="AE182" s="92">
        <v>1</v>
      </c>
      <c r="AF182" s="84">
        <v>0</v>
      </c>
      <c r="AG182" s="84">
        <v>0</v>
      </c>
      <c r="AH182" s="93">
        <v>0.998</v>
      </c>
      <c r="AI182" s="84">
        <v>1</v>
      </c>
      <c r="AJ182" s="94">
        <v>0.1</v>
      </c>
      <c r="AK182" s="93">
        <v>1</v>
      </c>
      <c r="AL182" s="84">
        <v>0</v>
      </c>
      <c r="AM182" s="94">
        <v>0</v>
      </c>
      <c r="AN182" s="93">
        <v>1</v>
      </c>
      <c r="AO182" s="84">
        <v>0</v>
      </c>
      <c r="AP182" s="94">
        <v>0</v>
      </c>
      <c r="AQ182" s="93">
        <v>1</v>
      </c>
      <c r="AR182" s="84">
        <v>0</v>
      </c>
      <c r="AS182" s="94">
        <v>0</v>
      </c>
      <c r="AT182" s="93">
        <v>1</v>
      </c>
      <c r="AU182" s="84">
        <v>0</v>
      </c>
      <c r="AV182" s="94">
        <v>0</v>
      </c>
      <c r="AW182" s="95">
        <f t="shared" si="126"/>
        <v>9503</v>
      </c>
      <c r="AX182" s="95">
        <f t="shared" si="127"/>
        <v>14326</v>
      </c>
      <c r="AY182" s="96">
        <f t="shared" si="128"/>
        <v>42472</v>
      </c>
      <c r="AZ182" s="108" t="s">
        <v>194</v>
      </c>
      <c r="BA182" s="97">
        <v>21</v>
      </c>
      <c r="BB182" s="98">
        <v>9</v>
      </c>
      <c r="BC182" s="98">
        <v>22</v>
      </c>
      <c r="BD182" s="99">
        <v>7.5</v>
      </c>
      <c r="BE182" s="100">
        <v>10.5</v>
      </c>
      <c r="BF182" s="101"/>
      <c r="BG182" s="84"/>
      <c r="BH182" s="84">
        <v>0.1</v>
      </c>
      <c r="BI182" s="102"/>
      <c r="BJ182" s="102"/>
      <c r="BK182" s="102"/>
      <c r="BL182" s="103"/>
      <c r="BM182" s="104"/>
      <c r="BN182" s="102"/>
      <c r="BO182" s="102">
        <v>0</v>
      </c>
      <c r="BP182" s="104"/>
      <c r="BQ182" s="104"/>
      <c r="BR182" s="104"/>
      <c r="BS182" s="104"/>
      <c r="BT182" s="105">
        <f t="shared" si="116"/>
        <v>1</v>
      </c>
      <c r="BU182" s="105">
        <f t="shared" si="117"/>
        <v>1</v>
      </c>
      <c r="BV182" s="105">
        <f t="shared" si="118"/>
        <v>1</v>
      </c>
      <c r="BW182" s="105">
        <f t="shared" si="108"/>
        <v>1</v>
      </c>
      <c r="BX182" s="105">
        <f t="shared" si="119"/>
        <v>1</v>
      </c>
      <c r="BY182" s="105">
        <f t="shared" si="120"/>
        <v>1</v>
      </c>
      <c r="BZ182" s="105">
        <f t="shared" si="121"/>
        <v>1</v>
      </c>
      <c r="CA182" s="215">
        <v>0.98</v>
      </c>
      <c r="CB182" s="215">
        <v>0.9</v>
      </c>
      <c r="CC182" s="314"/>
      <c r="CD182" s="314"/>
      <c r="CE182" s="314"/>
      <c r="CF182" s="314"/>
      <c r="CG182" s="314"/>
      <c r="CH182" s="314"/>
      <c r="CI182" s="314"/>
      <c r="CJ182" s="216">
        <v>0.998</v>
      </c>
      <c r="CK182" s="216">
        <v>0.95</v>
      </c>
      <c r="CL182" s="217">
        <f t="shared" si="109"/>
        <v>1</v>
      </c>
      <c r="CM182" s="217">
        <f t="shared" si="110"/>
        <v>1</v>
      </c>
      <c r="CN182" s="217">
        <f t="shared" si="111"/>
        <v>0.998</v>
      </c>
      <c r="CO182" s="217">
        <f t="shared" si="112"/>
        <v>1</v>
      </c>
      <c r="CP182" s="217">
        <f t="shared" si="113"/>
        <v>1</v>
      </c>
      <c r="CQ182" s="217">
        <f t="shared" si="114"/>
        <v>1</v>
      </c>
      <c r="CR182" s="217">
        <f t="shared" si="115"/>
        <v>1</v>
      </c>
      <c r="CS182" s="317"/>
      <c r="CT182" s="317"/>
      <c r="CU182" s="317"/>
      <c r="CV182" s="317"/>
      <c r="CW182" s="317"/>
      <c r="CX182" s="317"/>
      <c r="CY182" s="317"/>
      <c r="CZ182" s="316"/>
      <c r="DA182" s="312"/>
      <c r="DB182" s="312"/>
      <c r="DC182" s="312"/>
      <c r="DD182" s="312"/>
      <c r="DE182" s="84">
        <f t="shared" si="94"/>
        <v>0</v>
      </c>
      <c r="DF182" s="84">
        <f t="shared" si="94"/>
        <v>0</v>
      </c>
      <c r="DG182" s="84">
        <f t="shared" si="94"/>
        <v>0</v>
      </c>
      <c r="DH182" s="84">
        <f t="shared" si="95"/>
        <v>0</v>
      </c>
      <c r="DI182" s="84">
        <f t="shared" si="95"/>
        <v>0</v>
      </c>
      <c r="DJ182" s="84">
        <f t="shared" si="95"/>
        <v>0</v>
      </c>
      <c r="DK182" s="84">
        <f t="shared" si="93"/>
        <v>0</v>
      </c>
      <c r="DL182" s="311"/>
      <c r="DM182" s="311"/>
      <c r="DN182" s="311"/>
      <c r="DO182" s="311"/>
      <c r="DP182" s="311"/>
      <c r="DQ182" s="311"/>
      <c r="DR182" s="311"/>
    </row>
    <row r="183" spans="1:122" ht="13.5" thickBot="1" x14ac:dyDescent="0.25">
      <c r="A183" s="84">
        <v>1857</v>
      </c>
      <c r="B183" s="309"/>
      <c r="C183" s="86">
        <v>42679</v>
      </c>
      <c r="D183" s="87">
        <v>41016</v>
      </c>
      <c r="E183" s="84"/>
      <c r="F183" s="88"/>
      <c r="G183" s="84"/>
      <c r="H183" s="89"/>
      <c r="I183" s="88">
        <v>3506</v>
      </c>
      <c r="J183" s="84">
        <v>239</v>
      </c>
      <c r="K183" s="88">
        <v>1</v>
      </c>
      <c r="L183" s="89">
        <v>0.93183114660581856</v>
      </c>
      <c r="M183" s="88">
        <v>2597</v>
      </c>
      <c r="N183" s="88">
        <v>216</v>
      </c>
      <c r="O183" s="88">
        <v>1</v>
      </c>
      <c r="P183" s="90">
        <v>0.91682710820177127</v>
      </c>
      <c r="Q183" s="88">
        <v>2135</v>
      </c>
      <c r="R183" s="88">
        <v>73</v>
      </c>
      <c r="S183" s="88">
        <v>0</v>
      </c>
      <c r="T183" s="90">
        <v>0.96580796252927403</v>
      </c>
      <c r="U183" s="88">
        <v>32778</v>
      </c>
      <c r="V183" s="88">
        <v>1176</v>
      </c>
      <c r="W183" s="88">
        <v>8</v>
      </c>
      <c r="X183" s="90">
        <v>0.96412227713710419</v>
      </c>
      <c r="Y183" s="85">
        <v>41016</v>
      </c>
      <c r="Z183" s="85">
        <v>1704</v>
      </c>
      <c r="AA183" s="91">
        <v>10</v>
      </c>
      <c r="AB183" s="92">
        <v>1</v>
      </c>
      <c r="AC183" s="84">
        <v>0</v>
      </c>
      <c r="AD183" s="84">
        <v>0</v>
      </c>
      <c r="AE183" s="92">
        <v>1</v>
      </c>
      <c r="AF183" s="84">
        <v>0</v>
      </c>
      <c r="AG183" s="84">
        <v>0</v>
      </c>
      <c r="AH183" s="93">
        <v>1</v>
      </c>
      <c r="AI183" s="84">
        <v>0</v>
      </c>
      <c r="AJ183" s="94">
        <v>0</v>
      </c>
      <c r="AK183" s="93">
        <v>1</v>
      </c>
      <c r="AL183" s="84">
        <v>0</v>
      </c>
      <c r="AM183" s="94">
        <v>0</v>
      </c>
      <c r="AN183" s="93">
        <v>1</v>
      </c>
      <c r="AO183" s="84">
        <v>0</v>
      </c>
      <c r="AP183" s="94">
        <v>0</v>
      </c>
      <c r="AQ183" s="93">
        <v>1</v>
      </c>
      <c r="AR183" s="84">
        <v>0</v>
      </c>
      <c r="AS183" s="94">
        <v>0</v>
      </c>
      <c r="AT183" s="93">
        <v>1</v>
      </c>
      <c r="AU183" s="84">
        <v>0</v>
      </c>
      <c r="AV183" s="94">
        <v>0</v>
      </c>
      <c r="AW183" s="95">
        <f t="shared" si="126"/>
        <v>0</v>
      </c>
      <c r="AX183" s="95">
        <f t="shared" si="127"/>
        <v>6103</v>
      </c>
      <c r="AY183" s="96">
        <f t="shared" si="128"/>
        <v>34913</v>
      </c>
      <c r="AZ183" s="108"/>
      <c r="BA183" s="97">
        <v>21</v>
      </c>
      <c r="BB183" s="98">
        <v>9</v>
      </c>
      <c r="BC183" s="98">
        <v>22</v>
      </c>
      <c r="BD183" s="99">
        <v>7.5</v>
      </c>
      <c r="BE183" s="100">
        <v>10.5</v>
      </c>
      <c r="BF183" s="101"/>
      <c r="BG183" s="84"/>
      <c r="BH183" s="84"/>
      <c r="BI183" s="102"/>
      <c r="BJ183" s="102"/>
      <c r="BK183" s="102"/>
      <c r="BL183" s="103"/>
      <c r="BM183" s="104"/>
      <c r="BN183" s="102"/>
      <c r="BO183" s="102"/>
      <c r="BP183" s="104"/>
      <c r="BQ183" s="104"/>
      <c r="BR183" s="104"/>
      <c r="BS183" s="104"/>
      <c r="BT183" s="105">
        <f t="shared" si="116"/>
        <v>1</v>
      </c>
      <c r="BU183" s="105">
        <f t="shared" si="117"/>
        <v>1</v>
      </c>
      <c r="BV183" s="105">
        <f t="shared" si="118"/>
        <v>1</v>
      </c>
      <c r="BW183" s="105">
        <f t="shared" si="108"/>
        <v>1</v>
      </c>
      <c r="BX183" s="105">
        <f t="shared" si="119"/>
        <v>1</v>
      </c>
      <c r="BY183" s="105">
        <f t="shared" si="120"/>
        <v>1</v>
      </c>
      <c r="BZ183" s="105">
        <f t="shared" si="121"/>
        <v>1</v>
      </c>
      <c r="CA183" s="215">
        <v>0.98</v>
      </c>
      <c r="CB183" s="215">
        <v>0.9</v>
      </c>
      <c r="CC183" s="314"/>
      <c r="CD183" s="314"/>
      <c r="CE183" s="314"/>
      <c r="CF183" s="314"/>
      <c r="CG183" s="314"/>
      <c r="CH183" s="314"/>
      <c r="CI183" s="314"/>
      <c r="CJ183" s="216">
        <v>0.998</v>
      </c>
      <c r="CK183" s="216">
        <v>0.95</v>
      </c>
      <c r="CL183" s="217">
        <f t="shared" si="109"/>
        <v>1</v>
      </c>
      <c r="CM183" s="217">
        <f t="shared" si="110"/>
        <v>1</v>
      </c>
      <c r="CN183" s="217">
        <f t="shared" si="111"/>
        <v>1</v>
      </c>
      <c r="CO183" s="217">
        <f t="shared" si="112"/>
        <v>1</v>
      </c>
      <c r="CP183" s="217">
        <f t="shared" si="113"/>
        <v>1</v>
      </c>
      <c r="CQ183" s="217">
        <f t="shared" si="114"/>
        <v>1</v>
      </c>
      <c r="CR183" s="217">
        <f t="shared" si="115"/>
        <v>1</v>
      </c>
      <c r="CS183" s="317"/>
      <c r="CT183" s="317"/>
      <c r="CU183" s="317"/>
      <c r="CV183" s="317"/>
      <c r="CW183" s="317"/>
      <c r="CX183" s="317"/>
      <c r="CY183" s="317"/>
      <c r="CZ183" s="316"/>
      <c r="DA183" s="312"/>
      <c r="DB183" s="312"/>
      <c r="DC183" s="312"/>
      <c r="DD183" s="312"/>
      <c r="DE183" s="84">
        <f t="shared" si="94"/>
        <v>0</v>
      </c>
      <c r="DF183" s="84">
        <f t="shared" si="94"/>
        <v>0</v>
      </c>
      <c r="DG183" s="84">
        <f t="shared" si="94"/>
        <v>0</v>
      </c>
      <c r="DH183" s="84">
        <f t="shared" si="95"/>
        <v>0</v>
      </c>
      <c r="DI183" s="84">
        <f t="shared" si="95"/>
        <v>0</v>
      </c>
      <c r="DJ183" s="84">
        <f t="shared" si="95"/>
        <v>0</v>
      </c>
      <c r="DK183" s="84">
        <f t="shared" si="93"/>
        <v>0</v>
      </c>
      <c r="DL183" s="311"/>
      <c r="DM183" s="311"/>
      <c r="DN183" s="311"/>
      <c r="DO183" s="311"/>
      <c r="DP183" s="311"/>
      <c r="DQ183" s="311"/>
      <c r="DR183" s="311"/>
    </row>
    <row r="184" spans="1:122" ht="13.5" thickBot="1" x14ac:dyDescent="0.25">
      <c r="A184" s="84">
        <v>1858</v>
      </c>
      <c r="B184" s="310"/>
      <c r="C184" s="86">
        <v>42680</v>
      </c>
      <c r="D184" s="87">
        <v>34205</v>
      </c>
      <c r="E184" s="84"/>
      <c r="F184" s="88"/>
      <c r="G184" s="84"/>
      <c r="H184" s="89"/>
      <c r="I184" s="88">
        <v>482</v>
      </c>
      <c r="J184" s="84">
        <v>13</v>
      </c>
      <c r="K184" s="88">
        <v>0</v>
      </c>
      <c r="L184" s="89">
        <v>0.97302904564315351</v>
      </c>
      <c r="M184" s="88">
        <v>540</v>
      </c>
      <c r="N184" s="88">
        <v>23</v>
      </c>
      <c r="O184" s="88">
        <v>0</v>
      </c>
      <c r="P184" s="90">
        <v>0.95740740740740737</v>
      </c>
      <c r="Q184" s="88">
        <v>83</v>
      </c>
      <c r="R184" s="88">
        <v>5</v>
      </c>
      <c r="S184" s="88">
        <v>0</v>
      </c>
      <c r="T184" s="90">
        <v>0.93975903614457834</v>
      </c>
      <c r="U184" s="88">
        <v>33100</v>
      </c>
      <c r="V184" s="88">
        <v>894</v>
      </c>
      <c r="W184" s="88">
        <v>12</v>
      </c>
      <c r="X184" s="90">
        <v>0.97299093655589119</v>
      </c>
      <c r="Y184" s="85">
        <v>34205</v>
      </c>
      <c r="Z184" s="85">
        <v>935</v>
      </c>
      <c r="AA184" s="91">
        <v>12</v>
      </c>
      <c r="AB184" s="92">
        <v>1</v>
      </c>
      <c r="AC184" s="84">
        <v>0</v>
      </c>
      <c r="AD184" s="84">
        <v>0</v>
      </c>
      <c r="AE184" s="92">
        <v>1</v>
      </c>
      <c r="AF184" s="84">
        <v>0</v>
      </c>
      <c r="AG184" s="84">
        <v>0</v>
      </c>
      <c r="AH184" s="93">
        <v>1</v>
      </c>
      <c r="AI184" s="84">
        <v>0</v>
      </c>
      <c r="AJ184" s="94">
        <v>0</v>
      </c>
      <c r="AK184" s="93">
        <v>1</v>
      </c>
      <c r="AL184" s="84">
        <v>0</v>
      </c>
      <c r="AM184" s="94">
        <v>0</v>
      </c>
      <c r="AN184" s="93">
        <v>1</v>
      </c>
      <c r="AO184" s="84">
        <v>0</v>
      </c>
      <c r="AP184" s="94">
        <v>0</v>
      </c>
      <c r="AQ184" s="93">
        <v>1</v>
      </c>
      <c r="AR184" s="84">
        <v>0</v>
      </c>
      <c r="AS184" s="94">
        <v>0</v>
      </c>
      <c r="AT184" s="93">
        <v>1</v>
      </c>
      <c r="AU184" s="84">
        <v>0</v>
      </c>
      <c r="AV184" s="94">
        <v>0</v>
      </c>
      <c r="AW184" s="95">
        <f t="shared" si="126"/>
        <v>0</v>
      </c>
      <c r="AX184" s="95">
        <f t="shared" si="127"/>
        <v>1022</v>
      </c>
      <c r="AY184" s="96">
        <f t="shared" si="128"/>
        <v>33183</v>
      </c>
      <c r="AZ184" s="108"/>
      <c r="BA184" s="97">
        <v>21</v>
      </c>
      <c r="BB184" s="98">
        <v>9</v>
      </c>
      <c r="BC184" s="98">
        <v>22</v>
      </c>
      <c r="BD184" s="99">
        <v>7.5</v>
      </c>
      <c r="BE184" s="100">
        <v>10.5</v>
      </c>
      <c r="BF184" s="101"/>
      <c r="BG184" s="84"/>
      <c r="BH184" s="84"/>
      <c r="BI184" s="102"/>
      <c r="BJ184" s="102"/>
      <c r="BK184" s="102"/>
      <c r="BL184" s="103"/>
      <c r="BM184" s="104"/>
      <c r="BN184" s="102"/>
      <c r="BO184" s="102"/>
      <c r="BP184" s="104"/>
      <c r="BQ184" s="104"/>
      <c r="BR184" s="104"/>
      <c r="BS184" s="104"/>
      <c r="BT184" s="105">
        <f t="shared" si="116"/>
        <v>1</v>
      </c>
      <c r="BU184" s="105">
        <f t="shared" si="117"/>
        <v>1</v>
      </c>
      <c r="BV184" s="105">
        <f t="shared" si="118"/>
        <v>1</v>
      </c>
      <c r="BW184" s="105">
        <f t="shared" si="108"/>
        <v>1</v>
      </c>
      <c r="BX184" s="105">
        <f t="shared" si="119"/>
        <v>1</v>
      </c>
      <c r="BY184" s="105">
        <f t="shared" si="120"/>
        <v>1</v>
      </c>
      <c r="BZ184" s="105">
        <f t="shared" si="121"/>
        <v>1</v>
      </c>
      <c r="CA184" s="215">
        <v>0.98</v>
      </c>
      <c r="CB184" s="215">
        <v>0.9</v>
      </c>
      <c r="CC184" s="315"/>
      <c r="CD184" s="315"/>
      <c r="CE184" s="315"/>
      <c r="CF184" s="315"/>
      <c r="CG184" s="315"/>
      <c r="CH184" s="315"/>
      <c r="CI184" s="315"/>
      <c r="CJ184" s="216">
        <v>0.998</v>
      </c>
      <c r="CK184" s="216">
        <v>0.95</v>
      </c>
      <c r="CL184" s="217">
        <f t="shared" si="109"/>
        <v>1</v>
      </c>
      <c r="CM184" s="217">
        <f t="shared" si="110"/>
        <v>1</v>
      </c>
      <c r="CN184" s="217">
        <f t="shared" si="111"/>
        <v>1</v>
      </c>
      <c r="CO184" s="217">
        <f t="shared" si="112"/>
        <v>1</v>
      </c>
      <c r="CP184" s="217">
        <f t="shared" si="113"/>
        <v>1</v>
      </c>
      <c r="CQ184" s="217">
        <f t="shared" si="114"/>
        <v>1</v>
      </c>
      <c r="CR184" s="217">
        <f t="shared" si="115"/>
        <v>1</v>
      </c>
      <c r="CS184" s="317"/>
      <c r="CT184" s="317"/>
      <c r="CU184" s="317"/>
      <c r="CV184" s="317"/>
      <c r="CW184" s="317"/>
      <c r="CX184" s="317"/>
      <c r="CY184" s="317"/>
      <c r="CZ184" s="316"/>
      <c r="DA184" s="312"/>
      <c r="DB184" s="312"/>
      <c r="DC184" s="312"/>
      <c r="DD184" s="312"/>
      <c r="DE184" s="84">
        <f t="shared" si="94"/>
        <v>0</v>
      </c>
      <c r="DF184" s="84">
        <f t="shared" si="94"/>
        <v>0</v>
      </c>
      <c r="DG184" s="84">
        <f t="shared" si="94"/>
        <v>0</v>
      </c>
      <c r="DH184" s="84">
        <f t="shared" si="95"/>
        <v>0</v>
      </c>
      <c r="DI184" s="84">
        <f t="shared" si="95"/>
        <v>0</v>
      </c>
      <c r="DJ184" s="84">
        <f t="shared" si="95"/>
        <v>0</v>
      </c>
      <c r="DK184" s="84">
        <f t="shared" si="93"/>
        <v>0</v>
      </c>
      <c r="DL184" s="311"/>
      <c r="DM184" s="311"/>
      <c r="DN184" s="311"/>
      <c r="DO184" s="311"/>
      <c r="DP184" s="311"/>
      <c r="DQ184" s="311"/>
      <c r="DR184" s="311"/>
    </row>
    <row r="185" spans="1:122" ht="13.5" thickBot="1" x14ac:dyDescent="0.25">
      <c r="A185" s="84">
        <v>1859</v>
      </c>
      <c r="B185" s="308">
        <v>45</v>
      </c>
      <c r="C185" s="86">
        <v>42681</v>
      </c>
      <c r="D185" s="87">
        <v>75779</v>
      </c>
      <c r="E185" s="84">
        <v>11740</v>
      </c>
      <c r="F185" s="88">
        <v>262</v>
      </c>
      <c r="G185" s="84">
        <v>0</v>
      </c>
      <c r="H185" s="89">
        <v>0.97768313458262346</v>
      </c>
      <c r="I185" s="88">
        <v>14101</v>
      </c>
      <c r="J185" s="84">
        <v>441</v>
      </c>
      <c r="K185" s="88">
        <v>0</v>
      </c>
      <c r="L185" s="89">
        <v>0.968725622296291</v>
      </c>
      <c r="M185" s="88">
        <v>4814</v>
      </c>
      <c r="N185" s="88">
        <v>139</v>
      </c>
      <c r="O185" s="88">
        <v>0</v>
      </c>
      <c r="P185" s="90">
        <v>0.97112588284171164</v>
      </c>
      <c r="Q185" s="88">
        <v>7413</v>
      </c>
      <c r="R185" s="88">
        <v>306</v>
      </c>
      <c r="S185" s="88">
        <v>0</v>
      </c>
      <c r="T185" s="90">
        <v>0.95872116552003239</v>
      </c>
      <c r="U185" s="88">
        <v>37711</v>
      </c>
      <c r="V185" s="88">
        <v>1180</v>
      </c>
      <c r="W185" s="88">
        <v>0</v>
      </c>
      <c r="X185" s="90">
        <v>0.96870939513669752</v>
      </c>
      <c r="Y185" s="85">
        <v>75779</v>
      </c>
      <c r="Z185" s="85">
        <v>2328</v>
      </c>
      <c r="AA185" s="91">
        <v>0</v>
      </c>
      <c r="AB185" s="92">
        <v>1</v>
      </c>
      <c r="AC185" s="84">
        <v>0</v>
      </c>
      <c r="AD185" s="84">
        <v>0</v>
      </c>
      <c r="AE185" s="92">
        <v>1</v>
      </c>
      <c r="AF185" s="84">
        <v>0</v>
      </c>
      <c r="AG185" s="84">
        <v>0</v>
      </c>
      <c r="AH185" s="93">
        <v>1</v>
      </c>
      <c r="AI185" s="84">
        <v>0</v>
      </c>
      <c r="AJ185" s="94">
        <v>0</v>
      </c>
      <c r="AK185" s="93">
        <v>1</v>
      </c>
      <c r="AL185" s="84">
        <v>0</v>
      </c>
      <c r="AM185" s="94">
        <v>0</v>
      </c>
      <c r="AN185" s="93">
        <v>1</v>
      </c>
      <c r="AO185" s="84">
        <v>0</v>
      </c>
      <c r="AP185" s="94">
        <v>0</v>
      </c>
      <c r="AQ185" s="93">
        <v>1</v>
      </c>
      <c r="AR185" s="84">
        <v>0</v>
      </c>
      <c r="AS185" s="94">
        <v>0</v>
      </c>
      <c r="AT185" s="93">
        <v>1</v>
      </c>
      <c r="AU185" s="84">
        <v>0</v>
      </c>
      <c r="AV185" s="94">
        <v>0</v>
      </c>
      <c r="AW185" s="95">
        <f t="shared" si="126"/>
        <v>11740</v>
      </c>
      <c r="AX185" s="95">
        <f t="shared" si="127"/>
        <v>18915</v>
      </c>
      <c r="AY185" s="96">
        <f t="shared" si="128"/>
        <v>45124</v>
      </c>
      <c r="AZ185" s="108"/>
      <c r="BA185" s="97">
        <v>14.5</v>
      </c>
      <c r="BB185" s="98">
        <v>0</v>
      </c>
      <c r="BC185" s="98">
        <v>12</v>
      </c>
      <c r="BD185" s="99">
        <v>7.5</v>
      </c>
      <c r="BE185" s="100">
        <v>10.5</v>
      </c>
      <c r="BF185" s="101"/>
      <c r="BG185" s="84"/>
      <c r="BH185" s="84"/>
      <c r="BI185" s="102"/>
      <c r="BJ185" s="102"/>
      <c r="BK185" s="102"/>
      <c r="BL185" s="103"/>
      <c r="BM185" s="104"/>
      <c r="BN185" s="102"/>
      <c r="BO185" s="102"/>
      <c r="BP185" s="104"/>
      <c r="BQ185" s="104"/>
      <c r="BR185" s="104"/>
      <c r="BS185" s="104"/>
      <c r="BT185" s="105">
        <f t="shared" si="116"/>
        <v>1</v>
      </c>
      <c r="BU185" s="105">
        <f t="shared" si="117"/>
        <v>1</v>
      </c>
      <c r="BV185" s="105">
        <f t="shared" si="118"/>
        <v>1</v>
      </c>
      <c r="BW185" s="105">
        <f t="shared" si="108"/>
        <v>1</v>
      </c>
      <c r="BX185" s="105">
        <f t="shared" si="119"/>
        <v>1</v>
      </c>
      <c r="BY185" s="105">
        <f t="shared" si="120"/>
        <v>1</v>
      </c>
      <c r="BZ185" s="105">
        <f t="shared" si="121"/>
        <v>1</v>
      </c>
      <c r="CA185" s="215">
        <v>0.98</v>
      </c>
      <c r="CB185" s="215">
        <v>0.9</v>
      </c>
      <c r="CC185" s="313">
        <f t="shared" ref="CC185:CI185" si="132">AVERAGE(BT185:BT191)</f>
        <v>1</v>
      </c>
      <c r="CD185" s="313">
        <f t="shared" si="132"/>
        <v>1</v>
      </c>
      <c r="CE185" s="313">
        <f t="shared" si="132"/>
        <v>0.99948051948051941</v>
      </c>
      <c r="CF185" s="313">
        <f t="shared" si="132"/>
        <v>1</v>
      </c>
      <c r="CG185" s="313">
        <f t="shared" si="132"/>
        <v>1</v>
      </c>
      <c r="CH185" s="313">
        <f t="shared" si="132"/>
        <v>1</v>
      </c>
      <c r="CI185" s="313">
        <f t="shared" si="132"/>
        <v>1</v>
      </c>
      <c r="CJ185" s="216">
        <v>0.998</v>
      </c>
      <c r="CK185" s="216">
        <v>0.95</v>
      </c>
      <c r="CL185" s="217">
        <f t="shared" si="109"/>
        <v>1</v>
      </c>
      <c r="CM185" s="217">
        <f t="shared" si="110"/>
        <v>1</v>
      </c>
      <c r="CN185" s="217">
        <f t="shared" si="111"/>
        <v>1</v>
      </c>
      <c r="CO185" s="217">
        <f t="shared" si="112"/>
        <v>1</v>
      </c>
      <c r="CP185" s="217">
        <f t="shared" si="113"/>
        <v>1</v>
      </c>
      <c r="CQ185" s="217">
        <f t="shared" si="114"/>
        <v>1</v>
      </c>
      <c r="CR185" s="217">
        <f t="shared" si="115"/>
        <v>1</v>
      </c>
      <c r="CS185" s="316">
        <f t="shared" ref="CS185:CY185" si="133">AVERAGE(CL185:CL191)</f>
        <v>1</v>
      </c>
      <c r="CT185" s="316">
        <f t="shared" si="133"/>
        <v>0.9999285714285715</v>
      </c>
      <c r="CU185" s="316">
        <f t="shared" si="133"/>
        <v>0.99876623376623386</v>
      </c>
      <c r="CV185" s="316">
        <f t="shared" si="133"/>
        <v>1</v>
      </c>
      <c r="CW185" s="316">
        <f t="shared" si="133"/>
        <v>1</v>
      </c>
      <c r="CX185" s="316">
        <f t="shared" si="133"/>
        <v>1</v>
      </c>
      <c r="CY185" s="316">
        <f t="shared" si="133"/>
        <v>1</v>
      </c>
      <c r="CZ185" s="316">
        <f>(SUM(Q185:Q191)-SUM(R185:R191))/SUM(Q185:Q191)</f>
        <v>0.95400222345747643</v>
      </c>
      <c r="DA185" s="312">
        <f>(SUM(U185:U191)-SUM(V185:V191))/SUM(U185:U191)</f>
        <v>0.96387053933320688</v>
      </c>
      <c r="DB185" s="312">
        <f>((SUM(E185:E191)-SUM(F185:F191))/SUM(E185:E191))</f>
        <v>0.97739221871713988</v>
      </c>
      <c r="DC185" s="312">
        <f>((SUM(I185:I191)-SUM(J185:J191))/SUM(I185:I191))</f>
        <v>0.96748749519045785</v>
      </c>
      <c r="DD185" s="312">
        <f>((SUM(M185:M191)-SUM(N185:N191))/SUM(M185:M191))</f>
        <v>0.9678589294647324</v>
      </c>
      <c r="DE185" s="84">
        <f t="shared" si="94"/>
        <v>0</v>
      </c>
      <c r="DF185" s="84">
        <f t="shared" si="94"/>
        <v>0</v>
      </c>
      <c r="DG185" s="84">
        <f t="shared" si="94"/>
        <v>0</v>
      </c>
      <c r="DH185" s="84">
        <f t="shared" si="95"/>
        <v>0</v>
      </c>
      <c r="DI185" s="84">
        <f t="shared" si="95"/>
        <v>0</v>
      </c>
      <c r="DJ185" s="84">
        <f t="shared" si="95"/>
        <v>0</v>
      </c>
      <c r="DK185" s="84">
        <f t="shared" si="93"/>
        <v>0</v>
      </c>
      <c r="DL185" s="311">
        <f>IF(CC185&lt;99%,5000,IF(CC185&lt;99.2%,4500,IF(CC185&lt;99.3%,4000,IF(CC185&lt;99.4%,3500,IF(CC185&lt;99.5%,3000,IF(CC185&lt;99.6%,2500,IF(CC185&lt;99.7%,2000,IF(CC185&lt;99.8%,1500,))))))))</f>
        <v>0</v>
      </c>
      <c r="DM185" s="311">
        <f>IF(CD185&lt;99%,5000,IF(CD185&lt;99.2%,4500,IF(CD185&lt;99.3%,4000,IF(CD185&lt;99.4%,3500,IF(CD185&lt;99.5%,3000,IF(CD185&lt;99.6%,2500,IF(CD185&lt;99.7%,2000,IF(CD185&lt;99.8%,1500,))))))))</f>
        <v>0</v>
      </c>
      <c r="DN185" s="311">
        <f>IF(CE185&lt;99%,5000,IF(CE185&lt;99.2%,4500,IF(CE185&lt;99.3%,4000,IF(CE185&lt;99.4%,3500,IF(CE185&lt;99.5%,3000,IF(CE185&lt;99.6%,2500,IF(CE185&lt;99.7%,2000,IF(CE185&lt;99.8%,1500,))))))))</f>
        <v>0</v>
      </c>
      <c r="DO185" s="311">
        <f>IF(CF185&lt;88.2%,5000,IF(CF185&lt;88.4%,4500,IF(CF185&lt;88.5%,4000,IF(CF185&lt;88.6%,3500,IF(CF185&lt;88.7%,3000,IF(CF185&lt;88.8%,2500,IF(CF185&lt;88.9%,2000,IF(CF185&lt;90%,1500,))))))))</f>
        <v>0</v>
      </c>
      <c r="DP185" s="311">
        <f>IF(CG185&lt;99%,5000,IF(CG185&lt;99.2%,4500,IF(CG185&lt;99.3%,4000,IF(CG185&lt;99.4%,3500,IF(CG185&lt;99.5%,3000,IF(CG185&lt;99.6%,2500,IF(CG185&lt;99.7%,2000,IF(CG185&lt;99.8%,1500,))))))))</f>
        <v>0</v>
      </c>
      <c r="DQ185" s="311">
        <f>IF(CH185&lt;99%,5000,IF(CH185&lt;99.2%,4500,IF(CH185&lt;99.3%,4000,IF(CH185&lt;99.4%,3500,IF(CH185&lt;99.5%,3000,IF(CH185&lt;99.6%,2500,IF(CH185&lt;99.7%,2000,IF(CH185&lt;99.8%,1500,))))))))</f>
        <v>0</v>
      </c>
      <c r="DR185" s="311">
        <f>IF(CI185&lt;99%,5000,IF(CI185&lt;99.2%,4500,IF(CI185&lt;99.3%,4000,IF(CI185&lt;99.4%,3500,IF(CI185&lt;99.5%,3000,IF(CI185&lt;99.6%,2500,IF(CI185&lt;99.7%,2000,IF(CI185&lt;99.8%,1500,))))))))</f>
        <v>0</v>
      </c>
    </row>
    <row r="186" spans="1:122" ht="13.5" thickBot="1" x14ac:dyDescent="0.25">
      <c r="A186" s="84">
        <v>1860</v>
      </c>
      <c r="B186" s="309"/>
      <c r="C186" s="86">
        <v>42682</v>
      </c>
      <c r="D186" s="87">
        <v>79402</v>
      </c>
      <c r="E186" s="84">
        <v>11339</v>
      </c>
      <c r="F186" s="88">
        <v>252</v>
      </c>
      <c r="G186" s="84">
        <v>1</v>
      </c>
      <c r="H186" s="89">
        <v>0.97777581797336621</v>
      </c>
      <c r="I186" s="88">
        <v>14708</v>
      </c>
      <c r="J186" s="84">
        <v>440</v>
      </c>
      <c r="K186" s="88">
        <v>2</v>
      </c>
      <c r="L186" s="89">
        <v>0.97008430785966826</v>
      </c>
      <c r="M186" s="88">
        <v>4839</v>
      </c>
      <c r="N186" s="88">
        <v>201</v>
      </c>
      <c r="O186" s="88">
        <v>152</v>
      </c>
      <c r="P186" s="90">
        <v>0.95846249225046498</v>
      </c>
      <c r="Q186" s="88">
        <v>8120</v>
      </c>
      <c r="R186" s="88">
        <v>329</v>
      </c>
      <c r="S186" s="88">
        <v>0</v>
      </c>
      <c r="T186" s="90">
        <v>0.95948275862068966</v>
      </c>
      <c r="U186" s="88">
        <v>40396</v>
      </c>
      <c r="V186" s="88">
        <v>1874</v>
      </c>
      <c r="W186" s="88">
        <v>0</v>
      </c>
      <c r="X186" s="90">
        <v>0.95360926824438064</v>
      </c>
      <c r="Y186" s="85">
        <v>79402</v>
      </c>
      <c r="Z186" s="85">
        <v>3096</v>
      </c>
      <c r="AA186" s="91">
        <v>155</v>
      </c>
      <c r="AB186" s="92">
        <v>1</v>
      </c>
      <c r="AC186" s="84">
        <v>0</v>
      </c>
      <c r="AD186" s="84">
        <v>0</v>
      </c>
      <c r="AE186" s="92">
        <v>0.99950000000000006</v>
      </c>
      <c r="AF186" s="84">
        <v>1</v>
      </c>
      <c r="AG186" s="84">
        <v>0.12</v>
      </c>
      <c r="AH186" s="93">
        <v>0.995</v>
      </c>
      <c r="AI186" s="84">
        <v>1</v>
      </c>
      <c r="AJ186" s="94">
        <v>0.11</v>
      </c>
      <c r="AK186" s="93">
        <v>1</v>
      </c>
      <c r="AL186" s="84">
        <v>0</v>
      </c>
      <c r="AM186" s="94">
        <v>0</v>
      </c>
      <c r="AN186" s="93">
        <v>1</v>
      </c>
      <c r="AO186" s="84">
        <v>0</v>
      </c>
      <c r="AP186" s="94">
        <v>0</v>
      </c>
      <c r="AQ186" s="93">
        <v>1</v>
      </c>
      <c r="AR186" s="84">
        <v>0</v>
      </c>
      <c r="AS186" s="94">
        <v>0</v>
      </c>
      <c r="AT186" s="93">
        <v>1</v>
      </c>
      <c r="AU186" s="84">
        <v>0</v>
      </c>
      <c r="AV186" s="94">
        <v>0</v>
      </c>
      <c r="AW186" s="95">
        <f t="shared" si="126"/>
        <v>11339</v>
      </c>
      <c r="AX186" s="95">
        <f t="shared" si="127"/>
        <v>19547</v>
      </c>
      <c r="AY186" s="96">
        <f t="shared" si="128"/>
        <v>48516</v>
      </c>
      <c r="AZ186" s="108" t="s">
        <v>195</v>
      </c>
      <c r="BA186" s="97">
        <v>16</v>
      </c>
      <c r="BB186" s="98">
        <v>0</v>
      </c>
      <c r="BC186" s="98">
        <v>8</v>
      </c>
      <c r="BD186" s="99">
        <v>7.5</v>
      </c>
      <c r="BE186" s="100">
        <v>10.5</v>
      </c>
      <c r="BF186" s="101"/>
      <c r="BG186" s="84">
        <v>0.5</v>
      </c>
      <c r="BH186" s="84">
        <v>0.4</v>
      </c>
      <c r="BI186" s="102"/>
      <c r="BJ186" s="102"/>
      <c r="BK186" s="102"/>
      <c r="BL186" s="103"/>
      <c r="BM186" s="104"/>
      <c r="BN186" s="102">
        <v>0</v>
      </c>
      <c r="BO186" s="102">
        <v>0</v>
      </c>
      <c r="BP186" s="104"/>
      <c r="BQ186" s="104"/>
      <c r="BR186" s="104"/>
      <c r="BS186" s="104"/>
      <c r="BT186" s="105">
        <f t="shared" si="116"/>
        <v>1</v>
      </c>
      <c r="BU186" s="105">
        <f t="shared" si="117"/>
        <v>1</v>
      </c>
      <c r="BV186" s="105">
        <f t="shared" si="118"/>
        <v>1</v>
      </c>
      <c r="BW186" s="105">
        <f t="shared" si="108"/>
        <v>1</v>
      </c>
      <c r="BX186" s="105">
        <f t="shared" si="119"/>
        <v>1</v>
      </c>
      <c r="BY186" s="105">
        <f t="shared" si="120"/>
        <v>1</v>
      </c>
      <c r="BZ186" s="105">
        <f t="shared" si="121"/>
        <v>1</v>
      </c>
      <c r="CA186" s="215">
        <v>0.98</v>
      </c>
      <c r="CB186" s="215">
        <v>0.9</v>
      </c>
      <c r="CC186" s="314"/>
      <c r="CD186" s="314"/>
      <c r="CE186" s="314"/>
      <c r="CF186" s="314"/>
      <c r="CG186" s="314"/>
      <c r="CH186" s="314"/>
      <c r="CI186" s="314"/>
      <c r="CJ186" s="216">
        <v>0.998</v>
      </c>
      <c r="CK186" s="216">
        <v>0.95</v>
      </c>
      <c r="CL186" s="217">
        <f t="shared" si="109"/>
        <v>1</v>
      </c>
      <c r="CM186" s="217">
        <f t="shared" si="110"/>
        <v>0.99950000000000006</v>
      </c>
      <c r="CN186" s="217">
        <f t="shared" si="111"/>
        <v>0.995</v>
      </c>
      <c r="CO186" s="217">
        <f t="shared" si="112"/>
        <v>1</v>
      </c>
      <c r="CP186" s="217">
        <f t="shared" si="113"/>
        <v>1</v>
      </c>
      <c r="CQ186" s="217">
        <f t="shared" si="114"/>
        <v>1</v>
      </c>
      <c r="CR186" s="217">
        <f t="shared" si="115"/>
        <v>1</v>
      </c>
      <c r="CS186" s="317"/>
      <c r="CT186" s="317"/>
      <c r="CU186" s="317"/>
      <c r="CV186" s="317"/>
      <c r="CW186" s="317"/>
      <c r="CX186" s="317"/>
      <c r="CY186" s="317"/>
      <c r="CZ186" s="316"/>
      <c r="DA186" s="312"/>
      <c r="DB186" s="312"/>
      <c r="DC186" s="312"/>
      <c r="DD186" s="312"/>
      <c r="DE186" s="84">
        <f t="shared" si="94"/>
        <v>0</v>
      </c>
      <c r="DF186" s="84">
        <f t="shared" si="94"/>
        <v>0</v>
      </c>
      <c r="DG186" s="84">
        <f t="shared" si="94"/>
        <v>0</v>
      </c>
      <c r="DH186" s="84">
        <f t="shared" si="95"/>
        <v>0</v>
      </c>
      <c r="DI186" s="84">
        <f t="shared" si="95"/>
        <v>0</v>
      </c>
      <c r="DJ186" s="84">
        <f t="shared" si="95"/>
        <v>0</v>
      </c>
      <c r="DK186" s="84">
        <f t="shared" si="93"/>
        <v>0</v>
      </c>
      <c r="DL186" s="311"/>
      <c r="DM186" s="311"/>
      <c r="DN186" s="311"/>
      <c r="DO186" s="311"/>
      <c r="DP186" s="311"/>
      <c r="DQ186" s="311"/>
      <c r="DR186" s="311"/>
    </row>
    <row r="187" spans="1:122" ht="13.5" thickBot="1" x14ac:dyDescent="0.25">
      <c r="A187" s="84">
        <v>1861</v>
      </c>
      <c r="B187" s="309"/>
      <c r="C187" s="86">
        <v>42683</v>
      </c>
      <c r="D187" s="87">
        <v>73189</v>
      </c>
      <c r="E187" s="84">
        <v>10676</v>
      </c>
      <c r="F187" s="88">
        <v>257</v>
      </c>
      <c r="G187" s="84">
        <v>0</v>
      </c>
      <c r="H187" s="89">
        <v>0.97592731360059948</v>
      </c>
      <c r="I187" s="88">
        <v>12922</v>
      </c>
      <c r="J187" s="84">
        <v>356</v>
      </c>
      <c r="K187" s="88">
        <v>0</v>
      </c>
      <c r="L187" s="89">
        <v>0.97245008512614151</v>
      </c>
      <c r="M187" s="88">
        <v>4859</v>
      </c>
      <c r="N187" s="88">
        <v>127</v>
      </c>
      <c r="O187" s="88">
        <v>2</v>
      </c>
      <c r="P187" s="90">
        <v>0.97386293476023877</v>
      </c>
      <c r="Q187" s="88">
        <v>7502</v>
      </c>
      <c r="R187" s="88">
        <v>398</v>
      </c>
      <c r="S187" s="88">
        <v>5</v>
      </c>
      <c r="T187" s="90">
        <v>0.94694748067182088</v>
      </c>
      <c r="U187" s="88">
        <v>37230</v>
      </c>
      <c r="V187" s="88">
        <v>1481</v>
      </c>
      <c r="W187" s="88">
        <v>2</v>
      </c>
      <c r="X187" s="90">
        <v>0.96022025248455545</v>
      </c>
      <c r="Y187" s="85">
        <v>73189</v>
      </c>
      <c r="Z187" s="85">
        <v>2619</v>
      </c>
      <c r="AA187" s="91">
        <v>9</v>
      </c>
      <c r="AB187" s="92">
        <v>1</v>
      </c>
      <c r="AC187" s="84">
        <v>0</v>
      </c>
      <c r="AD187" s="84">
        <v>0</v>
      </c>
      <c r="AE187" s="92">
        <v>1</v>
      </c>
      <c r="AF187" s="84">
        <v>0</v>
      </c>
      <c r="AG187" s="84">
        <v>0</v>
      </c>
      <c r="AH187" s="93">
        <v>0.99636363636363645</v>
      </c>
      <c r="AI187" s="84">
        <v>1</v>
      </c>
      <c r="AJ187" s="94">
        <v>0.08</v>
      </c>
      <c r="AK187" s="93">
        <v>1</v>
      </c>
      <c r="AL187" s="84">
        <v>0</v>
      </c>
      <c r="AM187" s="94">
        <v>0</v>
      </c>
      <c r="AN187" s="93">
        <v>1</v>
      </c>
      <c r="AO187" s="84">
        <v>0</v>
      </c>
      <c r="AP187" s="94">
        <v>0</v>
      </c>
      <c r="AQ187" s="93">
        <v>1</v>
      </c>
      <c r="AR187" s="84">
        <v>0</v>
      </c>
      <c r="AS187" s="94">
        <v>0</v>
      </c>
      <c r="AT187" s="93">
        <v>1</v>
      </c>
      <c r="AU187" s="84">
        <v>0</v>
      </c>
      <c r="AV187" s="94">
        <v>0</v>
      </c>
      <c r="AW187" s="95">
        <f t="shared" si="126"/>
        <v>10676</v>
      </c>
      <c r="AX187" s="95">
        <f t="shared" si="127"/>
        <v>17781</v>
      </c>
      <c r="AY187" s="96">
        <f t="shared" si="128"/>
        <v>44732</v>
      </c>
      <c r="AZ187" s="108" t="s">
        <v>196</v>
      </c>
      <c r="BA187" s="97">
        <v>21</v>
      </c>
      <c r="BB187" s="98">
        <v>9</v>
      </c>
      <c r="BC187" s="98">
        <v>18</v>
      </c>
      <c r="BD187" s="99">
        <v>7.5</v>
      </c>
      <c r="BE187" s="100">
        <v>10.5</v>
      </c>
      <c r="BF187" s="101"/>
      <c r="BG187" s="84"/>
      <c r="BH187" s="84">
        <v>1</v>
      </c>
      <c r="BI187" s="102"/>
      <c r="BJ187" s="102"/>
      <c r="BK187" s="102"/>
      <c r="BL187" s="103"/>
      <c r="BM187" s="104"/>
      <c r="BN187" s="102"/>
      <c r="BO187" s="102">
        <v>1</v>
      </c>
      <c r="BP187" s="104"/>
      <c r="BQ187" s="104"/>
      <c r="BR187" s="104"/>
      <c r="BS187" s="104"/>
      <c r="BT187" s="105">
        <f t="shared" si="116"/>
        <v>1</v>
      </c>
      <c r="BU187" s="105">
        <f t="shared" si="117"/>
        <v>1</v>
      </c>
      <c r="BV187" s="105">
        <f t="shared" si="118"/>
        <v>0.99636363636363645</v>
      </c>
      <c r="BW187" s="105">
        <f t="shared" si="108"/>
        <v>1</v>
      </c>
      <c r="BX187" s="105">
        <f t="shared" si="119"/>
        <v>1</v>
      </c>
      <c r="BY187" s="105">
        <f t="shared" si="120"/>
        <v>1</v>
      </c>
      <c r="BZ187" s="105">
        <f t="shared" si="121"/>
        <v>1</v>
      </c>
      <c r="CA187" s="215">
        <v>0.98</v>
      </c>
      <c r="CB187" s="215">
        <v>0.9</v>
      </c>
      <c r="CC187" s="314"/>
      <c r="CD187" s="314"/>
      <c r="CE187" s="314"/>
      <c r="CF187" s="314"/>
      <c r="CG187" s="314"/>
      <c r="CH187" s="314"/>
      <c r="CI187" s="314"/>
      <c r="CJ187" s="216">
        <v>0.998</v>
      </c>
      <c r="CK187" s="216">
        <v>0.95</v>
      </c>
      <c r="CL187" s="217">
        <f t="shared" si="109"/>
        <v>1</v>
      </c>
      <c r="CM187" s="217">
        <f t="shared" si="110"/>
        <v>1</v>
      </c>
      <c r="CN187" s="217">
        <f t="shared" si="111"/>
        <v>0.99636363636363645</v>
      </c>
      <c r="CO187" s="217">
        <f t="shared" si="112"/>
        <v>1</v>
      </c>
      <c r="CP187" s="217">
        <f t="shared" si="113"/>
        <v>1</v>
      </c>
      <c r="CQ187" s="217">
        <f t="shared" si="114"/>
        <v>1</v>
      </c>
      <c r="CR187" s="217">
        <f t="shared" si="115"/>
        <v>1</v>
      </c>
      <c r="CS187" s="317"/>
      <c r="CT187" s="317"/>
      <c r="CU187" s="317"/>
      <c r="CV187" s="317"/>
      <c r="CW187" s="317"/>
      <c r="CX187" s="317"/>
      <c r="CY187" s="317"/>
      <c r="CZ187" s="316"/>
      <c r="DA187" s="312"/>
      <c r="DB187" s="312"/>
      <c r="DC187" s="312"/>
      <c r="DD187" s="312"/>
      <c r="DE187" s="84">
        <f t="shared" si="94"/>
        <v>0</v>
      </c>
      <c r="DF187" s="84">
        <f t="shared" si="94"/>
        <v>0</v>
      </c>
      <c r="DG187" s="84">
        <f t="shared" si="94"/>
        <v>0</v>
      </c>
      <c r="DH187" s="84">
        <f t="shared" si="95"/>
        <v>0</v>
      </c>
      <c r="DI187" s="84">
        <f t="shared" si="95"/>
        <v>0</v>
      </c>
      <c r="DJ187" s="84">
        <f t="shared" si="95"/>
        <v>0</v>
      </c>
      <c r="DK187" s="84">
        <f t="shared" si="93"/>
        <v>0</v>
      </c>
      <c r="DL187" s="311"/>
      <c r="DM187" s="311"/>
      <c r="DN187" s="311"/>
      <c r="DO187" s="311"/>
      <c r="DP187" s="311"/>
      <c r="DQ187" s="311"/>
      <c r="DR187" s="311"/>
    </row>
    <row r="188" spans="1:122" ht="13.5" thickBot="1" x14ac:dyDescent="0.25">
      <c r="A188" s="84">
        <v>1862</v>
      </c>
      <c r="B188" s="309"/>
      <c r="C188" s="86">
        <v>42684</v>
      </c>
      <c r="D188" s="87">
        <v>38025</v>
      </c>
      <c r="E188" s="84">
        <v>1969</v>
      </c>
      <c r="F188" s="88">
        <v>35</v>
      </c>
      <c r="G188" s="84">
        <v>0</v>
      </c>
      <c r="H188" s="89">
        <v>0.98222447943118329</v>
      </c>
      <c r="I188" s="88">
        <v>7973</v>
      </c>
      <c r="J188" s="84">
        <v>341</v>
      </c>
      <c r="K188" s="88">
        <v>4</v>
      </c>
      <c r="L188" s="89">
        <v>0.95723065345541203</v>
      </c>
      <c r="M188" s="88">
        <v>3579</v>
      </c>
      <c r="N188" s="88">
        <v>106</v>
      </c>
      <c r="O188" s="88">
        <v>2</v>
      </c>
      <c r="P188" s="90">
        <v>0.97038278848840454</v>
      </c>
      <c r="Q188" s="88">
        <v>2289</v>
      </c>
      <c r="R188" s="88">
        <v>95</v>
      </c>
      <c r="S188" s="88">
        <v>0</v>
      </c>
      <c r="T188" s="90">
        <v>0.9584971603320227</v>
      </c>
      <c r="U188" s="88">
        <v>22215</v>
      </c>
      <c r="V188" s="88">
        <v>850</v>
      </c>
      <c r="W188" s="88">
        <v>5</v>
      </c>
      <c r="X188" s="90">
        <v>0.96173756470853022</v>
      </c>
      <c r="Y188" s="85">
        <v>38025</v>
      </c>
      <c r="Z188" s="85">
        <v>1427</v>
      </c>
      <c r="AA188" s="91">
        <v>11</v>
      </c>
      <c r="AB188" s="92">
        <v>1</v>
      </c>
      <c r="AC188" s="84">
        <v>0</v>
      </c>
      <c r="AD188" s="84">
        <v>0</v>
      </c>
      <c r="AE188" s="92">
        <v>1</v>
      </c>
      <c r="AF188" s="84">
        <v>0</v>
      </c>
      <c r="AG188" s="84">
        <v>0</v>
      </c>
      <c r="AH188" s="93">
        <v>1</v>
      </c>
      <c r="AI188" s="84">
        <v>0</v>
      </c>
      <c r="AJ188" s="94">
        <v>0</v>
      </c>
      <c r="AK188" s="93">
        <v>1</v>
      </c>
      <c r="AL188" s="84">
        <v>0</v>
      </c>
      <c r="AM188" s="94">
        <v>0</v>
      </c>
      <c r="AN188" s="93">
        <v>1</v>
      </c>
      <c r="AO188" s="84">
        <v>0</v>
      </c>
      <c r="AP188" s="94">
        <v>0</v>
      </c>
      <c r="AQ188" s="93">
        <v>1</v>
      </c>
      <c r="AR188" s="84">
        <v>0</v>
      </c>
      <c r="AS188" s="94">
        <v>0</v>
      </c>
      <c r="AT188" s="93">
        <v>1</v>
      </c>
      <c r="AU188" s="84">
        <v>0</v>
      </c>
      <c r="AV188" s="94">
        <v>0</v>
      </c>
      <c r="AW188" s="95">
        <f t="shared" si="126"/>
        <v>1969</v>
      </c>
      <c r="AX188" s="95">
        <f t="shared" si="127"/>
        <v>11552</v>
      </c>
      <c r="AY188" s="96">
        <f t="shared" si="128"/>
        <v>24504</v>
      </c>
      <c r="AZ188" s="108"/>
      <c r="BA188" s="97">
        <v>21</v>
      </c>
      <c r="BB188" s="98">
        <v>9</v>
      </c>
      <c r="BC188" s="98">
        <v>22</v>
      </c>
      <c r="BD188" s="99">
        <v>7.5</v>
      </c>
      <c r="BE188" s="100">
        <v>10.5</v>
      </c>
      <c r="BF188" s="101"/>
      <c r="BG188" s="84"/>
      <c r="BH188" s="84"/>
      <c r="BI188" s="102"/>
      <c r="BJ188" s="102"/>
      <c r="BK188" s="102"/>
      <c r="BL188" s="103"/>
      <c r="BM188" s="104"/>
      <c r="BN188" s="102"/>
      <c r="BO188" s="102"/>
      <c r="BP188" s="104"/>
      <c r="BQ188" s="104"/>
      <c r="BR188" s="104"/>
      <c r="BS188" s="104"/>
      <c r="BT188" s="105">
        <f t="shared" si="116"/>
        <v>1</v>
      </c>
      <c r="BU188" s="105">
        <f t="shared" si="117"/>
        <v>1</v>
      </c>
      <c r="BV188" s="105">
        <f t="shared" si="118"/>
        <v>1</v>
      </c>
      <c r="BW188" s="105">
        <f t="shared" si="108"/>
        <v>1</v>
      </c>
      <c r="BX188" s="105">
        <f t="shared" si="119"/>
        <v>1</v>
      </c>
      <c r="BY188" s="105">
        <f t="shared" si="120"/>
        <v>1</v>
      </c>
      <c r="BZ188" s="105">
        <f t="shared" si="121"/>
        <v>1</v>
      </c>
      <c r="CA188" s="215">
        <v>0.98</v>
      </c>
      <c r="CB188" s="215">
        <v>0.9</v>
      </c>
      <c r="CC188" s="314"/>
      <c r="CD188" s="314"/>
      <c r="CE188" s="314"/>
      <c r="CF188" s="314"/>
      <c r="CG188" s="314"/>
      <c r="CH188" s="314"/>
      <c r="CI188" s="314"/>
      <c r="CJ188" s="216">
        <v>0.998</v>
      </c>
      <c r="CK188" s="216">
        <v>0.95</v>
      </c>
      <c r="CL188" s="217">
        <f t="shared" si="109"/>
        <v>1</v>
      </c>
      <c r="CM188" s="217">
        <f t="shared" si="110"/>
        <v>1</v>
      </c>
      <c r="CN188" s="217">
        <f t="shared" si="111"/>
        <v>1</v>
      </c>
      <c r="CO188" s="217">
        <f t="shared" si="112"/>
        <v>1</v>
      </c>
      <c r="CP188" s="217">
        <f t="shared" si="113"/>
        <v>1</v>
      </c>
      <c r="CQ188" s="217">
        <f t="shared" si="114"/>
        <v>1</v>
      </c>
      <c r="CR188" s="217">
        <f t="shared" si="115"/>
        <v>1</v>
      </c>
      <c r="CS188" s="317"/>
      <c r="CT188" s="317"/>
      <c r="CU188" s="317"/>
      <c r="CV188" s="317"/>
      <c r="CW188" s="317"/>
      <c r="CX188" s="317"/>
      <c r="CY188" s="317"/>
      <c r="CZ188" s="316"/>
      <c r="DA188" s="312"/>
      <c r="DB188" s="312"/>
      <c r="DC188" s="312"/>
      <c r="DD188" s="312"/>
      <c r="DE188" s="84">
        <f t="shared" si="94"/>
        <v>0</v>
      </c>
      <c r="DF188" s="84">
        <f t="shared" si="94"/>
        <v>0</v>
      </c>
      <c r="DG188" s="84">
        <f t="shared" si="94"/>
        <v>0</v>
      </c>
      <c r="DH188" s="84">
        <f t="shared" si="95"/>
        <v>0</v>
      </c>
      <c r="DI188" s="84">
        <f t="shared" si="95"/>
        <v>0</v>
      </c>
      <c r="DJ188" s="84">
        <f t="shared" si="95"/>
        <v>0</v>
      </c>
      <c r="DK188" s="84">
        <f t="shared" si="93"/>
        <v>0</v>
      </c>
      <c r="DL188" s="311"/>
      <c r="DM188" s="311"/>
      <c r="DN188" s="311"/>
      <c r="DO188" s="311"/>
      <c r="DP188" s="311"/>
      <c r="DQ188" s="311"/>
      <c r="DR188" s="311"/>
    </row>
    <row r="189" spans="1:122" ht="13.5" thickBot="1" x14ac:dyDescent="0.25">
      <c r="A189" s="84">
        <v>1863</v>
      </c>
      <c r="B189" s="309"/>
      <c r="C189" s="86">
        <v>42685</v>
      </c>
      <c r="D189" s="87">
        <v>9287</v>
      </c>
      <c r="E189" s="84">
        <v>414</v>
      </c>
      <c r="F189" s="88">
        <v>11</v>
      </c>
      <c r="G189" s="84">
        <v>0</v>
      </c>
      <c r="H189" s="89">
        <v>0.97342995169082125</v>
      </c>
      <c r="I189" s="88">
        <v>5312</v>
      </c>
      <c r="J189" s="84">
        <v>156</v>
      </c>
      <c r="K189" s="88">
        <v>0</v>
      </c>
      <c r="L189" s="89">
        <v>0.9706325301204819</v>
      </c>
      <c r="M189" s="88">
        <v>2478</v>
      </c>
      <c r="N189" s="88">
        <v>80</v>
      </c>
      <c r="O189" s="88">
        <v>0</v>
      </c>
      <c r="P189" s="90">
        <v>0.96771589991928975</v>
      </c>
      <c r="Q189" s="88"/>
      <c r="R189" s="88"/>
      <c r="S189" s="88"/>
      <c r="T189" s="90"/>
      <c r="U189" s="88">
        <v>1083</v>
      </c>
      <c r="V189" s="88">
        <v>43</v>
      </c>
      <c r="W189" s="88">
        <v>0</v>
      </c>
      <c r="X189" s="90">
        <v>0.96029547553093264</v>
      </c>
      <c r="Y189" s="85">
        <v>9287</v>
      </c>
      <c r="Z189" s="85">
        <v>290</v>
      </c>
      <c r="AA189" s="91">
        <v>0</v>
      </c>
      <c r="AB189" s="92">
        <v>1</v>
      </c>
      <c r="AC189" s="84">
        <v>0</v>
      </c>
      <c r="AD189" s="84">
        <v>0</v>
      </c>
      <c r="AE189" s="92">
        <v>1</v>
      </c>
      <c r="AF189" s="84">
        <v>0</v>
      </c>
      <c r="AG189" s="84">
        <v>0</v>
      </c>
      <c r="AH189" s="93">
        <v>1</v>
      </c>
      <c r="AI189" s="84">
        <v>0</v>
      </c>
      <c r="AJ189" s="94">
        <v>0</v>
      </c>
      <c r="AK189" s="93">
        <v>1</v>
      </c>
      <c r="AL189" s="84">
        <v>0</v>
      </c>
      <c r="AM189" s="94">
        <v>0</v>
      </c>
      <c r="AN189" s="93">
        <v>1</v>
      </c>
      <c r="AO189" s="84">
        <v>0</v>
      </c>
      <c r="AP189" s="94">
        <v>0</v>
      </c>
      <c r="AQ189" s="93">
        <v>1</v>
      </c>
      <c r="AR189" s="84">
        <v>0</v>
      </c>
      <c r="AS189" s="94">
        <v>0</v>
      </c>
      <c r="AT189" s="93">
        <v>1</v>
      </c>
      <c r="AU189" s="84">
        <v>0</v>
      </c>
      <c r="AV189" s="94">
        <v>0</v>
      </c>
      <c r="AW189" s="95">
        <f t="shared" si="126"/>
        <v>414</v>
      </c>
      <c r="AX189" s="95">
        <f t="shared" si="127"/>
        <v>7790</v>
      </c>
      <c r="AY189" s="96">
        <f t="shared" si="128"/>
        <v>1083</v>
      </c>
      <c r="AZ189" s="108"/>
      <c r="BA189" s="97">
        <v>21</v>
      </c>
      <c r="BB189" s="98">
        <v>9</v>
      </c>
      <c r="BC189" s="98">
        <v>22</v>
      </c>
      <c r="BD189" s="99">
        <v>7.5</v>
      </c>
      <c r="BE189" s="100">
        <v>10.5</v>
      </c>
      <c r="BF189" s="101"/>
      <c r="BG189" s="84"/>
      <c r="BH189" s="84"/>
      <c r="BI189" s="102"/>
      <c r="BJ189" s="102"/>
      <c r="BK189" s="102"/>
      <c r="BL189" s="103"/>
      <c r="BM189" s="104"/>
      <c r="BN189" s="102"/>
      <c r="BO189" s="102"/>
      <c r="BP189" s="104"/>
      <c r="BQ189" s="104"/>
      <c r="BR189" s="104"/>
      <c r="BS189" s="104"/>
      <c r="BT189" s="105">
        <f t="shared" si="116"/>
        <v>1</v>
      </c>
      <c r="BU189" s="105">
        <f t="shared" si="117"/>
        <v>1</v>
      </c>
      <c r="BV189" s="105">
        <f t="shared" si="118"/>
        <v>1</v>
      </c>
      <c r="BW189" s="105">
        <f t="shared" si="108"/>
        <v>1</v>
      </c>
      <c r="BX189" s="105">
        <f t="shared" si="119"/>
        <v>1</v>
      </c>
      <c r="BY189" s="105">
        <f t="shared" si="120"/>
        <v>1</v>
      </c>
      <c r="BZ189" s="105">
        <f t="shared" si="121"/>
        <v>1</v>
      </c>
      <c r="CA189" s="215">
        <v>0.98</v>
      </c>
      <c r="CB189" s="215">
        <v>0.9</v>
      </c>
      <c r="CC189" s="314"/>
      <c r="CD189" s="314"/>
      <c r="CE189" s="314"/>
      <c r="CF189" s="314"/>
      <c r="CG189" s="314"/>
      <c r="CH189" s="314"/>
      <c r="CI189" s="314"/>
      <c r="CJ189" s="216">
        <v>0.998</v>
      </c>
      <c r="CK189" s="216">
        <v>0.95</v>
      </c>
      <c r="CL189" s="217">
        <f t="shared" si="109"/>
        <v>1</v>
      </c>
      <c r="CM189" s="217">
        <f t="shared" si="110"/>
        <v>1</v>
      </c>
      <c r="CN189" s="217">
        <f t="shared" si="111"/>
        <v>1</v>
      </c>
      <c r="CO189" s="217">
        <f t="shared" si="112"/>
        <v>1</v>
      </c>
      <c r="CP189" s="217">
        <f t="shared" si="113"/>
        <v>1</v>
      </c>
      <c r="CQ189" s="217">
        <f t="shared" si="114"/>
        <v>1</v>
      </c>
      <c r="CR189" s="217">
        <f t="shared" si="115"/>
        <v>1</v>
      </c>
      <c r="CS189" s="317"/>
      <c r="CT189" s="317"/>
      <c r="CU189" s="317"/>
      <c r="CV189" s="317"/>
      <c r="CW189" s="317"/>
      <c r="CX189" s="317"/>
      <c r="CY189" s="317"/>
      <c r="CZ189" s="316"/>
      <c r="DA189" s="312"/>
      <c r="DB189" s="312"/>
      <c r="DC189" s="312"/>
      <c r="DD189" s="312"/>
      <c r="DE189" s="84">
        <f t="shared" si="94"/>
        <v>0</v>
      </c>
      <c r="DF189" s="84">
        <f t="shared" si="94"/>
        <v>0</v>
      </c>
      <c r="DG189" s="84">
        <f t="shared" si="94"/>
        <v>0</v>
      </c>
      <c r="DH189" s="84">
        <f t="shared" si="95"/>
        <v>0</v>
      </c>
      <c r="DI189" s="84">
        <f t="shared" si="95"/>
        <v>0</v>
      </c>
      <c r="DJ189" s="84">
        <f t="shared" si="95"/>
        <v>0</v>
      </c>
      <c r="DK189" s="84">
        <f t="shared" si="93"/>
        <v>0</v>
      </c>
      <c r="DL189" s="311"/>
      <c r="DM189" s="311"/>
      <c r="DN189" s="311"/>
      <c r="DO189" s="311"/>
      <c r="DP189" s="311"/>
      <c r="DQ189" s="311"/>
      <c r="DR189" s="311"/>
    </row>
    <row r="190" spans="1:122" ht="13.5" thickBot="1" x14ac:dyDescent="0.25">
      <c r="A190" s="84">
        <v>1864</v>
      </c>
      <c r="B190" s="309"/>
      <c r="C190" s="86">
        <v>42686</v>
      </c>
      <c r="D190" s="87">
        <v>60755</v>
      </c>
      <c r="E190" s="84"/>
      <c r="F190" s="88"/>
      <c r="G190" s="84"/>
      <c r="H190" s="89"/>
      <c r="I190" s="88">
        <v>6965</v>
      </c>
      <c r="J190" s="84">
        <v>282</v>
      </c>
      <c r="K190" s="88">
        <v>0</v>
      </c>
      <c r="L190" s="89">
        <v>0.95951184493898056</v>
      </c>
      <c r="M190" s="88">
        <v>2886</v>
      </c>
      <c r="N190" s="88">
        <v>98</v>
      </c>
      <c r="O190" s="88">
        <v>0</v>
      </c>
      <c r="P190" s="90">
        <v>0.96604296604296602</v>
      </c>
      <c r="Q190" s="88">
        <v>3200</v>
      </c>
      <c r="R190" s="88">
        <v>189</v>
      </c>
      <c r="S190" s="88">
        <v>1</v>
      </c>
      <c r="T190" s="90">
        <v>0.94093749999999998</v>
      </c>
      <c r="U190" s="88">
        <v>47704</v>
      </c>
      <c r="V190" s="88">
        <v>1749</v>
      </c>
      <c r="W190" s="88">
        <v>18</v>
      </c>
      <c r="X190" s="90">
        <v>0.96333640784839847</v>
      </c>
      <c r="Y190" s="85">
        <v>60755</v>
      </c>
      <c r="Z190" s="85">
        <v>2318</v>
      </c>
      <c r="AA190" s="91">
        <v>19</v>
      </c>
      <c r="AB190" s="92">
        <v>1</v>
      </c>
      <c r="AC190" s="84">
        <v>0</v>
      </c>
      <c r="AD190" s="84">
        <v>0</v>
      </c>
      <c r="AE190" s="92">
        <v>1</v>
      </c>
      <c r="AF190" s="84">
        <v>0</v>
      </c>
      <c r="AG190" s="84">
        <v>0</v>
      </c>
      <c r="AH190" s="93">
        <v>1</v>
      </c>
      <c r="AI190" s="84">
        <v>0</v>
      </c>
      <c r="AJ190" s="94">
        <v>0</v>
      </c>
      <c r="AK190" s="93">
        <v>1</v>
      </c>
      <c r="AL190" s="84">
        <v>0</v>
      </c>
      <c r="AM190" s="94">
        <v>0</v>
      </c>
      <c r="AN190" s="93">
        <v>1</v>
      </c>
      <c r="AO190" s="84">
        <v>0</v>
      </c>
      <c r="AP190" s="94">
        <v>0</v>
      </c>
      <c r="AQ190" s="93">
        <v>1</v>
      </c>
      <c r="AR190" s="84">
        <v>0</v>
      </c>
      <c r="AS190" s="94">
        <v>0</v>
      </c>
      <c r="AT190" s="93">
        <v>1</v>
      </c>
      <c r="AU190" s="84">
        <v>0</v>
      </c>
      <c r="AV190" s="94">
        <v>0</v>
      </c>
      <c r="AW190" s="95">
        <f t="shared" si="126"/>
        <v>0</v>
      </c>
      <c r="AX190" s="95">
        <f t="shared" si="127"/>
        <v>9851</v>
      </c>
      <c r="AY190" s="96">
        <f t="shared" si="128"/>
        <v>50904</v>
      </c>
      <c r="AZ190" s="108"/>
      <c r="BA190" s="97">
        <v>21</v>
      </c>
      <c r="BB190" s="98">
        <v>9</v>
      </c>
      <c r="BC190" s="98">
        <v>22</v>
      </c>
      <c r="BD190" s="99">
        <v>7.5</v>
      </c>
      <c r="BE190" s="100">
        <v>10.5</v>
      </c>
      <c r="BF190" s="101"/>
      <c r="BG190" s="84"/>
      <c r="BH190" s="84"/>
      <c r="BI190" s="102"/>
      <c r="BJ190" s="102"/>
      <c r="BK190" s="102"/>
      <c r="BL190" s="103"/>
      <c r="BM190" s="104"/>
      <c r="BN190" s="102"/>
      <c r="BO190" s="102"/>
      <c r="BP190" s="104"/>
      <c r="BQ190" s="104"/>
      <c r="BR190" s="104"/>
      <c r="BS190" s="104"/>
      <c r="BT190" s="105">
        <f t="shared" si="116"/>
        <v>1</v>
      </c>
      <c r="BU190" s="105">
        <f t="shared" si="117"/>
        <v>1</v>
      </c>
      <c r="BV190" s="105">
        <f t="shared" si="118"/>
        <v>1</v>
      </c>
      <c r="BW190" s="105">
        <f t="shared" si="108"/>
        <v>1</v>
      </c>
      <c r="BX190" s="105">
        <f t="shared" si="119"/>
        <v>1</v>
      </c>
      <c r="BY190" s="105">
        <f t="shared" si="120"/>
        <v>1</v>
      </c>
      <c r="BZ190" s="105">
        <f t="shared" si="121"/>
        <v>1</v>
      </c>
      <c r="CA190" s="215">
        <v>0.98</v>
      </c>
      <c r="CB190" s="215">
        <v>0.9</v>
      </c>
      <c r="CC190" s="314"/>
      <c r="CD190" s="314"/>
      <c r="CE190" s="314"/>
      <c r="CF190" s="314"/>
      <c r="CG190" s="314"/>
      <c r="CH190" s="314"/>
      <c r="CI190" s="314"/>
      <c r="CJ190" s="216">
        <v>0.998</v>
      </c>
      <c r="CK190" s="216">
        <v>0.95</v>
      </c>
      <c r="CL190" s="217">
        <f t="shared" si="109"/>
        <v>1</v>
      </c>
      <c r="CM190" s="217">
        <f t="shared" si="110"/>
        <v>1</v>
      </c>
      <c r="CN190" s="217">
        <f t="shared" si="111"/>
        <v>1</v>
      </c>
      <c r="CO190" s="217">
        <f t="shared" si="112"/>
        <v>1</v>
      </c>
      <c r="CP190" s="217">
        <f t="shared" si="113"/>
        <v>1</v>
      </c>
      <c r="CQ190" s="217">
        <f t="shared" si="114"/>
        <v>1</v>
      </c>
      <c r="CR190" s="217">
        <f t="shared" si="115"/>
        <v>1</v>
      </c>
      <c r="CS190" s="317"/>
      <c r="CT190" s="317"/>
      <c r="CU190" s="317"/>
      <c r="CV190" s="317"/>
      <c r="CW190" s="317"/>
      <c r="CX190" s="317"/>
      <c r="CY190" s="317"/>
      <c r="CZ190" s="316"/>
      <c r="DA190" s="312"/>
      <c r="DB190" s="312"/>
      <c r="DC190" s="312"/>
      <c r="DD190" s="312"/>
      <c r="DE190" s="84">
        <f t="shared" si="94"/>
        <v>0</v>
      </c>
      <c r="DF190" s="84">
        <f t="shared" si="94"/>
        <v>0</v>
      </c>
      <c r="DG190" s="84">
        <f t="shared" si="94"/>
        <v>0</v>
      </c>
      <c r="DH190" s="84">
        <f t="shared" si="95"/>
        <v>0</v>
      </c>
      <c r="DI190" s="84">
        <f t="shared" si="95"/>
        <v>0</v>
      </c>
      <c r="DJ190" s="84">
        <f t="shared" si="95"/>
        <v>0</v>
      </c>
      <c r="DK190" s="84">
        <f t="shared" si="93"/>
        <v>0</v>
      </c>
      <c r="DL190" s="311"/>
      <c r="DM190" s="311"/>
      <c r="DN190" s="311"/>
      <c r="DO190" s="311"/>
      <c r="DP190" s="311"/>
      <c r="DQ190" s="311"/>
      <c r="DR190" s="311"/>
    </row>
    <row r="191" spans="1:122" ht="13.5" thickBot="1" x14ac:dyDescent="0.25">
      <c r="A191" s="84">
        <v>1865</v>
      </c>
      <c r="B191" s="310"/>
      <c r="C191" s="86">
        <v>42687</v>
      </c>
      <c r="D191" s="87">
        <v>46765</v>
      </c>
      <c r="E191" s="84"/>
      <c r="F191" s="88"/>
      <c r="G191" s="84"/>
      <c r="H191" s="89"/>
      <c r="I191" s="88">
        <v>395</v>
      </c>
      <c r="J191" s="84">
        <v>12</v>
      </c>
      <c r="K191" s="88">
        <v>0</v>
      </c>
      <c r="L191" s="89">
        <v>0.96962025316455691</v>
      </c>
      <c r="M191" s="88">
        <v>533</v>
      </c>
      <c r="N191" s="88">
        <v>20</v>
      </c>
      <c r="O191" s="88">
        <v>0</v>
      </c>
      <c r="P191" s="90">
        <v>0.96247654784240155</v>
      </c>
      <c r="Q191" s="88">
        <v>260</v>
      </c>
      <c r="R191" s="88">
        <v>7</v>
      </c>
      <c r="S191" s="88">
        <v>0</v>
      </c>
      <c r="T191" s="90">
        <v>0.97307692307692306</v>
      </c>
      <c r="U191" s="88">
        <v>45577</v>
      </c>
      <c r="V191" s="88">
        <v>1202</v>
      </c>
      <c r="W191" s="88">
        <v>0</v>
      </c>
      <c r="X191" s="90">
        <v>0.97362704873071948</v>
      </c>
      <c r="Y191" s="85">
        <v>46765</v>
      </c>
      <c r="Z191" s="85">
        <v>1241</v>
      </c>
      <c r="AA191" s="91">
        <v>0</v>
      </c>
      <c r="AB191" s="92">
        <v>1</v>
      </c>
      <c r="AC191" s="84">
        <v>0</v>
      </c>
      <c r="AD191" s="84">
        <v>0</v>
      </c>
      <c r="AE191" s="92">
        <v>1</v>
      </c>
      <c r="AF191" s="84">
        <v>0</v>
      </c>
      <c r="AG191" s="84">
        <v>0</v>
      </c>
      <c r="AH191" s="93">
        <v>1</v>
      </c>
      <c r="AI191" s="84">
        <v>0</v>
      </c>
      <c r="AJ191" s="94">
        <v>0</v>
      </c>
      <c r="AK191" s="93">
        <v>1</v>
      </c>
      <c r="AL191" s="84">
        <v>0</v>
      </c>
      <c r="AM191" s="94">
        <v>0</v>
      </c>
      <c r="AN191" s="93">
        <v>1</v>
      </c>
      <c r="AO191" s="84">
        <v>0</v>
      </c>
      <c r="AP191" s="94">
        <v>0</v>
      </c>
      <c r="AQ191" s="93">
        <v>1</v>
      </c>
      <c r="AR191" s="84">
        <v>0</v>
      </c>
      <c r="AS191" s="94">
        <v>0</v>
      </c>
      <c r="AT191" s="93">
        <v>1</v>
      </c>
      <c r="AU191" s="84">
        <v>0</v>
      </c>
      <c r="AV191" s="94">
        <v>0</v>
      </c>
      <c r="AW191" s="95">
        <f t="shared" si="126"/>
        <v>0</v>
      </c>
      <c r="AX191" s="95">
        <f t="shared" si="127"/>
        <v>928</v>
      </c>
      <c r="AY191" s="96">
        <f t="shared" si="128"/>
        <v>45837</v>
      </c>
      <c r="AZ191" s="108"/>
      <c r="BA191" s="97">
        <v>21</v>
      </c>
      <c r="BB191" s="98">
        <v>9</v>
      </c>
      <c r="BC191" s="98">
        <v>22</v>
      </c>
      <c r="BD191" s="99">
        <v>7.5</v>
      </c>
      <c r="BE191" s="100">
        <v>10.5</v>
      </c>
      <c r="BF191" s="101"/>
      <c r="BG191" s="84"/>
      <c r="BH191" s="84"/>
      <c r="BI191" s="102"/>
      <c r="BJ191" s="102"/>
      <c r="BK191" s="102"/>
      <c r="BL191" s="103"/>
      <c r="BM191" s="104"/>
      <c r="BN191" s="102"/>
      <c r="BO191" s="102"/>
      <c r="BP191" s="104"/>
      <c r="BQ191" s="104"/>
      <c r="BR191" s="104"/>
      <c r="BS191" s="104"/>
      <c r="BT191" s="105">
        <f t="shared" si="116"/>
        <v>1</v>
      </c>
      <c r="BU191" s="105">
        <f t="shared" si="117"/>
        <v>1</v>
      </c>
      <c r="BV191" s="105">
        <f t="shared" si="118"/>
        <v>1</v>
      </c>
      <c r="BW191" s="105">
        <f t="shared" si="108"/>
        <v>1</v>
      </c>
      <c r="BX191" s="105">
        <f t="shared" si="119"/>
        <v>1</v>
      </c>
      <c r="BY191" s="105">
        <f t="shared" si="120"/>
        <v>1</v>
      </c>
      <c r="BZ191" s="105">
        <f t="shared" si="121"/>
        <v>1</v>
      </c>
      <c r="CA191" s="215">
        <v>0.98</v>
      </c>
      <c r="CB191" s="215">
        <v>0.9</v>
      </c>
      <c r="CC191" s="315"/>
      <c r="CD191" s="315"/>
      <c r="CE191" s="315"/>
      <c r="CF191" s="315"/>
      <c r="CG191" s="315"/>
      <c r="CH191" s="315"/>
      <c r="CI191" s="315"/>
      <c r="CJ191" s="216">
        <v>0.998</v>
      </c>
      <c r="CK191" s="216">
        <v>0.95</v>
      </c>
      <c r="CL191" s="217">
        <f t="shared" si="109"/>
        <v>1</v>
      </c>
      <c r="CM191" s="217">
        <f t="shared" si="110"/>
        <v>1</v>
      </c>
      <c r="CN191" s="217">
        <f t="shared" si="111"/>
        <v>1</v>
      </c>
      <c r="CO191" s="217">
        <f t="shared" si="112"/>
        <v>1</v>
      </c>
      <c r="CP191" s="217">
        <f t="shared" si="113"/>
        <v>1</v>
      </c>
      <c r="CQ191" s="217">
        <f t="shared" si="114"/>
        <v>1</v>
      </c>
      <c r="CR191" s="217">
        <f t="shared" si="115"/>
        <v>1</v>
      </c>
      <c r="CS191" s="317"/>
      <c r="CT191" s="317"/>
      <c r="CU191" s="317"/>
      <c r="CV191" s="317"/>
      <c r="CW191" s="317"/>
      <c r="CX191" s="317"/>
      <c r="CY191" s="317"/>
      <c r="CZ191" s="316"/>
      <c r="DA191" s="312"/>
      <c r="DB191" s="312"/>
      <c r="DC191" s="312"/>
      <c r="DD191" s="312"/>
      <c r="DE191" s="84">
        <f t="shared" si="94"/>
        <v>0</v>
      </c>
      <c r="DF191" s="84">
        <f t="shared" si="94"/>
        <v>0</v>
      </c>
      <c r="DG191" s="84">
        <f t="shared" si="94"/>
        <v>0</v>
      </c>
      <c r="DH191" s="84">
        <f t="shared" si="95"/>
        <v>0</v>
      </c>
      <c r="DI191" s="84">
        <f t="shared" si="95"/>
        <v>0</v>
      </c>
      <c r="DJ191" s="84">
        <f t="shared" si="95"/>
        <v>0</v>
      </c>
      <c r="DK191" s="84">
        <f t="shared" si="93"/>
        <v>0</v>
      </c>
      <c r="DL191" s="311"/>
      <c r="DM191" s="311"/>
      <c r="DN191" s="311"/>
      <c r="DO191" s="311"/>
      <c r="DP191" s="311"/>
      <c r="DQ191" s="311"/>
      <c r="DR191" s="311"/>
    </row>
    <row r="192" spans="1:122" ht="26.25" thickBot="1" x14ac:dyDescent="0.25">
      <c r="A192" s="84">
        <v>1866</v>
      </c>
      <c r="B192" s="308">
        <v>46</v>
      </c>
      <c r="C192" s="86">
        <v>42688</v>
      </c>
      <c r="D192" s="87">
        <v>84004</v>
      </c>
      <c r="E192" s="84">
        <v>11578</v>
      </c>
      <c r="F192" s="88">
        <v>264</v>
      </c>
      <c r="G192" s="84">
        <v>0</v>
      </c>
      <c r="H192" s="89">
        <v>0.977198134392814</v>
      </c>
      <c r="I192" s="88">
        <v>16020</v>
      </c>
      <c r="J192" s="84">
        <v>413</v>
      </c>
      <c r="K192" s="88">
        <v>11</v>
      </c>
      <c r="L192" s="89">
        <v>0.9742197253433208</v>
      </c>
      <c r="M192" s="88">
        <v>5163</v>
      </c>
      <c r="N192" s="88">
        <v>112</v>
      </c>
      <c r="O192" s="88">
        <v>395</v>
      </c>
      <c r="P192" s="90">
        <v>0.97830718574472209</v>
      </c>
      <c r="Q192" s="88">
        <v>7885</v>
      </c>
      <c r="R192" s="88">
        <v>321</v>
      </c>
      <c r="S192" s="88">
        <v>1</v>
      </c>
      <c r="T192" s="90">
        <v>0.959289790741915</v>
      </c>
      <c r="U192" s="88">
        <v>43358</v>
      </c>
      <c r="V192" s="88">
        <v>1573</v>
      </c>
      <c r="W192" s="88">
        <v>15</v>
      </c>
      <c r="X192" s="90">
        <v>0.96372065132155538</v>
      </c>
      <c r="Y192" s="85">
        <v>84004</v>
      </c>
      <c r="Z192" s="85">
        <v>2683</v>
      </c>
      <c r="AA192" s="91">
        <v>422</v>
      </c>
      <c r="AB192" s="92">
        <v>1</v>
      </c>
      <c r="AC192" s="84">
        <v>0</v>
      </c>
      <c r="AD192" s="84">
        <v>0</v>
      </c>
      <c r="AE192" s="92">
        <v>1</v>
      </c>
      <c r="AF192" s="84">
        <v>0</v>
      </c>
      <c r="AG192" s="84">
        <v>0</v>
      </c>
      <c r="AH192" s="93">
        <v>0.95111111111111113</v>
      </c>
      <c r="AI192" s="84">
        <v>3</v>
      </c>
      <c r="AJ192" s="94">
        <v>0.88</v>
      </c>
      <c r="AK192" s="93">
        <v>1</v>
      </c>
      <c r="AL192" s="84">
        <v>0</v>
      </c>
      <c r="AM192" s="94">
        <v>0</v>
      </c>
      <c r="AN192" s="93">
        <v>1</v>
      </c>
      <c r="AO192" s="84">
        <v>0</v>
      </c>
      <c r="AP192" s="94">
        <v>0</v>
      </c>
      <c r="AQ192" s="93">
        <v>1</v>
      </c>
      <c r="AR192" s="84">
        <v>0</v>
      </c>
      <c r="AS192" s="94">
        <v>0</v>
      </c>
      <c r="AT192" s="93">
        <v>1</v>
      </c>
      <c r="AU192" s="84">
        <v>0</v>
      </c>
      <c r="AV192" s="94">
        <v>0</v>
      </c>
      <c r="AW192" s="95">
        <f t="shared" si="126"/>
        <v>11578</v>
      </c>
      <c r="AX192" s="95">
        <f t="shared" si="127"/>
        <v>21183</v>
      </c>
      <c r="AY192" s="96">
        <f t="shared" si="128"/>
        <v>51243</v>
      </c>
      <c r="AZ192" s="108" t="s">
        <v>197</v>
      </c>
      <c r="BA192" s="97">
        <v>14.5</v>
      </c>
      <c r="BB192" s="98">
        <v>0</v>
      </c>
      <c r="BC192" s="98">
        <v>12</v>
      </c>
      <c r="BD192" s="99">
        <v>7.5</v>
      </c>
      <c r="BE192" s="100">
        <v>10.5</v>
      </c>
      <c r="BF192" s="101"/>
      <c r="BG192" s="84"/>
      <c r="BH192" s="84">
        <v>0.88</v>
      </c>
      <c r="BI192" s="102"/>
      <c r="BJ192" s="102"/>
      <c r="BK192" s="102"/>
      <c r="BL192" s="103"/>
      <c r="BM192" s="104"/>
      <c r="BN192" s="102"/>
      <c r="BO192" s="102">
        <v>0</v>
      </c>
      <c r="BP192" s="104"/>
      <c r="BQ192" s="104"/>
      <c r="BR192" s="104"/>
      <c r="BS192" s="104"/>
      <c r="BT192" s="105">
        <f t="shared" si="116"/>
        <v>1</v>
      </c>
      <c r="BU192" s="105">
        <f t="shared" si="117"/>
        <v>1</v>
      </c>
      <c r="BV192" s="105">
        <f t="shared" si="118"/>
        <v>1</v>
      </c>
      <c r="BW192" s="105">
        <f t="shared" si="108"/>
        <v>1</v>
      </c>
      <c r="BX192" s="105">
        <f t="shared" si="119"/>
        <v>1</v>
      </c>
      <c r="BY192" s="105">
        <f t="shared" si="120"/>
        <v>1</v>
      </c>
      <c r="BZ192" s="105">
        <f t="shared" si="121"/>
        <v>1</v>
      </c>
      <c r="CA192" s="215">
        <v>0.98</v>
      </c>
      <c r="CB192" s="215">
        <v>0.9</v>
      </c>
      <c r="CC192" s="313">
        <f t="shared" ref="CC192:CI192" si="134">AVERAGE(BT192:BT198)</f>
        <v>0.998</v>
      </c>
      <c r="CD192" s="313">
        <f t="shared" si="134"/>
        <v>1</v>
      </c>
      <c r="CE192" s="313">
        <f t="shared" si="134"/>
        <v>1</v>
      </c>
      <c r="CF192" s="313">
        <f t="shared" si="134"/>
        <v>1</v>
      </c>
      <c r="CG192" s="313">
        <f t="shared" si="134"/>
        <v>1</v>
      </c>
      <c r="CH192" s="313">
        <f t="shared" si="134"/>
        <v>1</v>
      </c>
      <c r="CI192" s="313">
        <f t="shared" si="134"/>
        <v>1</v>
      </c>
      <c r="CJ192" s="216">
        <v>0.998</v>
      </c>
      <c r="CK192" s="216">
        <v>0.95</v>
      </c>
      <c r="CL192" s="217">
        <f t="shared" si="109"/>
        <v>1</v>
      </c>
      <c r="CM192" s="217">
        <f t="shared" si="110"/>
        <v>1</v>
      </c>
      <c r="CN192" s="217">
        <f t="shared" si="111"/>
        <v>0.95111111111111113</v>
      </c>
      <c r="CO192" s="217">
        <f t="shared" si="112"/>
        <v>1</v>
      </c>
      <c r="CP192" s="217">
        <f t="shared" si="113"/>
        <v>1</v>
      </c>
      <c r="CQ192" s="217">
        <f t="shared" si="114"/>
        <v>1</v>
      </c>
      <c r="CR192" s="217">
        <f t="shared" si="115"/>
        <v>1</v>
      </c>
      <c r="CS192" s="316">
        <f t="shared" ref="CS192:CY192" si="135">AVERAGE(CL192:CL198)</f>
        <v>0.998</v>
      </c>
      <c r="CT192" s="316">
        <f t="shared" si="135"/>
        <v>1</v>
      </c>
      <c r="CU192" s="316">
        <f t="shared" si="135"/>
        <v>0.99301587301587291</v>
      </c>
      <c r="CV192" s="316">
        <f t="shared" si="135"/>
        <v>1</v>
      </c>
      <c r="CW192" s="316">
        <f t="shared" si="135"/>
        <v>1</v>
      </c>
      <c r="CX192" s="316">
        <f t="shared" si="135"/>
        <v>1</v>
      </c>
      <c r="CY192" s="316">
        <f t="shared" si="135"/>
        <v>1</v>
      </c>
      <c r="CZ192" s="316">
        <f>(SUM(Q192:Q198)-SUM(R192:R198))/SUM(Q192:Q198)</f>
        <v>0.95593561850847941</v>
      </c>
      <c r="DA192" s="312">
        <f>(SUM(U192:U198)-SUM(V192:V198))/SUM(U192:U198)</f>
        <v>0.96238292464818564</v>
      </c>
      <c r="DB192" s="312">
        <f>((SUM(E192:E198)-SUM(F192:F198))/SUM(E192:E198))</f>
        <v>0.97162467092892069</v>
      </c>
      <c r="DC192" s="312">
        <f>((SUM(I192:I198)-SUM(J192:J198))/SUM(I192:I198))</f>
        <v>0.96960055736182071</v>
      </c>
      <c r="DD192" s="312">
        <f>((SUM(M192:M198)-SUM(N192:N198))/SUM(M192:M198))</f>
        <v>0.96734933112674115</v>
      </c>
      <c r="DE192" s="84">
        <f t="shared" si="94"/>
        <v>0</v>
      </c>
      <c r="DF192" s="84">
        <f t="shared" si="94"/>
        <v>0</v>
      </c>
      <c r="DG192" s="84">
        <f t="shared" si="94"/>
        <v>0</v>
      </c>
      <c r="DH192" s="84">
        <f t="shared" si="95"/>
        <v>0</v>
      </c>
      <c r="DI192" s="84">
        <f t="shared" si="95"/>
        <v>0</v>
      </c>
      <c r="DJ192" s="84">
        <f t="shared" si="95"/>
        <v>0</v>
      </c>
      <c r="DK192" s="84">
        <f t="shared" si="93"/>
        <v>0</v>
      </c>
      <c r="DL192" s="311">
        <f>IF(CC192&lt;99%,5000,IF(CC192&lt;99.2%,4500,IF(CC192&lt;99.3%,4000,IF(CC192&lt;99.4%,3500,IF(CC192&lt;99.5%,3000,IF(CC192&lt;99.6%,2500,IF(CC192&lt;99.7%,2000,IF(CC192&lt;99.8%,1500,))))))))</f>
        <v>0</v>
      </c>
      <c r="DM192" s="311">
        <f>IF(CD192&lt;99%,5000,IF(CD192&lt;99.2%,4500,IF(CD192&lt;99.3%,4000,IF(CD192&lt;99.4%,3500,IF(CD192&lt;99.5%,3000,IF(CD192&lt;99.6%,2500,IF(CD192&lt;99.7%,2000,IF(CD192&lt;99.8%,1500,))))))))</f>
        <v>0</v>
      </c>
      <c r="DN192" s="311">
        <f>IF(CE192&lt;99%,5000,IF(CE192&lt;99.2%,4500,IF(CE192&lt;99.3%,4000,IF(CE192&lt;99.4%,3500,IF(CE192&lt;99.5%,3000,IF(CE192&lt;99.6%,2500,IF(CE192&lt;99.7%,2000,IF(CE192&lt;99.8%,1500,))))))))</f>
        <v>0</v>
      </c>
      <c r="DO192" s="311">
        <f>IF(CF192&lt;88.2%,5000,IF(CF192&lt;88.4%,4500,IF(CF192&lt;88.5%,4000,IF(CF192&lt;88.6%,3500,IF(CF192&lt;88.7%,3000,IF(CF192&lt;88.8%,2500,IF(CF192&lt;88.9%,2000,IF(CF192&lt;90%,1500,))))))))</f>
        <v>0</v>
      </c>
      <c r="DP192" s="311">
        <f>IF(CG192&lt;99%,5000,IF(CG192&lt;99.2%,4500,IF(CG192&lt;99.3%,4000,IF(CG192&lt;99.4%,3500,IF(CG192&lt;99.5%,3000,IF(CG192&lt;99.6%,2500,IF(CG192&lt;99.7%,2000,IF(CG192&lt;99.8%,1500,))))))))</f>
        <v>0</v>
      </c>
      <c r="DQ192" s="311">
        <f>IF(CH192&lt;99%,5000,IF(CH192&lt;99.2%,4500,IF(CH192&lt;99.3%,4000,IF(CH192&lt;99.4%,3500,IF(CH192&lt;99.5%,3000,IF(CH192&lt;99.6%,2500,IF(CH192&lt;99.7%,2000,IF(CH192&lt;99.8%,1500,))))))))</f>
        <v>0</v>
      </c>
      <c r="DR192" s="311">
        <f>IF(CI192&lt;99%,5000,IF(CI192&lt;99.2%,4500,IF(CI192&lt;99.3%,4000,IF(CI192&lt;99.4%,3500,IF(CI192&lt;99.5%,3000,IF(CI192&lt;99.6%,2500,IF(CI192&lt;99.7%,2000,IF(CI192&lt;99.8%,1500,))))))))</f>
        <v>0</v>
      </c>
    </row>
    <row r="193" spans="1:122" ht="26.25" thickBot="1" x14ac:dyDescent="0.25">
      <c r="A193" s="84">
        <v>1867</v>
      </c>
      <c r="B193" s="309"/>
      <c r="C193" s="86">
        <v>42689</v>
      </c>
      <c r="D193" s="87">
        <v>83761</v>
      </c>
      <c r="E193" s="84">
        <v>11114</v>
      </c>
      <c r="F193" s="88">
        <v>359</v>
      </c>
      <c r="G193" s="84">
        <v>4</v>
      </c>
      <c r="H193" s="89">
        <v>0.9676983984164117</v>
      </c>
      <c r="I193" s="88">
        <v>18299</v>
      </c>
      <c r="J193" s="84">
        <v>663</v>
      </c>
      <c r="K193" s="88">
        <v>1</v>
      </c>
      <c r="L193" s="89">
        <v>0.96376851194054325</v>
      </c>
      <c r="M193" s="88">
        <v>5507</v>
      </c>
      <c r="N193" s="88">
        <v>217</v>
      </c>
      <c r="O193" s="88">
        <v>2</v>
      </c>
      <c r="P193" s="90">
        <v>0.96059560559288182</v>
      </c>
      <c r="Q193" s="88">
        <v>8365</v>
      </c>
      <c r="R193" s="88">
        <v>403</v>
      </c>
      <c r="S193" s="88">
        <v>2</v>
      </c>
      <c r="T193" s="90">
        <v>0.95182307232516439</v>
      </c>
      <c r="U193" s="88">
        <v>40476</v>
      </c>
      <c r="V193" s="88">
        <v>1586</v>
      </c>
      <c r="W193" s="88">
        <v>31</v>
      </c>
      <c r="X193" s="90">
        <v>0.96081628619428794</v>
      </c>
      <c r="Y193" s="85">
        <v>83761</v>
      </c>
      <c r="Z193" s="85">
        <v>3228</v>
      </c>
      <c r="AA193" s="91">
        <v>40</v>
      </c>
      <c r="AB193" s="92">
        <v>0.98599999999999999</v>
      </c>
      <c r="AC193" s="84">
        <v>1</v>
      </c>
      <c r="AD193" s="84">
        <v>0.3</v>
      </c>
      <c r="AE193" s="92">
        <v>1</v>
      </c>
      <c r="AF193" s="84">
        <v>0</v>
      </c>
      <c r="AG193" s="84">
        <v>0</v>
      </c>
      <c r="AH193" s="93">
        <v>1</v>
      </c>
      <c r="AI193" s="84">
        <v>0</v>
      </c>
      <c r="AJ193" s="94">
        <v>0</v>
      </c>
      <c r="AK193" s="93">
        <v>1</v>
      </c>
      <c r="AL193" s="84">
        <v>0</v>
      </c>
      <c r="AM193" s="94">
        <v>0</v>
      </c>
      <c r="AN193" s="93">
        <v>1</v>
      </c>
      <c r="AO193" s="84">
        <v>0</v>
      </c>
      <c r="AP193" s="94">
        <v>0</v>
      </c>
      <c r="AQ193" s="93">
        <v>1</v>
      </c>
      <c r="AR193" s="84">
        <v>0</v>
      </c>
      <c r="AS193" s="94">
        <v>0</v>
      </c>
      <c r="AT193" s="93">
        <v>1</v>
      </c>
      <c r="AU193" s="84">
        <v>0</v>
      </c>
      <c r="AV193" s="94">
        <v>0</v>
      </c>
      <c r="AW193" s="95">
        <f t="shared" si="126"/>
        <v>11114</v>
      </c>
      <c r="AX193" s="95">
        <f t="shared" si="127"/>
        <v>23806</v>
      </c>
      <c r="AY193" s="96">
        <f t="shared" si="128"/>
        <v>48841</v>
      </c>
      <c r="AZ193" s="108" t="s">
        <v>198</v>
      </c>
      <c r="BA193" s="97">
        <v>16</v>
      </c>
      <c r="BB193" s="98">
        <v>0</v>
      </c>
      <c r="BC193" s="98">
        <v>8</v>
      </c>
      <c r="BD193" s="99">
        <v>7.5</v>
      </c>
      <c r="BE193" s="100">
        <v>10.5</v>
      </c>
      <c r="BF193" s="101">
        <v>0.5</v>
      </c>
      <c r="BG193" s="84"/>
      <c r="BH193" s="84"/>
      <c r="BI193" s="102"/>
      <c r="BJ193" s="102"/>
      <c r="BK193" s="102"/>
      <c r="BL193" s="103"/>
      <c r="BM193" s="104">
        <v>1</v>
      </c>
      <c r="BN193" s="102"/>
      <c r="BO193" s="102"/>
      <c r="BP193" s="104"/>
      <c r="BQ193" s="104"/>
      <c r="BR193" s="104"/>
      <c r="BS193" s="104"/>
      <c r="BT193" s="105">
        <f t="shared" si="116"/>
        <v>0.98599999999999999</v>
      </c>
      <c r="BU193" s="105">
        <f t="shared" si="117"/>
        <v>1</v>
      </c>
      <c r="BV193" s="105">
        <f t="shared" si="118"/>
        <v>1</v>
      </c>
      <c r="BW193" s="105">
        <f t="shared" si="108"/>
        <v>1</v>
      </c>
      <c r="BX193" s="105">
        <f t="shared" si="119"/>
        <v>1</v>
      </c>
      <c r="BY193" s="105">
        <f t="shared" si="120"/>
        <v>1</v>
      </c>
      <c r="BZ193" s="105">
        <f t="shared" si="121"/>
        <v>1</v>
      </c>
      <c r="CA193" s="215">
        <v>0.98</v>
      </c>
      <c r="CB193" s="215">
        <v>0.9</v>
      </c>
      <c r="CC193" s="314"/>
      <c r="CD193" s="314"/>
      <c r="CE193" s="314"/>
      <c r="CF193" s="314"/>
      <c r="CG193" s="314"/>
      <c r="CH193" s="314"/>
      <c r="CI193" s="314"/>
      <c r="CJ193" s="216">
        <v>0.998</v>
      </c>
      <c r="CK193" s="216">
        <v>0.95</v>
      </c>
      <c r="CL193" s="217">
        <f t="shared" si="109"/>
        <v>0.98599999999999999</v>
      </c>
      <c r="CM193" s="217">
        <f t="shared" si="110"/>
        <v>1</v>
      </c>
      <c r="CN193" s="217">
        <f t="shared" si="111"/>
        <v>1</v>
      </c>
      <c r="CO193" s="217">
        <f t="shared" si="112"/>
        <v>1</v>
      </c>
      <c r="CP193" s="217">
        <f t="shared" si="113"/>
        <v>1</v>
      </c>
      <c r="CQ193" s="217">
        <f t="shared" si="114"/>
        <v>1</v>
      </c>
      <c r="CR193" s="217">
        <f t="shared" si="115"/>
        <v>1</v>
      </c>
      <c r="CS193" s="317"/>
      <c r="CT193" s="317"/>
      <c r="CU193" s="317"/>
      <c r="CV193" s="317"/>
      <c r="CW193" s="317"/>
      <c r="CX193" s="317"/>
      <c r="CY193" s="317"/>
      <c r="CZ193" s="316"/>
      <c r="DA193" s="312"/>
      <c r="DB193" s="312"/>
      <c r="DC193" s="312"/>
      <c r="DD193" s="312"/>
      <c r="DE193" s="84">
        <f t="shared" si="94"/>
        <v>0</v>
      </c>
      <c r="DF193" s="84">
        <f t="shared" si="94"/>
        <v>0</v>
      </c>
      <c r="DG193" s="84">
        <f t="shared" si="94"/>
        <v>0</v>
      </c>
      <c r="DH193" s="84">
        <f t="shared" si="95"/>
        <v>0</v>
      </c>
      <c r="DI193" s="84">
        <f t="shared" si="95"/>
        <v>0</v>
      </c>
      <c r="DJ193" s="84">
        <f t="shared" si="95"/>
        <v>0</v>
      </c>
      <c r="DK193" s="84">
        <f t="shared" si="93"/>
        <v>0</v>
      </c>
      <c r="DL193" s="311"/>
      <c r="DM193" s="311"/>
      <c r="DN193" s="311"/>
      <c r="DO193" s="311"/>
      <c r="DP193" s="311"/>
      <c r="DQ193" s="311"/>
      <c r="DR193" s="311"/>
    </row>
    <row r="194" spans="1:122" ht="13.5" thickBot="1" x14ac:dyDescent="0.25">
      <c r="A194" s="84">
        <v>1868</v>
      </c>
      <c r="B194" s="309"/>
      <c r="C194" s="86">
        <v>42690</v>
      </c>
      <c r="D194" s="87">
        <v>80608</v>
      </c>
      <c r="E194" s="84">
        <v>10848</v>
      </c>
      <c r="F194" s="88">
        <v>332</v>
      </c>
      <c r="G194" s="84">
        <v>2</v>
      </c>
      <c r="H194" s="89">
        <v>0.9693952802359882</v>
      </c>
      <c r="I194" s="88">
        <v>17117</v>
      </c>
      <c r="J194" s="84">
        <v>472</v>
      </c>
      <c r="K194" s="88">
        <v>0</v>
      </c>
      <c r="L194" s="89">
        <v>0.97242507448735171</v>
      </c>
      <c r="M194" s="88">
        <v>5585</v>
      </c>
      <c r="N194" s="88">
        <v>160</v>
      </c>
      <c r="O194" s="88">
        <v>0</v>
      </c>
      <c r="P194" s="90">
        <v>0.9713518352730528</v>
      </c>
      <c r="Q194" s="88">
        <v>7569</v>
      </c>
      <c r="R194" s="88">
        <v>309</v>
      </c>
      <c r="S194" s="88">
        <v>0</v>
      </c>
      <c r="T194" s="90">
        <v>0.95917558462148234</v>
      </c>
      <c r="U194" s="88">
        <v>39489</v>
      </c>
      <c r="V194" s="88">
        <v>1669</v>
      </c>
      <c r="W194" s="88">
        <v>7</v>
      </c>
      <c r="X194" s="90">
        <v>0.95773506546126774</v>
      </c>
      <c r="Y194" s="85">
        <v>80608</v>
      </c>
      <c r="Z194" s="85">
        <v>2942</v>
      </c>
      <c r="AA194" s="91">
        <v>9</v>
      </c>
      <c r="AB194" s="92">
        <v>1</v>
      </c>
      <c r="AC194" s="84">
        <v>0</v>
      </c>
      <c r="AD194" s="84">
        <v>0</v>
      </c>
      <c r="AE194" s="92">
        <v>1</v>
      </c>
      <c r="AF194" s="84">
        <v>0</v>
      </c>
      <c r="AG194" s="84">
        <v>0</v>
      </c>
      <c r="AH194" s="93">
        <v>1</v>
      </c>
      <c r="AI194" s="84">
        <v>0</v>
      </c>
      <c r="AJ194" s="94">
        <v>0</v>
      </c>
      <c r="AK194" s="93">
        <v>1</v>
      </c>
      <c r="AL194" s="84">
        <v>0</v>
      </c>
      <c r="AM194" s="94">
        <v>0</v>
      </c>
      <c r="AN194" s="93">
        <v>1</v>
      </c>
      <c r="AO194" s="84">
        <v>0</v>
      </c>
      <c r="AP194" s="94">
        <v>0</v>
      </c>
      <c r="AQ194" s="93">
        <v>1</v>
      </c>
      <c r="AR194" s="84">
        <v>0</v>
      </c>
      <c r="AS194" s="94">
        <v>0</v>
      </c>
      <c r="AT194" s="93">
        <v>1</v>
      </c>
      <c r="AU194" s="84">
        <v>0</v>
      </c>
      <c r="AV194" s="94">
        <v>0</v>
      </c>
      <c r="AW194" s="95">
        <f t="shared" si="126"/>
        <v>10848</v>
      </c>
      <c r="AX194" s="95">
        <f t="shared" si="127"/>
        <v>22702</v>
      </c>
      <c r="AY194" s="96">
        <f t="shared" si="128"/>
        <v>47058</v>
      </c>
      <c r="AZ194" s="106"/>
      <c r="BA194" s="97">
        <v>21</v>
      </c>
      <c r="BB194" s="98">
        <v>9</v>
      </c>
      <c r="BC194" s="98">
        <v>18</v>
      </c>
      <c r="BD194" s="99">
        <v>7.5</v>
      </c>
      <c r="BE194" s="100">
        <v>10.5</v>
      </c>
      <c r="BF194" s="101"/>
      <c r="BG194" s="84"/>
      <c r="BH194" s="84"/>
      <c r="BI194" s="102"/>
      <c r="BJ194" s="102"/>
      <c r="BK194" s="102"/>
      <c r="BL194" s="103"/>
      <c r="BM194" s="104"/>
      <c r="BN194" s="102"/>
      <c r="BO194" s="102"/>
      <c r="BP194" s="104"/>
      <c r="BQ194" s="104"/>
      <c r="BR194" s="104"/>
      <c r="BS194" s="104"/>
      <c r="BT194" s="105">
        <f t="shared" si="116"/>
        <v>1</v>
      </c>
      <c r="BU194" s="105">
        <f t="shared" si="117"/>
        <v>1</v>
      </c>
      <c r="BV194" s="105">
        <f t="shared" si="118"/>
        <v>1</v>
      </c>
      <c r="BW194" s="105">
        <f t="shared" si="108"/>
        <v>1</v>
      </c>
      <c r="BX194" s="105">
        <f t="shared" si="119"/>
        <v>1</v>
      </c>
      <c r="BY194" s="105">
        <f t="shared" si="120"/>
        <v>1</v>
      </c>
      <c r="BZ194" s="105">
        <f t="shared" si="121"/>
        <v>1</v>
      </c>
      <c r="CA194" s="215">
        <v>0.98</v>
      </c>
      <c r="CB194" s="215">
        <v>0.9</v>
      </c>
      <c r="CC194" s="314"/>
      <c r="CD194" s="314"/>
      <c r="CE194" s="314"/>
      <c r="CF194" s="314"/>
      <c r="CG194" s="314"/>
      <c r="CH194" s="314"/>
      <c r="CI194" s="314"/>
      <c r="CJ194" s="216">
        <v>0.998</v>
      </c>
      <c r="CK194" s="216">
        <v>0.95</v>
      </c>
      <c r="CL194" s="217">
        <f t="shared" si="109"/>
        <v>1</v>
      </c>
      <c r="CM194" s="217">
        <f t="shared" si="110"/>
        <v>1</v>
      </c>
      <c r="CN194" s="217">
        <f t="shared" si="111"/>
        <v>1</v>
      </c>
      <c r="CO194" s="217">
        <f t="shared" si="112"/>
        <v>1</v>
      </c>
      <c r="CP194" s="217">
        <f t="shared" si="113"/>
        <v>1</v>
      </c>
      <c r="CQ194" s="217">
        <f t="shared" si="114"/>
        <v>1</v>
      </c>
      <c r="CR194" s="217">
        <f t="shared" si="115"/>
        <v>1</v>
      </c>
      <c r="CS194" s="317"/>
      <c r="CT194" s="317"/>
      <c r="CU194" s="317"/>
      <c r="CV194" s="317"/>
      <c r="CW194" s="317"/>
      <c r="CX194" s="317"/>
      <c r="CY194" s="317"/>
      <c r="CZ194" s="316"/>
      <c r="DA194" s="312"/>
      <c r="DB194" s="312"/>
      <c r="DC194" s="312"/>
      <c r="DD194" s="312"/>
      <c r="DE194" s="84">
        <f t="shared" si="94"/>
        <v>0</v>
      </c>
      <c r="DF194" s="84">
        <f t="shared" si="94"/>
        <v>0</v>
      </c>
      <c r="DG194" s="84">
        <f t="shared" si="94"/>
        <v>0</v>
      </c>
      <c r="DH194" s="84">
        <f t="shared" si="95"/>
        <v>0</v>
      </c>
      <c r="DI194" s="84">
        <f t="shared" si="95"/>
        <v>0</v>
      </c>
      <c r="DJ194" s="84">
        <f t="shared" si="95"/>
        <v>0</v>
      </c>
      <c r="DK194" s="84">
        <f t="shared" si="93"/>
        <v>0</v>
      </c>
      <c r="DL194" s="311"/>
      <c r="DM194" s="311"/>
      <c r="DN194" s="311"/>
      <c r="DO194" s="311"/>
      <c r="DP194" s="311"/>
      <c r="DQ194" s="311"/>
      <c r="DR194" s="311"/>
    </row>
    <row r="195" spans="1:122" ht="13.5" thickBot="1" x14ac:dyDescent="0.25">
      <c r="A195" s="84">
        <v>1869</v>
      </c>
      <c r="B195" s="309"/>
      <c r="C195" s="86">
        <v>42691</v>
      </c>
      <c r="D195" s="87">
        <v>72294</v>
      </c>
      <c r="E195" s="84">
        <v>10035</v>
      </c>
      <c r="F195" s="88">
        <v>280</v>
      </c>
      <c r="G195" s="84">
        <v>0</v>
      </c>
      <c r="H195" s="89">
        <v>0.97209765819631289</v>
      </c>
      <c r="I195" s="88">
        <v>13202</v>
      </c>
      <c r="J195" s="84">
        <v>418</v>
      </c>
      <c r="K195" s="88">
        <v>2</v>
      </c>
      <c r="L195" s="89">
        <v>0.96833813058627483</v>
      </c>
      <c r="M195" s="88">
        <v>5052</v>
      </c>
      <c r="N195" s="88">
        <v>185</v>
      </c>
      <c r="O195" s="88">
        <v>0</v>
      </c>
      <c r="P195" s="90">
        <v>0.96338083927157558</v>
      </c>
      <c r="Q195" s="88">
        <v>7419</v>
      </c>
      <c r="R195" s="88">
        <v>338</v>
      </c>
      <c r="S195" s="88">
        <v>0</v>
      </c>
      <c r="T195" s="90">
        <v>0.95444129936649147</v>
      </c>
      <c r="U195" s="88">
        <v>36586</v>
      </c>
      <c r="V195" s="88">
        <v>1506</v>
      </c>
      <c r="W195" s="88">
        <v>5</v>
      </c>
      <c r="X195" s="90">
        <v>0.95883671349696609</v>
      </c>
      <c r="Y195" s="85">
        <v>72294</v>
      </c>
      <c r="Z195" s="85">
        <v>2727</v>
      </c>
      <c r="AA195" s="91">
        <v>7</v>
      </c>
      <c r="AB195" s="92">
        <v>1</v>
      </c>
      <c r="AC195" s="84">
        <v>0</v>
      </c>
      <c r="AD195" s="84">
        <v>0</v>
      </c>
      <c r="AE195" s="92">
        <v>1</v>
      </c>
      <c r="AF195" s="84">
        <v>0</v>
      </c>
      <c r="AG195" s="84">
        <v>0</v>
      </c>
      <c r="AH195" s="93">
        <v>1</v>
      </c>
      <c r="AI195" s="84">
        <v>0</v>
      </c>
      <c r="AJ195" s="94">
        <v>0</v>
      </c>
      <c r="AK195" s="93">
        <v>1</v>
      </c>
      <c r="AL195" s="84">
        <v>0</v>
      </c>
      <c r="AM195" s="94">
        <v>0</v>
      </c>
      <c r="AN195" s="93">
        <v>1</v>
      </c>
      <c r="AO195" s="84">
        <v>0</v>
      </c>
      <c r="AP195" s="94">
        <v>0</v>
      </c>
      <c r="AQ195" s="93">
        <v>1</v>
      </c>
      <c r="AR195" s="84">
        <v>0</v>
      </c>
      <c r="AS195" s="94">
        <v>0</v>
      </c>
      <c r="AT195" s="93">
        <v>1</v>
      </c>
      <c r="AU195" s="84">
        <v>0</v>
      </c>
      <c r="AV195" s="94">
        <v>0</v>
      </c>
      <c r="AW195" s="95">
        <f t="shared" si="126"/>
        <v>10035</v>
      </c>
      <c r="AX195" s="95">
        <f t="shared" si="127"/>
        <v>18254</v>
      </c>
      <c r="AY195" s="96">
        <f t="shared" si="128"/>
        <v>44005</v>
      </c>
      <c r="AZ195" s="106"/>
      <c r="BA195" s="97">
        <v>21</v>
      </c>
      <c r="BB195" s="98">
        <v>9</v>
      </c>
      <c r="BC195" s="98">
        <v>22</v>
      </c>
      <c r="BD195" s="99">
        <v>7.5</v>
      </c>
      <c r="BE195" s="100">
        <v>10.5</v>
      </c>
      <c r="BF195" s="101"/>
      <c r="BG195" s="84"/>
      <c r="BH195" s="84"/>
      <c r="BI195" s="102"/>
      <c r="BJ195" s="102"/>
      <c r="BK195" s="102"/>
      <c r="BL195" s="103"/>
      <c r="BM195" s="104"/>
      <c r="BN195" s="102"/>
      <c r="BO195" s="102"/>
      <c r="BP195" s="104"/>
      <c r="BQ195" s="104"/>
      <c r="BR195" s="104"/>
      <c r="BS195" s="104"/>
      <c r="BT195" s="105">
        <f t="shared" si="116"/>
        <v>1</v>
      </c>
      <c r="BU195" s="105">
        <f t="shared" si="117"/>
        <v>1</v>
      </c>
      <c r="BV195" s="105">
        <f t="shared" si="118"/>
        <v>1</v>
      </c>
      <c r="BW195" s="105">
        <f t="shared" si="108"/>
        <v>1</v>
      </c>
      <c r="BX195" s="105">
        <f t="shared" si="119"/>
        <v>1</v>
      </c>
      <c r="BY195" s="105">
        <f t="shared" si="120"/>
        <v>1</v>
      </c>
      <c r="BZ195" s="105">
        <f t="shared" si="121"/>
        <v>1</v>
      </c>
      <c r="CA195" s="215">
        <v>0.98</v>
      </c>
      <c r="CB195" s="215">
        <v>0.9</v>
      </c>
      <c r="CC195" s="314"/>
      <c r="CD195" s="314"/>
      <c r="CE195" s="314"/>
      <c r="CF195" s="314"/>
      <c r="CG195" s="314"/>
      <c r="CH195" s="314"/>
      <c r="CI195" s="314"/>
      <c r="CJ195" s="216">
        <v>0.998</v>
      </c>
      <c r="CK195" s="216">
        <v>0.95</v>
      </c>
      <c r="CL195" s="217">
        <f t="shared" si="109"/>
        <v>1</v>
      </c>
      <c r="CM195" s="217">
        <f t="shared" si="110"/>
        <v>1</v>
      </c>
      <c r="CN195" s="217">
        <f t="shared" si="111"/>
        <v>1</v>
      </c>
      <c r="CO195" s="217">
        <f t="shared" si="112"/>
        <v>1</v>
      </c>
      <c r="CP195" s="217">
        <f t="shared" si="113"/>
        <v>1</v>
      </c>
      <c r="CQ195" s="217">
        <f t="shared" si="114"/>
        <v>1</v>
      </c>
      <c r="CR195" s="217">
        <f t="shared" si="115"/>
        <v>1</v>
      </c>
      <c r="CS195" s="317"/>
      <c r="CT195" s="317"/>
      <c r="CU195" s="317"/>
      <c r="CV195" s="317"/>
      <c r="CW195" s="317"/>
      <c r="CX195" s="317"/>
      <c r="CY195" s="317"/>
      <c r="CZ195" s="316"/>
      <c r="DA195" s="312"/>
      <c r="DB195" s="312"/>
      <c r="DC195" s="312"/>
      <c r="DD195" s="312"/>
      <c r="DE195" s="84">
        <f t="shared" si="94"/>
        <v>0</v>
      </c>
      <c r="DF195" s="84">
        <f t="shared" si="94"/>
        <v>0</v>
      </c>
      <c r="DG195" s="84">
        <f t="shared" si="94"/>
        <v>0</v>
      </c>
      <c r="DH195" s="84">
        <f t="shared" si="95"/>
        <v>0</v>
      </c>
      <c r="DI195" s="84">
        <f t="shared" si="95"/>
        <v>0</v>
      </c>
      <c r="DJ195" s="84">
        <f t="shared" si="95"/>
        <v>0</v>
      </c>
      <c r="DK195" s="84">
        <f t="shared" si="93"/>
        <v>0</v>
      </c>
      <c r="DL195" s="311"/>
      <c r="DM195" s="311"/>
      <c r="DN195" s="311"/>
      <c r="DO195" s="311"/>
      <c r="DP195" s="311"/>
      <c r="DQ195" s="311"/>
      <c r="DR195" s="311"/>
    </row>
    <row r="196" spans="1:122" ht="13.5" thickBot="1" x14ac:dyDescent="0.25">
      <c r="A196" s="84">
        <v>1870</v>
      </c>
      <c r="B196" s="309"/>
      <c r="C196" s="86">
        <v>42692</v>
      </c>
      <c r="D196" s="87">
        <v>73406</v>
      </c>
      <c r="E196" s="84">
        <v>9605</v>
      </c>
      <c r="F196" s="88">
        <v>274</v>
      </c>
      <c r="G196" s="84">
        <v>5</v>
      </c>
      <c r="H196" s="89">
        <v>0.97147319104633001</v>
      </c>
      <c r="I196" s="88">
        <v>15901</v>
      </c>
      <c r="J196" s="84">
        <v>459</v>
      </c>
      <c r="K196" s="88">
        <v>3</v>
      </c>
      <c r="L196" s="89">
        <v>0.97113389095025471</v>
      </c>
      <c r="M196" s="88">
        <v>4718</v>
      </c>
      <c r="N196" s="88">
        <v>140</v>
      </c>
      <c r="O196" s="88">
        <v>0</v>
      </c>
      <c r="P196" s="90">
        <v>0.97032640949554894</v>
      </c>
      <c r="Q196" s="88">
        <v>7579</v>
      </c>
      <c r="R196" s="88">
        <v>346</v>
      </c>
      <c r="S196" s="88">
        <v>1</v>
      </c>
      <c r="T196" s="90">
        <v>0.95434753925319959</v>
      </c>
      <c r="U196" s="88">
        <v>35603</v>
      </c>
      <c r="V196" s="88">
        <v>1401</v>
      </c>
      <c r="W196" s="88">
        <v>0</v>
      </c>
      <c r="X196" s="90">
        <v>0.96064938347892037</v>
      </c>
      <c r="Y196" s="85">
        <v>73406</v>
      </c>
      <c r="Z196" s="85">
        <v>2620</v>
      </c>
      <c r="AA196" s="91">
        <v>9</v>
      </c>
      <c r="AB196" s="92">
        <v>1</v>
      </c>
      <c r="AC196" s="84">
        <v>0</v>
      </c>
      <c r="AD196" s="84">
        <v>0</v>
      </c>
      <c r="AE196" s="92">
        <v>1</v>
      </c>
      <c r="AF196" s="84">
        <v>0</v>
      </c>
      <c r="AG196" s="84">
        <v>0</v>
      </c>
      <c r="AH196" s="93">
        <v>1</v>
      </c>
      <c r="AI196" s="84">
        <v>0</v>
      </c>
      <c r="AJ196" s="94">
        <v>0</v>
      </c>
      <c r="AK196" s="93">
        <v>1</v>
      </c>
      <c r="AL196" s="84">
        <v>0</v>
      </c>
      <c r="AM196" s="94">
        <v>0</v>
      </c>
      <c r="AN196" s="93">
        <v>1</v>
      </c>
      <c r="AO196" s="84">
        <v>0</v>
      </c>
      <c r="AP196" s="94">
        <v>0</v>
      </c>
      <c r="AQ196" s="93">
        <v>1</v>
      </c>
      <c r="AR196" s="84">
        <v>0</v>
      </c>
      <c r="AS196" s="94">
        <v>0</v>
      </c>
      <c r="AT196" s="93">
        <v>1</v>
      </c>
      <c r="AU196" s="84">
        <v>0</v>
      </c>
      <c r="AV196" s="94">
        <v>0</v>
      </c>
      <c r="AW196" s="95">
        <f t="shared" si="126"/>
        <v>9605</v>
      </c>
      <c r="AX196" s="95">
        <f t="shared" si="127"/>
        <v>20619</v>
      </c>
      <c r="AY196" s="96">
        <f t="shared" si="128"/>
        <v>43182</v>
      </c>
      <c r="AZ196" s="106"/>
      <c r="BA196" s="97">
        <v>21</v>
      </c>
      <c r="BB196" s="98">
        <v>9</v>
      </c>
      <c r="BC196" s="98">
        <v>22</v>
      </c>
      <c r="BD196" s="99">
        <v>7.5</v>
      </c>
      <c r="BE196" s="100">
        <v>10.5</v>
      </c>
      <c r="BF196" s="101"/>
      <c r="BG196" s="84"/>
      <c r="BH196" s="84"/>
      <c r="BI196" s="102"/>
      <c r="BJ196" s="102"/>
      <c r="BK196" s="102"/>
      <c r="BL196" s="103"/>
      <c r="BM196" s="104"/>
      <c r="BN196" s="102"/>
      <c r="BO196" s="102"/>
      <c r="BP196" s="104"/>
      <c r="BQ196" s="104"/>
      <c r="BR196" s="104"/>
      <c r="BS196" s="104"/>
      <c r="BT196" s="105">
        <f t="shared" si="116"/>
        <v>1</v>
      </c>
      <c r="BU196" s="105">
        <f t="shared" si="117"/>
        <v>1</v>
      </c>
      <c r="BV196" s="105">
        <f t="shared" si="118"/>
        <v>1</v>
      </c>
      <c r="BW196" s="105">
        <f t="shared" si="108"/>
        <v>1</v>
      </c>
      <c r="BX196" s="105">
        <f t="shared" si="119"/>
        <v>1</v>
      </c>
      <c r="BY196" s="105">
        <f t="shared" si="120"/>
        <v>1</v>
      </c>
      <c r="BZ196" s="105">
        <f t="shared" si="121"/>
        <v>1</v>
      </c>
      <c r="CA196" s="215">
        <v>0.98</v>
      </c>
      <c r="CB196" s="215">
        <v>0.9</v>
      </c>
      <c r="CC196" s="314"/>
      <c r="CD196" s="314"/>
      <c r="CE196" s="314"/>
      <c r="CF196" s="314"/>
      <c r="CG196" s="314"/>
      <c r="CH196" s="314"/>
      <c r="CI196" s="314"/>
      <c r="CJ196" s="216">
        <v>0.998</v>
      </c>
      <c r="CK196" s="216">
        <v>0.95</v>
      </c>
      <c r="CL196" s="217">
        <f t="shared" si="109"/>
        <v>1</v>
      </c>
      <c r="CM196" s="217">
        <f t="shared" si="110"/>
        <v>1</v>
      </c>
      <c r="CN196" s="217">
        <f t="shared" si="111"/>
        <v>1</v>
      </c>
      <c r="CO196" s="217">
        <f t="shared" si="112"/>
        <v>1</v>
      </c>
      <c r="CP196" s="217">
        <f t="shared" si="113"/>
        <v>1</v>
      </c>
      <c r="CQ196" s="217">
        <f t="shared" si="114"/>
        <v>1</v>
      </c>
      <c r="CR196" s="217">
        <f t="shared" si="115"/>
        <v>1</v>
      </c>
      <c r="CS196" s="317"/>
      <c r="CT196" s="317"/>
      <c r="CU196" s="317"/>
      <c r="CV196" s="317"/>
      <c r="CW196" s="317"/>
      <c r="CX196" s="317"/>
      <c r="CY196" s="317"/>
      <c r="CZ196" s="316"/>
      <c r="DA196" s="312"/>
      <c r="DB196" s="312"/>
      <c r="DC196" s="312"/>
      <c r="DD196" s="312"/>
      <c r="DE196" s="84">
        <f t="shared" si="94"/>
        <v>0</v>
      </c>
      <c r="DF196" s="84">
        <f t="shared" si="94"/>
        <v>0</v>
      </c>
      <c r="DG196" s="84">
        <f t="shared" si="94"/>
        <v>0</v>
      </c>
      <c r="DH196" s="84">
        <f t="shared" si="95"/>
        <v>0</v>
      </c>
      <c r="DI196" s="84">
        <f t="shared" si="95"/>
        <v>0</v>
      </c>
      <c r="DJ196" s="84">
        <f t="shared" si="95"/>
        <v>0</v>
      </c>
      <c r="DK196" s="84">
        <f t="shared" si="93"/>
        <v>0</v>
      </c>
      <c r="DL196" s="311"/>
      <c r="DM196" s="311"/>
      <c r="DN196" s="311"/>
      <c r="DO196" s="311"/>
      <c r="DP196" s="311"/>
      <c r="DQ196" s="311"/>
      <c r="DR196" s="311"/>
    </row>
    <row r="197" spans="1:122" ht="13.5" thickBot="1" x14ac:dyDescent="0.25">
      <c r="A197" s="84">
        <v>1871</v>
      </c>
      <c r="B197" s="309"/>
      <c r="C197" s="86">
        <v>42693</v>
      </c>
      <c r="D197" s="87">
        <v>45318</v>
      </c>
      <c r="E197" s="84"/>
      <c r="F197" s="88"/>
      <c r="G197" s="84"/>
      <c r="H197" s="89"/>
      <c r="I197" s="88">
        <v>5093</v>
      </c>
      <c r="J197" s="84">
        <v>181</v>
      </c>
      <c r="K197" s="88">
        <v>0</v>
      </c>
      <c r="L197" s="89">
        <v>0.96446102493618691</v>
      </c>
      <c r="M197" s="88">
        <v>2375</v>
      </c>
      <c r="N197" s="88">
        <v>75</v>
      </c>
      <c r="O197" s="88">
        <v>0</v>
      </c>
      <c r="P197" s="90">
        <v>0.96842105263157896</v>
      </c>
      <c r="Q197" s="88">
        <v>2642</v>
      </c>
      <c r="R197" s="88">
        <v>116</v>
      </c>
      <c r="S197" s="88">
        <v>0</v>
      </c>
      <c r="T197" s="90">
        <v>0.95609386828160481</v>
      </c>
      <c r="U197" s="88">
        <v>35208</v>
      </c>
      <c r="V197" s="88">
        <v>1284</v>
      </c>
      <c r="W197" s="88">
        <v>0</v>
      </c>
      <c r="X197" s="90">
        <v>0.96353101567825494</v>
      </c>
      <c r="Y197" s="85">
        <v>45318</v>
      </c>
      <c r="Z197" s="85">
        <v>1656</v>
      </c>
      <c r="AA197" s="91">
        <v>0</v>
      </c>
      <c r="AB197" s="92">
        <v>1</v>
      </c>
      <c r="AC197" s="84">
        <v>0</v>
      </c>
      <c r="AD197" s="84">
        <v>0</v>
      </c>
      <c r="AE197" s="92">
        <v>1</v>
      </c>
      <c r="AF197" s="84">
        <v>0</v>
      </c>
      <c r="AG197" s="84">
        <v>0</v>
      </c>
      <c r="AH197" s="93">
        <v>1</v>
      </c>
      <c r="AI197" s="84">
        <v>0</v>
      </c>
      <c r="AJ197" s="94">
        <v>0</v>
      </c>
      <c r="AK197" s="93">
        <v>1</v>
      </c>
      <c r="AL197" s="84">
        <v>0</v>
      </c>
      <c r="AM197" s="94">
        <v>0</v>
      </c>
      <c r="AN197" s="93">
        <v>1</v>
      </c>
      <c r="AO197" s="84">
        <v>0</v>
      </c>
      <c r="AP197" s="94">
        <v>0</v>
      </c>
      <c r="AQ197" s="93">
        <v>1</v>
      </c>
      <c r="AR197" s="84">
        <v>0</v>
      </c>
      <c r="AS197" s="94">
        <v>0</v>
      </c>
      <c r="AT197" s="93">
        <v>1</v>
      </c>
      <c r="AU197" s="84">
        <v>0</v>
      </c>
      <c r="AV197" s="94">
        <v>0</v>
      </c>
      <c r="AW197" s="95">
        <f t="shared" si="126"/>
        <v>0</v>
      </c>
      <c r="AX197" s="95">
        <f t="shared" si="127"/>
        <v>7468</v>
      </c>
      <c r="AY197" s="96">
        <f t="shared" si="128"/>
        <v>37850</v>
      </c>
      <c r="AZ197" s="106"/>
      <c r="BA197" s="97">
        <v>21</v>
      </c>
      <c r="BB197" s="98">
        <v>9</v>
      </c>
      <c r="BC197" s="98">
        <v>22</v>
      </c>
      <c r="BD197" s="99">
        <v>7.5</v>
      </c>
      <c r="BE197" s="100">
        <v>10.5</v>
      </c>
      <c r="BF197" s="101"/>
      <c r="BG197" s="84"/>
      <c r="BH197" s="84"/>
      <c r="BI197" s="102"/>
      <c r="BJ197" s="102"/>
      <c r="BK197" s="102"/>
      <c r="BL197" s="103"/>
      <c r="BM197" s="104"/>
      <c r="BN197" s="102"/>
      <c r="BO197" s="102"/>
      <c r="BP197" s="104"/>
      <c r="BQ197" s="104"/>
      <c r="BR197" s="104"/>
      <c r="BS197" s="104"/>
      <c r="BT197" s="105">
        <f t="shared" si="116"/>
        <v>1</v>
      </c>
      <c r="BU197" s="105">
        <f t="shared" si="117"/>
        <v>1</v>
      </c>
      <c r="BV197" s="105">
        <f t="shared" si="118"/>
        <v>1</v>
      </c>
      <c r="BW197" s="105">
        <f t="shared" si="108"/>
        <v>1</v>
      </c>
      <c r="BX197" s="105">
        <f t="shared" si="119"/>
        <v>1</v>
      </c>
      <c r="BY197" s="105">
        <f t="shared" si="120"/>
        <v>1</v>
      </c>
      <c r="BZ197" s="105">
        <f t="shared" si="121"/>
        <v>1</v>
      </c>
      <c r="CA197" s="215">
        <v>0.98</v>
      </c>
      <c r="CB197" s="215">
        <v>0.9</v>
      </c>
      <c r="CC197" s="314"/>
      <c r="CD197" s="314"/>
      <c r="CE197" s="314"/>
      <c r="CF197" s="314"/>
      <c r="CG197" s="314"/>
      <c r="CH197" s="314"/>
      <c r="CI197" s="314"/>
      <c r="CJ197" s="216">
        <v>0.998</v>
      </c>
      <c r="CK197" s="216">
        <v>0.95</v>
      </c>
      <c r="CL197" s="217">
        <f t="shared" si="109"/>
        <v>1</v>
      </c>
      <c r="CM197" s="217">
        <f t="shared" si="110"/>
        <v>1</v>
      </c>
      <c r="CN197" s="217">
        <f t="shared" si="111"/>
        <v>1</v>
      </c>
      <c r="CO197" s="217">
        <f t="shared" si="112"/>
        <v>1</v>
      </c>
      <c r="CP197" s="217">
        <f t="shared" si="113"/>
        <v>1</v>
      </c>
      <c r="CQ197" s="217">
        <f t="shared" si="114"/>
        <v>1</v>
      </c>
      <c r="CR197" s="217">
        <f t="shared" si="115"/>
        <v>1</v>
      </c>
      <c r="CS197" s="317"/>
      <c r="CT197" s="317"/>
      <c r="CU197" s="317"/>
      <c r="CV197" s="317"/>
      <c r="CW197" s="317"/>
      <c r="CX197" s="317"/>
      <c r="CY197" s="317"/>
      <c r="CZ197" s="316"/>
      <c r="DA197" s="312"/>
      <c r="DB197" s="312"/>
      <c r="DC197" s="312"/>
      <c r="DD197" s="312"/>
      <c r="DE197" s="84">
        <f t="shared" si="94"/>
        <v>0</v>
      </c>
      <c r="DF197" s="84">
        <f t="shared" si="94"/>
        <v>0</v>
      </c>
      <c r="DG197" s="84">
        <f t="shared" si="94"/>
        <v>0</v>
      </c>
      <c r="DH197" s="84">
        <f t="shared" si="95"/>
        <v>0</v>
      </c>
      <c r="DI197" s="84">
        <f t="shared" si="95"/>
        <v>0</v>
      </c>
      <c r="DJ197" s="84">
        <f t="shared" si="95"/>
        <v>0</v>
      </c>
      <c r="DK197" s="84">
        <f t="shared" si="95"/>
        <v>0</v>
      </c>
      <c r="DL197" s="311"/>
      <c r="DM197" s="311"/>
      <c r="DN197" s="311"/>
      <c r="DO197" s="311"/>
      <c r="DP197" s="311"/>
      <c r="DQ197" s="311"/>
      <c r="DR197" s="311"/>
    </row>
    <row r="198" spans="1:122" ht="13.5" thickBot="1" x14ac:dyDescent="0.25">
      <c r="A198" s="84">
        <v>1872</v>
      </c>
      <c r="B198" s="310"/>
      <c r="C198" s="86">
        <v>42694</v>
      </c>
      <c r="D198" s="87">
        <v>25566</v>
      </c>
      <c r="E198" s="84"/>
      <c r="F198" s="88"/>
      <c r="G198" s="84"/>
      <c r="H198" s="89"/>
      <c r="I198" s="88">
        <v>488</v>
      </c>
      <c r="J198" s="84">
        <v>12</v>
      </c>
      <c r="K198" s="88">
        <v>0</v>
      </c>
      <c r="L198" s="89">
        <v>0.97540983606557374</v>
      </c>
      <c r="M198" s="88">
        <v>604</v>
      </c>
      <c r="N198" s="88">
        <v>58</v>
      </c>
      <c r="O198" s="88">
        <v>0</v>
      </c>
      <c r="P198" s="90">
        <v>0.90397350993377479</v>
      </c>
      <c r="Q198" s="88">
        <v>230</v>
      </c>
      <c r="R198" s="88">
        <v>4</v>
      </c>
      <c r="S198" s="88">
        <v>0</v>
      </c>
      <c r="T198" s="90">
        <v>0.9826086956521739</v>
      </c>
      <c r="U198" s="88">
        <v>24244</v>
      </c>
      <c r="V198" s="88">
        <v>572</v>
      </c>
      <c r="W198" s="88">
        <v>0</v>
      </c>
      <c r="X198" s="90">
        <v>0.97640653357531759</v>
      </c>
      <c r="Y198" s="85">
        <v>25566</v>
      </c>
      <c r="Z198" s="85">
        <v>646</v>
      </c>
      <c r="AA198" s="91">
        <v>0</v>
      </c>
      <c r="AB198" s="92">
        <v>1</v>
      </c>
      <c r="AC198" s="84">
        <v>0</v>
      </c>
      <c r="AD198" s="84">
        <v>0</v>
      </c>
      <c r="AE198" s="92">
        <v>1</v>
      </c>
      <c r="AF198" s="84">
        <v>0</v>
      </c>
      <c r="AG198" s="84">
        <v>0</v>
      </c>
      <c r="AH198" s="93">
        <v>1</v>
      </c>
      <c r="AI198" s="84">
        <v>0</v>
      </c>
      <c r="AJ198" s="94">
        <v>0</v>
      </c>
      <c r="AK198" s="93">
        <v>1</v>
      </c>
      <c r="AL198" s="84">
        <v>0</v>
      </c>
      <c r="AM198" s="94">
        <v>0</v>
      </c>
      <c r="AN198" s="93">
        <v>1</v>
      </c>
      <c r="AO198" s="84">
        <v>0</v>
      </c>
      <c r="AP198" s="94">
        <v>0</v>
      </c>
      <c r="AQ198" s="93">
        <v>1</v>
      </c>
      <c r="AR198" s="84">
        <v>0</v>
      </c>
      <c r="AS198" s="94">
        <v>0</v>
      </c>
      <c r="AT198" s="93">
        <v>1</v>
      </c>
      <c r="AU198" s="84">
        <v>0</v>
      </c>
      <c r="AV198" s="94">
        <v>0</v>
      </c>
      <c r="AW198" s="95">
        <f t="shared" si="126"/>
        <v>0</v>
      </c>
      <c r="AX198" s="95">
        <f t="shared" si="127"/>
        <v>1092</v>
      </c>
      <c r="AY198" s="96">
        <f t="shared" si="128"/>
        <v>24474</v>
      </c>
      <c r="AZ198" s="106"/>
      <c r="BA198" s="97">
        <v>21</v>
      </c>
      <c r="BB198" s="98">
        <v>9</v>
      </c>
      <c r="BC198" s="98">
        <v>22</v>
      </c>
      <c r="BD198" s="99">
        <v>7.5</v>
      </c>
      <c r="BE198" s="100">
        <v>10.5</v>
      </c>
      <c r="BF198" s="101"/>
      <c r="BG198" s="84"/>
      <c r="BH198" s="84"/>
      <c r="BI198" s="102"/>
      <c r="BJ198" s="102"/>
      <c r="BK198" s="102"/>
      <c r="BL198" s="103"/>
      <c r="BM198" s="104"/>
      <c r="BN198" s="102"/>
      <c r="BO198" s="102"/>
      <c r="BP198" s="104"/>
      <c r="BQ198" s="104"/>
      <c r="BR198" s="104"/>
      <c r="BS198" s="104"/>
      <c r="BT198" s="105">
        <f t="shared" si="116"/>
        <v>1</v>
      </c>
      <c r="BU198" s="105">
        <f t="shared" si="117"/>
        <v>1</v>
      </c>
      <c r="BV198" s="105">
        <f t="shared" si="118"/>
        <v>1</v>
      </c>
      <c r="BW198" s="105">
        <f t="shared" si="108"/>
        <v>1</v>
      </c>
      <c r="BX198" s="105">
        <f t="shared" si="119"/>
        <v>1</v>
      </c>
      <c r="BY198" s="105">
        <f t="shared" si="120"/>
        <v>1</v>
      </c>
      <c r="BZ198" s="105">
        <f t="shared" si="121"/>
        <v>1</v>
      </c>
      <c r="CA198" s="215">
        <v>0.98</v>
      </c>
      <c r="CB198" s="215">
        <v>0.9</v>
      </c>
      <c r="CC198" s="315"/>
      <c r="CD198" s="315"/>
      <c r="CE198" s="315"/>
      <c r="CF198" s="315"/>
      <c r="CG198" s="315"/>
      <c r="CH198" s="315"/>
      <c r="CI198" s="315"/>
      <c r="CJ198" s="216">
        <v>0.998</v>
      </c>
      <c r="CK198" s="216">
        <v>0.95</v>
      </c>
      <c r="CL198" s="217">
        <f t="shared" si="109"/>
        <v>1</v>
      </c>
      <c r="CM198" s="217">
        <f t="shared" si="110"/>
        <v>1</v>
      </c>
      <c r="CN198" s="217">
        <f t="shared" si="111"/>
        <v>1</v>
      </c>
      <c r="CO198" s="217">
        <f t="shared" si="112"/>
        <v>1</v>
      </c>
      <c r="CP198" s="217">
        <f t="shared" si="113"/>
        <v>1</v>
      </c>
      <c r="CQ198" s="217">
        <f t="shared" si="114"/>
        <v>1</v>
      </c>
      <c r="CR198" s="217">
        <f t="shared" si="115"/>
        <v>1</v>
      </c>
      <c r="CS198" s="317"/>
      <c r="CT198" s="317"/>
      <c r="CU198" s="317"/>
      <c r="CV198" s="317"/>
      <c r="CW198" s="317"/>
      <c r="CX198" s="317"/>
      <c r="CY198" s="317"/>
      <c r="CZ198" s="316"/>
      <c r="DA198" s="312"/>
      <c r="DB198" s="312"/>
      <c r="DC198" s="312"/>
      <c r="DD198" s="312"/>
      <c r="DE198" s="84">
        <f t="shared" ref="DE198:DG261" si="136">IF(BT198&lt;96.4%,1500,IF(BT198&lt;96.8%,800,IF(BT198&lt;97.2%,750,IF(BT198&lt;97.5%,700,IF(BT198&lt;97.8%,650,IF(BT198&lt;98%,500,))))))</f>
        <v>0</v>
      </c>
      <c r="DF198" s="84">
        <f t="shared" si="136"/>
        <v>0</v>
      </c>
      <c r="DG198" s="84">
        <f t="shared" si="136"/>
        <v>0</v>
      </c>
      <c r="DH198" s="84">
        <f t="shared" ref="DH198:DK261" si="137">IF(BW198&lt;93.4%,1500,IF(BW198&lt;93.8%,800,IF(BW198&lt;94.2%,750,IF(BW198&lt;94.5%,700,IF(BW198&lt;94.8%,650,IF(BW198&lt;95%,500,))))))</f>
        <v>0</v>
      </c>
      <c r="DI198" s="84">
        <f t="shared" si="137"/>
        <v>0</v>
      </c>
      <c r="DJ198" s="84">
        <f t="shared" si="137"/>
        <v>0</v>
      </c>
      <c r="DK198" s="84">
        <f t="shared" si="137"/>
        <v>0</v>
      </c>
      <c r="DL198" s="311"/>
      <c r="DM198" s="311"/>
      <c r="DN198" s="311"/>
      <c r="DO198" s="311"/>
      <c r="DP198" s="311"/>
      <c r="DQ198" s="311"/>
      <c r="DR198" s="311"/>
    </row>
    <row r="199" spans="1:122" ht="13.5" thickBot="1" x14ac:dyDescent="0.25">
      <c r="A199" s="84">
        <v>1873</v>
      </c>
      <c r="B199" s="308">
        <v>47</v>
      </c>
      <c r="C199" s="86">
        <v>42695</v>
      </c>
      <c r="D199" s="87">
        <v>76883</v>
      </c>
      <c r="E199" s="84">
        <v>11019</v>
      </c>
      <c r="F199" s="88">
        <v>257</v>
      </c>
      <c r="G199" s="84">
        <v>0</v>
      </c>
      <c r="H199" s="89">
        <v>0.97667664942372268</v>
      </c>
      <c r="I199" s="88">
        <v>14335</v>
      </c>
      <c r="J199" s="84">
        <v>437</v>
      </c>
      <c r="K199" s="88">
        <v>1</v>
      </c>
      <c r="L199" s="89">
        <v>0.96951517265434251</v>
      </c>
      <c r="M199" s="88">
        <v>4900</v>
      </c>
      <c r="N199" s="88">
        <v>164</v>
      </c>
      <c r="O199" s="88">
        <v>0</v>
      </c>
      <c r="P199" s="90">
        <v>0.966530612244898</v>
      </c>
      <c r="Q199" s="88">
        <v>7354</v>
      </c>
      <c r="R199" s="88">
        <v>323</v>
      </c>
      <c r="S199" s="88">
        <v>1</v>
      </c>
      <c r="T199" s="90">
        <v>0.9560783247212401</v>
      </c>
      <c r="U199" s="88">
        <v>39275</v>
      </c>
      <c r="V199" s="88">
        <v>1434</v>
      </c>
      <c r="W199" s="88">
        <v>2</v>
      </c>
      <c r="X199" s="90">
        <v>0.96348822406110757</v>
      </c>
      <c r="Y199" s="85">
        <v>76883</v>
      </c>
      <c r="Z199" s="85">
        <v>2615</v>
      </c>
      <c r="AA199" s="91">
        <v>4</v>
      </c>
      <c r="AB199" s="92">
        <v>1</v>
      </c>
      <c r="AC199" s="84">
        <v>0</v>
      </c>
      <c r="AD199" s="84">
        <v>0</v>
      </c>
      <c r="AE199" s="92">
        <v>1</v>
      </c>
      <c r="AF199" s="84">
        <v>0</v>
      </c>
      <c r="AG199" s="84">
        <v>0</v>
      </c>
      <c r="AH199" s="93">
        <v>1</v>
      </c>
      <c r="AI199" s="84">
        <v>0</v>
      </c>
      <c r="AJ199" s="94">
        <v>0</v>
      </c>
      <c r="AK199" s="93">
        <v>1</v>
      </c>
      <c r="AL199" s="84">
        <v>0</v>
      </c>
      <c r="AM199" s="94">
        <v>0</v>
      </c>
      <c r="AN199" s="93">
        <v>1</v>
      </c>
      <c r="AO199" s="84">
        <v>0</v>
      </c>
      <c r="AP199" s="94">
        <v>0</v>
      </c>
      <c r="AQ199" s="93">
        <v>1</v>
      </c>
      <c r="AR199" s="84">
        <v>0</v>
      </c>
      <c r="AS199" s="94">
        <v>0</v>
      </c>
      <c r="AT199" s="93">
        <v>1</v>
      </c>
      <c r="AU199" s="84">
        <v>0</v>
      </c>
      <c r="AV199" s="94">
        <v>0</v>
      </c>
      <c r="AW199" s="95">
        <f t="shared" si="126"/>
        <v>11019</v>
      </c>
      <c r="AX199" s="95">
        <f t="shared" si="127"/>
        <v>19235</v>
      </c>
      <c r="AY199" s="96">
        <f t="shared" si="128"/>
        <v>46629</v>
      </c>
      <c r="AZ199" s="106"/>
      <c r="BA199" s="97">
        <v>14.5</v>
      </c>
      <c r="BB199" s="98">
        <v>0</v>
      </c>
      <c r="BC199" s="98">
        <v>12</v>
      </c>
      <c r="BD199" s="99">
        <v>7.5</v>
      </c>
      <c r="BE199" s="100">
        <v>10.5</v>
      </c>
      <c r="BF199" s="101"/>
      <c r="BG199" s="84"/>
      <c r="BH199" s="84"/>
      <c r="BI199" s="102"/>
      <c r="BJ199" s="102"/>
      <c r="BK199" s="102"/>
      <c r="BL199" s="103"/>
      <c r="BM199" s="104"/>
      <c r="BN199" s="102"/>
      <c r="BO199" s="102"/>
      <c r="BP199" s="104"/>
      <c r="BQ199" s="104"/>
      <c r="BR199" s="104"/>
      <c r="BS199" s="104"/>
      <c r="BT199" s="105">
        <f t="shared" si="116"/>
        <v>1</v>
      </c>
      <c r="BU199" s="105">
        <f t="shared" si="117"/>
        <v>1</v>
      </c>
      <c r="BV199" s="105">
        <f t="shared" si="118"/>
        <v>1</v>
      </c>
      <c r="BW199" s="105">
        <f t="shared" si="108"/>
        <v>1</v>
      </c>
      <c r="BX199" s="105">
        <f t="shared" si="119"/>
        <v>1</v>
      </c>
      <c r="BY199" s="105">
        <f t="shared" si="120"/>
        <v>1</v>
      </c>
      <c r="BZ199" s="105">
        <f t="shared" si="121"/>
        <v>1</v>
      </c>
      <c r="CA199" s="215">
        <v>0.98</v>
      </c>
      <c r="CB199" s="215">
        <v>0.9</v>
      </c>
      <c r="CC199" s="313">
        <f t="shared" ref="CC199:CI199" si="138">AVERAGE(BT199:BT205)</f>
        <v>1</v>
      </c>
      <c r="CD199" s="313">
        <f t="shared" si="138"/>
        <v>1</v>
      </c>
      <c r="CE199" s="313">
        <f t="shared" si="138"/>
        <v>1</v>
      </c>
      <c r="CF199" s="313">
        <f t="shared" si="138"/>
        <v>1</v>
      </c>
      <c r="CG199" s="313">
        <f t="shared" si="138"/>
        <v>1</v>
      </c>
      <c r="CH199" s="313">
        <f t="shared" si="138"/>
        <v>1</v>
      </c>
      <c r="CI199" s="313">
        <f t="shared" si="138"/>
        <v>1</v>
      </c>
      <c r="CJ199" s="216">
        <v>0.998</v>
      </c>
      <c r="CK199" s="216">
        <v>0.95</v>
      </c>
      <c r="CL199" s="217">
        <f t="shared" si="109"/>
        <v>1</v>
      </c>
      <c r="CM199" s="217">
        <f t="shared" si="110"/>
        <v>1</v>
      </c>
      <c r="CN199" s="217">
        <f t="shared" si="111"/>
        <v>1</v>
      </c>
      <c r="CO199" s="217">
        <f t="shared" si="112"/>
        <v>1</v>
      </c>
      <c r="CP199" s="217">
        <f t="shared" si="113"/>
        <v>1</v>
      </c>
      <c r="CQ199" s="217">
        <f t="shared" si="114"/>
        <v>1</v>
      </c>
      <c r="CR199" s="217">
        <f t="shared" si="115"/>
        <v>1</v>
      </c>
      <c r="CS199" s="316">
        <f t="shared" ref="CS199:CY199" si="139">AVERAGE(CL199:CL205)</f>
        <v>1</v>
      </c>
      <c r="CT199" s="316">
        <f t="shared" si="139"/>
        <v>1</v>
      </c>
      <c r="CU199" s="316">
        <f t="shared" si="139"/>
        <v>1</v>
      </c>
      <c r="CV199" s="316">
        <f t="shared" si="139"/>
        <v>1</v>
      </c>
      <c r="CW199" s="316">
        <f t="shared" si="139"/>
        <v>1</v>
      </c>
      <c r="CX199" s="316">
        <f t="shared" si="139"/>
        <v>1</v>
      </c>
      <c r="CY199" s="316">
        <f t="shared" si="139"/>
        <v>1</v>
      </c>
      <c r="CZ199" s="316">
        <f>(SUM(Q199:Q205)-SUM(R199:R205))/SUM(Q199:Q205)</f>
        <v>0.95958191494462286</v>
      </c>
      <c r="DA199" s="312">
        <f>(SUM(U199:U205)-SUM(V199:V205))/SUM(U199:U205)</f>
        <v>0.96442293021901049</v>
      </c>
      <c r="DB199" s="312">
        <f>((SUM(E199:E205)-SUM(F199:F205))/SUM(E199:E205))</f>
        <v>0.97629928992294912</v>
      </c>
      <c r="DC199" s="312">
        <f>((SUM(I199:I205)-SUM(J199:J205))/SUM(I199:I205))</f>
        <v>0.97195296186394109</v>
      </c>
      <c r="DD199" s="312">
        <f>((SUM(M199:M205)-SUM(N199:N205))/SUM(M199:M205))</f>
        <v>0.96625667057139142</v>
      </c>
      <c r="DE199" s="84">
        <f t="shared" si="136"/>
        <v>0</v>
      </c>
      <c r="DF199" s="84">
        <f t="shared" si="136"/>
        <v>0</v>
      </c>
      <c r="DG199" s="84">
        <f t="shared" si="136"/>
        <v>0</v>
      </c>
      <c r="DH199" s="84">
        <f t="shared" si="137"/>
        <v>0</v>
      </c>
      <c r="DI199" s="84">
        <f t="shared" si="137"/>
        <v>0</v>
      </c>
      <c r="DJ199" s="84">
        <f t="shared" si="137"/>
        <v>0</v>
      </c>
      <c r="DK199" s="84">
        <f t="shared" si="137"/>
        <v>0</v>
      </c>
      <c r="DL199" s="311">
        <f>IF(CC199&lt;99%,5000,IF(CC199&lt;99.2%,4500,IF(CC199&lt;99.3%,4000,IF(CC199&lt;99.4%,3500,IF(CC199&lt;99.5%,3000,IF(CC199&lt;99.6%,2500,IF(CC199&lt;99.7%,2000,IF(CC199&lt;99.8%,1500,))))))))</f>
        <v>0</v>
      </c>
      <c r="DM199" s="311">
        <f>IF(CD199&lt;99%,5000,IF(CD199&lt;99.2%,4500,IF(CD199&lt;99.3%,4000,IF(CD199&lt;99.4%,3500,IF(CD199&lt;99.5%,3000,IF(CD199&lt;99.6%,2500,IF(CD199&lt;99.7%,2000,IF(CD199&lt;99.8%,1500,))))))))</f>
        <v>0</v>
      </c>
      <c r="DN199" s="311">
        <f>IF(CE199&lt;99%,5000,IF(CE199&lt;99.2%,4500,IF(CE199&lt;99.3%,4000,IF(CE199&lt;99.4%,3500,IF(CE199&lt;99.5%,3000,IF(CE199&lt;99.6%,2500,IF(CE199&lt;99.7%,2000,IF(CE199&lt;99.8%,1500,))))))))</f>
        <v>0</v>
      </c>
      <c r="DO199" s="311">
        <f>IF(CF199&lt;88.2%,5000,IF(CF199&lt;88.4%,4500,IF(CF199&lt;88.5%,4000,IF(CF199&lt;88.6%,3500,IF(CF199&lt;88.7%,3000,IF(CF199&lt;88.8%,2500,IF(CF199&lt;88.9%,2000,IF(CF199&lt;90%,1500,))))))))</f>
        <v>0</v>
      </c>
      <c r="DP199" s="311">
        <f>IF(CG199&lt;99%,5000,IF(CG199&lt;99.2%,4500,IF(CG199&lt;99.3%,4000,IF(CG199&lt;99.4%,3500,IF(CG199&lt;99.5%,3000,IF(CG199&lt;99.6%,2500,IF(CG199&lt;99.7%,2000,IF(CG199&lt;99.8%,1500,))))))))</f>
        <v>0</v>
      </c>
      <c r="DQ199" s="311">
        <f>IF(CH199&lt;99%,5000,IF(CH199&lt;99.2%,4500,IF(CH199&lt;99.3%,4000,IF(CH199&lt;99.4%,3500,IF(CH199&lt;99.5%,3000,IF(CH199&lt;99.6%,2500,IF(CH199&lt;99.7%,2000,IF(CH199&lt;99.8%,1500,))))))))</f>
        <v>0</v>
      </c>
      <c r="DR199" s="311">
        <f>IF(CI199&lt;99%,5000,IF(CI199&lt;99.2%,4500,IF(CI199&lt;99.3%,4000,IF(CI199&lt;99.4%,3500,IF(CI199&lt;99.5%,3000,IF(CI199&lt;99.6%,2500,IF(CI199&lt;99.7%,2000,IF(CI199&lt;99.8%,1500,))))))))</f>
        <v>0</v>
      </c>
    </row>
    <row r="200" spans="1:122" ht="13.5" thickBot="1" x14ac:dyDescent="0.25">
      <c r="A200" s="84">
        <v>1874</v>
      </c>
      <c r="B200" s="309"/>
      <c r="C200" s="86">
        <v>42696</v>
      </c>
      <c r="D200" s="87">
        <v>81353</v>
      </c>
      <c r="E200" s="84">
        <v>9728</v>
      </c>
      <c r="F200" s="88">
        <v>288</v>
      </c>
      <c r="G200" s="84">
        <v>0</v>
      </c>
      <c r="H200" s="89">
        <v>0.97039473684210531</v>
      </c>
      <c r="I200" s="88">
        <v>20117</v>
      </c>
      <c r="J200" s="84">
        <v>520</v>
      </c>
      <c r="K200" s="88">
        <v>1</v>
      </c>
      <c r="L200" s="89">
        <v>0.97415121538996874</v>
      </c>
      <c r="M200" s="88">
        <v>5650</v>
      </c>
      <c r="N200" s="88">
        <v>188</v>
      </c>
      <c r="O200" s="88">
        <v>2</v>
      </c>
      <c r="P200" s="90">
        <v>0.96672566371681412</v>
      </c>
      <c r="Q200" s="88">
        <v>8416</v>
      </c>
      <c r="R200" s="88">
        <v>384</v>
      </c>
      <c r="S200" s="88">
        <v>2</v>
      </c>
      <c r="T200" s="90">
        <v>0.95437262357414454</v>
      </c>
      <c r="U200" s="88">
        <v>37442</v>
      </c>
      <c r="V200" s="88">
        <v>1335</v>
      </c>
      <c r="W200" s="88">
        <v>12</v>
      </c>
      <c r="X200" s="90">
        <v>0.96434485337321729</v>
      </c>
      <c r="Y200" s="85">
        <v>81353</v>
      </c>
      <c r="Z200" s="85">
        <v>2715</v>
      </c>
      <c r="AA200" s="91">
        <v>17</v>
      </c>
      <c r="AB200" s="92">
        <v>1</v>
      </c>
      <c r="AC200" s="84">
        <v>0</v>
      </c>
      <c r="AD200" s="84">
        <v>0</v>
      </c>
      <c r="AE200" s="92">
        <v>1</v>
      </c>
      <c r="AF200" s="84">
        <v>0</v>
      </c>
      <c r="AG200" s="84">
        <v>0</v>
      </c>
      <c r="AH200" s="93">
        <v>1</v>
      </c>
      <c r="AI200" s="84">
        <v>0</v>
      </c>
      <c r="AJ200" s="94">
        <v>0</v>
      </c>
      <c r="AK200" s="93">
        <v>1</v>
      </c>
      <c r="AL200" s="84">
        <v>0</v>
      </c>
      <c r="AM200" s="94">
        <v>0</v>
      </c>
      <c r="AN200" s="93">
        <v>1</v>
      </c>
      <c r="AO200" s="84">
        <v>0</v>
      </c>
      <c r="AP200" s="94">
        <v>0</v>
      </c>
      <c r="AQ200" s="93">
        <v>1</v>
      </c>
      <c r="AR200" s="84">
        <v>0</v>
      </c>
      <c r="AS200" s="94">
        <v>0</v>
      </c>
      <c r="AT200" s="93">
        <v>1</v>
      </c>
      <c r="AU200" s="84">
        <v>0</v>
      </c>
      <c r="AV200" s="94">
        <v>0</v>
      </c>
      <c r="AW200" s="95">
        <f t="shared" si="126"/>
        <v>9728</v>
      </c>
      <c r="AX200" s="95">
        <f t="shared" si="127"/>
        <v>25767</v>
      </c>
      <c r="AY200" s="96">
        <f t="shared" si="128"/>
        <v>45858</v>
      </c>
      <c r="AZ200" s="106"/>
      <c r="BA200" s="97">
        <v>16</v>
      </c>
      <c r="BB200" s="98">
        <v>0</v>
      </c>
      <c r="BC200" s="98">
        <v>8</v>
      </c>
      <c r="BD200" s="99">
        <v>7.5</v>
      </c>
      <c r="BE200" s="100">
        <v>10.5</v>
      </c>
      <c r="BF200" s="101"/>
      <c r="BG200" s="84"/>
      <c r="BH200" s="84"/>
      <c r="BI200" s="102"/>
      <c r="BJ200" s="102"/>
      <c r="BK200" s="102"/>
      <c r="BL200" s="103"/>
      <c r="BM200" s="104"/>
      <c r="BN200" s="102"/>
      <c r="BO200" s="102"/>
      <c r="BP200" s="104"/>
      <c r="BQ200" s="104"/>
      <c r="BR200" s="104"/>
      <c r="BS200" s="104"/>
      <c r="BT200" s="105">
        <f t="shared" si="116"/>
        <v>1</v>
      </c>
      <c r="BU200" s="105">
        <f t="shared" si="117"/>
        <v>1</v>
      </c>
      <c r="BV200" s="105">
        <f t="shared" si="118"/>
        <v>1</v>
      </c>
      <c r="BW200" s="105">
        <f t="shared" si="108"/>
        <v>1</v>
      </c>
      <c r="BX200" s="105">
        <f t="shared" si="119"/>
        <v>1</v>
      </c>
      <c r="BY200" s="105">
        <f t="shared" si="120"/>
        <v>1</v>
      </c>
      <c r="BZ200" s="105">
        <f t="shared" si="121"/>
        <v>1</v>
      </c>
      <c r="CA200" s="215">
        <v>0.98</v>
      </c>
      <c r="CB200" s="215">
        <v>0.9</v>
      </c>
      <c r="CC200" s="314"/>
      <c r="CD200" s="314"/>
      <c r="CE200" s="314"/>
      <c r="CF200" s="314"/>
      <c r="CG200" s="314"/>
      <c r="CH200" s="314"/>
      <c r="CI200" s="314"/>
      <c r="CJ200" s="216">
        <v>0.998</v>
      </c>
      <c r="CK200" s="216">
        <v>0.95</v>
      </c>
      <c r="CL200" s="217">
        <f t="shared" si="109"/>
        <v>1</v>
      </c>
      <c r="CM200" s="217">
        <f t="shared" si="110"/>
        <v>1</v>
      </c>
      <c r="CN200" s="217">
        <f t="shared" si="111"/>
        <v>1</v>
      </c>
      <c r="CO200" s="217">
        <f t="shared" si="112"/>
        <v>1</v>
      </c>
      <c r="CP200" s="217">
        <f t="shared" si="113"/>
        <v>1</v>
      </c>
      <c r="CQ200" s="217">
        <f t="shared" si="114"/>
        <v>1</v>
      </c>
      <c r="CR200" s="217">
        <f t="shared" si="115"/>
        <v>1</v>
      </c>
      <c r="CS200" s="317"/>
      <c r="CT200" s="317"/>
      <c r="CU200" s="317"/>
      <c r="CV200" s="317"/>
      <c r="CW200" s="317"/>
      <c r="CX200" s="317"/>
      <c r="CY200" s="317"/>
      <c r="CZ200" s="316"/>
      <c r="DA200" s="312"/>
      <c r="DB200" s="312"/>
      <c r="DC200" s="312"/>
      <c r="DD200" s="312"/>
      <c r="DE200" s="84">
        <f t="shared" si="136"/>
        <v>0</v>
      </c>
      <c r="DF200" s="84">
        <f t="shared" si="136"/>
        <v>0</v>
      </c>
      <c r="DG200" s="84">
        <f t="shared" si="136"/>
        <v>0</v>
      </c>
      <c r="DH200" s="84">
        <f t="shared" si="137"/>
        <v>0</v>
      </c>
      <c r="DI200" s="84">
        <f t="shared" si="137"/>
        <v>0</v>
      </c>
      <c r="DJ200" s="84">
        <f t="shared" si="137"/>
        <v>0</v>
      </c>
      <c r="DK200" s="84">
        <f t="shared" si="137"/>
        <v>0</v>
      </c>
      <c r="DL200" s="311"/>
      <c r="DM200" s="311"/>
      <c r="DN200" s="311"/>
      <c r="DO200" s="311"/>
      <c r="DP200" s="311"/>
      <c r="DQ200" s="311"/>
      <c r="DR200" s="311"/>
    </row>
    <row r="201" spans="1:122" ht="13.5" thickBot="1" x14ac:dyDescent="0.25">
      <c r="A201" s="84">
        <v>1875</v>
      </c>
      <c r="B201" s="309"/>
      <c r="C201" s="86">
        <v>42697</v>
      </c>
      <c r="D201" s="87">
        <v>73240</v>
      </c>
      <c r="E201" s="84">
        <v>10569</v>
      </c>
      <c r="F201" s="88">
        <v>261</v>
      </c>
      <c r="G201" s="84">
        <v>3</v>
      </c>
      <c r="H201" s="89">
        <v>0.9753051376667613</v>
      </c>
      <c r="I201" s="88">
        <v>14367</v>
      </c>
      <c r="J201" s="84">
        <v>482</v>
      </c>
      <c r="K201" s="88">
        <v>0</v>
      </c>
      <c r="L201" s="89">
        <v>0.96645089441080256</v>
      </c>
      <c r="M201" s="88">
        <v>5456</v>
      </c>
      <c r="N201" s="88">
        <v>171</v>
      </c>
      <c r="O201" s="88">
        <v>0</v>
      </c>
      <c r="P201" s="90">
        <v>0.96865835777126097</v>
      </c>
      <c r="Q201" s="88">
        <v>7305</v>
      </c>
      <c r="R201" s="88">
        <v>254</v>
      </c>
      <c r="S201" s="88">
        <v>0</v>
      </c>
      <c r="T201" s="90">
        <v>0.96522929500342236</v>
      </c>
      <c r="U201" s="88">
        <v>35543</v>
      </c>
      <c r="V201" s="88">
        <v>1368</v>
      </c>
      <c r="W201" s="88">
        <v>3</v>
      </c>
      <c r="X201" s="90">
        <v>0.96151140871620289</v>
      </c>
      <c r="Y201" s="85">
        <v>73240</v>
      </c>
      <c r="Z201" s="85">
        <v>2536</v>
      </c>
      <c r="AA201" s="91">
        <v>6</v>
      </c>
      <c r="AB201" s="92">
        <v>1</v>
      </c>
      <c r="AC201" s="84">
        <v>0</v>
      </c>
      <c r="AD201" s="84">
        <v>0</v>
      </c>
      <c r="AE201" s="92">
        <v>1</v>
      </c>
      <c r="AF201" s="84">
        <v>0</v>
      </c>
      <c r="AG201" s="84">
        <v>0</v>
      </c>
      <c r="AH201" s="93">
        <v>1</v>
      </c>
      <c r="AI201" s="84">
        <v>0</v>
      </c>
      <c r="AJ201" s="94">
        <v>0</v>
      </c>
      <c r="AK201" s="93">
        <v>1</v>
      </c>
      <c r="AL201" s="84">
        <v>0</v>
      </c>
      <c r="AM201" s="94">
        <v>0</v>
      </c>
      <c r="AN201" s="93">
        <v>1</v>
      </c>
      <c r="AO201" s="84">
        <v>0</v>
      </c>
      <c r="AP201" s="94">
        <v>0</v>
      </c>
      <c r="AQ201" s="93">
        <v>1</v>
      </c>
      <c r="AR201" s="84">
        <v>0</v>
      </c>
      <c r="AS201" s="94">
        <v>0</v>
      </c>
      <c r="AT201" s="93">
        <v>1</v>
      </c>
      <c r="AU201" s="84">
        <v>0</v>
      </c>
      <c r="AV201" s="94">
        <v>0</v>
      </c>
      <c r="AW201" s="95">
        <f t="shared" si="126"/>
        <v>10569</v>
      </c>
      <c r="AX201" s="95">
        <f t="shared" si="127"/>
        <v>19823</v>
      </c>
      <c r="AY201" s="96">
        <f t="shared" si="128"/>
        <v>42848</v>
      </c>
      <c r="AZ201" s="106"/>
      <c r="BA201" s="97">
        <v>21</v>
      </c>
      <c r="BB201" s="98">
        <v>9</v>
      </c>
      <c r="BC201" s="98">
        <v>18</v>
      </c>
      <c r="BD201" s="99">
        <v>7.5</v>
      </c>
      <c r="BE201" s="100">
        <v>10.5</v>
      </c>
      <c r="BF201" s="101"/>
      <c r="BG201" s="84"/>
      <c r="BH201" s="84"/>
      <c r="BI201" s="102"/>
      <c r="BJ201" s="102"/>
      <c r="BK201" s="102"/>
      <c r="BL201" s="103"/>
      <c r="BM201" s="104"/>
      <c r="BN201" s="102"/>
      <c r="BO201" s="102"/>
      <c r="BP201" s="104"/>
      <c r="BQ201" s="104"/>
      <c r="BR201" s="104"/>
      <c r="BS201" s="104"/>
      <c r="BT201" s="105">
        <f t="shared" si="116"/>
        <v>1</v>
      </c>
      <c r="BU201" s="105">
        <f t="shared" si="117"/>
        <v>1</v>
      </c>
      <c r="BV201" s="105">
        <f t="shared" si="118"/>
        <v>1</v>
      </c>
      <c r="BW201" s="105">
        <f t="shared" si="108"/>
        <v>1</v>
      </c>
      <c r="BX201" s="105">
        <f t="shared" si="119"/>
        <v>1</v>
      </c>
      <c r="BY201" s="105">
        <f t="shared" si="120"/>
        <v>1</v>
      </c>
      <c r="BZ201" s="105">
        <f t="shared" si="121"/>
        <v>1</v>
      </c>
      <c r="CA201" s="215">
        <v>0.98</v>
      </c>
      <c r="CB201" s="215">
        <v>0.9</v>
      </c>
      <c r="CC201" s="314"/>
      <c r="CD201" s="314"/>
      <c r="CE201" s="314"/>
      <c r="CF201" s="314"/>
      <c r="CG201" s="314"/>
      <c r="CH201" s="314"/>
      <c r="CI201" s="314"/>
      <c r="CJ201" s="216">
        <v>0.998</v>
      </c>
      <c r="CK201" s="216">
        <v>0.95</v>
      </c>
      <c r="CL201" s="217">
        <f t="shared" si="109"/>
        <v>1</v>
      </c>
      <c r="CM201" s="217">
        <f t="shared" si="110"/>
        <v>1</v>
      </c>
      <c r="CN201" s="217">
        <f t="shared" si="111"/>
        <v>1</v>
      </c>
      <c r="CO201" s="217">
        <f t="shared" si="112"/>
        <v>1</v>
      </c>
      <c r="CP201" s="217">
        <f t="shared" si="113"/>
        <v>1</v>
      </c>
      <c r="CQ201" s="217">
        <f t="shared" si="114"/>
        <v>1</v>
      </c>
      <c r="CR201" s="217">
        <f t="shared" si="115"/>
        <v>1</v>
      </c>
      <c r="CS201" s="317"/>
      <c r="CT201" s="317"/>
      <c r="CU201" s="317"/>
      <c r="CV201" s="317"/>
      <c r="CW201" s="317"/>
      <c r="CX201" s="317"/>
      <c r="CY201" s="317"/>
      <c r="CZ201" s="316"/>
      <c r="DA201" s="312"/>
      <c r="DB201" s="312"/>
      <c r="DC201" s="312"/>
      <c r="DD201" s="312"/>
      <c r="DE201" s="84">
        <f t="shared" si="136"/>
        <v>0</v>
      </c>
      <c r="DF201" s="84">
        <f t="shared" si="136"/>
        <v>0</v>
      </c>
      <c r="DG201" s="84">
        <f t="shared" si="136"/>
        <v>0</v>
      </c>
      <c r="DH201" s="84">
        <f t="shared" si="137"/>
        <v>0</v>
      </c>
      <c r="DI201" s="84">
        <f t="shared" si="137"/>
        <v>0</v>
      </c>
      <c r="DJ201" s="84">
        <f t="shared" si="137"/>
        <v>0</v>
      </c>
      <c r="DK201" s="84">
        <f t="shared" si="137"/>
        <v>0</v>
      </c>
      <c r="DL201" s="311"/>
      <c r="DM201" s="311"/>
      <c r="DN201" s="311"/>
      <c r="DO201" s="311"/>
      <c r="DP201" s="311"/>
      <c r="DQ201" s="311"/>
      <c r="DR201" s="311"/>
    </row>
    <row r="202" spans="1:122" ht="13.5" thickBot="1" x14ac:dyDescent="0.25">
      <c r="A202" s="84">
        <v>1876</v>
      </c>
      <c r="B202" s="309"/>
      <c r="C202" s="86">
        <v>42698</v>
      </c>
      <c r="D202" s="87">
        <v>74684</v>
      </c>
      <c r="E202" s="84">
        <v>10851</v>
      </c>
      <c r="F202" s="88">
        <v>230</v>
      </c>
      <c r="G202" s="84">
        <v>0</v>
      </c>
      <c r="H202" s="89">
        <v>0.97880379688507968</v>
      </c>
      <c r="I202" s="88">
        <v>16008</v>
      </c>
      <c r="J202" s="84">
        <v>357</v>
      </c>
      <c r="K202" s="88">
        <v>0</v>
      </c>
      <c r="L202" s="89">
        <v>0.97769865067466266</v>
      </c>
      <c r="M202" s="88">
        <v>4936</v>
      </c>
      <c r="N202" s="88">
        <v>163</v>
      </c>
      <c r="O202" s="88">
        <v>1</v>
      </c>
      <c r="P202" s="90">
        <v>0.96697730956239869</v>
      </c>
      <c r="Q202" s="88">
        <v>7445</v>
      </c>
      <c r="R202" s="88">
        <v>244</v>
      </c>
      <c r="S202" s="88">
        <v>0</v>
      </c>
      <c r="T202" s="90">
        <v>0.96722632639355277</v>
      </c>
      <c r="U202" s="88">
        <v>35444</v>
      </c>
      <c r="V202" s="88">
        <v>1438</v>
      </c>
      <c r="W202" s="88">
        <v>10</v>
      </c>
      <c r="X202" s="90">
        <v>0.95942895835684461</v>
      </c>
      <c r="Y202" s="85">
        <v>74684</v>
      </c>
      <c r="Z202" s="85">
        <v>2432</v>
      </c>
      <c r="AA202" s="91">
        <v>11</v>
      </c>
      <c r="AB202" s="92">
        <v>1</v>
      </c>
      <c r="AC202" s="84">
        <v>0</v>
      </c>
      <c r="AD202" s="84">
        <v>0</v>
      </c>
      <c r="AE202" s="92">
        <v>1</v>
      </c>
      <c r="AF202" s="84">
        <v>0</v>
      </c>
      <c r="AG202" s="84">
        <v>0</v>
      </c>
      <c r="AH202" s="93">
        <v>1</v>
      </c>
      <c r="AI202" s="84">
        <v>0</v>
      </c>
      <c r="AJ202" s="94">
        <v>0</v>
      </c>
      <c r="AK202" s="93">
        <v>1</v>
      </c>
      <c r="AL202" s="84">
        <v>0</v>
      </c>
      <c r="AM202" s="94">
        <v>0</v>
      </c>
      <c r="AN202" s="93">
        <v>1</v>
      </c>
      <c r="AO202" s="84">
        <v>0</v>
      </c>
      <c r="AP202" s="94">
        <v>0</v>
      </c>
      <c r="AQ202" s="93">
        <v>1</v>
      </c>
      <c r="AR202" s="84">
        <v>0</v>
      </c>
      <c r="AS202" s="94">
        <v>0</v>
      </c>
      <c r="AT202" s="93">
        <v>1</v>
      </c>
      <c r="AU202" s="84">
        <v>0</v>
      </c>
      <c r="AV202" s="94">
        <v>0</v>
      </c>
      <c r="AW202" s="95">
        <f t="shared" si="126"/>
        <v>10851</v>
      </c>
      <c r="AX202" s="95">
        <f t="shared" si="127"/>
        <v>20944</v>
      </c>
      <c r="AY202" s="96">
        <f t="shared" si="128"/>
        <v>42889</v>
      </c>
      <c r="AZ202" s="106"/>
      <c r="BA202" s="97">
        <v>21</v>
      </c>
      <c r="BB202" s="98">
        <v>9</v>
      </c>
      <c r="BC202" s="98">
        <v>22</v>
      </c>
      <c r="BD202" s="99">
        <v>7.5</v>
      </c>
      <c r="BE202" s="100">
        <v>10.5</v>
      </c>
      <c r="BF202" s="101"/>
      <c r="BG202" s="84"/>
      <c r="BH202" s="84"/>
      <c r="BI202" s="102"/>
      <c r="BJ202" s="102"/>
      <c r="BK202" s="102"/>
      <c r="BL202" s="103"/>
      <c r="BM202" s="104"/>
      <c r="BN202" s="102"/>
      <c r="BO202" s="102"/>
      <c r="BP202" s="104"/>
      <c r="BQ202" s="104"/>
      <c r="BR202" s="104"/>
      <c r="BS202" s="104"/>
      <c r="BT202" s="105">
        <f t="shared" si="116"/>
        <v>1</v>
      </c>
      <c r="BU202" s="105">
        <f t="shared" si="117"/>
        <v>1</v>
      </c>
      <c r="BV202" s="105">
        <f t="shared" si="118"/>
        <v>1</v>
      </c>
      <c r="BW202" s="105">
        <f t="shared" si="108"/>
        <v>1</v>
      </c>
      <c r="BX202" s="105">
        <f t="shared" si="119"/>
        <v>1</v>
      </c>
      <c r="BY202" s="105">
        <f t="shared" si="120"/>
        <v>1</v>
      </c>
      <c r="BZ202" s="105">
        <f t="shared" si="121"/>
        <v>1</v>
      </c>
      <c r="CA202" s="215">
        <v>0.98</v>
      </c>
      <c r="CB202" s="215">
        <v>0.9</v>
      </c>
      <c r="CC202" s="314"/>
      <c r="CD202" s="314"/>
      <c r="CE202" s="314"/>
      <c r="CF202" s="314"/>
      <c r="CG202" s="314"/>
      <c r="CH202" s="314"/>
      <c r="CI202" s="314"/>
      <c r="CJ202" s="216">
        <v>0.998</v>
      </c>
      <c r="CK202" s="216">
        <v>0.95</v>
      </c>
      <c r="CL202" s="217">
        <f t="shared" si="109"/>
        <v>1</v>
      </c>
      <c r="CM202" s="217">
        <f t="shared" si="110"/>
        <v>1</v>
      </c>
      <c r="CN202" s="217">
        <f t="shared" si="111"/>
        <v>1</v>
      </c>
      <c r="CO202" s="217">
        <f t="shared" si="112"/>
        <v>1</v>
      </c>
      <c r="CP202" s="217">
        <f t="shared" si="113"/>
        <v>1</v>
      </c>
      <c r="CQ202" s="217">
        <f t="shared" si="114"/>
        <v>1</v>
      </c>
      <c r="CR202" s="217">
        <f t="shared" si="115"/>
        <v>1</v>
      </c>
      <c r="CS202" s="317"/>
      <c r="CT202" s="317"/>
      <c r="CU202" s="317"/>
      <c r="CV202" s="317"/>
      <c r="CW202" s="317"/>
      <c r="CX202" s="317"/>
      <c r="CY202" s="317"/>
      <c r="CZ202" s="316"/>
      <c r="DA202" s="312"/>
      <c r="DB202" s="312"/>
      <c r="DC202" s="312"/>
      <c r="DD202" s="312"/>
      <c r="DE202" s="84">
        <f t="shared" si="136"/>
        <v>0</v>
      </c>
      <c r="DF202" s="84">
        <f t="shared" si="136"/>
        <v>0</v>
      </c>
      <c r="DG202" s="84">
        <f t="shared" si="136"/>
        <v>0</v>
      </c>
      <c r="DH202" s="84">
        <f t="shared" si="137"/>
        <v>0</v>
      </c>
      <c r="DI202" s="84">
        <f t="shared" si="137"/>
        <v>0</v>
      </c>
      <c r="DJ202" s="84">
        <f t="shared" si="137"/>
        <v>0</v>
      </c>
      <c r="DK202" s="84">
        <f t="shared" si="137"/>
        <v>0</v>
      </c>
      <c r="DL202" s="311"/>
      <c r="DM202" s="311"/>
      <c r="DN202" s="311"/>
      <c r="DO202" s="311"/>
      <c r="DP202" s="311"/>
      <c r="DQ202" s="311"/>
      <c r="DR202" s="311"/>
    </row>
    <row r="203" spans="1:122" ht="13.5" thickBot="1" x14ac:dyDescent="0.25">
      <c r="A203" s="84">
        <v>1877</v>
      </c>
      <c r="B203" s="309"/>
      <c r="C203" s="86">
        <v>42699</v>
      </c>
      <c r="D203" s="87">
        <v>74992</v>
      </c>
      <c r="E203" s="84">
        <v>9484</v>
      </c>
      <c r="F203" s="88">
        <v>219</v>
      </c>
      <c r="G203" s="84">
        <v>0</v>
      </c>
      <c r="H203" s="89">
        <v>0.9769084774356811</v>
      </c>
      <c r="I203" s="88">
        <v>18351</v>
      </c>
      <c r="J203" s="84">
        <v>475</v>
      </c>
      <c r="K203" s="88">
        <v>1</v>
      </c>
      <c r="L203" s="89">
        <v>0.97411585199716633</v>
      </c>
      <c r="M203" s="88">
        <v>4870</v>
      </c>
      <c r="N203" s="88">
        <v>165</v>
      </c>
      <c r="O203" s="88">
        <v>0</v>
      </c>
      <c r="P203" s="90">
        <v>0.96611909650924022</v>
      </c>
      <c r="Q203" s="88">
        <v>8595</v>
      </c>
      <c r="R203" s="88">
        <v>371</v>
      </c>
      <c r="S203" s="88">
        <v>0</v>
      </c>
      <c r="T203" s="90">
        <v>0.95683536940081437</v>
      </c>
      <c r="U203" s="88">
        <v>33692</v>
      </c>
      <c r="V203" s="88">
        <v>1104</v>
      </c>
      <c r="W203" s="88">
        <v>4</v>
      </c>
      <c r="X203" s="90">
        <v>0.96723257746646085</v>
      </c>
      <c r="Y203" s="85">
        <v>74992</v>
      </c>
      <c r="Z203" s="85">
        <v>2334</v>
      </c>
      <c r="AA203" s="91">
        <v>5</v>
      </c>
      <c r="AB203" s="92">
        <v>1</v>
      </c>
      <c r="AC203" s="84">
        <v>0</v>
      </c>
      <c r="AD203" s="84">
        <v>0</v>
      </c>
      <c r="AE203" s="92">
        <v>1</v>
      </c>
      <c r="AF203" s="84">
        <v>0</v>
      </c>
      <c r="AG203" s="84">
        <v>0</v>
      </c>
      <c r="AH203" s="93">
        <v>1</v>
      </c>
      <c r="AI203" s="84">
        <v>0</v>
      </c>
      <c r="AJ203" s="94">
        <v>0</v>
      </c>
      <c r="AK203" s="93">
        <v>1</v>
      </c>
      <c r="AL203" s="84">
        <v>0</v>
      </c>
      <c r="AM203" s="94">
        <v>0</v>
      </c>
      <c r="AN203" s="93">
        <v>1</v>
      </c>
      <c r="AO203" s="84">
        <v>0</v>
      </c>
      <c r="AP203" s="94">
        <v>0</v>
      </c>
      <c r="AQ203" s="93">
        <v>1</v>
      </c>
      <c r="AR203" s="84">
        <v>0</v>
      </c>
      <c r="AS203" s="94">
        <v>0</v>
      </c>
      <c r="AT203" s="93">
        <v>1</v>
      </c>
      <c r="AU203" s="84">
        <v>0</v>
      </c>
      <c r="AV203" s="94">
        <v>0</v>
      </c>
      <c r="AW203" s="95">
        <f t="shared" si="126"/>
        <v>9484</v>
      </c>
      <c r="AX203" s="95">
        <f t="shared" si="127"/>
        <v>23221</v>
      </c>
      <c r="AY203" s="96">
        <f t="shared" si="128"/>
        <v>42287</v>
      </c>
      <c r="AZ203" s="106"/>
      <c r="BA203" s="97">
        <v>21</v>
      </c>
      <c r="BB203" s="98">
        <v>9</v>
      </c>
      <c r="BC203" s="98">
        <v>22</v>
      </c>
      <c r="BD203" s="99">
        <v>7.5</v>
      </c>
      <c r="BE203" s="100">
        <v>10.5</v>
      </c>
      <c r="BF203" s="101"/>
      <c r="BG203" s="84"/>
      <c r="BH203" s="84"/>
      <c r="BI203" s="102"/>
      <c r="BJ203" s="102"/>
      <c r="BK203" s="102"/>
      <c r="BL203" s="103"/>
      <c r="BM203" s="104"/>
      <c r="BN203" s="102"/>
      <c r="BO203" s="102"/>
      <c r="BP203" s="104"/>
      <c r="BQ203" s="104"/>
      <c r="BR203" s="104"/>
      <c r="BS203" s="104"/>
      <c r="BT203" s="105">
        <f t="shared" si="116"/>
        <v>1</v>
      </c>
      <c r="BU203" s="105">
        <f t="shared" si="117"/>
        <v>1</v>
      </c>
      <c r="BV203" s="105">
        <f t="shared" si="118"/>
        <v>1</v>
      </c>
      <c r="BW203" s="105">
        <f t="shared" si="108"/>
        <v>1</v>
      </c>
      <c r="BX203" s="105">
        <f t="shared" si="119"/>
        <v>1</v>
      </c>
      <c r="BY203" s="105">
        <f t="shared" si="120"/>
        <v>1</v>
      </c>
      <c r="BZ203" s="105">
        <f t="shared" si="121"/>
        <v>1</v>
      </c>
      <c r="CA203" s="215">
        <v>0.98</v>
      </c>
      <c r="CB203" s="215">
        <v>0.9</v>
      </c>
      <c r="CC203" s="314"/>
      <c r="CD203" s="314"/>
      <c r="CE203" s="314"/>
      <c r="CF203" s="314"/>
      <c r="CG203" s="314"/>
      <c r="CH203" s="314"/>
      <c r="CI203" s="314"/>
      <c r="CJ203" s="216">
        <v>0.998</v>
      </c>
      <c r="CK203" s="216">
        <v>0.95</v>
      </c>
      <c r="CL203" s="217">
        <f t="shared" si="109"/>
        <v>1</v>
      </c>
      <c r="CM203" s="217">
        <f t="shared" si="110"/>
        <v>1</v>
      </c>
      <c r="CN203" s="217">
        <f t="shared" si="111"/>
        <v>1</v>
      </c>
      <c r="CO203" s="217">
        <f t="shared" si="112"/>
        <v>1</v>
      </c>
      <c r="CP203" s="217">
        <f t="shared" si="113"/>
        <v>1</v>
      </c>
      <c r="CQ203" s="217">
        <f t="shared" si="114"/>
        <v>1</v>
      </c>
      <c r="CR203" s="217">
        <f t="shared" si="115"/>
        <v>1</v>
      </c>
      <c r="CS203" s="317"/>
      <c r="CT203" s="317"/>
      <c r="CU203" s="317"/>
      <c r="CV203" s="317"/>
      <c r="CW203" s="317"/>
      <c r="CX203" s="317"/>
      <c r="CY203" s="317"/>
      <c r="CZ203" s="316"/>
      <c r="DA203" s="312"/>
      <c r="DB203" s="312"/>
      <c r="DC203" s="312"/>
      <c r="DD203" s="312"/>
      <c r="DE203" s="84">
        <f t="shared" si="136"/>
        <v>0</v>
      </c>
      <c r="DF203" s="84">
        <f t="shared" si="136"/>
        <v>0</v>
      </c>
      <c r="DG203" s="84">
        <f t="shared" si="136"/>
        <v>0</v>
      </c>
      <c r="DH203" s="84">
        <f t="shared" si="137"/>
        <v>0</v>
      </c>
      <c r="DI203" s="84">
        <f t="shared" si="137"/>
        <v>0</v>
      </c>
      <c r="DJ203" s="84">
        <f t="shared" si="137"/>
        <v>0</v>
      </c>
      <c r="DK203" s="84">
        <f t="shared" si="137"/>
        <v>0</v>
      </c>
      <c r="DL203" s="311"/>
      <c r="DM203" s="311"/>
      <c r="DN203" s="311"/>
      <c r="DO203" s="311"/>
      <c r="DP203" s="311"/>
      <c r="DQ203" s="311"/>
      <c r="DR203" s="311"/>
    </row>
    <row r="204" spans="1:122" ht="13.5" thickBot="1" x14ac:dyDescent="0.25">
      <c r="A204" s="84">
        <v>1878</v>
      </c>
      <c r="B204" s="309"/>
      <c r="C204" s="86">
        <v>42700</v>
      </c>
      <c r="D204" s="87">
        <v>12239</v>
      </c>
      <c r="E204" s="84"/>
      <c r="F204" s="88"/>
      <c r="G204" s="84"/>
      <c r="H204" s="89"/>
      <c r="I204" s="88">
        <v>3061</v>
      </c>
      <c r="J204" s="84">
        <v>173</v>
      </c>
      <c r="K204" s="88">
        <v>1</v>
      </c>
      <c r="L204" s="89">
        <v>0.94348252205161709</v>
      </c>
      <c r="M204" s="88">
        <v>2829</v>
      </c>
      <c r="N204" s="88">
        <v>164</v>
      </c>
      <c r="O204" s="88">
        <v>0</v>
      </c>
      <c r="P204" s="90">
        <v>0.94202898550724634</v>
      </c>
      <c r="Q204" s="88">
        <v>2304</v>
      </c>
      <c r="R204" s="88">
        <v>96</v>
      </c>
      <c r="S204" s="88">
        <v>0</v>
      </c>
      <c r="T204" s="90">
        <v>0.95833333333333337</v>
      </c>
      <c r="U204" s="88">
        <v>4045</v>
      </c>
      <c r="V204" s="88">
        <v>210</v>
      </c>
      <c r="W204" s="88">
        <v>0</v>
      </c>
      <c r="X204" s="90">
        <v>0.94808405438813348</v>
      </c>
      <c r="Y204" s="85">
        <v>12239</v>
      </c>
      <c r="Z204" s="85">
        <v>643</v>
      </c>
      <c r="AA204" s="91">
        <v>1</v>
      </c>
      <c r="AB204" s="92">
        <v>1</v>
      </c>
      <c r="AC204" s="84">
        <v>0</v>
      </c>
      <c r="AD204" s="84">
        <v>0</v>
      </c>
      <c r="AE204" s="92">
        <v>1</v>
      </c>
      <c r="AF204" s="84">
        <v>0</v>
      </c>
      <c r="AG204" s="84">
        <v>0</v>
      </c>
      <c r="AH204" s="93">
        <v>1</v>
      </c>
      <c r="AI204" s="84">
        <v>0</v>
      </c>
      <c r="AJ204" s="94">
        <v>0</v>
      </c>
      <c r="AK204" s="93">
        <v>1</v>
      </c>
      <c r="AL204" s="84">
        <v>0</v>
      </c>
      <c r="AM204" s="94">
        <v>0</v>
      </c>
      <c r="AN204" s="93">
        <v>1</v>
      </c>
      <c r="AO204" s="84">
        <v>0</v>
      </c>
      <c r="AP204" s="94">
        <v>0</v>
      </c>
      <c r="AQ204" s="93">
        <v>1</v>
      </c>
      <c r="AR204" s="84">
        <v>0</v>
      </c>
      <c r="AS204" s="94">
        <v>0</v>
      </c>
      <c r="AT204" s="93">
        <v>1</v>
      </c>
      <c r="AU204" s="84">
        <v>0</v>
      </c>
      <c r="AV204" s="94">
        <v>0</v>
      </c>
      <c r="AW204" s="95">
        <f t="shared" si="126"/>
        <v>0</v>
      </c>
      <c r="AX204" s="95">
        <f t="shared" si="127"/>
        <v>5890</v>
      </c>
      <c r="AY204" s="96">
        <f t="shared" si="128"/>
        <v>6349</v>
      </c>
      <c r="AZ204" s="106"/>
      <c r="BA204" s="97">
        <v>21</v>
      </c>
      <c r="BB204" s="98">
        <v>9</v>
      </c>
      <c r="BC204" s="98">
        <v>22</v>
      </c>
      <c r="BD204" s="99">
        <v>7.5</v>
      </c>
      <c r="BE204" s="100">
        <v>10.5</v>
      </c>
      <c r="BF204" s="101"/>
      <c r="BG204" s="84"/>
      <c r="BH204" s="84"/>
      <c r="BI204" s="102"/>
      <c r="BJ204" s="102"/>
      <c r="BK204" s="102"/>
      <c r="BL204" s="103"/>
      <c r="BM204" s="104"/>
      <c r="BN204" s="102"/>
      <c r="BO204" s="102"/>
      <c r="BP204" s="104"/>
      <c r="BQ204" s="104"/>
      <c r="BR204" s="104"/>
      <c r="BS204" s="104"/>
      <c r="BT204" s="105">
        <f t="shared" si="116"/>
        <v>1</v>
      </c>
      <c r="BU204" s="105">
        <f t="shared" si="117"/>
        <v>1</v>
      </c>
      <c r="BV204" s="105">
        <f t="shared" si="118"/>
        <v>1</v>
      </c>
      <c r="BW204" s="105">
        <f t="shared" si="108"/>
        <v>1</v>
      </c>
      <c r="BX204" s="105">
        <f t="shared" si="119"/>
        <v>1</v>
      </c>
      <c r="BY204" s="105">
        <f t="shared" si="120"/>
        <v>1</v>
      </c>
      <c r="BZ204" s="105">
        <f t="shared" si="121"/>
        <v>1</v>
      </c>
      <c r="CA204" s="215">
        <v>0.98</v>
      </c>
      <c r="CB204" s="215">
        <v>0.9</v>
      </c>
      <c r="CC204" s="314"/>
      <c r="CD204" s="314"/>
      <c r="CE204" s="314"/>
      <c r="CF204" s="314"/>
      <c r="CG204" s="314"/>
      <c r="CH204" s="314"/>
      <c r="CI204" s="314"/>
      <c r="CJ204" s="216">
        <v>0.998</v>
      </c>
      <c r="CK204" s="216">
        <v>0.95</v>
      </c>
      <c r="CL204" s="217">
        <f t="shared" si="109"/>
        <v>1</v>
      </c>
      <c r="CM204" s="217">
        <f t="shared" si="110"/>
        <v>1</v>
      </c>
      <c r="CN204" s="217">
        <f t="shared" si="111"/>
        <v>1</v>
      </c>
      <c r="CO204" s="217">
        <f t="shared" si="112"/>
        <v>1</v>
      </c>
      <c r="CP204" s="217">
        <f t="shared" si="113"/>
        <v>1</v>
      </c>
      <c r="CQ204" s="217">
        <f t="shared" si="114"/>
        <v>1</v>
      </c>
      <c r="CR204" s="217">
        <f t="shared" si="115"/>
        <v>1</v>
      </c>
      <c r="CS204" s="317"/>
      <c r="CT204" s="317"/>
      <c r="CU204" s="317"/>
      <c r="CV204" s="317"/>
      <c r="CW204" s="317"/>
      <c r="CX204" s="317"/>
      <c r="CY204" s="317"/>
      <c r="CZ204" s="316"/>
      <c r="DA204" s="312"/>
      <c r="DB204" s="312"/>
      <c r="DC204" s="312"/>
      <c r="DD204" s="312"/>
      <c r="DE204" s="84">
        <f t="shared" si="136"/>
        <v>0</v>
      </c>
      <c r="DF204" s="84">
        <f t="shared" si="136"/>
        <v>0</v>
      </c>
      <c r="DG204" s="84">
        <f t="shared" si="136"/>
        <v>0</v>
      </c>
      <c r="DH204" s="84">
        <f t="shared" si="137"/>
        <v>0</v>
      </c>
      <c r="DI204" s="84">
        <f t="shared" si="137"/>
        <v>0</v>
      </c>
      <c r="DJ204" s="84">
        <f t="shared" si="137"/>
        <v>0</v>
      </c>
      <c r="DK204" s="84">
        <f t="shared" si="137"/>
        <v>0</v>
      </c>
      <c r="DL204" s="311"/>
      <c r="DM204" s="311"/>
      <c r="DN204" s="311"/>
      <c r="DO204" s="311"/>
      <c r="DP204" s="311"/>
      <c r="DQ204" s="311"/>
      <c r="DR204" s="311"/>
    </row>
    <row r="205" spans="1:122" ht="13.5" thickBot="1" x14ac:dyDescent="0.25">
      <c r="A205" s="84">
        <v>1879</v>
      </c>
      <c r="B205" s="310"/>
      <c r="C205" s="86">
        <v>42701</v>
      </c>
      <c r="D205" s="87">
        <v>39288</v>
      </c>
      <c r="E205" s="84">
        <v>1301</v>
      </c>
      <c r="F205" s="88"/>
      <c r="G205" s="84"/>
      <c r="H205" s="89"/>
      <c r="I205" s="88">
        <v>4751</v>
      </c>
      <c r="J205" s="84">
        <v>108</v>
      </c>
      <c r="K205" s="88">
        <v>3</v>
      </c>
      <c r="L205" s="89">
        <v>0.97726794359082303</v>
      </c>
      <c r="M205" s="88">
        <v>2091</v>
      </c>
      <c r="N205" s="88">
        <v>22</v>
      </c>
      <c r="O205" s="88">
        <v>0</v>
      </c>
      <c r="P205" s="90">
        <v>0.98947871831659495</v>
      </c>
      <c r="Q205" s="88">
        <v>295</v>
      </c>
      <c r="R205" s="88">
        <v>14</v>
      </c>
      <c r="S205" s="88">
        <v>0</v>
      </c>
      <c r="T205" s="90">
        <v>0.9525423728813559</v>
      </c>
      <c r="U205" s="88">
        <v>30850</v>
      </c>
      <c r="V205" s="88">
        <v>806</v>
      </c>
      <c r="W205" s="88">
        <v>5</v>
      </c>
      <c r="X205" s="90">
        <v>0.97387358184764994</v>
      </c>
      <c r="Y205" s="85">
        <v>39288</v>
      </c>
      <c r="Z205" s="85">
        <v>950</v>
      </c>
      <c r="AA205" s="91">
        <v>8</v>
      </c>
      <c r="AB205" s="92">
        <v>1</v>
      </c>
      <c r="AC205" s="84">
        <v>0</v>
      </c>
      <c r="AD205" s="84">
        <v>0</v>
      </c>
      <c r="AE205" s="92">
        <v>1</v>
      </c>
      <c r="AF205" s="84">
        <v>0</v>
      </c>
      <c r="AG205" s="84">
        <v>0</v>
      </c>
      <c r="AH205" s="93">
        <v>1</v>
      </c>
      <c r="AI205" s="84">
        <v>0</v>
      </c>
      <c r="AJ205" s="94">
        <v>0</v>
      </c>
      <c r="AK205" s="93">
        <v>1</v>
      </c>
      <c r="AL205" s="84">
        <v>0</v>
      </c>
      <c r="AM205" s="94">
        <v>0</v>
      </c>
      <c r="AN205" s="93">
        <v>1</v>
      </c>
      <c r="AO205" s="84">
        <v>0</v>
      </c>
      <c r="AP205" s="94">
        <v>0</v>
      </c>
      <c r="AQ205" s="93">
        <v>1</v>
      </c>
      <c r="AR205" s="84">
        <v>0</v>
      </c>
      <c r="AS205" s="94">
        <v>0</v>
      </c>
      <c r="AT205" s="93">
        <v>1</v>
      </c>
      <c r="AU205" s="84">
        <v>0</v>
      </c>
      <c r="AV205" s="94">
        <v>0</v>
      </c>
      <c r="AW205" s="95">
        <f t="shared" si="126"/>
        <v>1301</v>
      </c>
      <c r="AX205" s="95">
        <f t="shared" si="127"/>
        <v>6842</v>
      </c>
      <c r="AY205" s="96">
        <f t="shared" si="128"/>
        <v>31145</v>
      </c>
      <c r="AZ205" s="106"/>
      <c r="BA205" s="97">
        <v>21</v>
      </c>
      <c r="BB205" s="98">
        <v>9</v>
      </c>
      <c r="BC205" s="98">
        <v>22</v>
      </c>
      <c r="BD205" s="99">
        <v>7.5</v>
      </c>
      <c r="BE205" s="100">
        <v>10.5</v>
      </c>
      <c r="BF205" s="101"/>
      <c r="BG205" s="84"/>
      <c r="BH205" s="84"/>
      <c r="BI205" s="102"/>
      <c r="BJ205" s="102"/>
      <c r="BK205" s="102"/>
      <c r="BL205" s="103"/>
      <c r="BM205" s="104"/>
      <c r="BN205" s="102"/>
      <c r="BO205" s="102"/>
      <c r="BP205" s="104"/>
      <c r="BQ205" s="104"/>
      <c r="BR205" s="104"/>
      <c r="BS205" s="104"/>
      <c r="BT205" s="105">
        <f t="shared" si="116"/>
        <v>1</v>
      </c>
      <c r="BU205" s="105">
        <f t="shared" si="117"/>
        <v>1</v>
      </c>
      <c r="BV205" s="105">
        <f t="shared" si="118"/>
        <v>1</v>
      </c>
      <c r="BW205" s="105">
        <f t="shared" si="108"/>
        <v>1</v>
      </c>
      <c r="BX205" s="105">
        <f t="shared" si="119"/>
        <v>1</v>
      </c>
      <c r="BY205" s="105">
        <f t="shared" si="120"/>
        <v>1</v>
      </c>
      <c r="BZ205" s="105">
        <f t="shared" si="121"/>
        <v>1</v>
      </c>
      <c r="CA205" s="215">
        <v>0.98</v>
      </c>
      <c r="CB205" s="215">
        <v>0.9</v>
      </c>
      <c r="CC205" s="315"/>
      <c r="CD205" s="315"/>
      <c r="CE205" s="315"/>
      <c r="CF205" s="315"/>
      <c r="CG205" s="315"/>
      <c r="CH205" s="315"/>
      <c r="CI205" s="315"/>
      <c r="CJ205" s="216">
        <v>0.998</v>
      </c>
      <c r="CK205" s="216">
        <v>0.95</v>
      </c>
      <c r="CL205" s="217">
        <f t="shared" si="109"/>
        <v>1</v>
      </c>
      <c r="CM205" s="217">
        <f t="shared" si="110"/>
        <v>1</v>
      </c>
      <c r="CN205" s="217">
        <f t="shared" si="111"/>
        <v>1</v>
      </c>
      <c r="CO205" s="217">
        <f t="shared" si="112"/>
        <v>1</v>
      </c>
      <c r="CP205" s="217">
        <f t="shared" si="113"/>
        <v>1</v>
      </c>
      <c r="CQ205" s="217">
        <f t="shared" si="114"/>
        <v>1</v>
      </c>
      <c r="CR205" s="217">
        <f t="shared" si="115"/>
        <v>1</v>
      </c>
      <c r="CS205" s="317"/>
      <c r="CT205" s="317"/>
      <c r="CU205" s="317"/>
      <c r="CV205" s="317"/>
      <c r="CW205" s="317"/>
      <c r="CX205" s="317"/>
      <c r="CY205" s="317"/>
      <c r="CZ205" s="316"/>
      <c r="DA205" s="312"/>
      <c r="DB205" s="312"/>
      <c r="DC205" s="312"/>
      <c r="DD205" s="312"/>
      <c r="DE205" s="84">
        <f t="shared" si="136"/>
        <v>0</v>
      </c>
      <c r="DF205" s="84">
        <f t="shared" si="136"/>
        <v>0</v>
      </c>
      <c r="DG205" s="84">
        <f t="shared" si="136"/>
        <v>0</v>
      </c>
      <c r="DH205" s="84">
        <f t="shared" si="137"/>
        <v>0</v>
      </c>
      <c r="DI205" s="84">
        <f t="shared" si="137"/>
        <v>0</v>
      </c>
      <c r="DJ205" s="84">
        <f t="shared" si="137"/>
        <v>0</v>
      </c>
      <c r="DK205" s="84">
        <f t="shared" si="137"/>
        <v>0</v>
      </c>
      <c r="DL205" s="311"/>
      <c r="DM205" s="311"/>
      <c r="DN205" s="311"/>
      <c r="DO205" s="311"/>
      <c r="DP205" s="311"/>
      <c r="DQ205" s="311"/>
      <c r="DR205" s="311"/>
    </row>
    <row r="206" spans="1:122" ht="13.5" thickBot="1" x14ac:dyDescent="0.25">
      <c r="A206" s="84">
        <v>1880</v>
      </c>
      <c r="B206" s="308">
        <v>48</v>
      </c>
      <c r="C206" s="86">
        <v>42702</v>
      </c>
      <c r="D206" s="87">
        <v>88168</v>
      </c>
      <c r="E206" s="84">
        <v>12687</v>
      </c>
      <c r="F206" s="88">
        <v>282</v>
      </c>
      <c r="G206" s="84">
        <v>11</v>
      </c>
      <c r="H206" s="89">
        <v>0.97777252305509577</v>
      </c>
      <c r="I206" s="88">
        <v>17471</v>
      </c>
      <c r="J206" s="84">
        <v>508</v>
      </c>
      <c r="K206" s="88">
        <v>4</v>
      </c>
      <c r="L206" s="89">
        <v>0.9709232442333009</v>
      </c>
      <c r="M206" s="88">
        <v>6015</v>
      </c>
      <c r="N206" s="88">
        <v>200</v>
      </c>
      <c r="O206" s="88">
        <v>0</v>
      </c>
      <c r="P206" s="90">
        <v>0.96674979218620116</v>
      </c>
      <c r="Q206" s="88">
        <v>8682</v>
      </c>
      <c r="R206" s="88">
        <v>394</v>
      </c>
      <c r="S206" s="88">
        <v>0</v>
      </c>
      <c r="T206" s="90">
        <v>0.95461875143976038</v>
      </c>
      <c r="U206" s="88">
        <v>43313</v>
      </c>
      <c r="V206" s="88">
        <v>1479</v>
      </c>
      <c r="W206" s="88">
        <v>11</v>
      </c>
      <c r="X206" s="90">
        <v>0.96585320804377439</v>
      </c>
      <c r="Y206" s="85">
        <v>88168</v>
      </c>
      <c r="Z206" s="85">
        <v>2863</v>
      </c>
      <c r="AA206" s="91">
        <v>26</v>
      </c>
      <c r="AB206" s="92">
        <v>1</v>
      </c>
      <c r="AC206" s="84">
        <v>0</v>
      </c>
      <c r="AD206" s="84">
        <v>0</v>
      </c>
      <c r="AE206" s="92">
        <v>1</v>
      </c>
      <c r="AF206" s="84">
        <v>0</v>
      </c>
      <c r="AG206" s="84">
        <v>0</v>
      </c>
      <c r="AH206" s="93">
        <v>1</v>
      </c>
      <c r="AI206" s="84">
        <v>0</v>
      </c>
      <c r="AJ206" s="94">
        <v>0</v>
      </c>
      <c r="AK206" s="93">
        <v>1</v>
      </c>
      <c r="AL206" s="84">
        <v>0</v>
      </c>
      <c r="AM206" s="94">
        <v>0</v>
      </c>
      <c r="AN206" s="93">
        <v>1</v>
      </c>
      <c r="AO206" s="84">
        <v>0</v>
      </c>
      <c r="AP206" s="94">
        <v>0</v>
      </c>
      <c r="AQ206" s="93">
        <v>1</v>
      </c>
      <c r="AR206" s="84">
        <v>0</v>
      </c>
      <c r="AS206" s="94">
        <v>0</v>
      </c>
      <c r="AT206" s="93">
        <v>1</v>
      </c>
      <c r="AU206" s="84">
        <v>0</v>
      </c>
      <c r="AV206" s="94">
        <v>0</v>
      </c>
      <c r="AW206" s="95">
        <f t="shared" si="126"/>
        <v>12687</v>
      </c>
      <c r="AX206" s="95">
        <f t="shared" si="127"/>
        <v>23486</v>
      </c>
      <c r="AY206" s="96">
        <f t="shared" si="128"/>
        <v>51995</v>
      </c>
      <c r="AZ206" s="106"/>
      <c r="BA206" s="97">
        <v>14.5</v>
      </c>
      <c r="BB206" s="98">
        <v>0</v>
      </c>
      <c r="BC206" s="98">
        <v>12</v>
      </c>
      <c r="BD206" s="99">
        <v>7.5</v>
      </c>
      <c r="BE206" s="100">
        <v>10.5</v>
      </c>
      <c r="BF206" s="101"/>
      <c r="BG206" s="84"/>
      <c r="BH206" s="84"/>
      <c r="BI206" s="102"/>
      <c r="BJ206" s="102"/>
      <c r="BK206" s="102"/>
      <c r="BL206" s="103"/>
      <c r="BM206" s="104"/>
      <c r="BN206" s="102"/>
      <c r="BO206" s="102"/>
      <c r="BP206" s="104"/>
      <c r="BQ206" s="104"/>
      <c r="BR206" s="104"/>
      <c r="BS206" s="104"/>
      <c r="BT206" s="105">
        <f t="shared" si="116"/>
        <v>1</v>
      </c>
      <c r="BU206" s="105">
        <f t="shared" si="117"/>
        <v>1</v>
      </c>
      <c r="BV206" s="105">
        <f t="shared" si="118"/>
        <v>1</v>
      </c>
      <c r="BW206" s="105">
        <f t="shared" si="108"/>
        <v>1</v>
      </c>
      <c r="BX206" s="105">
        <f t="shared" si="119"/>
        <v>1</v>
      </c>
      <c r="BY206" s="105">
        <f t="shared" si="120"/>
        <v>1</v>
      </c>
      <c r="BZ206" s="105">
        <f t="shared" si="121"/>
        <v>1</v>
      </c>
      <c r="CA206" s="215">
        <v>0.98</v>
      </c>
      <c r="CB206" s="215">
        <v>0.9</v>
      </c>
      <c r="CC206" s="313">
        <f t="shared" ref="CC206:CI206" si="140">AVERAGE(BT206:BT212)</f>
        <v>1</v>
      </c>
      <c r="CD206" s="313">
        <f t="shared" si="140"/>
        <v>1</v>
      </c>
      <c r="CE206" s="313">
        <f t="shared" si="140"/>
        <v>1</v>
      </c>
      <c r="CF206" s="313">
        <f t="shared" si="140"/>
        <v>1</v>
      </c>
      <c r="CG206" s="313">
        <f t="shared" si="140"/>
        <v>1</v>
      </c>
      <c r="CH206" s="313">
        <f t="shared" si="140"/>
        <v>1</v>
      </c>
      <c r="CI206" s="313">
        <f t="shared" si="140"/>
        <v>1</v>
      </c>
      <c r="CJ206" s="216">
        <v>0.998</v>
      </c>
      <c r="CK206" s="216">
        <v>0.95</v>
      </c>
      <c r="CL206" s="217">
        <f t="shared" si="109"/>
        <v>1</v>
      </c>
      <c r="CM206" s="217">
        <f t="shared" si="110"/>
        <v>1</v>
      </c>
      <c r="CN206" s="217">
        <f t="shared" si="111"/>
        <v>1</v>
      </c>
      <c r="CO206" s="217">
        <f t="shared" si="112"/>
        <v>1</v>
      </c>
      <c r="CP206" s="217">
        <f t="shared" si="113"/>
        <v>1</v>
      </c>
      <c r="CQ206" s="217">
        <f t="shared" si="114"/>
        <v>1</v>
      </c>
      <c r="CR206" s="217">
        <f t="shared" si="115"/>
        <v>1</v>
      </c>
      <c r="CS206" s="316">
        <f t="shared" ref="CS206:CY206" si="141">AVERAGE(CL206:CL212)</f>
        <v>1</v>
      </c>
      <c r="CT206" s="316">
        <f t="shared" si="141"/>
        <v>1</v>
      </c>
      <c r="CU206" s="316">
        <f t="shared" si="141"/>
        <v>1</v>
      </c>
      <c r="CV206" s="316">
        <f t="shared" si="141"/>
        <v>1</v>
      </c>
      <c r="CW206" s="316">
        <f t="shared" si="141"/>
        <v>1</v>
      </c>
      <c r="CX206" s="316">
        <f t="shared" si="141"/>
        <v>1</v>
      </c>
      <c r="CY206" s="316">
        <f t="shared" si="141"/>
        <v>1</v>
      </c>
      <c r="CZ206" s="316">
        <f>(SUM(Q206:Q212)-SUM(R206:R212))/SUM(Q206:Q212)</f>
        <v>0.95617507351277986</v>
      </c>
      <c r="DA206" s="312">
        <f>(SUM(U206:U212)-SUM(V206:V212))/SUM(U206:U212)</f>
        <v>0.96614635681136873</v>
      </c>
      <c r="DB206" s="312">
        <f>((SUM(E206:E212)-SUM(F206:F212))/SUM(E206:E212))</f>
        <v>0.97757901839004901</v>
      </c>
      <c r="DC206" s="312">
        <f>((SUM(I206:I212)-SUM(J206:J212))/SUM(I206:I212))</f>
        <v>0.96996458856716594</v>
      </c>
      <c r="DD206" s="312">
        <f>((SUM(M206:M212)-SUM(N206:N212))/SUM(M206:M212))</f>
        <v>0.96490316227158335</v>
      </c>
      <c r="DE206" s="84">
        <f t="shared" si="136"/>
        <v>0</v>
      </c>
      <c r="DF206" s="84">
        <f t="shared" si="136"/>
        <v>0</v>
      </c>
      <c r="DG206" s="84">
        <f t="shared" si="136"/>
        <v>0</v>
      </c>
      <c r="DH206" s="84">
        <f t="shared" si="137"/>
        <v>0</v>
      </c>
      <c r="DI206" s="84">
        <f t="shared" si="137"/>
        <v>0</v>
      </c>
      <c r="DJ206" s="84">
        <f t="shared" si="137"/>
        <v>0</v>
      </c>
      <c r="DK206" s="84">
        <f t="shared" si="137"/>
        <v>0</v>
      </c>
      <c r="DL206" s="311">
        <f>IF(CC206&lt;99%,5000,IF(CC206&lt;99.2%,4500,IF(CC206&lt;99.3%,4000,IF(CC206&lt;99.4%,3500,IF(CC206&lt;99.5%,3000,IF(CC206&lt;99.6%,2500,IF(CC206&lt;99.7%,2000,IF(CC206&lt;99.8%,1500,))))))))</f>
        <v>0</v>
      </c>
      <c r="DM206" s="311">
        <f>IF(CD206&lt;99%,5000,IF(CD206&lt;99.2%,4500,IF(CD206&lt;99.3%,4000,IF(CD206&lt;99.4%,3500,IF(CD206&lt;99.5%,3000,IF(CD206&lt;99.6%,2500,IF(CD206&lt;99.7%,2000,IF(CD206&lt;99.8%,1500,))))))))</f>
        <v>0</v>
      </c>
      <c r="DN206" s="311">
        <f>IF(CE206&lt;99%,5000,IF(CE206&lt;99.2%,4500,IF(CE206&lt;99.3%,4000,IF(CE206&lt;99.4%,3500,IF(CE206&lt;99.5%,3000,IF(CE206&lt;99.6%,2500,IF(CE206&lt;99.7%,2000,IF(CE206&lt;99.8%,1500,))))))))</f>
        <v>0</v>
      </c>
      <c r="DO206" s="311">
        <f>IF(CF206&lt;88.2%,5000,IF(CF206&lt;88.4%,4500,IF(CF206&lt;88.5%,4000,IF(CF206&lt;88.6%,3500,IF(CF206&lt;88.7%,3000,IF(CF206&lt;88.8%,2500,IF(CF206&lt;88.9%,2000,IF(CF206&lt;90%,1500,))))))))</f>
        <v>0</v>
      </c>
      <c r="DP206" s="311">
        <f>IF(CG206&lt;99%,5000,IF(CG206&lt;99.2%,4500,IF(CG206&lt;99.3%,4000,IF(CG206&lt;99.4%,3500,IF(CG206&lt;99.5%,3000,IF(CG206&lt;99.6%,2500,IF(CG206&lt;99.7%,2000,IF(CG206&lt;99.8%,1500,))))))))</f>
        <v>0</v>
      </c>
      <c r="DQ206" s="311">
        <f>IF(CH206&lt;99%,5000,IF(CH206&lt;99.2%,4500,IF(CH206&lt;99.3%,4000,IF(CH206&lt;99.4%,3500,IF(CH206&lt;99.5%,3000,IF(CH206&lt;99.6%,2500,IF(CH206&lt;99.7%,2000,IF(CH206&lt;99.8%,1500,))))))))</f>
        <v>0</v>
      </c>
      <c r="DR206" s="311">
        <f>IF(CI206&lt;99%,5000,IF(CI206&lt;99.2%,4500,IF(CI206&lt;99.3%,4000,IF(CI206&lt;99.4%,3500,IF(CI206&lt;99.5%,3000,IF(CI206&lt;99.6%,2500,IF(CI206&lt;99.7%,2000,IF(CI206&lt;99.8%,1500,))))))))</f>
        <v>0</v>
      </c>
    </row>
    <row r="207" spans="1:122" ht="13.5" thickBot="1" x14ac:dyDescent="0.25">
      <c r="A207" s="84">
        <v>1881</v>
      </c>
      <c r="B207" s="309"/>
      <c r="C207" s="86">
        <v>42703</v>
      </c>
      <c r="D207" s="87">
        <v>90606</v>
      </c>
      <c r="E207" s="84">
        <v>11734</v>
      </c>
      <c r="F207" s="88">
        <v>258</v>
      </c>
      <c r="G207" s="84">
        <v>0</v>
      </c>
      <c r="H207" s="89">
        <v>0.97801261291972053</v>
      </c>
      <c r="I207" s="88">
        <v>20727</v>
      </c>
      <c r="J207" s="84">
        <v>529</v>
      </c>
      <c r="K207" s="88">
        <v>1</v>
      </c>
      <c r="L207" s="89">
        <v>0.97447773435615381</v>
      </c>
      <c r="M207" s="88">
        <v>5695</v>
      </c>
      <c r="N207" s="88">
        <v>253</v>
      </c>
      <c r="O207" s="88">
        <v>0</v>
      </c>
      <c r="P207" s="90">
        <v>0.9555750658472344</v>
      </c>
      <c r="Q207" s="88">
        <v>8202</v>
      </c>
      <c r="R207" s="88">
        <v>288</v>
      </c>
      <c r="S207" s="88">
        <v>2</v>
      </c>
      <c r="T207" s="90">
        <v>0.96488661302121437</v>
      </c>
      <c r="U207" s="88">
        <v>44248</v>
      </c>
      <c r="V207" s="88">
        <v>1630</v>
      </c>
      <c r="W207" s="88">
        <v>10</v>
      </c>
      <c r="X207" s="90">
        <v>0.96316217682155125</v>
      </c>
      <c r="Y207" s="85">
        <v>90606</v>
      </c>
      <c r="Z207" s="85">
        <v>2958</v>
      </c>
      <c r="AA207" s="91">
        <v>13</v>
      </c>
      <c r="AB207" s="92">
        <v>1</v>
      </c>
      <c r="AC207" s="84">
        <v>0</v>
      </c>
      <c r="AD207" s="84">
        <v>0</v>
      </c>
      <c r="AE207" s="92">
        <v>1</v>
      </c>
      <c r="AF207" s="84">
        <v>0</v>
      </c>
      <c r="AG207" s="84">
        <v>0</v>
      </c>
      <c r="AH207" s="93">
        <v>1</v>
      </c>
      <c r="AI207" s="84">
        <v>0</v>
      </c>
      <c r="AJ207" s="94">
        <v>0</v>
      </c>
      <c r="AK207" s="93">
        <v>1</v>
      </c>
      <c r="AL207" s="84">
        <v>0</v>
      </c>
      <c r="AM207" s="94">
        <v>0</v>
      </c>
      <c r="AN207" s="93">
        <v>1</v>
      </c>
      <c r="AO207" s="84">
        <v>0</v>
      </c>
      <c r="AP207" s="94">
        <v>0</v>
      </c>
      <c r="AQ207" s="93">
        <v>1</v>
      </c>
      <c r="AR207" s="84">
        <v>0</v>
      </c>
      <c r="AS207" s="94">
        <v>0</v>
      </c>
      <c r="AT207" s="93">
        <v>1</v>
      </c>
      <c r="AU207" s="84">
        <v>0</v>
      </c>
      <c r="AV207" s="94">
        <v>0</v>
      </c>
      <c r="AW207" s="95">
        <f t="shared" si="126"/>
        <v>11734</v>
      </c>
      <c r="AX207" s="95">
        <f t="shared" si="127"/>
        <v>26422</v>
      </c>
      <c r="AY207" s="96">
        <f t="shared" si="128"/>
        <v>52450</v>
      </c>
      <c r="AZ207" s="106"/>
      <c r="BA207" s="97">
        <v>16</v>
      </c>
      <c r="BB207" s="98">
        <v>0</v>
      </c>
      <c r="BC207" s="98">
        <v>8</v>
      </c>
      <c r="BD207" s="99">
        <v>7.5</v>
      </c>
      <c r="BE207" s="100">
        <v>10.5</v>
      </c>
      <c r="BF207" s="101"/>
      <c r="BG207" s="84"/>
      <c r="BH207" s="84"/>
      <c r="BI207" s="102"/>
      <c r="BJ207" s="102"/>
      <c r="BK207" s="102"/>
      <c r="BL207" s="103"/>
      <c r="BM207" s="104"/>
      <c r="BN207" s="102"/>
      <c r="BO207" s="102"/>
      <c r="BP207" s="104"/>
      <c r="BQ207" s="104"/>
      <c r="BR207" s="104"/>
      <c r="BS207" s="104"/>
      <c r="BT207" s="105">
        <f t="shared" si="116"/>
        <v>1</v>
      </c>
      <c r="BU207" s="105">
        <f t="shared" si="117"/>
        <v>1</v>
      </c>
      <c r="BV207" s="105">
        <f t="shared" si="118"/>
        <v>1</v>
      </c>
      <c r="BW207" s="105">
        <f t="shared" si="108"/>
        <v>1</v>
      </c>
      <c r="BX207" s="105">
        <f t="shared" si="119"/>
        <v>1</v>
      </c>
      <c r="BY207" s="105">
        <f t="shared" si="120"/>
        <v>1</v>
      </c>
      <c r="BZ207" s="105">
        <f t="shared" si="121"/>
        <v>1</v>
      </c>
      <c r="CA207" s="215">
        <v>0.98</v>
      </c>
      <c r="CB207" s="215">
        <v>0.9</v>
      </c>
      <c r="CC207" s="314"/>
      <c r="CD207" s="314"/>
      <c r="CE207" s="314"/>
      <c r="CF207" s="314"/>
      <c r="CG207" s="314"/>
      <c r="CH207" s="314"/>
      <c r="CI207" s="314"/>
      <c r="CJ207" s="216">
        <v>0.998</v>
      </c>
      <c r="CK207" s="216">
        <v>0.95</v>
      </c>
      <c r="CL207" s="217">
        <f t="shared" si="109"/>
        <v>1</v>
      </c>
      <c r="CM207" s="217">
        <f t="shared" si="110"/>
        <v>1</v>
      </c>
      <c r="CN207" s="217">
        <f t="shared" si="111"/>
        <v>1</v>
      </c>
      <c r="CO207" s="217">
        <f t="shared" si="112"/>
        <v>1</v>
      </c>
      <c r="CP207" s="217">
        <f t="shared" si="113"/>
        <v>1</v>
      </c>
      <c r="CQ207" s="217">
        <f t="shared" si="114"/>
        <v>1</v>
      </c>
      <c r="CR207" s="217">
        <f t="shared" si="115"/>
        <v>1</v>
      </c>
      <c r="CS207" s="317"/>
      <c r="CT207" s="317"/>
      <c r="CU207" s="317"/>
      <c r="CV207" s="317"/>
      <c r="CW207" s="317"/>
      <c r="CX207" s="317"/>
      <c r="CY207" s="317"/>
      <c r="CZ207" s="316"/>
      <c r="DA207" s="312"/>
      <c r="DB207" s="312"/>
      <c r="DC207" s="312"/>
      <c r="DD207" s="312"/>
      <c r="DE207" s="84">
        <f t="shared" si="136"/>
        <v>0</v>
      </c>
      <c r="DF207" s="84">
        <f t="shared" si="136"/>
        <v>0</v>
      </c>
      <c r="DG207" s="84">
        <f t="shared" si="136"/>
        <v>0</v>
      </c>
      <c r="DH207" s="84">
        <f t="shared" si="137"/>
        <v>0</v>
      </c>
      <c r="DI207" s="84">
        <f t="shared" si="137"/>
        <v>0</v>
      </c>
      <c r="DJ207" s="84">
        <f t="shared" si="137"/>
        <v>0</v>
      </c>
      <c r="DK207" s="84">
        <f t="shared" si="137"/>
        <v>0</v>
      </c>
      <c r="DL207" s="311"/>
      <c r="DM207" s="311"/>
      <c r="DN207" s="311"/>
      <c r="DO207" s="311"/>
      <c r="DP207" s="311"/>
      <c r="DQ207" s="311"/>
      <c r="DR207" s="311"/>
    </row>
    <row r="208" spans="1:122" ht="13.5" thickBot="1" x14ac:dyDescent="0.25">
      <c r="A208" s="84">
        <v>1882</v>
      </c>
      <c r="B208" s="309"/>
      <c r="C208" s="86">
        <v>42704</v>
      </c>
      <c r="D208" s="87">
        <v>83655</v>
      </c>
      <c r="E208" s="84">
        <v>10789</v>
      </c>
      <c r="F208" s="88">
        <v>230</v>
      </c>
      <c r="G208" s="84">
        <v>0</v>
      </c>
      <c r="H208" s="89">
        <v>0.9786819909166744</v>
      </c>
      <c r="I208" s="88">
        <v>19357</v>
      </c>
      <c r="J208" s="84">
        <v>530</v>
      </c>
      <c r="K208" s="88">
        <v>0</v>
      </c>
      <c r="L208" s="89">
        <v>0.97261972413080544</v>
      </c>
      <c r="M208" s="88">
        <v>5385</v>
      </c>
      <c r="N208" s="88">
        <v>139</v>
      </c>
      <c r="O208" s="88">
        <v>0</v>
      </c>
      <c r="P208" s="90">
        <v>0.9741875580315692</v>
      </c>
      <c r="Q208" s="88">
        <v>10618</v>
      </c>
      <c r="R208" s="88">
        <v>436</v>
      </c>
      <c r="S208" s="88">
        <v>0</v>
      </c>
      <c r="T208" s="90">
        <v>0.95893765304200418</v>
      </c>
      <c r="U208" s="88">
        <v>37506</v>
      </c>
      <c r="V208" s="88">
        <v>1289</v>
      </c>
      <c r="W208" s="88">
        <v>5</v>
      </c>
      <c r="X208" s="90">
        <v>0.96563216552018338</v>
      </c>
      <c r="Y208" s="85">
        <v>83655</v>
      </c>
      <c r="Z208" s="85">
        <v>2624</v>
      </c>
      <c r="AA208" s="91">
        <v>5</v>
      </c>
      <c r="AB208" s="92">
        <v>1</v>
      </c>
      <c r="AC208" s="84">
        <v>0</v>
      </c>
      <c r="AD208" s="84">
        <v>0</v>
      </c>
      <c r="AE208" s="92">
        <v>1</v>
      </c>
      <c r="AF208" s="84">
        <v>0</v>
      </c>
      <c r="AG208" s="84">
        <v>0</v>
      </c>
      <c r="AH208" s="93">
        <v>1</v>
      </c>
      <c r="AI208" s="84">
        <v>0</v>
      </c>
      <c r="AJ208" s="94">
        <v>0</v>
      </c>
      <c r="AK208" s="93">
        <v>1</v>
      </c>
      <c r="AL208" s="84">
        <v>0</v>
      </c>
      <c r="AM208" s="94">
        <v>0</v>
      </c>
      <c r="AN208" s="93">
        <v>1</v>
      </c>
      <c r="AO208" s="84">
        <v>0</v>
      </c>
      <c r="AP208" s="94">
        <v>0</v>
      </c>
      <c r="AQ208" s="93">
        <v>1</v>
      </c>
      <c r="AR208" s="84">
        <v>0</v>
      </c>
      <c r="AS208" s="94">
        <v>0</v>
      </c>
      <c r="AT208" s="93">
        <v>1</v>
      </c>
      <c r="AU208" s="84">
        <v>0</v>
      </c>
      <c r="AV208" s="94">
        <v>0</v>
      </c>
      <c r="AW208" s="95">
        <f t="shared" si="126"/>
        <v>10789</v>
      </c>
      <c r="AX208" s="95">
        <f t="shared" si="127"/>
        <v>24742</v>
      </c>
      <c r="AY208" s="96">
        <f t="shared" si="128"/>
        <v>48124</v>
      </c>
      <c r="AZ208" s="106"/>
      <c r="BA208" s="97">
        <v>21</v>
      </c>
      <c r="BB208" s="98">
        <v>9</v>
      </c>
      <c r="BC208" s="98">
        <v>18</v>
      </c>
      <c r="BD208" s="99">
        <v>7.5</v>
      </c>
      <c r="BE208" s="100">
        <v>10.5</v>
      </c>
      <c r="BF208" s="101"/>
      <c r="BG208" s="84"/>
      <c r="BH208" s="84"/>
      <c r="BI208" s="102"/>
      <c r="BJ208" s="102"/>
      <c r="BK208" s="102"/>
      <c r="BL208" s="103"/>
      <c r="BM208" s="104"/>
      <c r="BN208" s="102"/>
      <c r="BO208" s="102"/>
      <c r="BP208" s="104"/>
      <c r="BQ208" s="104"/>
      <c r="BR208" s="104"/>
      <c r="BS208" s="104"/>
      <c r="BT208" s="105">
        <f t="shared" si="116"/>
        <v>1</v>
      </c>
      <c r="BU208" s="105">
        <f t="shared" si="117"/>
        <v>1</v>
      </c>
      <c r="BV208" s="105">
        <f t="shared" si="118"/>
        <v>1</v>
      </c>
      <c r="BW208" s="105">
        <f t="shared" si="108"/>
        <v>1</v>
      </c>
      <c r="BX208" s="105">
        <f t="shared" si="119"/>
        <v>1</v>
      </c>
      <c r="BY208" s="105">
        <f t="shared" si="120"/>
        <v>1</v>
      </c>
      <c r="BZ208" s="105">
        <f t="shared" si="121"/>
        <v>1</v>
      </c>
      <c r="CA208" s="215">
        <v>0.98</v>
      </c>
      <c r="CB208" s="215">
        <v>0.9</v>
      </c>
      <c r="CC208" s="314"/>
      <c r="CD208" s="314"/>
      <c r="CE208" s="314"/>
      <c r="CF208" s="314"/>
      <c r="CG208" s="314"/>
      <c r="CH208" s="314"/>
      <c r="CI208" s="314"/>
      <c r="CJ208" s="216">
        <v>0.998</v>
      </c>
      <c r="CK208" s="216">
        <v>0.95</v>
      </c>
      <c r="CL208" s="217">
        <f t="shared" si="109"/>
        <v>1</v>
      </c>
      <c r="CM208" s="217">
        <f t="shared" si="110"/>
        <v>1</v>
      </c>
      <c r="CN208" s="217">
        <f t="shared" si="111"/>
        <v>1</v>
      </c>
      <c r="CO208" s="217">
        <f t="shared" si="112"/>
        <v>1</v>
      </c>
      <c r="CP208" s="217">
        <f t="shared" si="113"/>
        <v>1</v>
      </c>
      <c r="CQ208" s="217">
        <f t="shared" si="114"/>
        <v>1</v>
      </c>
      <c r="CR208" s="217">
        <f t="shared" si="115"/>
        <v>1</v>
      </c>
      <c r="CS208" s="317"/>
      <c r="CT208" s="317"/>
      <c r="CU208" s="317"/>
      <c r="CV208" s="317"/>
      <c r="CW208" s="317"/>
      <c r="CX208" s="317"/>
      <c r="CY208" s="317"/>
      <c r="CZ208" s="316"/>
      <c r="DA208" s="312"/>
      <c r="DB208" s="312"/>
      <c r="DC208" s="312"/>
      <c r="DD208" s="312"/>
      <c r="DE208" s="84">
        <f t="shared" si="136"/>
        <v>0</v>
      </c>
      <c r="DF208" s="84">
        <f t="shared" si="136"/>
        <v>0</v>
      </c>
      <c r="DG208" s="84">
        <f t="shared" si="136"/>
        <v>0</v>
      </c>
      <c r="DH208" s="84">
        <f t="shared" si="137"/>
        <v>0</v>
      </c>
      <c r="DI208" s="84">
        <f t="shared" si="137"/>
        <v>0</v>
      </c>
      <c r="DJ208" s="84">
        <f t="shared" si="137"/>
        <v>0</v>
      </c>
      <c r="DK208" s="84">
        <f t="shared" si="137"/>
        <v>0</v>
      </c>
      <c r="DL208" s="311"/>
      <c r="DM208" s="311"/>
      <c r="DN208" s="311"/>
      <c r="DO208" s="311"/>
      <c r="DP208" s="311"/>
      <c r="DQ208" s="311"/>
      <c r="DR208" s="311"/>
    </row>
    <row r="209" spans="1:122" ht="13.5" thickBot="1" x14ac:dyDescent="0.25">
      <c r="A209" s="84">
        <v>1883</v>
      </c>
      <c r="B209" s="309"/>
      <c r="C209" s="86">
        <v>42705</v>
      </c>
      <c r="D209" s="87">
        <v>79789</v>
      </c>
      <c r="E209" s="84">
        <v>10466</v>
      </c>
      <c r="F209" s="88">
        <v>230</v>
      </c>
      <c r="G209" s="84">
        <v>0</v>
      </c>
      <c r="H209" s="89">
        <v>0.97802407796674951</v>
      </c>
      <c r="I209" s="88">
        <v>18987</v>
      </c>
      <c r="J209" s="84">
        <v>542</v>
      </c>
      <c r="K209" s="88">
        <v>0</v>
      </c>
      <c r="L209" s="89">
        <v>0.97145415284141778</v>
      </c>
      <c r="M209" s="88">
        <v>5106</v>
      </c>
      <c r="N209" s="88">
        <v>179</v>
      </c>
      <c r="O209" s="88">
        <v>1</v>
      </c>
      <c r="P209" s="90">
        <v>0.96494320407363887</v>
      </c>
      <c r="Q209" s="88">
        <v>9243</v>
      </c>
      <c r="R209" s="88">
        <v>419</v>
      </c>
      <c r="S209" s="88">
        <v>0</v>
      </c>
      <c r="T209" s="90">
        <v>0.95466839770637235</v>
      </c>
      <c r="U209" s="88">
        <v>35987</v>
      </c>
      <c r="V209" s="88">
        <v>1276</v>
      </c>
      <c r="W209" s="88">
        <v>7</v>
      </c>
      <c r="X209" s="90">
        <v>0.96454275154917057</v>
      </c>
      <c r="Y209" s="85">
        <v>79789</v>
      </c>
      <c r="Z209" s="85">
        <v>2646</v>
      </c>
      <c r="AA209" s="91">
        <v>8</v>
      </c>
      <c r="AB209" s="92">
        <v>1</v>
      </c>
      <c r="AC209" s="84">
        <v>0</v>
      </c>
      <c r="AD209" s="84">
        <v>0</v>
      </c>
      <c r="AE209" s="92">
        <v>1</v>
      </c>
      <c r="AF209" s="84">
        <v>0</v>
      </c>
      <c r="AG209" s="84">
        <v>0</v>
      </c>
      <c r="AH209" s="93">
        <v>1</v>
      </c>
      <c r="AI209" s="84">
        <v>0</v>
      </c>
      <c r="AJ209" s="94">
        <v>0</v>
      </c>
      <c r="AK209" s="93">
        <v>1</v>
      </c>
      <c r="AL209" s="84">
        <v>0</v>
      </c>
      <c r="AM209" s="94">
        <v>0</v>
      </c>
      <c r="AN209" s="93">
        <v>1</v>
      </c>
      <c r="AO209" s="84">
        <v>0</v>
      </c>
      <c r="AP209" s="94">
        <v>0</v>
      </c>
      <c r="AQ209" s="93">
        <v>1</v>
      </c>
      <c r="AR209" s="84">
        <v>0</v>
      </c>
      <c r="AS209" s="94">
        <v>0</v>
      </c>
      <c r="AT209" s="93">
        <v>1</v>
      </c>
      <c r="AU209" s="84">
        <v>0</v>
      </c>
      <c r="AV209" s="94">
        <v>0</v>
      </c>
      <c r="AW209" s="95">
        <f t="shared" si="126"/>
        <v>10466</v>
      </c>
      <c r="AX209" s="95">
        <f t="shared" si="127"/>
        <v>24093</v>
      </c>
      <c r="AY209" s="96">
        <f t="shared" si="128"/>
        <v>45230</v>
      </c>
      <c r="AZ209" s="106"/>
      <c r="BA209" s="97">
        <v>21</v>
      </c>
      <c r="BB209" s="98">
        <v>9</v>
      </c>
      <c r="BC209" s="98">
        <v>22</v>
      </c>
      <c r="BD209" s="99">
        <v>7.5</v>
      </c>
      <c r="BE209" s="100">
        <v>10.5</v>
      </c>
      <c r="BF209" s="101"/>
      <c r="BG209" s="84"/>
      <c r="BH209" s="84"/>
      <c r="BI209" s="102"/>
      <c r="BJ209" s="102"/>
      <c r="BK209" s="102"/>
      <c r="BL209" s="103"/>
      <c r="BM209" s="104"/>
      <c r="BN209" s="102"/>
      <c r="BO209" s="102"/>
      <c r="BP209" s="104"/>
      <c r="BQ209" s="104"/>
      <c r="BR209" s="104"/>
      <c r="BS209" s="104"/>
      <c r="BT209" s="105">
        <f t="shared" si="116"/>
        <v>1</v>
      </c>
      <c r="BU209" s="105">
        <f t="shared" si="117"/>
        <v>1</v>
      </c>
      <c r="BV209" s="105">
        <f t="shared" si="118"/>
        <v>1</v>
      </c>
      <c r="BW209" s="105">
        <f t="shared" si="108"/>
        <v>1</v>
      </c>
      <c r="BX209" s="105">
        <f t="shared" si="119"/>
        <v>1</v>
      </c>
      <c r="BY209" s="105">
        <f t="shared" si="120"/>
        <v>1</v>
      </c>
      <c r="BZ209" s="105">
        <f t="shared" si="121"/>
        <v>1</v>
      </c>
      <c r="CA209" s="215">
        <v>0.98</v>
      </c>
      <c r="CB209" s="215">
        <v>0.9</v>
      </c>
      <c r="CC209" s="314"/>
      <c r="CD209" s="314"/>
      <c r="CE209" s="314"/>
      <c r="CF209" s="314"/>
      <c r="CG209" s="314"/>
      <c r="CH209" s="314"/>
      <c r="CI209" s="314"/>
      <c r="CJ209" s="216">
        <v>0.998</v>
      </c>
      <c r="CK209" s="216">
        <v>0.95</v>
      </c>
      <c r="CL209" s="217">
        <f t="shared" si="109"/>
        <v>1</v>
      </c>
      <c r="CM209" s="217">
        <f t="shared" si="110"/>
        <v>1</v>
      </c>
      <c r="CN209" s="217">
        <f t="shared" si="111"/>
        <v>1</v>
      </c>
      <c r="CO209" s="217">
        <f t="shared" si="112"/>
        <v>1</v>
      </c>
      <c r="CP209" s="217">
        <f t="shared" si="113"/>
        <v>1</v>
      </c>
      <c r="CQ209" s="217">
        <f t="shared" si="114"/>
        <v>1</v>
      </c>
      <c r="CR209" s="217">
        <f t="shared" si="115"/>
        <v>1</v>
      </c>
      <c r="CS209" s="317"/>
      <c r="CT209" s="317"/>
      <c r="CU209" s="317"/>
      <c r="CV209" s="317"/>
      <c r="CW209" s="317"/>
      <c r="CX209" s="317"/>
      <c r="CY209" s="317"/>
      <c r="CZ209" s="316"/>
      <c r="DA209" s="312"/>
      <c r="DB209" s="312"/>
      <c r="DC209" s="312"/>
      <c r="DD209" s="312"/>
      <c r="DE209" s="84">
        <f t="shared" si="136"/>
        <v>0</v>
      </c>
      <c r="DF209" s="84">
        <f t="shared" si="136"/>
        <v>0</v>
      </c>
      <c r="DG209" s="84">
        <f t="shared" si="136"/>
        <v>0</v>
      </c>
      <c r="DH209" s="84">
        <f t="shared" si="137"/>
        <v>0</v>
      </c>
      <c r="DI209" s="84">
        <f t="shared" si="137"/>
        <v>0</v>
      </c>
      <c r="DJ209" s="84">
        <f t="shared" si="137"/>
        <v>0</v>
      </c>
      <c r="DK209" s="84">
        <f t="shared" si="137"/>
        <v>0</v>
      </c>
      <c r="DL209" s="311"/>
      <c r="DM209" s="311"/>
      <c r="DN209" s="311"/>
      <c r="DO209" s="311"/>
      <c r="DP209" s="311"/>
      <c r="DQ209" s="311"/>
      <c r="DR209" s="311"/>
    </row>
    <row r="210" spans="1:122" ht="13.5" thickBot="1" x14ac:dyDescent="0.25">
      <c r="A210" s="84">
        <v>1884</v>
      </c>
      <c r="B210" s="309"/>
      <c r="C210" s="86">
        <v>42706</v>
      </c>
      <c r="D210" s="87">
        <v>77778</v>
      </c>
      <c r="E210" s="84">
        <v>11210</v>
      </c>
      <c r="F210" s="88">
        <v>289</v>
      </c>
      <c r="G210" s="84">
        <v>2</v>
      </c>
      <c r="H210" s="89">
        <v>0.97421944692239071</v>
      </c>
      <c r="I210" s="88">
        <v>20536</v>
      </c>
      <c r="J210" s="84">
        <v>572</v>
      </c>
      <c r="K210" s="88">
        <v>3</v>
      </c>
      <c r="L210" s="89">
        <v>0.97214647448383329</v>
      </c>
      <c r="M210" s="88">
        <v>5864</v>
      </c>
      <c r="N210" s="88">
        <v>189</v>
      </c>
      <c r="O210" s="88">
        <v>0</v>
      </c>
      <c r="P210" s="90">
        <v>0.96776944065484316</v>
      </c>
      <c r="Q210" s="88">
        <v>8715</v>
      </c>
      <c r="R210" s="88">
        <v>388</v>
      </c>
      <c r="S210" s="88">
        <v>3</v>
      </c>
      <c r="T210" s="90">
        <v>0.95547905909351694</v>
      </c>
      <c r="U210" s="88">
        <v>31453</v>
      </c>
      <c r="V210" s="88">
        <v>1137</v>
      </c>
      <c r="W210" s="88">
        <v>11</v>
      </c>
      <c r="X210" s="90">
        <v>0.96385082504053665</v>
      </c>
      <c r="Y210" s="85">
        <v>77778</v>
      </c>
      <c r="Z210" s="85">
        <v>2575</v>
      </c>
      <c r="AA210" s="91">
        <v>19</v>
      </c>
      <c r="AB210" s="92">
        <v>1</v>
      </c>
      <c r="AC210" s="84">
        <v>0</v>
      </c>
      <c r="AD210" s="84">
        <v>0</v>
      </c>
      <c r="AE210" s="92">
        <v>1</v>
      </c>
      <c r="AF210" s="84">
        <v>0</v>
      </c>
      <c r="AG210" s="84">
        <v>0</v>
      </c>
      <c r="AH210" s="93">
        <v>1</v>
      </c>
      <c r="AI210" s="84">
        <v>0</v>
      </c>
      <c r="AJ210" s="94">
        <v>0</v>
      </c>
      <c r="AK210" s="93">
        <v>1</v>
      </c>
      <c r="AL210" s="84">
        <v>0</v>
      </c>
      <c r="AM210" s="94">
        <v>0</v>
      </c>
      <c r="AN210" s="93">
        <v>1</v>
      </c>
      <c r="AO210" s="84">
        <v>0</v>
      </c>
      <c r="AP210" s="94">
        <v>0</v>
      </c>
      <c r="AQ210" s="93">
        <v>1</v>
      </c>
      <c r="AR210" s="84">
        <v>0</v>
      </c>
      <c r="AS210" s="94">
        <v>0</v>
      </c>
      <c r="AT210" s="93">
        <v>1</v>
      </c>
      <c r="AU210" s="84">
        <v>0</v>
      </c>
      <c r="AV210" s="94">
        <v>0</v>
      </c>
      <c r="AW210" s="95">
        <f t="shared" si="126"/>
        <v>11210</v>
      </c>
      <c r="AX210" s="95">
        <f t="shared" si="127"/>
        <v>26400</v>
      </c>
      <c r="AY210" s="96">
        <f t="shared" si="128"/>
        <v>40168</v>
      </c>
      <c r="AZ210" s="106"/>
      <c r="BA210" s="97">
        <v>21</v>
      </c>
      <c r="BB210" s="98">
        <v>9</v>
      </c>
      <c r="BC210" s="98">
        <v>22</v>
      </c>
      <c r="BD210" s="99">
        <v>7.5</v>
      </c>
      <c r="BE210" s="100">
        <v>10.5</v>
      </c>
      <c r="BF210" s="101"/>
      <c r="BG210" s="84"/>
      <c r="BH210" s="84"/>
      <c r="BI210" s="102"/>
      <c r="BJ210" s="102"/>
      <c r="BK210" s="102"/>
      <c r="BL210" s="103"/>
      <c r="BM210" s="104"/>
      <c r="BN210" s="102"/>
      <c r="BO210" s="102"/>
      <c r="BP210" s="104"/>
      <c r="BQ210" s="104"/>
      <c r="BR210" s="104"/>
      <c r="BS210" s="104"/>
      <c r="BT210" s="105">
        <f t="shared" si="116"/>
        <v>1</v>
      </c>
      <c r="BU210" s="105">
        <f t="shared" si="117"/>
        <v>1</v>
      </c>
      <c r="BV210" s="105">
        <f t="shared" si="118"/>
        <v>1</v>
      </c>
      <c r="BW210" s="105">
        <f t="shared" si="108"/>
        <v>1</v>
      </c>
      <c r="BX210" s="105">
        <f t="shared" si="119"/>
        <v>1</v>
      </c>
      <c r="BY210" s="105">
        <f t="shared" si="120"/>
        <v>1</v>
      </c>
      <c r="BZ210" s="105">
        <f t="shared" si="121"/>
        <v>1</v>
      </c>
      <c r="CA210" s="215">
        <v>0.98</v>
      </c>
      <c r="CB210" s="215">
        <v>0.9</v>
      </c>
      <c r="CC210" s="314"/>
      <c r="CD210" s="314"/>
      <c r="CE210" s="314"/>
      <c r="CF210" s="314"/>
      <c r="CG210" s="314"/>
      <c r="CH210" s="314"/>
      <c r="CI210" s="314"/>
      <c r="CJ210" s="216">
        <v>0.998</v>
      </c>
      <c r="CK210" s="216">
        <v>0.95</v>
      </c>
      <c r="CL210" s="217">
        <f t="shared" si="109"/>
        <v>1</v>
      </c>
      <c r="CM210" s="217">
        <f t="shared" si="110"/>
        <v>1</v>
      </c>
      <c r="CN210" s="217">
        <f t="shared" si="111"/>
        <v>1</v>
      </c>
      <c r="CO210" s="217">
        <f t="shared" si="112"/>
        <v>1</v>
      </c>
      <c r="CP210" s="217">
        <f t="shared" si="113"/>
        <v>1</v>
      </c>
      <c r="CQ210" s="217">
        <f t="shared" si="114"/>
        <v>1</v>
      </c>
      <c r="CR210" s="217">
        <f t="shared" si="115"/>
        <v>1</v>
      </c>
      <c r="CS210" s="317"/>
      <c r="CT210" s="317"/>
      <c r="CU210" s="317"/>
      <c r="CV210" s="317"/>
      <c r="CW210" s="317"/>
      <c r="CX210" s="317"/>
      <c r="CY210" s="317"/>
      <c r="CZ210" s="316"/>
      <c r="DA210" s="312"/>
      <c r="DB210" s="312"/>
      <c r="DC210" s="312"/>
      <c r="DD210" s="312"/>
      <c r="DE210" s="84">
        <f t="shared" si="136"/>
        <v>0</v>
      </c>
      <c r="DF210" s="84">
        <f t="shared" si="136"/>
        <v>0</v>
      </c>
      <c r="DG210" s="84">
        <f t="shared" si="136"/>
        <v>0</v>
      </c>
      <c r="DH210" s="84">
        <f t="shared" si="137"/>
        <v>0</v>
      </c>
      <c r="DI210" s="84">
        <f t="shared" si="137"/>
        <v>0</v>
      </c>
      <c r="DJ210" s="84">
        <f t="shared" si="137"/>
        <v>0</v>
      </c>
      <c r="DK210" s="84">
        <f t="shared" si="137"/>
        <v>0</v>
      </c>
      <c r="DL210" s="311"/>
      <c r="DM210" s="311"/>
      <c r="DN210" s="311"/>
      <c r="DO210" s="311"/>
      <c r="DP210" s="311"/>
      <c r="DQ210" s="311"/>
      <c r="DR210" s="311"/>
    </row>
    <row r="211" spans="1:122" ht="13.5" thickBot="1" x14ac:dyDescent="0.25">
      <c r="A211" s="84">
        <v>1885</v>
      </c>
      <c r="B211" s="309"/>
      <c r="C211" s="86">
        <v>42707</v>
      </c>
      <c r="D211" s="87">
        <v>21681</v>
      </c>
      <c r="E211" s="84"/>
      <c r="F211" s="88"/>
      <c r="G211" s="84"/>
      <c r="H211" s="89"/>
      <c r="I211" s="88">
        <v>9658</v>
      </c>
      <c r="J211" s="84">
        <v>464</v>
      </c>
      <c r="K211" s="88">
        <v>0</v>
      </c>
      <c r="L211" s="89">
        <v>0.95195692689997924</v>
      </c>
      <c r="M211" s="88">
        <v>3376</v>
      </c>
      <c r="N211" s="88">
        <v>132</v>
      </c>
      <c r="O211" s="88">
        <v>0</v>
      </c>
      <c r="P211" s="90">
        <v>0.9609004739336493</v>
      </c>
      <c r="Q211" s="88">
        <v>3486</v>
      </c>
      <c r="R211" s="88">
        <v>163</v>
      </c>
      <c r="S211" s="88">
        <v>0</v>
      </c>
      <c r="T211" s="90">
        <v>0.95324153757888697</v>
      </c>
      <c r="U211" s="88">
        <v>5161</v>
      </c>
      <c r="V211" s="88">
        <v>228</v>
      </c>
      <c r="W211" s="88">
        <v>4</v>
      </c>
      <c r="X211" s="90">
        <v>0.95582251501646964</v>
      </c>
      <c r="Y211" s="85">
        <v>21681</v>
      </c>
      <c r="Z211" s="85">
        <v>987</v>
      </c>
      <c r="AA211" s="91">
        <v>4</v>
      </c>
      <c r="AB211" s="92">
        <v>1</v>
      </c>
      <c r="AC211" s="84">
        <v>0</v>
      </c>
      <c r="AD211" s="84">
        <v>0</v>
      </c>
      <c r="AE211" s="92">
        <v>1</v>
      </c>
      <c r="AF211" s="84">
        <v>0</v>
      </c>
      <c r="AG211" s="84">
        <v>0</v>
      </c>
      <c r="AH211" s="93">
        <v>1</v>
      </c>
      <c r="AI211" s="84">
        <v>0</v>
      </c>
      <c r="AJ211" s="94">
        <v>0</v>
      </c>
      <c r="AK211" s="93">
        <v>1</v>
      </c>
      <c r="AL211" s="84">
        <v>0</v>
      </c>
      <c r="AM211" s="94">
        <v>0</v>
      </c>
      <c r="AN211" s="93">
        <v>1</v>
      </c>
      <c r="AO211" s="84">
        <v>0</v>
      </c>
      <c r="AP211" s="94">
        <v>0</v>
      </c>
      <c r="AQ211" s="93">
        <v>1</v>
      </c>
      <c r="AR211" s="84">
        <v>0</v>
      </c>
      <c r="AS211" s="94">
        <v>0</v>
      </c>
      <c r="AT211" s="93">
        <v>1</v>
      </c>
      <c r="AU211" s="84">
        <v>0</v>
      </c>
      <c r="AV211" s="94">
        <v>0</v>
      </c>
      <c r="AW211" s="95">
        <f t="shared" si="126"/>
        <v>0</v>
      </c>
      <c r="AX211" s="95">
        <f t="shared" si="127"/>
        <v>13034</v>
      </c>
      <c r="AY211" s="96">
        <f t="shared" si="128"/>
        <v>8647</v>
      </c>
      <c r="AZ211" s="106"/>
      <c r="BA211" s="97">
        <v>21</v>
      </c>
      <c r="BB211" s="98">
        <v>9</v>
      </c>
      <c r="BC211" s="98">
        <v>22</v>
      </c>
      <c r="BD211" s="99">
        <v>7.5</v>
      </c>
      <c r="BE211" s="100">
        <v>10.5</v>
      </c>
      <c r="BF211" s="101"/>
      <c r="BG211" s="84"/>
      <c r="BH211" s="84"/>
      <c r="BI211" s="102"/>
      <c r="BJ211" s="102"/>
      <c r="BK211" s="102"/>
      <c r="BL211" s="103"/>
      <c r="BM211" s="104"/>
      <c r="BN211" s="102"/>
      <c r="BO211" s="102"/>
      <c r="BP211" s="104"/>
      <c r="BQ211" s="104"/>
      <c r="BR211" s="104"/>
      <c r="BS211" s="104"/>
      <c r="BT211" s="105">
        <f t="shared" si="116"/>
        <v>1</v>
      </c>
      <c r="BU211" s="105">
        <f t="shared" si="117"/>
        <v>1</v>
      </c>
      <c r="BV211" s="105">
        <f t="shared" si="118"/>
        <v>1</v>
      </c>
      <c r="BW211" s="105">
        <f t="shared" si="108"/>
        <v>1</v>
      </c>
      <c r="BX211" s="105">
        <f t="shared" si="119"/>
        <v>1</v>
      </c>
      <c r="BY211" s="105">
        <f t="shared" si="120"/>
        <v>1</v>
      </c>
      <c r="BZ211" s="105">
        <f t="shared" si="121"/>
        <v>1</v>
      </c>
      <c r="CA211" s="215">
        <v>0.98</v>
      </c>
      <c r="CB211" s="215">
        <v>0.9</v>
      </c>
      <c r="CC211" s="314"/>
      <c r="CD211" s="314"/>
      <c r="CE211" s="314"/>
      <c r="CF211" s="314"/>
      <c r="CG211" s="314"/>
      <c r="CH211" s="314"/>
      <c r="CI211" s="314"/>
      <c r="CJ211" s="216">
        <v>0.998</v>
      </c>
      <c r="CK211" s="216">
        <v>0.95</v>
      </c>
      <c r="CL211" s="217">
        <f t="shared" si="109"/>
        <v>1</v>
      </c>
      <c r="CM211" s="217">
        <f t="shared" si="110"/>
        <v>1</v>
      </c>
      <c r="CN211" s="217">
        <f t="shared" si="111"/>
        <v>1</v>
      </c>
      <c r="CO211" s="217">
        <f t="shared" si="112"/>
        <v>1</v>
      </c>
      <c r="CP211" s="217">
        <f t="shared" si="113"/>
        <v>1</v>
      </c>
      <c r="CQ211" s="217">
        <f t="shared" si="114"/>
        <v>1</v>
      </c>
      <c r="CR211" s="217">
        <f t="shared" si="115"/>
        <v>1</v>
      </c>
      <c r="CS211" s="317"/>
      <c r="CT211" s="317"/>
      <c r="CU211" s="317"/>
      <c r="CV211" s="317"/>
      <c r="CW211" s="317"/>
      <c r="CX211" s="317"/>
      <c r="CY211" s="317"/>
      <c r="CZ211" s="316"/>
      <c r="DA211" s="312"/>
      <c r="DB211" s="312"/>
      <c r="DC211" s="312"/>
      <c r="DD211" s="312"/>
      <c r="DE211" s="84">
        <f t="shared" si="136"/>
        <v>0</v>
      </c>
      <c r="DF211" s="84">
        <f t="shared" si="136"/>
        <v>0</v>
      </c>
      <c r="DG211" s="84">
        <f t="shared" si="136"/>
        <v>0</v>
      </c>
      <c r="DH211" s="84">
        <f t="shared" si="137"/>
        <v>0</v>
      </c>
      <c r="DI211" s="84">
        <f t="shared" si="137"/>
        <v>0</v>
      </c>
      <c r="DJ211" s="84">
        <f t="shared" si="137"/>
        <v>0</v>
      </c>
      <c r="DK211" s="84">
        <f t="shared" si="137"/>
        <v>0</v>
      </c>
      <c r="DL211" s="311"/>
      <c r="DM211" s="311"/>
      <c r="DN211" s="311"/>
      <c r="DO211" s="311"/>
      <c r="DP211" s="311"/>
      <c r="DQ211" s="311"/>
      <c r="DR211" s="311"/>
    </row>
    <row r="212" spans="1:122" ht="13.5" thickBot="1" x14ac:dyDescent="0.25">
      <c r="A212" s="84">
        <v>1886</v>
      </c>
      <c r="B212" s="310"/>
      <c r="C212" s="86">
        <v>42708</v>
      </c>
      <c r="D212" s="87">
        <v>51201</v>
      </c>
      <c r="E212" s="84">
        <v>917</v>
      </c>
      <c r="F212" s="88">
        <v>7</v>
      </c>
      <c r="G212" s="84">
        <v>0</v>
      </c>
      <c r="H212" s="89">
        <v>0.99236641221374045</v>
      </c>
      <c r="I212" s="88">
        <v>9893</v>
      </c>
      <c r="J212" s="84">
        <v>358</v>
      </c>
      <c r="K212" s="88">
        <v>3</v>
      </c>
      <c r="L212" s="89">
        <v>0.96381279692712019</v>
      </c>
      <c r="M212" s="88">
        <v>5115</v>
      </c>
      <c r="N212" s="88">
        <v>191</v>
      </c>
      <c r="O212" s="88">
        <v>2</v>
      </c>
      <c r="P212" s="90">
        <v>0.96265884652981426</v>
      </c>
      <c r="Q212" s="88">
        <v>4106</v>
      </c>
      <c r="R212" s="88">
        <v>237</v>
      </c>
      <c r="S212" s="88">
        <v>0</v>
      </c>
      <c r="T212" s="90">
        <v>0.94227959084266921</v>
      </c>
      <c r="U212" s="88">
        <v>31170</v>
      </c>
      <c r="V212" s="88">
        <v>708</v>
      </c>
      <c r="W212" s="88">
        <v>0</v>
      </c>
      <c r="X212" s="90">
        <v>0.97728585178055827</v>
      </c>
      <c r="Y212" s="85">
        <v>51201</v>
      </c>
      <c r="Z212" s="85">
        <v>1501</v>
      </c>
      <c r="AA212" s="91">
        <v>5</v>
      </c>
      <c r="AB212" s="92">
        <v>1</v>
      </c>
      <c r="AC212" s="84">
        <v>0</v>
      </c>
      <c r="AD212" s="84">
        <v>0</v>
      </c>
      <c r="AE212" s="92">
        <v>1</v>
      </c>
      <c r="AF212" s="84">
        <v>0</v>
      </c>
      <c r="AG212" s="84">
        <v>0</v>
      </c>
      <c r="AH212" s="93">
        <v>1</v>
      </c>
      <c r="AI212" s="84">
        <v>0</v>
      </c>
      <c r="AJ212" s="94">
        <v>0</v>
      </c>
      <c r="AK212" s="93">
        <v>1</v>
      </c>
      <c r="AL212" s="84">
        <v>0</v>
      </c>
      <c r="AM212" s="94">
        <v>0</v>
      </c>
      <c r="AN212" s="93">
        <v>1</v>
      </c>
      <c r="AO212" s="84">
        <v>0</v>
      </c>
      <c r="AP212" s="94">
        <v>0</v>
      </c>
      <c r="AQ212" s="93">
        <v>1</v>
      </c>
      <c r="AR212" s="84">
        <v>0</v>
      </c>
      <c r="AS212" s="94">
        <v>0</v>
      </c>
      <c r="AT212" s="93">
        <v>1</v>
      </c>
      <c r="AU212" s="84">
        <v>0</v>
      </c>
      <c r="AV212" s="94">
        <v>0</v>
      </c>
      <c r="AW212" s="95">
        <f t="shared" si="126"/>
        <v>917</v>
      </c>
      <c r="AX212" s="95">
        <f t="shared" si="127"/>
        <v>15008</v>
      </c>
      <c r="AY212" s="96">
        <f t="shared" si="128"/>
        <v>35276</v>
      </c>
      <c r="AZ212" s="106"/>
      <c r="BA212" s="97">
        <v>21</v>
      </c>
      <c r="BB212" s="98">
        <v>9</v>
      </c>
      <c r="BC212" s="98">
        <v>22</v>
      </c>
      <c r="BD212" s="99">
        <v>7.5</v>
      </c>
      <c r="BE212" s="100">
        <v>10.5</v>
      </c>
      <c r="BF212" s="101"/>
      <c r="BG212" s="84"/>
      <c r="BH212" s="84"/>
      <c r="BI212" s="102"/>
      <c r="BJ212" s="102"/>
      <c r="BK212" s="102"/>
      <c r="BL212" s="103"/>
      <c r="BM212" s="104"/>
      <c r="BN212" s="102"/>
      <c r="BO212" s="102"/>
      <c r="BP212" s="104"/>
      <c r="BQ212" s="104"/>
      <c r="BR212" s="104"/>
      <c r="BS212" s="104"/>
      <c r="BT212" s="105">
        <f t="shared" si="116"/>
        <v>1</v>
      </c>
      <c r="BU212" s="105">
        <f t="shared" si="117"/>
        <v>1</v>
      </c>
      <c r="BV212" s="105">
        <f t="shared" si="118"/>
        <v>1</v>
      </c>
      <c r="BW212" s="105">
        <f t="shared" si="108"/>
        <v>1</v>
      </c>
      <c r="BX212" s="105">
        <f t="shared" si="119"/>
        <v>1</v>
      </c>
      <c r="BY212" s="105">
        <f t="shared" si="120"/>
        <v>1</v>
      </c>
      <c r="BZ212" s="105">
        <f t="shared" si="121"/>
        <v>1</v>
      </c>
      <c r="CA212" s="215">
        <v>0.98</v>
      </c>
      <c r="CB212" s="215">
        <v>0.9</v>
      </c>
      <c r="CC212" s="315"/>
      <c r="CD212" s="315"/>
      <c r="CE212" s="315"/>
      <c r="CF212" s="315"/>
      <c r="CG212" s="315"/>
      <c r="CH212" s="315"/>
      <c r="CI212" s="315"/>
      <c r="CJ212" s="216">
        <v>0.998</v>
      </c>
      <c r="CK212" s="216">
        <v>0.95</v>
      </c>
      <c r="CL212" s="217">
        <f t="shared" si="109"/>
        <v>1</v>
      </c>
      <c r="CM212" s="217">
        <f t="shared" si="110"/>
        <v>1</v>
      </c>
      <c r="CN212" s="217">
        <f t="shared" si="111"/>
        <v>1</v>
      </c>
      <c r="CO212" s="217">
        <f t="shared" si="112"/>
        <v>1</v>
      </c>
      <c r="CP212" s="217">
        <f t="shared" si="113"/>
        <v>1</v>
      </c>
      <c r="CQ212" s="217">
        <f t="shared" si="114"/>
        <v>1</v>
      </c>
      <c r="CR212" s="217">
        <f t="shared" si="115"/>
        <v>1</v>
      </c>
      <c r="CS212" s="317"/>
      <c r="CT212" s="317"/>
      <c r="CU212" s="317"/>
      <c r="CV212" s="317"/>
      <c r="CW212" s="317"/>
      <c r="CX212" s="317"/>
      <c r="CY212" s="317"/>
      <c r="CZ212" s="316"/>
      <c r="DA212" s="312"/>
      <c r="DB212" s="312"/>
      <c r="DC212" s="312"/>
      <c r="DD212" s="312"/>
      <c r="DE212" s="84">
        <f t="shared" si="136"/>
        <v>0</v>
      </c>
      <c r="DF212" s="84">
        <f t="shared" si="136"/>
        <v>0</v>
      </c>
      <c r="DG212" s="84">
        <f t="shared" si="136"/>
        <v>0</v>
      </c>
      <c r="DH212" s="84">
        <f t="shared" si="137"/>
        <v>0</v>
      </c>
      <c r="DI212" s="84">
        <f t="shared" si="137"/>
        <v>0</v>
      </c>
      <c r="DJ212" s="84">
        <f t="shared" si="137"/>
        <v>0</v>
      </c>
      <c r="DK212" s="84">
        <f t="shared" si="137"/>
        <v>0</v>
      </c>
      <c r="DL212" s="311"/>
      <c r="DM212" s="311"/>
      <c r="DN212" s="311"/>
      <c r="DO212" s="311"/>
      <c r="DP212" s="311"/>
      <c r="DQ212" s="311"/>
      <c r="DR212" s="311"/>
    </row>
    <row r="213" spans="1:122" ht="13.5" thickBot="1" x14ac:dyDescent="0.25">
      <c r="A213" s="84">
        <v>1887</v>
      </c>
      <c r="B213" s="308">
        <v>49</v>
      </c>
      <c r="C213" s="86">
        <v>42709</v>
      </c>
      <c r="D213" s="87">
        <v>91729</v>
      </c>
      <c r="E213" s="84">
        <v>11956</v>
      </c>
      <c r="F213" s="88">
        <v>276</v>
      </c>
      <c r="G213" s="84">
        <v>1</v>
      </c>
      <c r="H213" s="89">
        <v>0.97691535630645698</v>
      </c>
      <c r="I213" s="88">
        <v>18917</v>
      </c>
      <c r="J213" s="84">
        <v>399</v>
      </c>
      <c r="K213" s="88">
        <v>0</v>
      </c>
      <c r="L213" s="89">
        <v>0.9789078606544378</v>
      </c>
      <c r="M213" s="88">
        <v>6085</v>
      </c>
      <c r="N213" s="88">
        <v>236</v>
      </c>
      <c r="O213" s="88">
        <v>0</v>
      </c>
      <c r="P213" s="90">
        <v>0.96121610517666389</v>
      </c>
      <c r="Q213" s="88">
        <v>9188</v>
      </c>
      <c r="R213" s="88">
        <v>320</v>
      </c>
      <c r="S213" s="88">
        <v>1</v>
      </c>
      <c r="T213" s="90">
        <v>0.96517196343056155</v>
      </c>
      <c r="U213" s="88">
        <v>45583</v>
      </c>
      <c r="V213" s="88">
        <v>1449</v>
      </c>
      <c r="W213" s="88">
        <v>13</v>
      </c>
      <c r="X213" s="90">
        <v>0.96821183335892769</v>
      </c>
      <c r="Y213" s="85">
        <v>91729</v>
      </c>
      <c r="Z213" s="85">
        <v>2680</v>
      </c>
      <c r="AA213" s="91">
        <v>15</v>
      </c>
      <c r="AB213" s="92">
        <v>0.98809999999999998</v>
      </c>
      <c r="AC213" s="84">
        <v>1</v>
      </c>
      <c r="AD213" s="84">
        <v>0.25</v>
      </c>
      <c r="AE213" s="92">
        <v>1</v>
      </c>
      <c r="AF213" s="84">
        <v>0</v>
      </c>
      <c r="AG213" s="84">
        <v>0</v>
      </c>
      <c r="AH213" s="93">
        <v>1</v>
      </c>
      <c r="AI213" s="84">
        <v>0</v>
      </c>
      <c r="AJ213" s="94">
        <v>0</v>
      </c>
      <c r="AK213" s="93">
        <v>1</v>
      </c>
      <c r="AL213" s="84">
        <v>0</v>
      </c>
      <c r="AM213" s="94">
        <v>0</v>
      </c>
      <c r="AN213" s="93">
        <v>1</v>
      </c>
      <c r="AO213" s="84">
        <v>0</v>
      </c>
      <c r="AP213" s="94">
        <v>0</v>
      </c>
      <c r="AQ213" s="93">
        <v>1</v>
      </c>
      <c r="AR213" s="84">
        <v>0</v>
      </c>
      <c r="AS213" s="94">
        <v>0</v>
      </c>
      <c r="AT213" s="93">
        <v>1</v>
      </c>
      <c r="AU213" s="84">
        <v>0</v>
      </c>
      <c r="AV213" s="94">
        <v>0</v>
      </c>
      <c r="AW213" s="95">
        <f t="shared" si="126"/>
        <v>11956</v>
      </c>
      <c r="AX213" s="95">
        <f t="shared" si="127"/>
        <v>25002</v>
      </c>
      <c r="AY213" s="96">
        <f t="shared" si="128"/>
        <v>54771</v>
      </c>
      <c r="AZ213" s="115" t="s">
        <v>874</v>
      </c>
      <c r="BA213" s="97">
        <v>14.5</v>
      </c>
      <c r="BB213" s="98">
        <v>0</v>
      </c>
      <c r="BC213" s="98">
        <v>12</v>
      </c>
      <c r="BD213" s="99">
        <v>7.5</v>
      </c>
      <c r="BE213" s="100">
        <v>10.5</v>
      </c>
      <c r="BF213" s="101">
        <v>0.25</v>
      </c>
      <c r="BG213" s="84"/>
      <c r="BH213" s="84"/>
      <c r="BI213" s="102"/>
      <c r="BJ213" s="102"/>
      <c r="BK213" s="102"/>
      <c r="BL213" s="103"/>
      <c r="BM213" s="104">
        <v>1</v>
      </c>
      <c r="BN213" s="102"/>
      <c r="BO213" s="102"/>
      <c r="BP213" s="104"/>
      <c r="BQ213" s="104"/>
      <c r="BR213" s="104"/>
      <c r="BS213" s="104"/>
      <c r="BT213" s="105">
        <f t="shared" si="116"/>
        <v>0.98809999999999998</v>
      </c>
      <c r="BU213" s="105">
        <f t="shared" si="117"/>
        <v>1</v>
      </c>
      <c r="BV213" s="105">
        <f t="shared" si="118"/>
        <v>1</v>
      </c>
      <c r="BW213" s="105">
        <f t="shared" si="108"/>
        <v>1</v>
      </c>
      <c r="BX213" s="105">
        <f t="shared" si="119"/>
        <v>1</v>
      </c>
      <c r="BY213" s="105">
        <f t="shared" si="120"/>
        <v>1</v>
      </c>
      <c r="BZ213" s="105">
        <f t="shared" si="121"/>
        <v>1</v>
      </c>
      <c r="CA213" s="215">
        <v>0.98</v>
      </c>
      <c r="CB213" s="215">
        <v>0.9</v>
      </c>
      <c r="CC213" s="313">
        <f t="shared" ref="CC213:CI213" si="142">AVERAGE(BT213:BT219)</f>
        <v>0.99830000000000008</v>
      </c>
      <c r="CD213" s="313">
        <f t="shared" si="142"/>
        <v>1</v>
      </c>
      <c r="CE213" s="313">
        <f t="shared" si="142"/>
        <v>1</v>
      </c>
      <c r="CF213" s="313">
        <f t="shared" si="142"/>
        <v>1</v>
      </c>
      <c r="CG213" s="313">
        <f t="shared" si="142"/>
        <v>1</v>
      </c>
      <c r="CH213" s="313">
        <f t="shared" si="142"/>
        <v>1</v>
      </c>
      <c r="CI213" s="313">
        <f t="shared" si="142"/>
        <v>1</v>
      </c>
      <c r="CJ213" s="216">
        <v>0.998</v>
      </c>
      <c r="CK213" s="216">
        <v>0.95</v>
      </c>
      <c r="CL213" s="217">
        <f t="shared" si="109"/>
        <v>0.98809999999999998</v>
      </c>
      <c r="CM213" s="217">
        <f t="shared" si="110"/>
        <v>1</v>
      </c>
      <c r="CN213" s="217">
        <f t="shared" si="111"/>
        <v>1</v>
      </c>
      <c r="CO213" s="217">
        <f t="shared" si="112"/>
        <v>1</v>
      </c>
      <c r="CP213" s="217">
        <f t="shared" si="113"/>
        <v>1</v>
      </c>
      <c r="CQ213" s="217">
        <f t="shared" si="114"/>
        <v>1</v>
      </c>
      <c r="CR213" s="217">
        <f t="shared" si="115"/>
        <v>1</v>
      </c>
      <c r="CS213" s="316">
        <f t="shared" ref="CS213:CY213" si="143">AVERAGE(CL213:CL219)</f>
        <v>0.99830000000000008</v>
      </c>
      <c r="CT213" s="316">
        <f t="shared" si="143"/>
        <v>1</v>
      </c>
      <c r="CU213" s="316">
        <f t="shared" si="143"/>
        <v>1</v>
      </c>
      <c r="CV213" s="316">
        <f t="shared" si="143"/>
        <v>1</v>
      </c>
      <c r="CW213" s="316">
        <f t="shared" si="143"/>
        <v>1</v>
      </c>
      <c r="CX213" s="316">
        <f t="shared" si="143"/>
        <v>1</v>
      </c>
      <c r="CY213" s="316">
        <f t="shared" si="143"/>
        <v>1</v>
      </c>
      <c r="CZ213" s="316">
        <f>(SUM(Q213:Q219)-SUM(R213:R219))/SUM(Q213:Q219)</f>
        <v>0.95768393258234319</v>
      </c>
      <c r="DA213" s="312">
        <f>(SUM(U213:U219)-SUM(V213:V219))/SUM(U213:U219)</f>
        <v>0.96111903202188742</v>
      </c>
      <c r="DB213" s="312">
        <f>((SUM(E213:E219)-SUM(F213:F219))/SUM(E213:E219))</f>
        <v>0.97621924694281981</v>
      </c>
      <c r="DC213" s="312">
        <f>((SUM(I213:I219)-SUM(J213:J219))/SUM(I213:I219))</f>
        <v>0.97456988627802055</v>
      </c>
      <c r="DD213" s="312">
        <f>((SUM(M213:M219)-SUM(N213:N219))/SUM(M213:M219))</f>
        <v>0.967925728093603</v>
      </c>
      <c r="DE213" s="84">
        <f t="shared" si="136"/>
        <v>0</v>
      </c>
      <c r="DF213" s="84">
        <f t="shared" si="136"/>
        <v>0</v>
      </c>
      <c r="DG213" s="84">
        <f t="shared" si="136"/>
        <v>0</v>
      </c>
      <c r="DH213" s="84">
        <f t="shared" si="137"/>
        <v>0</v>
      </c>
      <c r="DI213" s="84">
        <f t="shared" si="137"/>
        <v>0</v>
      </c>
      <c r="DJ213" s="84">
        <f t="shared" si="137"/>
        <v>0</v>
      </c>
      <c r="DK213" s="84">
        <f t="shared" si="137"/>
        <v>0</v>
      </c>
      <c r="DL213" s="311">
        <f>IF(CC213&lt;99%,5000,IF(CC213&lt;99.2%,4500,IF(CC213&lt;99.3%,4000,IF(CC213&lt;99.4%,3500,IF(CC213&lt;99.5%,3000,IF(CC213&lt;99.6%,2500,IF(CC213&lt;99.7%,2000,IF(CC213&lt;99.8%,1500,))))))))</f>
        <v>0</v>
      </c>
      <c r="DM213" s="311">
        <f>IF(CD213&lt;99%,5000,IF(CD213&lt;99.2%,4500,IF(CD213&lt;99.3%,4000,IF(CD213&lt;99.4%,3500,IF(CD213&lt;99.5%,3000,IF(CD213&lt;99.6%,2500,IF(CD213&lt;99.7%,2000,IF(CD213&lt;99.8%,1500,))))))))</f>
        <v>0</v>
      </c>
      <c r="DN213" s="311">
        <f>IF(CE213&lt;99%,5000,IF(CE213&lt;99.2%,4500,IF(CE213&lt;99.3%,4000,IF(CE213&lt;99.4%,3500,IF(CE213&lt;99.5%,3000,IF(CE213&lt;99.6%,2500,IF(CE213&lt;99.7%,2000,IF(CE213&lt;99.8%,1500,))))))))</f>
        <v>0</v>
      </c>
      <c r="DO213" s="311">
        <f>IF(CF213&lt;88.2%,5000,IF(CF213&lt;88.4%,4500,IF(CF213&lt;88.5%,4000,IF(CF213&lt;88.6%,3500,IF(CF213&lt;88.7%,3000,IF(CF213&lt;88.8%,2500,IF(CF213&lt;88.9%,2000,IF(CF213&lt;90%,1500,))))))))</f>
        <v>0</v>
      </c>
      <c r="DP213" s="311">
        <f>IF(CG213&lt;99%,5000,IF(CG213&lt;99.2%,4500,IF(CG213&lt;99.3%,4000,IF(CG213&lt;99.4%,3500,IF(CG213&lt;99.5%,3000,IF(CG213&lt;99.6%,2500,IF(CG213&lt;99.7%,2000,IF(CG213&lt;99.8%,1500,))))))))</f>
        <v>0</v>
      </c>
      <c r="DQ213" s="311">
        <f>IF(CH213&lt;99%,5000,IF(CH213&lt;99.2%,4500,IF(CH213&lt;99.3%,4000,IF(CH213&lt;99.4%,3500,IF(CH213&lt;99.5%,3000,IF(CH213&lt;99.6%,2500,IF(CH213&lt;99.7%,2000,IF(CH213&lt;99.8%,1500,))))))))</f>
        <v>0</v>
      </c>
      <c r="DR213" s="311">
        <f>IF(CI213&lt;99%,5000,IF(CI213&lt;99.2%,4500,IF(CI213&lt;99.3%,4000,IF(CI213&lt;99.4%,3500,IF(CI213&lt;99.5%,3000,IF(CI213&lt;99.6%,2500,IF(CI213&lt;99.7%,2000,IF(CI213&lt;99.8%,1500,))))))))</f>
        <v>0</v>
      </c>
    </row>
    <row r="214" spans="1:122" ht="13.5" thickBot="1" x14ac:dyDescent="0.25">
      <c r="A214" s="84">
        <v>1888</v>
      </c>
      <c r="B214" s="309"/>
      <c r="C214" s="86">
        <v>42710</v>
      </c>
      <c r="D214" s="87">
        <v>88540</v>
      </c>
      <c r="E214" s="84">
        <v>11189</v>
      </c>
      <c r="F214" s="88">
        <v>237</v>
      </c>
      <c r="G214" s="84">
        <v>4</v>
      </c>
      <c r="H214" s="89">
        <v>0.97881848243810887</v>
      </c>
      <c r="I214" s="88">
        <v>19724</v>
      </c>
      <c r="J214" s="84">
        <v>588</v>
      </c>
      <c r="K214" s="88">
        <v>0</v>
      </c>
      <c r="L214" s="89">
        <v>0.97018860271750151</v>
      </c>
      <c r="M214" s="88">
        <v>6994</v>
      </c>
      <c r="N214" s="88">
        <v>219</v>
      </c>
      <c r="O214" s="88">
        <v>0</v>
      </c>
      <c r="P214" s="90">
        <v>0.96868744638261362</v>
      </c>
      <c r="Q214" s="88">
        <v>10292</v>
      </c>
      <c r="R214" s="88">
        <v>502</v>
      </c>
      <c r="S214" s="88">
        <v>1</v>
      </c>
      <c r="T214" s="90">
        <v>0.95122425184609405</v>
      </c>
      <c r="U214" s="88">
        <v>40341</v>
      </c>
      <c r="V214" s="88">
        <v>1603</v>
      </c>
      <c r="W214" s="88">
        <v>5</v>
      </c>
      <c r="X214" s="90">
        <v>0.96026375151830645</v>
      </c>
      <c r="Y214" s="85">
        <v>88540</v>
      </c>
      <c r="Z214" s="85">
        <v>3149</v>
      </c>
      <c r="AA214" s="91">
        <v>10</v>
      </c>
      <c r="AB214" s="92">
        <v>1</v>
      </c>
      <c r="AC214" s="84">
        <v>0</v>
      </c>
      <c r="AD214" s="84">
        <v>0</v>
      </c>
      <c r="AE214" s="92">
        <v>1</v>
      </c>
      <c r="AF214" s="84">
        <v>0</v>
      </c>
      <c r="AG214" s="84">
        <v>0</v>
      </c>
      <c r="AH214" s="93">
        <v>1</v>
      </c>
      <c r="AI214" s="84">
        <v>0</v>
      </c>
      <c r="AJ214" s="94">
        <v>0</v>
      </c>
      <c r="AK214" s="93">
        <v>1</v>
      </c>
      <c r="AL214" s="84">
        <v>0</v>
      </c>
      <c r="AM214" s="94">
        <v>0</v>
      </c>
      <c r="AN214" s="93">
        <v>1</v>
      </c>
      <c r="AO214" s="84">
        <v>0</v>
      </c>
      <c r="AP214" s="94">
        <v>0</v>
      </c>
      <c r="AQ214" s="93">
        <v>1</v>
      </c>
      <c r="AR214" s="84">
        <v>0</v>
      </c>
      <c r="AS214" s="94">
        <v>0</v>
      </c>
      <c r="AT214" s="93">
        <v>1</v>
      </c>
      <c r="AU214" s="84">
        <v>0</v>
      </c>
      <c r="AV214" s="94">
        <v>0</v>
      </c>
      <c r="AW214" s="95">
        <f t="shared" si="126"/>
        <v>11189</v>
      </c>
      <c r="AX214" s="95">
        <f t="shared" si="127"/>
        <v>26718</v>
      </c>
      <c r="AY214" s="96">
        <f t="shared" si="128"/>
        <v>50633</v>
      </c>
      <c r="AZ214" s="106"/>
      <c r="BA214" s="97">
        <v>16</v>
      </c>
      <c r="BB214" s="98">
        <v>0</v>
      </c>
      <c r="BC214" s="98">
        <v>8</v>
      </c>
      <c r="BD214" s="99">
        <v>7.5</v>
      </c>
      <c r="BE214" s="100">
        <v>10.5</v>
      </c>
      <c r="BF214" s="101"/>
      <c r="BG214" s="84"/>
      <c r="BH214" s="84"/>
      <c r="BI214" s="102"/>
      <c r="BJ214" s="102"/>
      <c r="BK214" s="102"/>
      <c r="BL214" s="103"/>
      <c r="BM214" s="104"/>
      <c r="BN214" s="102"/>
      <c r="BO214" s="102"/>
      <c r="BP214" s="104"/>
      <c r="BQ214" s="104"/>
      <c r="BR214" s="104"/>
      <c r="BS214" s="104"/>
      <c r="BT214" s="105">
        <f t="shared" si="116"/>
        <v>1</v>
      </c>
      <c r="BU214" s="105">
        <f t="shared" si="117"/>
        <v>1</v>
      </c>
      <c r="BV214" s="105">
        <f t="shared" si="118"/>
        <v>1</v>
      </c>
      <c r="BW214" s="105">
        <f t="shared" si="108"/>
        <v>1</v>
      </c>
      <c r="BX214" s="105">
        <f t="shared" si="119"/>
        <v>1</v>
      </c>
      <c r="BY214" s="105">
        <f t="shared" si="120"/>
        <v>1</v>
      </c>
      <c r="BZ214" s="105">
        <f t="shared" si="121"/>
        <v>1</v>
      </c>
      <c r="CA214" s="215">
        <v>0.98</v>
      </c>
      <c r="CB214" s="215">
        <v>0.9</v>
      </c>
      <c r="CC214" s="314"/>
      <c r="CD214" s="314"/>
      <c r="CE214" s="314"/>
      <c r="CF214" s="314"/>
      <c r="CG214" s="314"/>
      <c r="CH214" s="314"/>
      <c r="CI214" s="314"/>
      <c r="CJ214" s="216">
        <v>0.998</v>
      </c>
      <c r="CK214" s="216">
        <v>0.95</v>
      </c>
      <c r="CL214" s="217">
        <f t="shared" si="109"/>
        <v>1</v>
      </c>
      <c r="CM214" s="217">
        <f t="shared" si="110"/>
        <v>1</v>
      </c>
      <c r="CN214" s="217">
        <f t="shared" si="111"/>
        <v>1</v>
      </c>
      <c r="CO214" s="217">
        <f t="shared" si="112"/>
        <v>1</v>
      </c>
      <c r="CP214" s="217">
        <f t="shared" si="113"/>
        <v>1</v>
      </c>
      <c r="CQ214" s="217">
        <f t="shared" si="114"/>
        <v>1</v>
      </c>
      <c r="CR214" s="217">
        <f t="shared" si="115"/>
        <v>1</v>
      </c>
      <c r="CS214" s="317"/>
      <c r="CT214" s="317"/>
      <c r="CU214" s="317"/>
      <c r="CV214" s="317"/>
      <c r="CW214" s="317"/>
      <c r="CX214" s="317"/>
      <c r="CY214" s="317"/>
      <c r="CZ214" s="316"/>
      <c r="DA214" s="312"/>
      <c r="DB214" s="312"/>
      <c r="DC214" s="312"/>
      <c r="DD214" s="312"/>
      <c r="DE214" s="84">
        <f t="shared" si="136"/>
        <v>0</v>
      </c>
      <c r="DF214" s="84">
        <f t="shared" si="136"/>
        <v>0</v>
      </c>
      <c r="DG214" s="84">
        <f t="shared" si="136"/>
        <v>0</v>
      </c>
      <c r="DH214" s="84">
        <f t="shared" si="137"/>
        <v>0</v>
      </c>
      <c r="DI214" s="84">
        <f t="shared" si="137"/>
        <v>0</v>
      </c>
      <c r="DJ214" s="84">
        <f t="shared" si="137"/>
        <v>0</v>
      </c>
      <c r="DK214" s="84">
        <f t="shared" si="137"/>
        <v>0</v>
      </c>
      <c r="DL214" s="311"/>
      <c r="DM214" s="311"/>
      <c r="DN214" s="311"/>
      <c r="DO214" s="311"/>
      <c r="DP214" s="311"/>
      <c r="DQ214" s="311"/>
      <c r="DR214" s="311"/>
    </row>
    <row r="215" spans="1:122" ht="13.5" thickBot="1" x14ac:dyDescent="0.25">
      <c r="A215" s="84">
        <v>1889</v>
      </c>
      <c r="B215" s="309"/>
      <c r="C215" s="86">
        <v>42711</v>
      </c>
      <c r="D215" s="87">
        <v>78154</v>
      </c>
      <c r="E215" s="84">
        <v>9687</v>
      </c>
      <c r="F215" s="88">
        <v>217</v>
      </c>
      <c r="G215" s="84">
        <v>0</v>
      </c>
      <c r="H215" s="89">
        <v>0.97759884381129347</v>
      </c>
      <c r="I215" s="88">
        <v>16890</v>
      </c>
      <c r="J215" s="84">
        <v>444</v>
      </c>
      <c r="K215" s="88">
        <v>3</v>
      </c>
      <c r="L215" s="89">
        <v>0.97371225577264653</v>
      </c>
      <c r="M215" s="88">
        <v>6027</v>
      </c>
      <c r="N215" s="88">
        <v>166</v>
      </c>
      <c r="O215" s="88">
        <v>0</v>
      </c>
      <c r="P215" s="90">
        <v>0.97245727559316408</v>
      </c>
      <c r="Q215" s="88">
        <v>9309</v>
      </c>
      <c r="R215" s="88">
        <v>336</v>
      </c>
      <c r="S215" s="88">
        <v>2</v>
      </c>
      <c r="T215" s="90">
        <v>0.96390589751853051</v>
      </c>
      <c r="U215" s="88">
        <v>36241</v>
      </c>
      <c r="V215" s="88">
        <v>1407</v>
      </c>
      <c r="W215" s="88">
        <v>12</v>
      </c>
      <c r="X215" s="90">
        <v>0.96117656797549733</v>
      </c>
      <c r="Y215" s="85">
        <v>78154</v>
      </c>
      <c r="Z215" s="85">
        <v>2570</v>
      </c>
      <c r="AA215" s="91">
        <v>17</v>
      </c>
      <c r="AB215" s="92">
        <v>1</v>
      </c>
      <c r="AC215" s="84">
        <v>0</v>
      </c>
      <c r="AD215" s="84">
        <v>0</v>
      </c>
      <c r="AE215" s="92">
        <v>1</v>
      </c>
      <c r="AF215" s="84">
        <v>0</v>
      </c>
      <c r="AG215" s="84">
        <v>0</v>
      </c>
      <c r="AH215" s="93">
        <v>1</v>
      </c>
      <c r="AI215" s="84">
        <v>0</v>
      </c>
      <c r="AJ215" s="94">
        <v>0</v>
      </c>
      <c r="AK215" s="93">
        <v>1</v>
      </c>
      <c r="AL215" s="84">
        <v>0</v>
      </c>
      <c r="AM215" s="94">
        <v>0</v>
      </c>
      <c r="AN215" s="93">
        <v>1</v>
      </c>
      <c r="AO215" s="84">
        <v>0</v>
      </c>
      <c r="AP215" s="94">
        <v>0</v>
      </c>
      <c r="AQ215" s="93">
        <v>1</v>
      </c>
      <c r="AR215" s="84">
        <v>0</v>
      </c>
      <c r="AS215" s="94">
        <v>0</v>
      </c>
      <c r="AT215" s="93">
        <v>1</v>
      </c>
      <c r="AU215" s="84">
        <v>0</v>
      </c>
      <c r="AV215" s="94">
        <v>0</v>
      </c>
      <c r="AW215" s="95">
        <f t="shared" si="126"/>
        <v>9687</v>
      </c>
      <c r="AX215" s="95">
        <f t="shared" si="127"/>
        <v>22917</v>
      </c>
      <c r="AY215" s="96">
        <f t="shared" si="128"/>
        <v>45550</v>
      </c>
      <c r="AZ215" s="106"/>
      <c r="BA215" s="97">
        <v>21</v>
      </c>
      <c r="BB215" s="98">
        <v>9</v>
      </c>
      <c r="BC215" s="98">
        <v>18</v>
      </c>
      <c r="BD215" s="99">
        <v>7.5</v>
      </c>
      <c r="BE215" s="100">
        <v>10.5</v>
      </c>
      <c r="BF215" s="101"/>
      <c r="BG215" s="84"/>
      <c r="BH215" s="84"/>
      <c r="BI215" s="102"/>
      <c r="BJ215" s="102"/>
      <c r="BK215" s="102"/>
      <c r="BL215" s="103"/>
      <c r="BM215" s="104"/>
      <c r="BN215" s="102"/>
      <c r="BO215" s="102"/>
      <c r="BP215" s="104"/>
      <c r="BQ215" s="104"/>
      <c r="BR215" s="104"/>
      <c r="BS215" s="104"/>
      <c r="BT215" s="105">
        <f t="shared" si="116"/>
        <v>1</v>
      </c>
      <c r="BU215" s="105">
        <f t="shared" si="117"/>
        <v>1</v>
      </c>
      <c r="BV215" s="105">
        <f t="shared" si="118"/>
        <v>1</v>
      </c>
      <c r="BW215" s="105">
        <f t="shared" si="108"/>
        <v>1</v>
      </c>
      <c r="BX215" s="105">
        <f t="shared" si="119"/>
        <v>1</v>
      </c>
      <c r="BY215" s="105">
        <f t="shared" si="120"/>
        <v>1</v>
      </c>
      <c r="BZ215" s="105">
        <f t="shared" si="121"/>
        <v>1</v>
      </c>
      <c r="CA215" s="215">
        <v>0.98</v>
      </c>
      <c r="CB215" s="215">
        <v>0.9</v>
      </c>
      <c r="CC215" s="314"/>
      <c r="CD215" s="314"/>
      <c r="CE215" s="314"/>
      <c r="CF215" s="314"/>
      <c r="CG215" s="314"/>
      <c r="CH215" s="314"/>
      <c r="CI215" s="314"/>
      <c r="CJ215" s="216">
        <v>0.998</v>
      </c>
      <c r="CK215" s="216">
        <v>0.95</v>
      </c>
      <c r="CL215" s="217">
        <f t="shared" si="109"/>
        <v>1</v>
      </c>
      <c r="CM215" s="217">
        <f t="shared" si="110"/>
        <v>1</v>
      </c>
      <c r="CN215" s="217">
        <f t="shared" si="111"/>
        <v>1</v>
      </c>
      <c r="CO215" s="217">
        <f t="shared" si="112"/>
        <v>1</v>
      </c>
      <c r="CP215" s="217">
        <f t="shared" si="113"/>
        <v>1</v>
      </c>
      <c r="CQ215" s="217">
        <f t="shared" si="114"/>
        <v>1</v>
      </c>
      <c r="CR215" s="217">
        <f t="shared" si="115"/>
        <v>1</v>
      </c>
      <c r="CS215" s="317"/>
      <c r="CT215" s="317"/>
      <c r="CU215" s="317"/>
      <c r="CV215" s="317"/>
      <c r="CW215" s="317"/>
      <c r="CX215" s="317"/>
      <c r="CY215" s="317"/>
      <c r="CZ215" s="316"/>
      <c r="DA215" s="312"/>
      <c r="DB215" s="312"/>
      <c r="DC215" s="312"/>
      <c r="DD215" s="312"/>
      <c r="DE215" s="84">
        <f t="shared" si="136"/>
        <v>0</v>
      </c>
      <c r="DF215" s="84">
        <f t="shared" si="136"/>
        <v>0</v>
      </c>
      <c r="DG215" s="84">
        <f t="shared" si="136"/>
        <v>0</v>
      </c>
      <c r="DH215" s="84">
        <f t="shared" si="137"/>
        <v>0</v>
      </c>
      <c r="DI215" s="84">
        <f t="shared" si="137"/>
        <v>0</v>
      </c>
      <c r="DJ215" s="84">
        <f t="shared" si="137"/>
        <v>0</v>
      </c>
      <c r="DK215" s="84">
        <f t="shared" si="137"/>
        <v>0</v>
      </c>
      <c r="DL215" s="311"/>
      <c r="DM215" s="311"/>
      <c r="DN215" s="311"/>
      <c r="DO215" s="311"/>
      <c r="DP215" s="311"/>
      <c r="DQ215" s="311"/>
      <c r="DR215" s="311"/>
    </row>
    <row r="216" spans="1:122" ht="13.5" thickBot="1" x14ac:dyDescent="0.25">
      <c r="A216" s="84">
        <v>1890</v>
      </c>
      <c r="B216" s="309"/>
      <c r="C216" s="86">
        <v>42712</v>
      </c>
      <c r="D216" s="87">
        <v>83026</v>
      </c>
      <c r="E216" s="84">
        <v>10014</v>
      </c>
      <c r="F216" s="88">
        <v>229</v>
      </c>
      <c r="G216" s="84">
        <v>21</v>
      </c>
      <c r="H216" s="89">
        <v>0.9771320151787497</v>
      </c>
      <c r="I216" s="88">
        <v>18662</v>
      </c>
      <c r="J216" s="84">
        <v>412</v>
      </c>
      <c r="K216" s="88">
        <v>3</v>
      </c>
      <c r="L216" s="89">
        <v>0.97792305219161935</v>
      </c>
      <c r="M216" s="88">
        <v>7057</v>
      </c>
      <c r="N216" s="88">
        <v>168</v>
      </c>
      <c r="O216" s="88">
        <v>1</v>
      </c>
      <c r="P216" s="90">
        <v>0.9761938500779368</v>
      </c>
      <c r="Q216" s="88">
        <v>9399</v>
      </c>
      <c r="R216" s="88">
        <v>332</v>
      </c>
      <c r="S216" s="88">
        <v>5</v>
      </c>
      <c r="T216" s="90">
        <v>0.96467709330779872</v>
      </c>
      <c r="U216" s="88">
        <v>37894</v>
      </c>
      <c r="V216" s="88">
        <v>1723</v>
      </c>
      <c r="W216" s="88">
        <v>4</v>
      </c>
      <c r="X216" s="90">
        <v>0.95453106032617296</v>
      </c>
      <c r="Y216" s="85">
        <v>83026</v>
      </c>
      <c r="Z216" s="85">
        <v>2864</v>
      </c>
      <c r="AA216" s="91">
        <v>34</v>
      </c>
      <c r="AB216" s="92">
        <v>1</v>
      </c>
      <c r="AC216" s="84">
        <v>0</v>
      </c>
      <c r="AD216" s="84">
        <v>0</v>
      </c>
      <c r="AE216" s="92">
        <v>1</v>
      </c>
      <c r="AF216" s="84">
        <v>0</v>
      </c>
      <c r="AG216" s="84">
        <v>0</v>
      </c>
      <c r="AH216" s="93">
        <v>1</v>
      </c>
      <c r="AI216" s="84">
        <v>0</v>
      </c>
      <c r="AJ216" s="94">
        <v>0</v>
      </c>
      <c r="AK216" s="93">
        <v>1</v>
      </c>
      <c r="AL216" s="84">
        <v>0</v>
      </c>
      <c r="AM216" s="94">
        <v>0</v>
      </c>
      <c r="AN216" s="93">
        <v>1</v>
      </c>
      <c r="AO216" s="84">
        <v>0</v>
      </c>
      <c r="AP216" s="94">
        <v>0</v>
      </c>
      <c r="AQ216" s="93">
        <v>1</v>
      </c>
      <c r="AR216" s="84">
        <v>0</v>
      </c>
      <c r="AS216" s="94">
        <v>0</v>
      </c>
      <c r="AT216" s="93">
        <v>1</v>
      </c>
      <c r="AU216" s="84">
        <v>0</v>
      </c>
      <c r="AV216" s="94">
        <v>0</v>
      </c>
      <c r="AW216" s="95">
        <f t="shared" si="126"/>
        <v>10014</v>
      </c>
      <c r="AX216" s="95">
        <f t="shared" si="127"/>
        <v>25719</v>
      </c>
      <c r="AY216" s="96">
        <f t="shared" si="128"/>
        <v>47293</v>
      </c>
      <c r="AZ216" s="106"/>
      <c r="BA216" s="97">
        <v>21</v>
      </c>
      <c r="BB216" s="98">
        <v>9</v>
      </c>
      <c r="BC216" s="98">
        <v>22</v>
      </c>
      <c r="BD216" s="99">
        <v>7.5</v>
      </c>
      <c r="BE216" s="100">
        <v>10.5</v>
      </c>
      <c r="BF216" s="101"/>
      <c r="BG216" s="84"/>
      <c r="BH216" s="84"/>
      <c r="BI216" s="102"/>
      <c r="BJ216" s="102"/>
      <c r="BK216" s="102"/>
      <c r="BL216" s="103"/>
      <c r="BM216" s="104"/>
      <c r="BN216" s="102"/>
      <c r="BO216" s="102"/>
      <c r="BP216" s="104"/>
      <c r="BQ216" s="104"/>
      <c r="BR216" s="104"/>
      <c r="BS216" s="104"/>
      <c r="BT216" s="105">
        <f t="shared" si="116"/>
        <v>1</v>
      </c>
      <c r="BU216" s="105">
        <f t="shared" si="117"/>
        <v>1</v>
      </c>
      <c r="BV216" s="105">
        <f t="shared" si="118"/>
        <v>1</v>
      </c>
      <c r="BW216" s="105">
        <f t="shared" si="108"/>
        <v>1</v>
      </c>
      <c r="BX216" s="105">
        <f t="shared" si="119"/>
        <v>1</v>
      </c>
      <c r="BY216" s="105">
        <f t="shared" si="120"/>
        <v>1</v>
      </c>
      <c r="BZ216" s="105">
        <f t="shared" si="121"/>
        <v>1</v>
      </c>
      <c r="CA216" s="215">
        <v>0.98</v>
      </c>
      <c r="CB216" s="215">
        <v>0.9</v>
      </c>
      <c r="CC216" s="314"/>
      <c r="CD216" s="314"/>
      <c r="CE216" s="314"/>
      <c r="CF216" s="314"/>
      <c r="CG216" s="314"/>
      <c r="CH216" s="314"/>
      <c r="CI216" s="314"/>
      <c r="CJ216" s="216">
        <v>0.998</v>
      </c>
      <c r="CK216" s="216">
        <v>0.95</v>
      </c>
      <c r="CL216" s="217">
        <f t="shared" si="109"/>
        <v>1</v>
      </c>
      <c r="CM216" s="217">
        <f t="shared" si="110"/>
        <v>1</v>
      </c>
      <c r="CN216" s="217">
        <f t="shared" si="111"/>
        <v>1</v>
      </c>
      <c r="CO216" s="217">
        <f t="shared" si="112"/>
        <v>1</v>
      </c>
      <c r="CP216" s="217">
        <f t="shared" si="113"/>
        <v>1</v>
      </c>
      <c r="CQ216" s="217">
        <f t="shared" si="114"/>
        <v>1</v>
      </c>
      <c r="CR216" s="217">
        <f t="shared" si="115"/>
        <v>1</v>
      </c>
      <c r="CS216" s="317"/>
      <c r="CT216" s="317"/>
      <c r="CU216" s="317"/>
      <c r="CV216" s="317"/>
      <c r="CW216" s="317"/>
      <c r="CX216" s="317"/>
      <c r="CY216" s="317"/>
      <c r="CZ216" s="316"/>
      <c r="DA216" s="312"/>
      <c r="DB216" s="312"/>
      <c r="DC216" s="312"/>
      <c r="DD216" s="312"/>
      <c r="DE216" s="84">
        <f t="shared" si="136"/>
        <v>0</v>
      </c>
      <c r="DF216" s="84">
        <f t="shared" si="136"/>
        <v>0</v>
      </c>
      <c r="DG216" s="84">
        <f t="shared" si="136"/>
        <v>0</v>
      </c>
      <c r="DH216" s="84">
        <f t="shared" si="137"/>
        <v>0</v>
      </c>
      <c r="DI216" s="84">
        <f t="shared" si="137"/>
        <v>0</v>
      </c>
      <c r="DJ216" s="84">
        <f t="shared" si="137"/>
        <v>0</v>
      </c>
      <c r="DK216" s="84">
        <f t="shared" si="137"/>
        <v>0</v>
      </c>
      <c r="DL216" s="311"/>
      <c r="DM216" s="311"/>
      <c r="DN216" s="311"/>
      <c r="DO216" s="311"/>
      <c r="DP216" s="311"/>
      <c r="DQ216" s="311"/>
      <c r="DR216" s="311"/>
    </row>
    <row r="217" spans="1:122" ht="13.5" thickBot="1" x14ac:dyDescent="0.25">
      <c r="A217" s="84">
        <v>1891</v>
      </c>
      <c r="B217" s="309"/>
      <c r="C217" s="86">
        <v>42713</v>
      </c>
      <c r="D217" s="87">
        <v>81099</v>
      </c>
      <c r="E217" s="84">
        <v>9522</v>
      </c>
      <c r="F217" s="88">
        <v>257</v>
      </c>
      <c r="G217" s="84">
        <v>0</v>
      </c>
      <c r="H217" s="89">
        <v>0.97300987187565635</v>
      </c>
      <c r="I217" s="88">
        <v>19489</v>
      </c>
      <c r="J217" s="84">
        <v>483</v>
      </c>
      <c r="K217" s="88">
        <v>0</v>
      </c>
      <c r="L217" s="89">
        <v>0.97521678895787367</v>
      </c>
      <c r="M217" s="88">
        <v>5759</v>
      </c>
      <c r="N217" s="88">
        <v>219</v>
      </c>
      <c r="O217" s="88">
        <v>2</v>
      </c>
      <c r="P217" s="90">
        <v>0.96197256468136827</v>
      </c>
      <c r="Q217" s="88">
        <v>13029</v>
      </c>
      <c r="R217" s="88">
        <v>653</v>
      </c>
      <c r="S217" s="88">
        <v>8</v>
      </c>
      <c r="T217" s="90">
        <v>0.94988103461508944</v>
      </c>
      <c r="U217" s="88">
        <v>33300</v>
      </c>
      <c r="V217" s="88">
        <v>1283</v>
      </c>
      <c r="W217" s="88">
        <v>9</v>
      </c>
      <c r="X217" s="90">
        <v>0.96147147147147149</v>
      </c>
      <c r="Y217" s="85">
        <v>81099</v>
      </c>
      <c r="Z217" s="85">
        <v>2895</v>
      </c>
      <c r="AA217" s="91">
        <v>19</v>
      </c>
      <c r="AB217" s="92">
        <v>1</v>
      </c>
      <c r="AC217" s="84">
        <v>0</v>
      </c>
      <c r="AD217" s="84">
        <v>0</v>
      </c>
      <c r="AE217" s="92">
        <v>1</v>
      </c>
      <c r="AF217" s="84">
        <v>0</v>
      </c>
      <c r="AG217" s="84">
        <v>0</v>
      </c>
      <c r="AH217" s="93">
        <v>1</v>
      </c>
      <c r="AI217" s="84">
        <v>0</v>
      </c>
      <c r="AJ217" s="94">
        <v>0</v>
      </c>
      <c r="AK217" s="93">
        <v>1</v>
      </c>
      <c r="AL217" s="84">
        <v>0</v>
      </c>
      <c r="AM217" s="94">
        <v>0</v>
      </c>
      <c r="AN217" s="93">
        <v>1</v>
      </c>
      <c r="AO217" s="84">
        <v>0</v>
      </c>
      <c r="AP217" s="94">
        <v>0</v>
      </c>
      <c r="AQ217" s="93">
        <v>1</v>
      </c>
      <c r="AR217" s="84">
        <v>0</v>
      </c>
      <c r="AS217" s="94">
        <v>0</v>
      </c>
      <c r="AT217" s="93">
        <v>1</v>
      </c>
      <c r="AU217" s="84">
        <v>0</v>
      </c>
      <c r="AV217" s="94">
        <v>0</v>
      </c>
      <c r="AW217" s="95">
        <f t="shared" si="126"/>
        <v>9522</v>
      </c>
      <c r="AX217" s="95">
        <f t="shared" si="127"/>
        <v>25248</v>
      </c>
      <c r="AY217" s="96">
        <f t="shared" si="128"/>
        <v>46329</v>
      </c>
      <c r="AZ217" s="106"/>
      <c r="BA217" s="97">
        <v>21</v>
      </c>
      <c r="BB217" s="98">
        <v>9</v>
      </c>
      <c r="BC217" s="98">
        <v>22</v>
      </c>
      <c r="BD217" s="99">
        <v>7.5</v>
      </c>
      <c r="BE217" s="100">
        <v>10.5</v>
      </c>
      <c r="BF217" s="101"/>
      <c r="BG217" s="84"/>
      <c r="BH217" s="84"/>
      <c r="BI217" s="102"/>
      <c r="BJ217" s="102"/>
      <c r="BK217" s="102"/>
      <c r="BL217" s="103"/>
      <c r="BM217" s="104"/>
      <c r="BN217" s="102"/>
      <c r="BO217" s="102"/>
      <c r="BP217" s="104"/>
      <c r="BQ217" s="104"/>
      <c r="BR217" s="104"/>
      <c r="BS217" s="104"/>
      <c r="BT217" s="105">
        <f t="shared" si="116"/>
        <v>1</v>
      </c>
      <c r="BU217" s="105">
        <f t="shared" si="117"/>
        <v>1</v>
      </c>
      <c r="BV217" s="105">
        <f t="shared" si="118"/>
        <v>1</v>
      </c>
      <c r="BW217" s="105">
        <f t="shared" si="108"/>
        <v>1</v>
      </c>
      <c r="BX217" s="105">
        <f t="shared" si="119"/>
        <v>1</v>
      </c>
      <c r="BY217" s="105">
        <f t="shared" si="120"/>
        <v>1</v>
      </c>
      <c r="BZ217" s="105">
        <f t="shared" si="121"/>
        <v>1</v>
      </c>
      <c r="CA217" s="215">
        <v>0.98</v>
      </c>
      <c r="CB217" s="215">
        <v>0.9</v>
      </c>
      <c r="CC217" s="314"/>
      <c r="CD217" s="314"/>
      <c r="CE217" s="314"/>
      <c r="CF217" s="314"/>
      <c r="CG217" s="314"/>
      <c r="CH217" s="314"/>
      <c r="CI217" s="314"/>
      <c r="CJ217" s="216">
        <v>0.998</v>
      </c>
      <c r="CK217" s="216">
        <v>0.95</v>
      </c>
      <c r="CL217" s="217">
        <f t="shared" si="109"/>
        <v>1</v>
      </c>
      <c r="CM217" s="217">
        <f t="shared" si="110"/>
        <v>1</v>
      </c>
      <c r="CN217" s="217">
        <f t="shared" si="111"/>
        <v>1</v>
      </c>
      <c r="CO217" s="217">
        <f t="shared" si="112"/>
        <v>1</v>
      </c>
      <c r="CP217" s="217">
        <f t="shared" si="113"/>
        <v>1</v>
      </c>
      <c r="CQ217" s="217">
        <f t="shared" si="114"/>
        <v>1</v>
      </c>
      <c r="CR217" s="217">
        <f t="shared" si="115"/>
        <v>1</v>
      </c>
      <c r="CS217" s="317"/>
      <c r="CT217" s="317"/>
      <c r="CU217" s="317"/>
      <c r="CV217" s="317"/>
      <c r="CW217" s="317"/>
      <c r="CX217" s="317"/>
      <c r="CY217" s="317"/>
      <c r="CZ217" s="316"/>
      <c r="DA217" s="312"/>
      <c r="DB217" s="312"/>
      <c r="DC217" s="312"/>
      <c r="DD217" s="312"/>
      <c r="DE217" s="84">
        <f t="shared" si="136"/>
        <v>0</v>
      </c>
      <c r="DF217" s="84">
        <f t="shared" si="136"/>
        <v>0</v>
      </c>
      <c r="DG217" s="84">
        <f t="shared" si="136"/>
        <v>0</v>
      </c>
      <c r="DH217" s="84">
        <f t="shared" si="137"/>
        <v>0</v>
      </c>
      <c r="DI217" s="84">
        <f t="shared" si="137"/>
        <v>0</v>
      </c>
      <c r="DJ217" s="84">
        <f t="shared" si="137"/>
        <v>0</v>
      </c>
      <c r="DK217" s="84">
        <f t="shared" si="137"/>
        <v>0</v>
      </c>
      <c r="DL217" s="311"/>
      <c r="DM217" s="311"/>
      <c r="DN217" s="311"/>
      <c r="DO217" s="311"/>
      <c r="DP217" s="311"/>
      <c r="DQ217" s="311"/>
      <c r="DR217" s="311"/>
    </row>
    <row r="218" spans="1:122" ht="13.5" thickBot="1" x14ac:dyDescent="0.25">
      <c r="A218" s="84">
        <v>1892</v>
      </c>
      <c r="B218" s="309"/>
      <c r="C218" s="86">
        <v>42714</v>
      </c>
      <c r="D218" s="87">
        <v>11674</v>
      </c>
      <c r="E218" s="84"/>
      <c r="F218" s="88"/>
      <c r="G218" s="84"/>
      <c r="H218" s="89"/>
      <c r="I218" s="88">
        <v>4995</v>
      </c>
      <c r="J218" s="84">
        <v>161</v>
      </c>
      <c r="K218" s="88">
        <v>1</v>
      </c>
      <c r="L218" s="89">
        <v>0.96776776776776774</v>
      </c>
      <c r="M218" s="88">
        <v>2909</v>
      </c>
      <c r="N218" s="88">
        <v>106</v>
      </c>
      <c r="O218" s="88">
        <v>0</v>
      </c>
      <c r="P218" s="90">
        <v>0.96356136129254044</v>
      </c>
      <c r="Q218" s="88"/>
      <c r="R218" s="88"/>
      <c r="S218" s="88"/>
      <c r="T218" s="90"/>
      <c r="U218" s="88">
        <v>3770</v>
      </c>
      <c r="V218" s="88">
        <v>153</v>
      </c>
      <c r="W218" s="88">
        <v>0</v>
      </c>
      <c r="X218" s="90">
        <v>0.95941644562334216</v>
      </c>
      <c r="Y218" s="85">
        <v>11674</v>
      </c>
      <c r="Z218" s="85">
        <v>420</v>
      </c>
      <c r="AA218" s="91">
        <v>1</v>
      </c>
      <c r="AB218" s="92">
        <v>1</v>
      </c>
      <c r="AC218" s="84">
        <v>0</v>
      </c>
      <c r="AD218" s="84">
        <v>0</v>
      </c>
      <c r="AE218" s="92">
        <v>1</v>
      </c>
      <c r="AF218" s="84">
        <v>0</v>
      </c>
      <c r="AG218" s="84">
        <v>0</v>
      </c>
      <c r="AH218" s="93">
        <v>1</v>
      </c>
      <c r="AI218" s="84">
        <v>0</v>
      </c>
      <c r="AJ218" s="94">
        <v>0</v>
      </c>
      <c r="AK218" s="93">
        <v>1</v>
      </c>
      <c r="AL218" s="84">
        <v>0</v>
      </c>
      <c r="AM218" s="94">
        <v>0</v>
      </c>
      <c r="AN218" s="93">
        <v>1</v>
      </c>
      <c r="AO218" s="84">
        <v>0</v>
      </c>
      <c r="AP218" s="94">
        <v>0</v>
      </c>
      <c r="AQ218" s="93">
        <v>1</v>
      </c>
      <c r="AR218" s="84">
        <v>0</v>
      </c>
      <c r="AS218" s="94">
        <v>0</v>
      </c>
      <c r="AT218" s="93">
        <v>1</v>
      </c>
      <c r="AU218" s="84">
        <v>0</v>
      </c>
      <c r="AV218" s="94">
        <v>0</v>
      </c>
      <c r="AW218" s="95">
        <f t="shared" si="126"/>
        <v>0</v>
      </c>
      <c r="AX218" s="95">
        <f t="shared" si="127"/>
        <v>7904</v>
      </c>
      <c r="AY218" s="96">
        <f t="shared" si="128"/>
        <v>3770</v>
      </c>
      <c r="AZ218" s="106"/>
      <c r="BA218" s="97">
        <v>21</v>
      </c>
      <c r="BB218" s="98">
        <v>9</v>
      </c>
      <c r="BC218" s="98">
        <v>22</v>
      </c>
      <c r="BD218" s="99">
        <v>7.5</v>
      </c>
      <c r="BE218" s="100">
        <v>10.5</v>
      </c>
      <c r="BF218" s="101"/>
      <c r="BG218" s="84"/>
      <c r="BH218" s="84"/>
      <c r="BI218" s="102"/>
      <c r="BJ218" s="102"/>
      <c r="BK218" s="102"/>
      <c r="BL218" s="103"/>
      <c r="BM218" s="104"/>
      <c r="BN218" s="102"/>
      <c r="BO218" s="102"/>
      <c r="BP218" s="104"/>
      <c r="BQ218" s="104"/>
      <c r="BR218" s="104"/>
      <c r="BS218" s="104"/>
      <c r="BT218" s="105">
        <f t="shared" si="116"/>
        <v>1</v>
      </c>
      <c r="BU218" s="105">
        <f t="shared" si="117"/>
        <v>1</v>
      </c>
      <c r="BV218" s="105">
        <f t="shared" si="118"/>
        <v>1</v>
      </c>
      <c r="BW218" s="105">
        <f t="shared" si="108"/>
        <v>1</v>
      </c>
      <c r="BX218" s="105">
        <f t="shared" si="119"/>
        <v>1</v>
      </c>
      <c r="BY218" s="105">
        <f t="shared" si="120"/>
        <v>1</v>
      </c>
      <c r="BZ218" s="105">
        <f t="shared" si="121"/>
        <v>1</v>
      </c>
      <c r="CA218" s="215">
        <v>0.98</v>
      </c>
      <c r="CB218" s="215">
        <v>0.9</v>
      </c>
      <c r="CC218" s="314"/>
      <c r="CD218" s="314"/>
      <c r="CE218" s="314"/>
      <c r="CF218" s="314"/>
      <c r="CG218" s="314"/>
      <c r="CH218" s="314"/>
      <c r="CI218" s="314"/>
      <c r="CJ218" s="216">
        <v>0.998</v>
      </c>
      <c r="CK218" s="216">
        <v>0.95</v>
      </c>
      <c r="CL218" s="217">
        <f t="shared" si="109"/>
        <v>1</v>
      </c>
      <c r="CM218" s="217">
        <f t="shared" si="110"/>
        <v>1</v>
      </c>
      <c r="CN218" s="217">
        <f t="shared" si="111"/>
        <v>1</v>
      </c>
      <c r="CO218" s="217">
        <f t="shared" si="112"/>
        <v>1</v>
      </c>
      <c r="CP218" s="217">
        <f t="shared" si="113"/>
        <v>1</v>
      </c>
      <c r="CQ218" s="217">
        <f t="shared" si="114"/>
        <v>1</v>
      </c>
      <c r="CR218" s="217">
        <f t="shared" si="115"/>
        <v>1</v>
      </c>
      <c r="CS218" s="317"/>
      <c r="CT218" s="317"/>
      <c r="CU218" s="317"/>
      <c r="CV218" s="317"/>
      <c r="CW218" s="317"/>
      <c r="CX218" s="317"/>
      <c r="CY218" s="317"/>
      <c r="CZ218" s="316"/>
      <c r="DA218" s="312"/>
      <c r="DB218" s="312"/>
      <c r="DC218" s="312"/>
      <c r="DD218" s="312"/>
      <c r="DE218" s="84">
        <f t="shared" si="136"/>
        <v>0</v>
      </c>
      <c r="DF218" s="84">
        <f t="shared" si="136"/>
        <v>0</v>
      </c>
      <c r="DG218" s="84">
        <f t="shared" si="136"/>
        <v>0</v>
      </c>
      <c r="DH218" s="84">
        <f t="shared" si="137"/>
        <v>0</v>
      </c>
      <c r="DI218" s="84">
        <f t="shared" si="137"/>
        <v>0</v>
      </c>
      <c r="DJ218" s="84">
        <f t="shared" si="137"/>
        <v>0</v>
      </c>
      <c r="DK218" s="84">
        <f t="shared" si="137"/>
        <v>0</v>
      </c>
      <c r="DL218" s="311"/>
      <c r="DM218" s="311"/>
      <c r="DN218" s="311"/>
      <c r="DO218" s="311"/>
      <c r="DP218" s="311"/>
      <c r="DQ218" s="311"/>
      <c r="DR218" s="311"/>
    </row>
    <row r="219" spans="1:122" ht="13.5" thickBot="1" x14ac:dyDescent="0.25">
      <c r="A219" s="84">
        <v>1893</v>
      </c>
      <c r="B219" s="310"/>
      <c r="C219" s="86">
        <v>42715</v>
      </c>
      <c r="D219" s="87">
        <v>71861</v>
      </c>
      <c r="E219" s="84">
        <v>9699</v>
      </c>
      <c r="F219" s="88">
        <v>260</v>
      </c>
      <c r="G219" s="84">
        <v>2</v>
      </c>
      <c r="H219" s="89">
        <v>0.97319311269203013</v>
      </c>
      <c r="I219" s="88">
        <v>14142</v>
      </c>
      <c r="J219" s="84">
        <v>382</v>
      </c>
      <c r="K219" s="88">
        <v>6</v>
      </c>
      <c r="L219" s="89">
        <v>0.97298826191486354</v>
      </c>
      <c r="M219" s="88">
        <v>4484</v>
      </c>
      <c r="N219" s="88">
        <v>147</v>
      </c>
      <c r="O219" s="88">
        <v>8</v>
      </c>
      <c r="P219" s="90">
        <v>0.96721677074041035</v>
      </c>
      <c r="Q219" s="88">
        <v>7106</v>
      </c>
      <c r="R219" s="88">
        <v>325</v>
      </c>
      <c r="S219" s="88">
        <v>0</v>
      </c>
      <c r="T219" s="90">
        <v>0.95426400225161834</v>
      </c>
      <c r="U219" s="88">
        <v>36430</v>
      </c>
      <c r="V219" s="88">
        <v>1463</v>
      </c>
      <c r="W219" s="88">
        <v>1</v>
      </c>
      <c r="X219" s="90">
        <v>0.95984079055723304</v>
      </c>
      <c r="Y219" s="85">
        <v>71861</v>
      </c>
      <c r="Z219" s="85">
        <v>2577</v>
      </c>
      <c r="AA219" s="91">
        <v>17</v>
      </c>
      <c r="AB219" s="92">
        <v>1</v>
      </c>
      <c r="AC219" s="84">
        <v>0</v>
      </c>
      <c r="AD219" s="84">
        <v>0</v>
      </c>
      <c r="AE219" s="92">
        <v>1</v>
      </c>
      <c r="AF219" s="84">
        <v>0</v>
      </c>
      <c r="AG219" s="84">
        <v>0</v>
      </c>
      <c r="AH219" s="93">
        <v>1</v>
      </c>
      <c r="AI219" s="84">
        <v>0</v>
      </c>
      <c r="AJ219" s="94">
        <v>0</v>
      </c>
      <c r="AK219" s="93">
        <v>1</v>
      </c>
      <c r="AL219" s="84">
        <v>0</v>
      </c>
      <c r="AM219" s="94">
        <v>0</v>
      </c>
      <c r="AN219" s="93">
        <v>1</v>
      </c>
      <c r="AO219" s="84">
        <v>0</v>
      </c>
      <c r="AP219" s="94">
        <v>0</v>
      </c>
      <c r="AQ219" s="93">
        <v>1</v>
      </c>
      <c r="AR219" s="84">
        <v>0</v>
      </c>
      <c r="AS219" s="94">
        <v>0</v>
      </c>
      <c r="AT219" s="93">
        <v>1</v>
      </c>
      <c r="AU219" s="84">
        <v>0</v>
      </c>
      <c r="AV219" s="94">
        <v>0</v>
      </c>
      <c r="AW219" s="95">
        <f t="shared" si="126"/>
        <v>9699</v>
      </c>
      <c r="AX219" s="95">
        <f t="shared" si="127"/>
        <v>18626</v>
      </c>
      <c r="AY219" s="96">
        <f t="shared" si="128"/>
        <v>43536</v>
      </c>
      <c r="AZ219" s="106"/>
      <c r="BA219" s="97">
        <v>21</v>
      </c>
      <c r="BB219" s="98">
        <v>9</v>
      </c>
      <c r="BC219" s="98">
        <v>22</v>
      </c>
      <c r="BD219" s="99">
        <v>7.5</v>
      </c>
      <c r="BE219" s="100">
        <v>10.5</v>
      </c>
      <c r="BF219" s="101"/>
      <c r="BG219" s="84"/>
      <c r="BH219" s="84"/>
      <c r="BI219" s="102"/>
      <c r="BJ219" s="102"/>
      <c r="BK219" s="102"/>
      <c r="BL219" s="103"/>
      <c r="BM219" s="104"/>
      <c r="BN219" s="102"/>
      <c r="BO219" s="102"/>
      <c r="BP219" s="104"/>
      <c r="BQ219" s="104"/>
      <c r="BR219" s="104"/>
      <c r="BS219" s="104"/>
      <c r="BT219" s="105">
        <f t="shared" si="116"/>
        <v>1</v>
      </c>
      <c r="BU219" s="105">
        <f t="shared" si="117"/>
        <v>1</v>
      </c>
      <c r="BV219" s="105">
        <f t="shared" si="118"/>
        <v>1</v>
      </c>
      <c r="BW219" s="105">
        <f t="shared" si="108"/>
        <v>1</v>
      </c>
      <c r="BX219" s="105">
        <f t="shared" si="119"/>
        <v>1</v>
      </c>
      <c r="BY219" s="105">
        <f t="shared" si="120"/>
        <v>1</v>
      </c>
      <c r="BZ219" s="105">
        <f t="shared" si="121"/>
        <v>1</v>
      </c>
      <c r="CA219" s="215">
        <v>0.98</v>
      </c>
      <c r="CB219" s="215">
        <v>0.9</v>
      </c>
      <c r="CC219" s="315"/>
      <c r="CD219" s="315"/>
      <c r="CE219" s="315"/>
      <c r="CF219" s="315"/>
      <c r="CG219" s="315"/>
      <c r="CH219" s="315"/>
      <c r="CI219" s="315"/>
      <c r="CJ219" s="216">
        <v>0.998</v>
      </c>
      <c r="CK219" s="216">
        <v>0.95</v>
      </c>
      <c r="CL219" s="217">
        <f t="shared" si="109"/>
        <v>1</v>
      </c>
      <c r="CM219" s="217">
        <f t="shared" si="110"/>
        <v>1</v>
      </c>
      <c r="CN219" s="217">
        <f t="shared" si="111"/>
        <v>1</v>
      </c>
      <c r="CO219" s="217">
        <f t="shared" si="112"/>
        <v>1</v>
      </c>
      <c r="CP219" s="217">
        <f t="shared" si="113"/>
        <v>1</v>
      </c>
      <c r="CQ219" s="217">
        <f t="shared" si="114"/>
        <v>1</v>
      </c>
      <c r="CR219" s="217">
        <f t="shared" si="115"/>
        <v>1</v>
      </c>
      <c r="CS219" s="317"/>
      <c r="CT219" s="317"/>
      <c r="CU219" s="317"/>
      <c r="CV219" s="317"/>
      <c r="CW219" s="317"/>
      <c r="CX219" s="317"/>
      <c r="CY219" s="317"/>
      <c r="CZ219" s="316"/>
      <c r="DA219" s="312"/>
      <c r="DB219" s="312"/>
      <c r="DC219" s="312"/>
      <c r="DD219" s="312"/>
      <c r="DE219" s="84">
        <f t="shared" si="136"/>
        <v>0</v>
      </c>
      <c r="DF219" s="84">
        <f t="shared" si="136"/>
        <v>0</v>
      </c>
      <c r="DG219" s="84">
        <f t="shared" si="136"/>
        <v>0</v>
      </c>
      <c r="DH219" s="84">
        <f t="shared" si="137"/>
        <v>0</v>
      </c>
      <c r="DI219" s="84">
        <f t="shared" si="137"/>
        <v>0</v>
      </c>
      <c r="DJ219" s="84">
        <f t="shared" si="137"/>
        <v>0</v>
      </c>
      <c r="DK219" s="84">
        <f t="shared" si="137"/>
        <v>0</v>
      </c>
      <c r="DL219" s="311"/>
      <c r="DM219" s="311"/>
      <c r="DN219" s="311"/>
      <c r="DO219" s="311"/>
      <c r="DP219" s="311"/>
      <c r="DQ219" s="311"/>
      <c r="DR219" s="311"/>
    </row>
    <row r="220" spans="1:122" ht="13.5" thickBot="1" x14ac:dyDescent="0.25">
      <c r="A220" s="84">
        <v>1894</v>
      </c>
      <c r="B220" s="308">
        <v>50</v>
      </c>
      <c r="C220" s="112">
        <v>42716</v>
      </c>
      <c r="D220" s="109">
        <v>90389</v>
      </c>
      <c r="E220" s="84">
        <v>11502</v>
      </c>
      <c r="F220" s="88">
        <v>208</v>
      </c>
      <c r="G220" s="84">
        <v>4</v>
      </c>
      <c r="H220" s="89">
        <v>0.98191618848895845</v>
      </c>
      <c r="I220" s="88">
        <v>14771</v>
      </c>
      <c r="J220" s="84">
        <v>380</v>
      </c>
      <c r="K220" s="88">
        <v>0</v>
      </c>
      <c r="L220" s="89">
        <v>0.97427391510391981</v>
      </c>
      <c r="M220" s="88">
        <v>5915</v>
      </c>
      <c r="N220" s="88">
        <v>221</v>
      </c>
      <c r="O220" s="88">
        <v>0</v>
      </c>
      <c r="P220" s="90">
        <v>0.96263736263736266</v>
      </c>
      <c r="Q220" s="88">
        <v>10847</v>
      </c>
      <c r="R220" s="88">
        <v>412</v>
      </c>
      <c r="S220" s="88">
        <v>1</v>
      </c>
      <c r="T220" s="90">
        <v>0.96201714759841428</v>
      </c>
      <c r="U220" s="88">
        <v>47354</v>
      </c>
      <c r="V220" s="88">
        <v>1957</v>
      </c>
      <c r="W220" s="88">
        <v>12</v>
      </c>
      <c r="X220" s="90">
        <v>0.95867297377201499</v>
      </c>
      <c r="Y220" s="85">
        <v>90389</v>
      </c>
      <c r="Z220" s="85">
        <v>3178</v>
      </c>
      <c r="AA220" s="91">
        <v>17</v>
      </c>
      <c r="AB220" s="92">
        <v>1</v>
      </c>
      <c r="AC220" s="84">
        <v>0</v>
      </c>
      <c r="AD220" s="84">
        <v>0</v>
      </c>
      <c r="AE220" s="114">
        <v>1</v>
      </c>
      <c r="AF220" s="84">
        <v>0</v>
      </c>
      <c r="AG220" s="84">
        <v>0</v>
      </c>
      <c r="AH220" s="114">
        <v>1</v>
      </c>
      <c r="AI220" s="84">
        <v>0</v>
      </c>
      <c r="AJ220" s="84">
        <v>0</v>
      </c>
      <c r="AK220" s="93">
        <v>1</v>
      </c>
      <c r="AL220" s="84">
        <v>0</v>
      </c>
      <c r="AM220" s="94">
        <v>0</v>
      </c>
      <c r="AN220" s="93">
        <v>1</v>
      </c>
      <c r="AO220" s="84">
        <v>0</v>
      </c>
      <c r="AP220" s="94">
        <v>0</v>
      </c>
      <c r="AQ220" s="93">
        <v>1</v>
      </c>
      <c r="AR220" s="84">
        <v>0</v>
      </c>
      <c r="AS220" s="94">
        <v>0</v>
      </c>
      <c r="AT220" s="93">
        <v>1</v>
      </c>
      <c r="AU220" s="84">
        <v>0</v>
      </c>
      <c r="AV220" s="94">
        <v>0</v>
      </c>
      <c r="AW220" s="95">
        <f t="shared" si="126"/>
        <v>11502</v>
      </c>
      <c r="AX220" s="95">
        <f t="shared" si="127"/>
        <v>20686</v>
      </c>
      <c r="AY220" s="96">
        <f t="shared" si="128"/>
        <v>58201</v>
      </c>
      <c r="AZ220" s="115"/>
      <c r="BA220" s="97">
        <v>14.5</v>
      </c>
      <c r="BB220" s="98">
        <v>0</v>
      </c>
      <c r="BC220" s="98">
        <v>12</v>
      </c>
      <c r="BD220" s="99">
        <v>7.5</v>
      </c>
      <c r="BE220" s="100">
        <v>10.5</v>
      </c>
      <c r="BF220" s="101"/>
      <c r="BG220" s="84"/>
      <c r="BH220" s="84"/>
      <c r="BI220" s="102"/>
      <c r="BJ220" s="102"/>
      <c r="BK220" s="102"/>
      <c r="BL220" s="103"/>
      <c r="BM220" s="104"/>
      <c r="BN220" s="102"/>
      <c r="BO220" s="102"/>
      <c r="BP220" s="104"/>
      <c r="BQ220" s="104"/>
      <c r="BR220" s="104"/>
      <c r="BS220" s="104"/>
      <c r="BT220" s="105">
        <f t="shared" si="116"/>
        <v>1</v>
      </c>
      <c r="BU220" s="105">
        <f t="shared" si="117"/>
        <v>1</v>
      </c>
      <c r="BV220" s="105">
        <f t="shared" si="118"/>
        <v>1</v>
      </c>
      <c r="BW220" s="105">
        <f t="shared" si="108"/>
        <v>1</v>
      </c>
      <c r="BX220" s="105">
        <f t="shared" si="119"/>
        <v>1</v>
      </c>
      <c r="BY220" s="105">
        <f t="shared" si="120"/>
        <v>1</v>
      </c>
      <c r="BZ220" s="105">
        <f t="shared" si="121"/>
        <v>1</v>
      </c>
      <c r="CA220" s="215">
        <v>0.98</v>
      </c>
      <c r="CB220" s="215">
        <v>0.9</v>
      </c>
      <c r="CC220" s="313">
        <f t="shared" ref="CC220:CI220" si="144">AVERAGE(BT220:BT226)</f>
        <v>1</v>
      </c>
      <c r="CD220" s="313">
        <f t="shared" si="144"/>
        <v>1</v>
      </c>
      <c r="CE220" s="313">
        <f t="shared" si="144"/>
        <v>1</v>
      </c>
      <c r="CF220" s="313">
        <f t="shared" si="144"/>
        <v>1</v>
      </c>
      <c r="CG220" s="313">
        <f t="shared" si="144"/>
        <v>1</v>
      </c>
      <c r="CH220" s="313">
        <f t="shared" si="144"/>
        <v>1</v>
      </c>
      <c r="CI220" s="313">
        <f t="shared" si="144"/>
        <v>1</v>
      </c>
      <c r="CJ220" s="216">
        <v>0.998</v>
      </c>
      <c r="CK220" s="216">
        <v>0.95</v>
      </c>
      <c r="CL220" s="217">
        <f t="shared" si="109"/>
        <v>1</v>
      </c>
      <c r="CM220" s="217">
        <f t="shared" si="110"/>
        <v>1</v>
      </c>
      <c r="CN220" s="217">
        <f t="shared" si="111"/>
        <v>1</v>
      </c>
      <c r="CO220" s="217">
        <f t="shared" si="112"/>
        <v>1</v>
      </c>
      <c r="CP220" s="217">
        <f t="shared" si="113"/>
        <v>1</v>
      </c>
      <c r="CQ220" s="217">
        <f t="shared" si="114"/>
        <v>1</v>
      </c>
      <c r="CR220" s="217">
        <f t="shared" si="115"/>
        <v>1</v>
      </c>
      <c r="CS220" s="316">
        <f t="shared" ref="CS220:CY220" si="145">AVERAGE(CL220:CL226)</f>
        <v>1</v>
      </c>
      <c r="CT220" s="316">
        <f t="shared" si="145"/>
        <v>1</v>
      </c>
      <c r="CU220" s="316">
        <f t="shared" si="145"/>
        <v>0.99698412698412697</v>
      </c>
      <c r="CV220" s="316">
        <f t="shared" si="145"/>
        <v>1</v>
      </c>
      <c r="CW220" s="316">
        <f t="shared" si="145"/>
        <v>1</v>
      </c>
      <c r="CX220" s="316">
        <f t="shared" si="145"/>
        <v>1</v>
      </c>
      <c r="CY220" s="316">
        <f t="shared" si="145"/>
        <v>1</v>
      </c>
      <c r="CZ220" s="316">
        <f>(SUM(Q220:Q226)-SUM(R220:R226))/SUM(Q220:Q226)</f>
        <v>0.95567752434012743</v>
      </c>
      <c r="DA220" s="312">
        <f>(SUM(U220:U226)-SUM(V220:V226))/SUM(U220:U226)</f>
        <v>0.96214222141963446</v>
      </c>
      <c r="DB220" s="312">
        <f>((SUM(E220:E226)-SUM(F220:F226))/SUM(E220:E226))</f>
        <v>0.97804882495578771</v>
      </c>
      <c r="DC220" s="312">
        <f>((SUM(I220:I226)-SUM(J220:J226))/SUM(I220:I226))</f>
        <v>0.96677021107128636</v>
      </c>
      <c r="DD220" s="312">
        <f>((SUM(M220:M226)-SUM(N220:N226))/SUM(M220:M226))</f>
        <v>0.96595907825174543</v>
      </c>
      <c r="DE220" s="84">
        <f t="shared" si="136"/>
        <v>0</v>
      </c>
      <c r="DF220" s="84">
        <f t="shared" si="136"/>
        <v>0</v>
      </c>
      <c r="DG220" s="84">
        <f t="shared" si="136"/>
        <v>0</v>
      </c>
      <c r="DH220" s="84">
        <f t="shared" si="137"/>
        <v>0</v>
      </c>
      <c r="DI220" s="84">
        <f t="shared" si="137"/>
        <v>0</v>
      </c>
      <c r="DJ220" s="84">
        <f t="shared" si="137"/>
        <v>0</v>
      </c>
      <c r="DK220" s="84">
        <f t="shared" si="137"/>
        <v>0</v>
      </c>
      <c r="DL220" s="311">
        <f>IF(CC220&lt;99%,5000,IF(CC220&lt;99.2%,4500,IF(CC220&lt;99.3%,4000,IF(CC220&lt;99.4%,3500,IF(CC220&lt;99.5%,3000,IF(CC220&lt;99.6%,2500,IF(CC220&lt;99.7%,2000,IF(CC220&lt;99.8%,1500,))))))))</f>
        <v>0</v>
      </c>
      <c r="DM220" s="311">
        <f>IF(CD220&lt;99%,5000,IF(CD220&lt;99.2%,4500,IF(CD220&lt;99.3%,4000,IF(CD220&lt;99.4%,3500,IF(CD220&lt;99.5%,3000,IF(CD220&lt;99.6%,2500,IF(CD220&lt;99.7%,2000,IF(CD220&lt;99.8%,1500,))))))))</f>
        <v>0</v>
      </c>
      <c r="DN220" s="311">
        <f>IF(CE220&lt;99%,5000,IF(CE220&lt;99.2%,4500,IF(CE220&lt;99.3%,4000,IF(CE220&lt;99.4%,3500,IF(CE220&lt;99.5%,3000,IF(CE220&lt;99.6%,2500,IF(CE220&lt;99.7%,2000,IF(CE220&lt;99.8%,1500,))))))))</f>
        <v>0</v>
      </c>
      <c r="DO220" s="311">
        <f>IF(CF220&lt;88.2%,5000,IF(CF220&lt;88.4%,4500,IF(CF220&lt;88.5%,4000,IF(CF220&lt;88.6%,3500,IF(CF220&lt;88.7%,3000,IF(CF220&lt;88.8%,2500,IF(CF220&lt;88.9%,2000,IF(CF220&lt;90%,1500,))))))))</f>
        <v>0</v>
      </c>
      <c r="DP220" s="311">
        <f>IF(CG220&lt;99%,5000,IF(CG220&lt;99.2%,4500,IF(CG220&lt;99.3%,4000,IF(CG220&lt;99.4%,3500,IF(CG220&lt;99.5%,3000,IF(CG220&lt;99.6%,2500,IF(CG220&lt;99.7%,2000,IF(CG220&lt;99.8%,1500,))))))))</f>
        <v>0</v>
      </c>
      <c r="DQ220" s="311">
        <f>IF(CH220&lt;99%,5000,IF(CH220&lt;99.2%,4500,IF(CH220&lt;99.3%,4000,IF(CH220&lt;99.4%,3500,IF(CH220&lt;99.5%,3000,IF(CH220&lt;99.6%,2500,IF(CH220&lt;99.7%,2000,IF(CH220&lt;99.8%,1500,))))))))</f>
        <v>0</v>
      </c>
      <c r="DR220" s="311">
        <f>IF(CI220&lt;99%,5000,IF(CI220&lt;99.2%,4500,IF(CI220&lt;99.3%,4000,IF(CI220&lt;99.4%,3500,IF(CI220&lt;99.5%,3000,IF(CI220&lt;99.6%,2500,IF(CI220&lt;99.7%,2000,IF(CI220&lt;99.8%,1500,))))))))</f>
        <v>0</v>
      </c>
    </row>
    <row r="221" spans="1:122" ht="13.5" thickBot="1" x14ac:dyDescent="0.25">
      <c r="A221" s="84">
        <v>1895</v>
      </c>
      <c r="B221" s="309"/>
      <c r="C221" s="112">
        <v>42717</v>
      </c>
      <c r="D221" s="109">
        <v>87316</v>
      </c>
      <c r="E221" s="84">
        <v>10256</v>
      </c>
      <c r="F221" s="88">
        <v>222</v>
      </c>
      <c r="G221" s="84">
        <v>3</v>
      </c>
      <c r="H221" s="110">
        <v>0.97835413416536665</v>
      </c>
      <c r="I221" s="88">
        <v>18094</v>
      </c>
      <c r="J221" s="84">
        <v>670</v>
      </c>
      <c r="K221" s="88">
        <v>7</v>
      </c>
      <c r="L221" s="89">
        <v>0.96297115065767658</v>
      </c>
      <c r="M221" s="88">
        <v>9095</v>
      </c>
      <c r="N221" s="88">
        <v>304</v>
      </c>
      <c r="O221" s="88">
        <v>2</v>
      </c>
      <c r="P221" s="90">
        <v>0.96657504123144589</v>
      </c>
      <c r="Q221" s="88">
        <v>11640</v>
      </c>
      <c r="R221" s="88">
        <v>606</v>
      </c>
      <c r="S221" s="88">
        <v>0</v>
      </c>
      <c r="T221" s="90">
        <v>0.94793814432989687</v>
      </c>
      <c r="U221" s="88">
        <v>38231</v>
      </c>
      <c r="V221" s="88">
        <v>1553</v>
      </c>
      <c r="W221" s="88">
        <v>4</v>
      </c>
      <c r="X221" s="90">
        <v>0.959378514817818</v>
      </c>
      <c r="Y221" s="85">
        <v>87316</v>
      </c>
      <c r="Z221" s="85">
        <v>3355</v>
      </c>
      <c r="AA221" s="91">
        <v>16</v>
      </c>
      <c r="AB221" s="92">
        <v>1</v>
      </c>
      <c r="AC221" s="84">
        <v>0</v>
      </c>
      <c r="AD221" s="84">
        <v>0</v>
      </c>
      <c r="AE221" s="114">
        <v>1</v>
      </c>
      <c r="AF221" s="84">
        <v>0</v>
      </c>
      <c r="AG221" s="84">
        <v>0</v>
      </c>
      <c r="AH221" s="114">
        <v>1</v>
      </c>
      <c r="AI221" s="84">
        <v>0</v>
      </c>
      <c r="AJ221" s="84">
        <v>0</v>
      </c>
      <c r="AK221" s="93">
        <v>1</v>
      </c>
      <c r="AL221" s="84">
        <v>0</v>
      </c>
      <c r="AM221" s="94">
        <v>0</v>
      </c>
      <c r="AN221" s="93">
        <v>1</v>
      </c>
      <c r="AO221" s="84">
        <v>0</v>
      </c>
      <c r="AP221" s="94">
        <v>0</v>
      </c>
      <c r="AQ221" s="93">
        <v>1</v>
      </c>
      <c r="AR221" s="84">
        <v>0</v>
      </c>
      <c r="AS221" s="94">
        <v>0</v>
      </c>
      <c r="AT221" s="93">
        <v>1</v>
      </c>
      <c r="AU221" s="84">
        <v>0</v>
      </c>
      <c r="AV221" s="94">
        <v>0</v>
      </c>
      <c r="AW221" s="95">
        <f t="shared" si="126"/>
        <v>10256</v>
      </c>
      <c r="AX221" s="95">
        <f t="shared" si="127"/>
        <v>27189</v>
      </c>
      <c r="AY221" s="96">
        <f t="shared" si="128"/>
        <v>49871</v>
      </c>
      <c r="AZ221" s="115"/>
      <c r="BA221" s="97">
        <v>16</v>
      </c>
      <c r="BB221" s="98">
        <v>0</v>
      </c>
      <c r="BC221" s="98">
        <v>8</v>
      </c>
      <c r="BD221" s="99">
        <v>7.5</v>
      </c>
      <c r="BE221" s="100">
        <v>10.5</v>
      </c>
      <c r="BF221" s="101"/>
      <c r="BG221" s="84"/>
      <c r="BH221" s="84"/>
      <c r="BI221" s="102"/>
      <c r="BJ221" s="102"/>
      <c r="BK221" s="102"/>
      <c r="BL221" s="103"/>
      <c r="BM221" s="104"/>
      <c r="BN221" s="102"/>
      <c r="BO221" s="102"/>
      <c r="BP221" s="104"/>
      <c r="BQ221" s="104"/>
      <c r="BR221" s="104"/>
      <c r="BS221" s="104"/>
      <c r="BT221" s="105">
        <f t="shared" si="116"/>
        <v>1</v>
      </c>
      <c r="BU221" s="105">
        <f t="shared" si="117"/>
        <v>1</v>
      </c>
      <c r="BV221" s="105">
        <f t="shared" si="118"/>
        <v>1</v>
      </c>
      <c r="BW221" s="105">
        <f t="shared" si="108"/>
        <v>1</v>
      </c>
      <c r="BX221" s="105">
        <f t="shared" si="119"/>
        <v>1</v>
      </c>
      <c r="BY221" s="105">
        <f t="shared" si="120"/>
        <v>1</v>
      </c>
      <c r="BZ221" s="105">
        <f t="shared" si="121"/>
        <v>1</v>
      </c>
      <c r="CA221" s="215">
        <v>0.98</v>
      </c>
      <c r="CB221" s="215">
        <v>0.9</v>
      </c>
      <c r="CC221" s="314"/>
      <c r="CD221" s="314"/>
      <c r="CE221" s="314"/>
      <c r="CF221" s="314"/>
      <c r="CG221" s="314"/>
      <c r="CH221" s="314"/>
      <c r="CI221" s="314"/>
      <c r="CJ221" s="216">
        <v>0.998</v>
      </c>
      <c r="CK221" s="216">
        <v>0.95</v>
      </c>
      <c r="CL221" s="217">
        <f t="shared" si="109"/>
        <v>1</v>
      </c>
      <c r="CM221" s="217">
        <f t="shared" si="110"/>
        <v>1</v>
      </c>
      <c r="CN221" s="217">
        <f t="shared" si="111"/>
        <v>1</v>
      </c>
      <c r="CO221" s="217">
        <f t="shared" si="112"/>
        <v>1</v>
      </c>
      <c r="CP221" s="217">
        <f t="shared" si="113"/>
        <v>1</v>
      </c>
      <c r="CQ221" s="217">
        <f t="shared" si="114"/>
        <v>1</v>
      </c>
      <c r="CR221" s="217">
        <f t="shared" si="115"/>
        <v>1</v>
      </c>
      <c r="CS221" s="317"/>
      <c r="CT221" s="317"/>
      <c r="CU221" s="317"/>
      <c r="CV221" s="317"/>
      <c r="CW221" s="317"/>
      <c r="CX221" s="317"/>
      <c r="CY221" s="317"/>
      <c r="CZ221" s="316"/>
      <c r="DA221" s="312"/>
      <c r="DB221" s="312"/>
      <c r="DC221" s="312"/>
      <c r="DD221" s="312"/>
      <c r="DE221" s="84">
        <f t="shared" si="136"/>
        <v>0</v>
      </c>
      <c r="DF221" s="84">
        <f t="shared" si="136"/>
        <v>0</v>
      </c>
      <c r="DG221" s="84">
        <f t="shared" si="136"/>
        <v>0</v>
      </c>
      <c r="DH221" s="84">
        <f t="shared" si="137"/>
        <v>0</v>
      </c>
      <c r="DI221" s="84">
        <f t="shared" si="137"/>
        <v>0</v>
      </c>
      <c r="DJ221" s="84">
        <f t="shared" si="137"/>
        <v>0</v>
      </c>
      <c r="DK221" s="84">
        <f t="shared" si="137"/>
        <v>0</v>
      </c>
      <c r="DL221" s="311"/>
      <c r="DM221" s="311"/>
      <c r="DN221" s="311"/>
      <c r="DO221" s="311"/>
      <c r="DP221" s="311"/>
      <c r="DQ221" s="311"/>
      <c r="DR221" s="311"/>
    </row>
    <row r="222" spans="1:122" ht="13.5" thickBot="1" x14ac:dyDescent="0.25">
      <c r="A222" s="84">
        <v>1896</v>
      </c>
      <c r="B222" s="309"/>
      <c r="C222" s="112">
        <v>42718</v>
      </c>
      <c r="D222" s="109">
        <v>91697</v>
      </c>
      <c r="E222" s="84">
        <v>10306</v>
      </c>
      <c r="F222" s="88">
        <v>275</v>
      </c>
      <c r="G222" s="84">
        <v>0</v>
      </c>
      <c r="H222" s="110">
        <v>0.97331651465165925</v>
      </c>
      <c r="I222" s="88">
        <v>22335</v>
      </c>
      <c r="J222" s="84">
        <v>578</v>
      </c>
      <c r="K222" s="88">
        <v>3</v>
      </c>
      <c r="L222" s="89">
        <v>0.97412133422878888</v>
      </c>
      <c r="M222" s="88">
        <v>7672</v>
      </c>
      <c r="N222" s="88">
        <v>274</v>
      </c>
      <c r="O222" s="88">
        <v>1</v>
      </c>
      <c r="P222" s="90">
        <v>0.9642857142857143</v>
      </c>
      <c r="Q222" s="88">
        <v>12082</v>
      </c>
      <c r="R222" s="88">
        <v>499</v>
      </c>
      <c r="S222" s="88">
        <v>13</v>
      </c>
      <c r="T222" s="90">
        <v>0.9586988909121007</v>
      </c>
      <c r="U222" s="88">
        <v>39302</v>
      </c>
      <c r="V222" s="88">
        <v>1615</v>
      </c>
      <c r="W222" s="88">
        <v>13</v>
      </c>
      <c r="X222" s="90">
        <v>0.95890794361610099</v>
      </c>
      <c r="Y222" s="85">
        <v>91697</v>
      </c>
      <c r="Z222" s="85">
        <v>3241</v>
      </c>
      <c r="AA222" s="91">
        <v>30</v>
      </c>
      <c r="AB222" s="92">
        <v>1</v>
      </c>
      <c r="AC222" s="84">
        <v>0</v>
      </c>
      <c r="AD222" s="84">
        <v>0</v>
      </c>
      <c r="AE222" s="114">
        <v>1</v>
      </c>
      <c r="AF222" s="84">
        <v>0</v>
      </c>
      <c r="AG222" s="84">
        <v>0</v>
      </c>
      <c r="AH222" s="114">
        <v>1</v>
      </c>
      <c r="AI222" s="84">
        <v>0</v>
      </c>
      <c r="AJ222" s="84">
        <v>0</v>
      </c>
      <c r="AK222" s="93">
        <v>1</v>
      </c>
      <c r="AL222" s="84">
        <v>0</v>
      </c>
      <c r="AM222" s="94">
        <v>0</v>
      </c>
      <c r="AN222" s="93">
        <v>1</v>
      </c>
      <c r="AO222" s="84">
        <v>0</v>
      </c>
      <c r="AP222" s="94">
        <v>0</v>
      </c>
      <c r="AQ222" s="93">
        <v>1</v>
      </c>
      <c r="AR222" s="84">
        <v>0</v>
      </c>
      <c r="AS222" s="94">
        <v>0</v>
      </c>
      <c r="AT222" s="93">
        <v>1</v>
      </c>
      <c r="AU222" s="84">
        <v>0</v>
      </c>
      <c r="AV222" s="94">
        <v>0</v>
      </c>
      <c r="AW222" s="95">
        <f t="shared" si="126"/>
        <v>10306</v>
      </c>
      <c r="AX222" s="95">
        <f t="shared" si="127"/>
        <v>30007</v>
      </c>
      <c r="AY222" s="96">
        <f t="shared" si="128"/>
        <v>51384</v>
      </c>
      <c r="AZ222" s="115"/>
      <c r="BA222" s="97">
        <v>21</v>
      </c>
      <c r="BB222" s="98">
        <v>9</v>
      </c>
      <c r="BC222" s="98">
        <v>18</v>
      </c>
      <c r="BD222" s="99">
        <v>7.5</v>
      </c>
      <c r="BE222" s="100">
        <v>10.5</v>
      </c>
      <c r="BF222" s="101"/>
      <c r="BG222" s="84"/>
      <c r="BH222" s="84"/>
      <c r="BI222" s="102"/>
      <c r="BJ222" s="102"/>
      <c r="BK222" s="102"/>
      <c r="BL222" s="103"/>
      <c r="BM222" s="104"/>
      <c r="BN222" s="102"/>
      <c r="BO222" s="102"/>
      <c r="BP222" s="104"/>
      <c r="BQ222" s="104"/>
      <c r="BR222" s="104"/>
      <c r="BS222" s="104"/>
      <c r="BT222" s="105">
        <f t="shared" si="116"/>
        <v>1</v>
      </c>
      <c r="BU222" s="105">
        <f t="shared" si="117"/>
        <v>1</v>
      </c>
      <c r="BV222" s="105">
        <f t="shared" si="118"/>
        <v>1</v>
      </c>
      <c r="BW222" s="105">
        <f t="shared" si="108"/>
        <v>1</v>
      </c>
      <c r="BX222" s="105">
        <f t="shared" si="119"/>
        <v>1</v>
      </c>
      <c r="BY222" s="105">
        <f t="shared" si="120"/>
        <v>1</v>
      </c>
      <c r="BZ222" s="105">
        <f t="shared" si="121"/>
        <v>1</v>
      </c>
      <c r="CA222" s="215">
        <v>0.98</v>
      </c>
      <c r="CB222" s="215">
        <v>0.9</v>
      </c>
      <c r="CC222" s="314"/>
      <c r="CD222" s="314"/>
      <c r="CE222" s="314"/>
      <c r="CF222" s="314"/>
      <c r="CG222" s="314"/>
      <c r="CH222" s="314"/>
      <c r="CI222" s="314"/>
      <c r="CJ222" s="216">
        <v>0.998</v>
      </c>
      <c r="CK222" s="216">
        <v>0.95</v>
      </c>
      <c r="CL222" s="217">
        <f t="shared" si="109"/>
        <v>1</v>
      </c>
      <c r="CM222" s="217">
        <f t="shared" si="110"/>
        <v>1</v>
      </c>
      <c r="CN222" s="217">
        <f t="shared" si="111"/>
        <v>1</v>
      </c>
      <c r="CO222" s="217">
        <f t="shared" si="112"/>
        <v>1</v>
      </c>
      <c r="CP222" s="217">
        <f t="shared" si="113"/>
        <v>1</v>
      </c>
      <c r="CQ222" s="217">
        <f t="shared" si="114"/>
        <v>1</v>
      </c>
      <c r="CR222" s="217">
        <f t="shared" si="115"/>
        <v>1</v>
      </c>
      <c r="CS222" s="317"/>
      <c r="CT222" s="317"/>
      <c r="CU222" s="317"/>
      <c r="CV222" s="317"/>
      <c r="CW222" s="317"/>
      <c r="CX222" s="317"/>
      <c r="CY222" s="317"/>
      <c r="CZ222" s="316"/>
      <c r="DA222" s="312"/>
      <c r="DB222" s="312"/>
      <c r="DC222" s="312"/>
      <c r="DD222" s="312"/>
      <c r="DE222" s="84">
        <f t="shared" si="136"/>
        <v>0</v>
      </c>
      <c r="DF222" s="84">
        <f t="shared" si="136"/>
        <v>0</v>
      </c>
      <c r="DG222" s="84">
        <f t="shared" si="136"/>
        <v>0</v>
      </c>
      <c r="DH222" s="84">
        <f t="shared" si="137"/>
        <v>0</v>
      </c>
      <c r="DI222" s="84">
        <f t="shared" si="137"/>
        <v>0</v>
      </c>
      <c r="DJ222" s="84">
        <f t="shared" si="137"/>
        <v>0</v>
      </c>
      <c r="DK222" s="84">
        <f t="shared" si="137"/>
        <v>0</v>
      </c>
      <c r="DL222" s="311"/>
      <c r="DM222" s="311"/>
      <c r="DN222" s="311"/>
      <c r="DO222" s="311"/>
      <c r="DP222" s="311"/>
      <c r="DQ222" s="311"/>
      <c r="DR222" s="311"/>
    </row>
    <row r="223" spans="1:122" ht="13.5" thickBot="1" x14ac:dyDescent="0.25">
      <c r="A223" s="84">
        <v>1897</v>
      </c>
      <c r="B223" s="309"/>
      <c r="C223" s="112">
        <v>42719</v>
      </c>
      <c r="D223" s="109">
        <v>91474</v>
      </c>
      <c r="E223" s="84">
        <v>10778</v>
      </c>
      <c r="F223" s="88">
        <v>252</v>
      </c>
      <c r="G223" s="84">
        <v>0</v>
      </c>
      <c r="H223" s="89">
        <v>0.97661903878270551</v>
      </c>
      <c r="I223" s="88">
        <v>23533</v>
      </c>
      <c r="J223" s="84">
        <v>1034</v>
      </c>
      <c r="K223" s="88">
        <v>2</v>
      </c>
      <c r="L223" s="89">
        <v>0.95606170059065998</v>
      </c>
      <c r="M223" s="88">
        <v>7162</v>
      </c>
      <c r="N223" s="88">
        <v>199</v>
      </c>
      <c r="O223" s="88">
        <v>2</v>
      </c>
      <c r="P223" s="90">
        <v>0.97221446523317512</v>
      </c>
      <c r="Q223" s="88">
        <v>12322</v>
      </c>
      <c r="R223" s="88">
        <v>516</v>
      </c>
      <c r="S223" s="88">
        <v>1</v>
      </c>
      <c r="T223" s="90">
        <v>0.95812368122058111</v>
      </c>
      <c r="U223" s="88">
        <v>37679</v>
      </c>
      <c r="V223" s="88">
        <v>1394</v>
      </c>
      <c r="W223" s="88">
        <v>2</v>
      </c>
      <c r="X223" s="90">
        <v>0.96300326441784545</v>
      </c>
      <c r="Y223" s="85">
        <v>91474</v>
      </c>
      <c r="Z223" s="85">
        <v>3395</v>
      </c>
      <c r="AA223" s="91">
        <v>7</v>
      </c>
      <c r="AB223" s="92">
        <v>1</v>
      </c>
      <c r="AC223" s="84">
        <v>0</v>
      </c>
      <c r="AD223" s="84">
        <v>0</v>
      </c>
      <c r="AE223" s="114">
        <v>1</v>
      </c>
      <c r="AF223" s="84">
        <v>0</v>
      </c>
      <c r="AG223" s="84">
        <v>0</v>
      </c>
      <c r="AH223" s="114">
        <v>1</v>
      </c>
      <c r="AI223" s="84">
        <v>0</v>
      </c>
      <c r="AJ223" s="84">
        <v>0</v>
      </c>
      <c r="AK223" s="93">
        <v>1</v>
      </c>
      <c r="AL223" s="84">
        <v>0</v>
      </c>
      <c r="AM223" s="94">
        <v>0</v>
      </c>
      <c r="AN223" s="93">
        <v>1</v>
      </c>
      <c r="AO223" s="84">
        <v>0</v>
      </c>
      <c r="AP223" s="94">
        <v>0</v>
      </c>
      <c r="AQ223" s="93">
        <v>1</v>
      </c>
      <c r="AR223" s="84">
        <v>0</v>
      </c>
      <c r="AS223" s="94">
        <v>0</v>
      </c>
      <c r="AT223" s="93">
        <v>1</v>
      </c>
      <c r="AU223" s="84">
        <v>0</v>
      </c>
      <c r="AV223" s="94">
        <v>0</v>
      </c>
      <c r="AW223" s="95">
        <f t="shared" si="126"/>
        <v>10778</v>
      </c>
      <c r="AX223" s="95">
        <f t="shared" si="127"/>
        <v>30695</v>
      </c>
      <c r="AY223" s="96">
        <f t="shared" si="128"/>
        <v>50001</v>
      </c>
      <c r="AZ223" s="115"/>
      <c r="BA223" s="97">
        <v>21</v>
      </c>
      <c r="BB223" s="98">
        <v>9</v>
      </c>
      <c r="BC223" s="98">
        <v>22</v>
      </c>
      <c r="BD223" s="99">
        <v>7.5</v>
      </c>
      <c r="BE223" s="100">
        <v>10.5</v>
      </c>
      <c r="BF223" s="101"/>
      <c r="BG223" s="84"/>
      <c r="BH223" s="84"/>
      <c r="BI223" s="102"/>
      <c r="BJ223" s="102"/>
      <c r="BK223" s="102"/>
      <c r="BL223" s="103"/>
      <c r="BM223" s="104"/>
      <c r="BN223" s="102"/>
      <c r="BO223" s="102"/>
      <c r="BP223" s="104"/>
      <c r="BQ223" s="104"/>
      <c r="BR223" s="104"/>
      <c r="BS223" s="104"/>
      <c r="BT223" s="105">
        <f t="shared" si="116"/>
        <v>1</v>
      </c>
      <c r="BU223" s="105">
        <f t="shared" si="117"/>
        <v>1</v>
      </c>
      <c r="BV223" s="105">
        <f t="shared" si="118"/>
        <v>1</v>
      </c>
      <c r="BW223" s="105">
        <f t="shared" si="108"/>
        <v>1</v>
      </c>
      <c r="BX223" s="105">
        <f t="shared" si="119"/>
        <v>1</v>
      </c>
      <c r="BY223" s="105">
        <f t="shared" si="120"/>
        <v>1</v>
      </c>
      <c r="BZ223" s="105">
        <f t="shared" si="121"/>
        <v>1</v>
      </c>
      <c r="CA223" s="215">
        <v>0.98</v>
      </c>
      <c r="CB223" s="215">
        <v>0.9</v>
      </c>
      <c r="CC223" s="314"/>
      <c r="CD223" s="314"/>
      <c r="CE223" s="314"/>
      <c r="CF223" s="314"/>
      <c r="CG223" s="314"/>
      <c r="CH223" s="314"/>
      <c r="CI223" s="314"/>
      <c r="CJ223" s="216">
        <v>0.998</v>
      </c>
      <c r="CK223" s="216">
        <v>0.95</v>
      </c>
      <c r="CL223" s="217">
        <f t="shared" si="109"/>
        <v>1</v>
      </c>
      <c r="CM223" s="217">
        <f t="shared" si="110"/>
        <v>1</v>
      </c>
      <c r="CN223" s="217">
        <f t="shared" si="111"/>
        <v>1</v>
      </c>
      <c r="CO223" s="217">
        <f t="shared" si="112"/>
        <v>1</v>
      </c>
      <c r="CP223" s="217">
        <f t="shared" si="113"/>
        <v>1</v>
      </c>
      <c r="CQ223" s="217">
        <f t="shared" si="114"/>
        <v>1</v>
      </c>
      <c r="CR223" s="217">
        <f t="shared" si="115"/>
        <v>1</v>
      </c>
      <c r="CS223" s="317"/>
      <c r="CT223" s="317"/>
      <c r="CU223" s="317"/>
      <c r="CV223" s="317"/>
      <c r="CW223" s="317"/>
      <c r="CX223" s="317"/>
      <c r="CY223" s="317"/>
      <c r="CZ223" s="316"/>
      <c r="DA223" s="312"/>
      <c r="DB223" s="312"/>
      <c r="DC223" s="312"/>
      <c r="DD223" s="312"/>
      <c r="DE223" s="84">
        <f t="shared" si="136"/>
        <v>0</v>
      </c>
      <c r="DF223" s="84">
        <f t="shared" si="136"/>
        <v>0</v>
      </c>
      <c r="DG223" s="84">
        <f t="shared" si="136"/>
        <v>0</v>
      </c>
      <c r="DH223" s="84">
        <f t="shared" si="137"/>
        <v>0</v>
      </c>
      <c r="DI223" s="84">
        <f t="shared" si="137"/>
        <v>0</v>
      </c>
      <c r="DJ223" s="84">
        <f t="shared" si="137"/>
        <v>0</v>
      </c>
      <c r="DK223" s="84">
        <f t="shared" si="137"/>
        <v>0</v>
      </c>
      <c r="DL223" s="311"/>
      <c r="DM223" s="311"/>
      <c r="DN223" s="311"/>
      <c r="DO223" s="311"/>
      <c r="DP223" s="311"/>
      <c r="DQ223" s="311"/>
      <c r="DR223" s="311"/>
    </row>
    <row r="224" spans="1:122" ht="13.5" thickBot="1" x14ac:dyDescent="0.25">
      <c r="A224" s="84">
        <v>1898</v>
      </c>
      <c r="B224" s="309"/>
      <c r="C224" s="112">
        <v>42720</v>
      </c>
      <c r="D224" s="109">
        <v>85778</v>
      </c>
      <c r="E224" s="84">
        <v>9969</v>
      </c>
      <c r="F224" s="88">
        <v>215</v>
      </c>
      <c r="G224" s="84">
        <v>0</v>
      </c>
      <c r="H224" s="110">
        <v>0.9784331427425017</v>
      </c>
      <c r="I224" s="88">
        <v>22674</v>
      </c>
      <c r="J224" s="84">
        <v>695</v>
      </c>
      <c r="K224" s="88">
        <v>8</v>
      </c>
      <c r="L224" s="89">
        <v>0.96934815206844849</v>
      </c>
      <c r="M224" s="88">
        <v>6132</v>
      </c>
      <c r="N224" s="88">
        <v>183</v>
      </c>
      <c r="O224" s="88">
        <v>1</v>
      </c>
      <c r="P224" s="90">
        <v>0.97015655577299409</v>
      </c>
      <c r="Q224" s="88">
        <v>14105</v>
      </c>
      <c r="R224" s="88">
        <v>621</v>
      </c>
      <c r="S224" s="88">
        <v>2</v>
      </c>
      <c r="T224" s="90">
        <v>0.95597305919886566</v>
      </c>
      <c r="U224" s="88">
        <v>32898</v>
      </c>
      <c r="V224" s="88">
        <v>1278</v>
      </c>
      <c r="W224" s="88">
        <v>11</v>
      </c>
      <c r="X224" s="90">
        <v>0.96115265365675728</v>
      </c>
      <c r="Y224" s="85">
        <v>85778</v>
      </c>
      <c r="Z224" s="85">
        <v>2992</v>
      </c>
      <c r="AA224" s="91">
        <v>22</v>
      </c>
      <c r="AB224" s="92">
        <v>1</v>
      </c>
      <c r="AC224" s="84">
        <v>0</v>
      </c>
      <c r="AD224" s="84">
        <v>0</v>
      </c>
      <c r="AE224" s="114">
        <v>1</v>
      </c>
      <c r="AF224" s="84">
        <v>0</v>
      </c>
      <c r="AG224" s="84">
        <v>0</v>
      </c>
      <c r="AH224" s="114">
        <v>1</v>
      </c>
      <c r="AI224" s="84">
        <v>0</v>
      </c>
      <c r="AJ224" s="84">
        <v>0</v>
      </c>
      <c r="AK224" s="93">
        <v>1</v>
      </c>
      <c r="AL224" s="84">
        <v>0</v>
      </c>
      <c r="AM224" s="94">
        <v>0</v>
      </c>
      <c r="AN224" s="93">
        <v>1</v>
      </c>
      <c r="AO224" s="84">
        <v>0</v>
      </c>
      <c r="AP224" s="94">
        <v>0</v>
      </c>
      <c r="AQ224" s="93">
        <v>1</v>
      </c>
      <c r="AR224" s="84">
        <v>0</v>
      </c>
      <c r="AS224" s="94">
        <v>0</v>
      </c>
      <c r="AT224" s="93">
        <v>1</v>
      </c>
      <c r="AU224" s="84">
        <v>0</v>
      </c>
      <c r="AV224" s="94">
        <v>0</v>
      </c>
      <c r="AW224" s="95">
        <f t="shared" si="126"/>
        <v>9969</v>
      </c>
      <c r="AX224" s="95">
        <f t="shared" si="127"/>
        <v>28806</v>
      </c>
      <c r="AY224" s="96">
        <f t="shared" si="128"/>
        <v>47003</v>
      </c>
      <c r="AZ224" s="115"/>
      <c r="BA224" s="97">
        <v>21</v>
      </c>
      <c r="BB224" s="98">
        <v>9</v>
      </c>
      <c r="BC224" s="98">
        <v>22</v>
      </c>
      <c r="BD224" s="99">
        <v>7.5</v>
      </c>
      <c r="BE224" s="100">
        <v>10.5</v>
      </c>
      <c r="BF224" s="101"/>
      <c r="BG224" s="84"/>
      <c r="BH224" s="84"/>
      <c r="BI224" s="102"/>
      <c r="BJ224" s="102"/>
      <c r="BK224" s="102"/>
      <c r="BL224" s="103"/>
      <c r="BM224" s="104"/>
      <c r="BN224" s="102"/>
      <c r="BO224" s="102"/>
      <c r="BP224" s="104"/>
      <c r="BQ224" s="104"/>
      <c r="BR224" s="104"/>
      <c r="BS224" s="104"/>
      <c r="BT224" s="105">
        <f t="shared" si="116"/>
        <v>1</v>
      </c>
      <c r="BU224" s="105">
        <f t="shared" si="117"/>
        <v>1</v>
      </c>
      <c r="BV224" s="105">
        <f t="shared" si="118"/>
        <v>1</v>
      </c>
      <c r="BW224" s="105">
        <f t="shared" si="108"/>
        <v>1</v>
      </c>
      <c r="BX224" s="105">
        <f t="shared" si="119"/>
        <v>1</v>
      </c>
      <c r="BY224" s="105">
        <f t="shared" si="120"/>
        <v>1</v>
      </c>
      <c r="BZ224" s="105">
        <f t="shared" si="121"/>
        <v>1</v>
      </c>
      <c r="CA224" s="215">
        <v>0.98</v>
      </c>
      <c r="CB224" s="215">
        <v>0.9</v>
      </c>
      <c r="CC224" s="314"/>
      <c r="CD224" s="314"/>
      <c r="CE224" s="314"/>
      <c r="CF224" s="314"/>
      <c r="CG224" s="314"/>
      <c r="CH224" s="314"/>
      <c r="CI224" s="314"/>
      <c r="CJ224" s="216">
        <v>0.998</v>
      </c>
      <c r="CK224" s="216">
        <v>0.95</v>
      </c>
      <c r="CL224" s="217">
        <f t="shared" si="109"/>
        <v>1</v>
      </c>
      <c r="CM224" s="217">
        <f t="shared" si="110"/>
        <v>1</v>
      </c>
      <c r="CN224" s="217">
        <f t="shared" si="111"/>
        <v>1</v>
      </c>
      <c r="CO224" s="217">
        <f t="shared" si="112"/>
        <v>1</v>
      </c>
      <c r="CP224" s="217">
        <f t="shared" si="113"/>
        <v>1</v>
      </c>
      <c r="CQ224" s="217">
        <f t="shared" si="114"/>
        <v>1</v>
      </c>
      <c r="CR224" s="217">
        <f t="shared" si="115"/>
        <v>1</v>
      </c>
      <c r="CS224" s="317"/>
      <c r="CT224" s="317"/>
      <c r="CU224" s="317"/>
      <c r="CV224" s="317"/>
      <c r="CW224" s="317"/>
      <c r="CX224" s="317"/>
      <c r="CY224" s="317"/>
      <c r="CZ224" s="316"/>
      <c r="DA224" s="312"/>
      <c r="DB224" s="312"/>
      <c r="DC224" s="312"/>
      <c r="DD224" s="312"/>
      <c r="DE224" s="84">
        <f t="shared" si="136"/>
        <v>0</v>
      </c>
      <c r="DF224" s="84">
        <f t="shared" si="136"/>
        <v>0</v>
      </c>
      <c r="DG224" s="84">
        <f t="shared" si="136"/>
        <v>0</v>
      </c>
      <c r="DH224" s="84">
        <f t="shared" si="137"/>
        <v>0</v>
      </c>
      <c r="DI224" s="84">
        <f t="shared" si="137"/>
        <v>0</v>
      </c>
      <c r="DJ224" s="84">
        <f t="shared" si="137"/>
        <v>0</v>
      </c>
      <c r="DK224" s="84">
        <f t="shared" si="137"/>
        <v>0</v>
      </c>
      <c r="DL224" s="311"/>
      <c r="DM224" s="311"/>
      <c r="DN224" s="311"/>
      <c r="DO224" s="311"/>
      <c r="DP224" s="311"/>
      <c r="DQ224" s="311"/>
      <c r="DR224" s="311"/>
    </row>
    <row r="225" spans="1:122" ht="13.5" thickBot="1" x14ac:dyDescent="0.25">
      <c r="A225" s="84">
        <v>1899</v>
      </c>
      <c r="B225" s="309"/>
      <c r="C225" s="112">
        <v>42721</v>
      </c>
      <c r="D225" s="109">
        <v>23417</v>
      </c>
      <c r="E225" s="84"/>
      <c r="F225" s="88"/>
      <c r="G225" s="84"/>
      <c r="H225" s="110"/>
      <c r="I225" s="88">
        <v>8255</v>
      </c>
      <c r="J225" s="84">
        <v>440</v>
      </c>
      <c r="K225" s="88">
        <v>0</v>
      </c>
      <c r="L225" s="89">
        <v>0.94669897032101757</v>
      </c>
      <c r="M225" s="88">
        <v>4641</v>
      </c>
      <c r="N225" s="88">
        <v>216</v>
      </c>
      <c r="O225" s="88">
        <v>0</v>
      </c>
      <c r="P225" s="90">
        <v>0.95345830639948292</v>
      </c>
      <c r="Q225" s="88">
        <v>5254</v>
      </c>
      <c r="R225" s="88">
        <v>338</v>
      </c>
      <c r="S225" s="88">
        <v>2</v>
      </c>
      <c r="T225" s="90">
        <v>0.93566806242862577</v>
      </c>
      <c r="U225" s="88">
        <v>5267</v>
      </c>
      <c r="V225" s="88">
        <v>182</v>
      </c>
      <c r="W225" s="88">
        <v>0</v>
      </c>
      <c r="X225" s="90">
        <v>0.96544522498576035</v>
      </c>
      <c r="Y225" s="85">
        <v>23417</v>
      </c>
      <c r="Z225" s="85">
        <v>1176</v>
      </c>
      <c r="AA225" s="91">
        <v>2</v>
      </c>
      <c r="AB225" s="92">
        <v>1</v>
      </c>
      <c r="AC225" s="84">
        <v>0</v>
      </c>
      <c r="AD225" s="84">
        <v>0</v>
      </c>
      <c r="AE225" s="114">
        <v>1</v>
      </c>
      <c r="AF225" s="84">
        <v>0</v>
      </c>
      <c r="AG225" s="84">
        <v>0</v>
      </c>
      <c r="AH225" s="114">
        <v>0.97888888888888892</v>
      </c>
      <c r="AI225" s="84">
        <v>1</v>
      </c>
      <c r="AJ225" s="84">
        <v>0.38</v>
      </c>
      <c r="AK225" s="93">
        <v>1</v>
      </c>
      <c r="AL225" s="84">
        <v>0</v>
      </c>
      <c r="AM225" s="94">
        <v>0</v>
      </c>
      <c r="AN225" s="93">
        <v>1</v>
      </c>
      <c r="AO225" s="84">
        <v>0</v>
      </c>
      <c r="AP225" s="94">
        <v>0</v>
      </c>
      <c r="AQ225" s="93">
        <v>1</v>
      </c>
      <c r="AR225" s="84">
        <v>0</v>
      </c>
      <c r="AS225" s="94">
        <v>0</v>
      </c>
      <c r="AT225" s="93">
        <v>1</v>
      </c>
      <c r="AU225" s="84">
        <v>0</v>
      </c>
      <c r="AV225" s="94">
        <v>0</v>
      </c>
      <c r="AW225" s="95">
        <f t="shared" si="126"/>
        <v>0</v>
      </c>
      <c r="AX225" s="95">
        <f t="shared" si="127"/>
        <v>12896</v>
      </c>
      <c r="AY225" s="96">
        <f t="shared" si="128"/>
        <v>10521</v>
      </c>
      <c r="AZ225" s="115" t="s">
        <v>199</v>
      </c>
      <c r="BA225" s="97">
        <v>21</v>
      </c>
      <c r="BB225" s="98">
        <v>9</v>
      </c>
      <c r="BC225" s="98">
        <v>22</v>
      </c>
      <c r="BD225" s="99">
        <v>7.5</v>
      </c>
      <c r="BE225" s="100">
        <v>10.5</v>
      </c>
      <c r="BF225" s="101"/>
      <c r="BG225" s="84"/>
      <c r="BH225" s="84">
        <v>0.38</v>
      </c>
      <c r="BI225" s="102"/>
      <c r="BJ225" s="102"/>
      <c r="BK225" s="102"/>
      <c r="BL225" s="103"/>
      <c r="BM225" s="104"/>
      <c r="BN225" s="102"/>
      <c r="BO225" s="102">
        <v>0</v>
      </c>
      <c r="BP225" s="104"/>
      <c r="BQ225" s="104"/>
      <c r="BR225" s="104"/>
      <c r="BS225" s="104"/>
      <c r="BT225" s="105">
        <f t="shared" si="116"/>
        <v>1</v>
      </c>
      <c r="BU225" s="105">
        <f t="shared" si="117"/>
        <v>1</v>
      </c>
      <c r="BV225" s="105">
        <f t="shared" si="118"/>
        <v>1</v>
      </c>
      <c r="BW225" s="105">
        <f t="shared" ref="BW225:BW288" si="146">IF(BP225&lt;1,1,AK225)</f>
        <v>1</v>
      </c>
      <c r="BX225" s="105">
        <f t="shared" si="119"/>
        <v>1</v>
      </c>
      <c r="BY225" s="105">
        <f t="shared" si="120"/>
        <v>1</v>
      </c>
      <c r="BZ225" s="105">
        <f t="shared" si="121"/>
        <v>1</v>
      </c>
      <c r="CA225" s="215">
        <v>0.98</v>
      </c>
      <c r="CB225" s="215">
        <v>0.9</v>
      </c>
      <c r="CC225" s="314"/>
      <c r="CD225" s="314"/>
      <c r="CE225" s="314"/>
      <c r="CF225" s="314"/>
      <c r="CG225" s="314"/>
      <c r="CH225" s="314"/>
      <c r="CI225" s="314"/>
      <c r="CJ225" s="216">
        <v>0.998</v>
      </c>
      <c r="CK225" s="216">
        <v>0.95</v>
      </c>
      <c r="CL225" s="217">
        <f t="shared" ref="CL225:CL288" si="147">AB225</f>
        <v>1</v>
      </c>
      <c r="CM225" s="217">
        <f t="shared" ref="CM225:CM288" si="148">AE225</f>
        <v>1</v>
      </c>
      <c r="CN225" s="217">
        <f t="shared" ref="CN225:CN288" si="149">AH225</f>
        <v>0.97888888888888892</v>
      </c>
      <c r="CO225" s="217">
        <f t="shared" ref="CO225:CO288" si="150">AK225</f>
        <v>1</v>
      </c>
      <c r="CP225" s="217">
        <f t="shared" ref="CP225:CP288" si="151">AN225</f>
        <v>1</v>
      </c>
      <c r="CQ225" s="217">
        <f t="shared" ref="CQ225:CQ288" si="152">AQ225</f>
        <v>1</v>
      </c>
      <c r="CR225" s="217">
        <f t="shared" ref="CR225:CR288" si="153">AT225</f>
        <v>1</v>
      </c>
      <c r="CS225" s="317"/>
      <c r="CT225" s="317"/>
      <c r="CU225" s="317"/>
      <c r="CV225" s="317"/>
      <c r="CW225" s="317"/>
      <c r="CX225" s="317"/>
      <c r="CY225" s="317"/>
      <c r="CZ225" s="316"/>
      <c r="DA225" s="312"/>
      <c r="DB225" s="312"/>
      <c r="DC225" s="312"/>
      <c r="DD225" s="312"/>
      <c r="DE225" s="84">
        <f t="shared" si="136"/>
        <v>0</v>
      </c>
      <c r="DF225" s="84">
        <f t="shared" si="136"/>
        <v>0</v>
      </c>
      <c r="DG225" s="84">
        <f t="shared" si="136"/>
        <v>0</v>
      </c>
      <c r="DH225" s="84">
        <f t="shared" si="137"/>
        <v>0</v>
      </c>
      <c r="DI225" s="84">
        <f t="shared" si="137"/>
        <v>0</v>
      </c>
      <c r="DJ225" s="84">
        <f t="shared" si="137"/>
        <v>0</v>
      </c>
      <c r="DK225" s="84">
        <f t="shared" si="137"/>
        <v>0</v>
      </c>
      <c r="DL225" s="311"/>
      <c r="DM225" s="311"/>
      <c r="DN225" s="311"/>
      <c r="DO225" s="311"/>
      <c r="DP225" s="311"/>
      <c r="DQ225" s="311"/>
      <c r="DR225" s="311"/>
    </row>
    <row r="226" spans="1:122" ht="13.5" thickBot="1" x14ac:dyDescent="0.25">
      <c r="A226" s="84">
        <v>1900</v>
      </c>
      <c r="B226" s="310"/>
      <c r="C226" s="112">
        <v>42722</v>
      </c>
      <c r="D226" s="109">
        <v>64981</v>
      </c>
      <c r="E226" s="84">
        <v>2038</v>
      </c>
      <c r="F226" s="88">
        <v>32</v>
      </c>
      <c r="G226" s="84">
        <v>0</v>
      </c>
      <c r="H226" s="89">
        <v>0.98429833169774283</v>
      </c>
      <c r="I226" s="88">
        <v>15888</v>
      </c>
      <c r="J226" s="84">
        <v>375</v>
      </c>
      <c r="K226" s="88">
        <v>0</v>
      </c>
      <c r="L226" s="89">
        <v>0.97639728096676737</v>
      </c>
      <c r="M226" s="88">
        <v>8941</v>
      </c>
      <c r="N226" s="88">
        <v>290</v>
      </c>
      <c r="O226" s="88">
        <v>0</v>
      </c>
      <c r="P226" s="90">
        <v>0.96756514931215742</v>
      </c>
      <c r="Q226" s="88">
        <v>6264</v>
      </c>
      <c r="R226" s="88">
        <v>222</v>
      </c>
      <c r="S226" s="88">
        <v>0</v>
      </c>
      <c r="T226" s="90">
        <v>0.96455938697318011</v>
      </c>
      <c r="U226" s="88">
        <v>31850</v>
      </c>
      <c r="V226" s="88">
        <v>826</v>
      </c>
      <c r="W226" s="88">
        <v>1</v>
      </c>
      <c r="X226" s="90">
        <v>0.97406593406593411</v>
      </c>
      <c r="Y226" s="85">
        <v>64981</v>
      </c>
      <c r="Z226" s="85">
        <v>1745</v>
      </c>
      <c r="AA226" s="91">
        <v>1</v>
      </c>
      <c r="AB226" s="92">
        <v>1</v>
      </c>
      <c r="AC226" s="84">
        <v>0</v>
      </c>
      <c r="AD226" s="84">
        <v>0</v>
      </c>
      <c r="AE226" s="114">
        <v>1</v>
      </c>
      <c r="AF226" s="84">
        <v>0</v>
      </c>
      <c r="AG226" s="84">
        <v>0</v>
      </c>
      <c r="AH226" s="114">
        <v>1</v>
      </c>
      <c r="AI226" s="84">
        <v>0</v>
      </c>
      <c r="AJ226" s="84">
        <v>0</v>
      </c>
      <c r="AK226" s="93">
        <v>1</v>
      </c>
      <c r="AL226" s="84">
        <v>0</v>
      </c>
      <c r="AM226" s="94">
        <v>0</v>
      </c>
      <c r="AN226" s="93">
        <v>1</v>
      </c>
      <c r="AO226" s="84">
        <v>0</v>
      </c>
      <c r="AP226" s="94">
        <v>0</v>
      </c>
      <c r="AQ226" s="93">
        <v>1</v>
      </c>
      <c r="AR226" s="84">
        <v>0</v>
      </c>
      <c r="AS226" s="94">
        <v>0</v>
      </c>
      <c r="AT226" s="93">
        <v>1</v>
      </c>
      <c r="AU226" s="84">
        <v>0</v>
      </c>
      <c r="AV226" s="94">
        <v>0</v>
      </c>
      <c r="AW226" s="95">
        <f t="shared" si="126"/>
        <v>2038</v>
      </c>
      <c r="AX226" s="95">
        <f t="shared" si="127"/>
        <v>24829</v>
      </c>
      <c r="AY226" s="96">
        <f t="shared" si="128"/>
        <v>38114</v>
      </c>
      <c r="AZ226" s="115"/>
      <c r="BA226" s="97">
        <v>21</v>
      </c>
      <c r="BB226" s="98">
        <v>9</v>
      </c>
      <c r="BC226" s="98">
        <v>22</v>
      </c>
      <c r="BD226" s="99">
        <v>7.5</v>
      </c>
      <c r="BE226" s="100">
        <v>10.5</v>
      </c>
      <c r="BF226" s="101"/>
      <c r="BG226" s="84"/>
      <c r="BH226" s="84"/>
      <c r="BI226" s="102"/>
      <c r="BJ226" s="102"/>
      <c r="BK226" s="102"/>
      <c r="BL226" s="103"/>
      <c r="BM226" s="104"/>
      <c r="BN226" s="102"/>
      <c r="BO226" s="102"/>
      <c r="BP226" s="104"/>
      <c r="BQ226" s="104"/>
      <c r="BR226" s="104"/>
      <c r="BS226" s="104"/>
      <c r="BT226" s="105">
        <f t="shared" ref="BT226:BT289" si="154">IF(BM226&lt;1,1,AB226)</f>
        <v>1</v>
      </c>
      <c r="BU226" s="105">
        <f t="shared" ref="BU226:BU289" si="155">IF(BN226&lt;1,1,AE226)</f>
        <v>1</v>
      </c>
      <c r="BV226" s="105">
        <f t="shared" ref="BV226:BV289" si="156">IF(BO226&lt;1,1,AH226)</f>
        <v>1</v>
      </c>
      <c r="BW226" s="105">
        <f t="shared" si="146"/>
        <v>1</v>
      </c>
      <c r="BX226" s="105">
        <f t="shared" ref="BX226:BX289" si="157">IF(BQ226&lt;1,1,AN226)</f>
        <v>1</v>
      </c>
      <c r="BY226" s="105">
        <f t="shared" ref="BY226:BY289" si="158">IF(BR226&lt;1,1,AQ226)</f>
        <v>1</v>
      </c>
      <c r="BZ226" s="105">
        <f t="shared" ref="BZ226:BZ289" si="159">IF(BS226&lt;1,1,AT226)</f>
        <v>1</v>
      </c>
      <c r="CA226" s="215">
        <v>0.98</v>
      </c>
      <c r="CB226" s="215">
        <v>0.9</v>
      </c>
      <c r="CC226" s="315"/>
      <c r="CD226" s="315"/>
      <c r="CE226" s="315"/>
      <c r="CF226" s="315"/>
      <c r="CG226" s="315"/>
      <c r="CH226" s="315"/>
      <c r="CI226" s="315"/>
      <c r="CJ226" s="216">
        <v>0.998</v>
      </c>
      <c r="CK226" s="216">
        <v>0.95</v>
      </c>
      <c r="CL226" s="217">
        <f t="shared" si="147"/>
        <v>1</v>
      </c>
      <c r="CM226" s="217">
        <f t="shared" si="148"/>
        <v>1</v>
      </c>
      <c r="CN226" s="217">
        <f t="shared" si="149"/>
        <v>1</v>
      </c>
      <c r="CO226" s="217">
        <f t="shared" si="150"/>
        <v>1</v>
      </c>
      <c r="CP226" s="217">
        <f t="shared" si="151"/>
        <v>1</v>
      </c>
      <c r="CQ226" s="217">
        <f t="shared" si="152"/>
        <v>1</v>
      </c>
      <c r="CR226" s="217">
        <f t="shared" si="153"/>
        <v>1</v>
      </c>
      <c r="CS226" s="317"/>
      <c r="CT226" s="317"/>
      <c r="CU226" s="317"/>
      <c r="CV226" s="317"/>
      <c r="CW226" s="317"/>
      <c r="CX226" s="317"/>
      <c r="CY226" s="317"/>
      <c r="CZ226" s="316"/>
      <c r="DA226" s="312"/>
      <c r="DB226" s="312"/>
      <c r="DC226" s="312"/>
      <c r="DD226" s="312"/>
      <c r="DE226" s="84">
        <f t="shared" si="136"/>
        <v>0</v>
      </c>
      <c r="DF226" s="84">
        <f t="shared" si="136"/>
        <v>0</v>
      </c>
      <c r="DG226" s="84">
        <f t="shared" si="136"/>
        <v>0</v>
      </c>
      <c r="DH226" s="84">
        <f t="shared" si="137"/>
        <v>0</v>
      </c>
      <c r="DI226" s="84">
        <f t="shared" si="137"/>
        <v>0</v>
      </c>
      <c r="DJ226" s="84">
        <f t="shared" si="137"/>
        <v>0</v>
      </c>
      <c r="DK226" s="84">
        <f t="shared" si="137"/>
        <v>0</v>
      </c>
      <c r="DL226" s="311"/>
      <c r="DM226" s="311"/>
      <c r="DN226" s="311"/>
      <c r="DO226" s="311"/>
      <c r="DP226" s="311"/>
      <c r="DQ226" s="311"/>
      <c r="DR226" s="311"/>
    </row>
    <row r="227" spans="1:122" ht="13.5" thickBot="1" x14ac:dyDescent="0.25">
      <c r="A227" s="84">
        <v>1901</v>
      </c>
      <c r="B227" s="308">
        <v>51</v>
      </c>
      <c r="C227" s="112">
        <v>42723</v>
      </c>
      <c r="D227" s="109">
        <f t="shared" ref="D227:D234" si="160">SUM(E227,I227,M227,Q227,U227)</f>
        <v>103614</v>
      </c>
      <c r="E227" s="84">
        <v>12694</v>
      </c>
      <c r="F227" s="88">
        <v>317</v>
      </c>
      <c r="G227" s="84">
        <v>0</v>
      </c>
      <c r="H227" s="110">
        <v>0.9750275720812982</v>
      </c>
      <c r="I227" s="88">
        <v>19670</v>
      </c>
      <c r="J227" s="84">
        <v>616</v>
      </c>
      <c r="K227" s="88">
        <v>3</v>
      </c>
      <c r="L227" s="89">
        <v>0.96868327402135235</v>
      </c>
      <c r="M227" s="88">
        <v>7412</v>
      </c>
      <c r="N227" s="88">
        <v>252</v>
      </c>
      <c r="O227" s="88">
        <v>0</v>
      </c>
      <c r="P227" s="90">
        <v>0.96600107933081492</v>
      </c>
      <c r="Q227" s="88">
        <v>13293</v>
      </c>
      <c r="R227" s="88">
        <v>350</v>
      </c>
      <c r="S227" s="88">
        <v>1</v>
      </c>
      <c r="T227" s="90">
        <v>0.97367035281727221</v>
      </c>
      <c r="U227" s="88">
        <v>50545</v>
      </c>
      <c r="V227" s="88">
        <v>1663</v>
      </c>
      <c r="W227" s="88">
        <v>0</v>
      </c>
      <c r="X227" s="90">
        <v>0.96709862498763477</v>
      </c>
      <c r="Y227" s="85">
        <f t="shared" ref="Y227:AA233" si="161">E227+I227+M227+Q227+U227</f>
        <v>103614</v>
      </c>
      <c r="Z227" s="85">
        <f t="shared" si="161"/>
        <v>3198</v>
      </c>
      <c r="AA227" s="91">
        <f t="shared" si="161"/>
        <v>4</v>
      </c>
      <c r="AB227" s="92">
        <v>1</v>
      </c>
      <c r="AC227" s="84">
        <v>0</v>
      </c>
      <c r="AD227" s="84">
        <v>0</v>
      </c>
      <c r="AE227" s="114">
        <v>1</v>
      </c>
      <c r="AF227" s="84">
        <v>0</v>
      </c>
      <c r="AG227" s="84">
        <v>0</v>
      </c>
      <c r="AH227" s="114">
        <v>0.99444444444444435</v>
      </c>
      <c r="AI227" s="84">
        <v>1</v>
      </c>
      <c r="AJ227" s="84">
        <v>0.1</v>
      </c>
      <c r="AK227" s="218">
        <v>1</v>
      </c>
      <c r="AL227" s="84">
        <v>0</v>
      </c>
      <c r="AM227" s="94">
        <v>0</v>
      </c>
      <c r="AN227" s="218">
        <v>1</v>
      </c>
      <c r="AO227" s="84">
        <v>0</v>
      </c>
      <c r="AP227" s="94">
        <v>0</v>
      </c>
      <c r="AQ227" s="218">
        <v>1</v>
      </c>
      <c r="AR227" s="84">
        <v>0</v>
      </c>
      <c r="AS227" s="94">
        <v>0</v>
      </c>
      <c r="AT227" s="218">
        <v>1</v>
      </c>
      <c r="AU227" s="84">
        <v>0</v>
      </c>
      <c r="AV227" s="219">
        <v>0</v>
      </c>
      <c r="AW227" s="220">
        <f t="shared" si="126"/>
        <v>12694</v>
      </c>
      <c r="AX227" s="220">
        <f t="shared" si="127"/>
        <v>27082</v>
      </c>
      <c r="AY227" s="221">
        <f t="shared" si="128"/>
        <v>63838</v>
      </c>
      <c r="AZ227" s="115" t="s">
        <v>200</v>
      </c>
      <c r="BA227" s="97">
        <v>14.5</v>
      </c>
      <c r="BB227" s="98">
        <v>0</v>
      </c>
      <c r="BC227" s="98">
        <v>12</v>
      </c>
      <c r="BD227" s="98">
        <v>7.5</v>
      </c>
      <c r="BE227" s="116">
        <v>10.5</v>
      </c>
      <c r="BF227" s="101"/>
      <c r="BG227" s="84"/>
      <c r="BH227" s="84">
        <v>0.1</v>
      </c>
      <c r="BI227" s="102"/>
      <c r="BJ227" s="102"/>
      <c r="BK227" s="102"/>
      <c r="BL227" s="103"/>
      <c r="BM227" s="104"/>
      <c r="BN227" s="102"/>
      <c r="BO227" s="102">
        <v>0</v>
      </c>
      <c r="BP227" s="104"/>
      <c r="BQ227" s="104"/>
      <c r="BR227" s="104"/>
      <c r="BS227" s="104"/>
      <c r="BT227" s="105">
        <f t="shared" si="154"/>
        <v>1</v>
      </c>
      <c r="BU227" s="105">
        <f t="shared" si="155"/>
        <v>1</v>
      </c>
      <c r="BV227" s="105">
        <f t="shared" si="156"/>
        <v>1</v>
      </c>
      <c r="BW227" s="105">
        <f t="shared" si="146"/>
        <v>1</v>
      </c>
      <c r="BX227" s="105">
        <f t="shared" si="157"/>
        <v>1</v>
      </c>
      <c r="BY227" s="105">
        <f t="shared" si="158"/>
        <v>1</v>
      </c>
      <c r="BZ227" s="105">
        <f t="shared" si="159"/>
        <v>1</v>
      </c>
      <c r="CA227" s="215">
        <v>0.98</v>
      </c>
      <c r="CB227" s="215">
        <v>0.9</v>
      </c>
      <c r="CC227" s="313">
        <f t="shared" ref="CC227:CI227" si="162">AVERAGE(BT227:BT233)</f>
        <v>1</v>
      </c>
      <c r="CD227" s="313">
        <f t="shared" si="162"/>
        <v>1</v>
      </c>
      <c r="CE227" s="313">
        <f t="shared" si="162"/>
        <v>1</v>
      </c>
      <c r="CF227" s="313">
        <f t="shared" si="162"/>
        <v>1</v>
      </c>
      <c r="CG227" s="313">
        <f t="shared" si="162"/>
        <v>1</v>
      </c>
      <c r="CH227" s="313">
        <f t="shared" si="162"/>
        <v>1</v>
      </c>
      <c r="CI227" s="313">
        <f t="shared" si="162"/>
        <v>1</v>
      </c>
      <c r="CJ227" s="216">
        <v>0.998</v>
      </c>
      <c r="CK227" s="216">
        <v>0.95</v>
      </c>
      <c r="CL227" s="217">
        <f t="shared" si="147"/>
        <v>1</v>
      </c>
      <c r="CM227" s="217">
        <f t="shared" si="148"/>
        <v>1</v>
      </c>
      <c r="CN227" s="217">
        <f t="shared" si="149"/>
        <v>0.99444444444444435</v>
      </c>
      <c r="CO227" s="217">
        <f t="shared" si="150"/>
        <v>1</v>
      </c>
      <c r="CP227" s="217">
        <f t="shared" si="151"/>
        <v>1</v>
      </c>
      <c r="CQ227" s="217">
        <f t="shared" si="152"/>
        <v>1</v>
      </c>
      <c r="CR227" s="217">
        <f t="shared" si="153"/>
        <v>1</v>
      </c>
      <c r="CS227" s="316">
        <f t="shared" ref="CS227:CY227" si="163">AVERAGE(CL227:CL233)</f>
        <v>1</v>
      </c>
      <c r="CT227" s="316">
        <f t="shared" si="163"/>
        <v>1</v>
      </c>
      <c r="CU227" s="316">
        <f t="shared" si="163"/>
        <v>0.99907777777777773</v>
      </c>
      <c r="CV227" s="316">
        <f t="shared" si="163"/>
        <v>1</v>
      </c>
      <c r="CW227" s="316">
        <f t="shared" si="163"/>
        <v>1</v>
      </c>
      <c r="CX227" s="316">
        <f t="shared" si="163"/>
        <v>1</v>
      </c>
      <c r="CY227" s="316">
        <f t="shared" si="163"/>
        <v>1</v>
      </c>
      <c r="CZ227" s="316">
        <f>(SUM(Q227:Q233)-SUM(R227:R233))/SUM(Q227:Q233)</f>
        <v>0.96400736464692605</v>
      </c>
      <c r="DA227" s="312">
        <f>(SUM(U227:U233)-SUM(V227:V233))/SUM(U227:U233)</f>
        <v>0.96309299193833864</v>
      </c>
      <c r="DB227" s="312">
        <f>((SUM(E227:E233)-SUM(F227:F233))/SUM(E227:E233))</f>
        <v>0.97550141081369635</v>
      </c>
      <c r="DC227" s="312">
        <f>((SUM(I227:I233)-SUM(J227:J233))/SUM(I227:I233))</f>
        <v>0.96910078115475862</v>
      </c>
      <c r="DD227" s="312">
        <f>((SUM(M227:M233)-SUM(N227:N233))/SUM(M227:M233))</f>
        <v>0.96198148193629196</v>
      </c>
      <c r="DE227" s="84">
        <f t="shared" si="136"/>
        <v>0</v>
      </c>
      <c r="DF227" s="84">
        <f t="shared" si="136"/>
        <v>0</v>
      </c>
      <c r="DG227" s="84">
        <f t="shared" si="136"/>
        <v>0</v>
      </c>
      <c r="DH227" s="84">
        <f t="shared" si="137"/>
        <v>0</v>
      </c>
      <c r="DI227" s="84">
        <f t="shared" si="137"/>
        <v>0</v>
      </c>
      <c r="DJ227" s="84">
        <f t="shared" si="137"/>
        <v>0</v>
      </c>
      <c r="DK227" s="84">
        <f t="shared" si="137"/>
        <v>0</v>
      </c>
      <c r="DL227" s="311">
        <f>IF(CC227&lt;99%,5000,IF(CC227&lt;99.2%,4500,IF(CC227&lt;99.3%,4000,IF(CC227&lt;99.4%,3500,IF(CC227&lt;99.5%,3000,IF(CC227&lt;99.6%,2500,IF(CC227&lt;99.7%,2000,IF(CC227&lt;99.8%,1500,))))))))</f>
        <v>0</v>
      </c>
      <c r="DM227" s="311">
        <f>IF(CD227&lt;99%,5000,IF(CD227&lt;99.2%,4500,IF(CD227&lt;99.3%,4000,IF(CD227&lt;99.4%,3500,IF(CD227&lt;99.5%,3000,IF(CD227&lt;99.6%,2500,IF(CD227&lt;99.7%,2000,IF(CD227&lt;99.8%,1500,))))))))</f>
        <v>0</v>
      </c>
      <c r="DN227" s="311">
        <f>IF(CE227&lt;99%,5000,IF(CE227&lt;99.2%,4500,IF(CE227&lt;99.3%,4000,IF(CE227&lt;99.4%,3500,IF(CE227&lt;99.5%,3000,IF(CE227&lt;99.6%,2500,IF(CE227&lt;99.7%,2000,IF(CE227&lt;99.8%,1500,))))))))</f>
        <v>0</v>
      </c>
      <c r="DO227" s="311">
        <f>IF(CF227&lt;88.2%,5000,IF(CF227&lt;88.4%,4500,IF(CF227&lt;88.5%,4000,IF(CF227&lt;88.6%,3500,IF(CF227&lt;88.7%,3000,IF(CF227&lt;88.8%,2500,IF(CF227&lt;88.9%,2000,IF(CF227&lt;90%,1500,))))))))</f>
        <v>0</v>
      </c>
      <c r="DP227" s="311">
        <f>IF(CG227&lt;99%,5000,IF(CG227&lt;99.2%,4500,IF(CG227&lt;99.3%,4000,IF(CG227&lt;99.4%,3500,IF(CG227&lt;99.5%,3000,IF(CG227&lt;99.6%,2500,IF(CG227&lt;99.7%,2000,IF(CG227&lt;99.8%,1500,))))))))</f>
        <v>0</v>
      </c>
      <c r="DQ227" s="311">
        <f>IF(CH227&lt;99%,5000,IF(CH227&lt;99.2%,4500,IF(CH227&lt;99.3%,4000,IF(CH227&lt;99.4%,3500,IF(CH227&lt;99.5%,3000,IF(CH227&lt;99.6%,2500,IF(CH227&lt;99.7%,2000,IF(CH227&lt;99.8%,1500,))))))))</f>
        <v>0</v>
      </c>
      <c r="DR227" s="311">
        <f>IF(CI227&lt;99%,5000,IF(CI227&lt;99.2%,4500,IF(CI227&lt;99.3%,4000,IF(CI227&lt;99.4%,3500,IF(CI227&lt;99.5%,3000,IF(CI227&lt;99.6%,2500,IF(CI227&lt;99.7%,2000,IF(CI227&lt;99.8%,1500,))))))))</f>
        <v>0</v>
      </c>
    </row>
    <row r="228" spans="1:122" ht="13.5" thickBot="1" x14ac:dyDescent="0.25">
      <c r="A228" s="84">
        <v>1902</v>
      </c>
      <c r="B228" s="309"/>
      <c r="C228" s="112">
        <v>42724</v>
      </c>
      <c r="D228" s="109">
        <f t="shared" si="160"/>
        <v>110631</v>
      </c>
      <c r="E228" s="84">
        <v>11651</v>
      </c>
      <c r="F228" s="88">
        <v>277</v>
      </c>
      <c r="G228" s="84">
        <v>0</v>
      </c>
      <c r="H228" s="110">
        <v>0.97622521671959483</v>
      </c>
      <c r="I228" s="88">
        <v>21976</v>
      </c>
      <c r="J228" s="84">
        <v>682</v>
      </c>
      <c r="K228" s="88">
        <v>0</v>
      </c>
      <c r="L228" s="89">
        <v>0.96896614488532951</v>
      </c>
      <c r="M228" s="88">
        <v>9260</v>
      </c>
      <c r="N228" s="88">
        <v>481</v>
      </c>
      <c r="O228" s="88">
        <v>3</v>
      </c>
      <c r="P228" s="90">
        <v>0.94805615550755939</v>
      </c>
      <c r="Q228" s="88">
        <v>15732</v>
      </c>
      <c r="R228" s="88">
        <v>594</v>
      </c>
      <c r="S228" s="88">
        <v>8</v>
      </c>
      <c r="T228" s="90">
        <v>0.96224256292906174</v>
      </c>
      <c r="U228" s="88">
        <v>52012</v>
      </c>
      <c r="V228" s="88">
        <v>1703</v>
      </c>
      <c r="W228" s="88">
        <v>22</v>
      </c>
      <c r="X228" s="90">
        <v>0.96725755594862728</v>
      </c>
      <c r="Y228" s="85">
        <f t="shared" si="161"/>
        <v>110631</v>
      </c>
      <c r="Z228" s="85">
        <f t="shared" si="161"/>
        <v>3737</v>
      </c>
      <c r="AA228" s="91">
        <f t="shared" si="161"/>
        <v>33</v>
      </c>
      <c r="AB228" s="92">
        <v>1</v>
      </c>
      <c r="AC228" s="84">
        <v>0</v>
      </c>
      <c r="AD228" s="84">
        <v>0</v>
      </c>
      <c r="AE228" s="114">
        <v>1</v>
      </c>
      <c r="AF228" s="84">
        <v>0</v>
      </c>
      <c r="AG228" s="84">
        <v>0</v>
      </c>
      <c r="AH228" s="114">
        <v>1</v>
      </c>
      <c r="AI228" s="84">
        <v>0</v>
      </c>
      <c r="AJ228" s="84">
        <v>0</v>
      </c>
      <c r="AK228" s="218">
        <v>1</v>
      </c>
      <c r="AL228" s="84">
        <v>0</v>
      </c>
      <c r="AM228" s="94">
        <v>0</v>
      </c>
      <c r="AN228" s="218">
        <v>1</v>
      </c>
      <c r="AO228" s="84">
        <v>0</v>
      </c>
      <c r="AP228" s="94">
        <v>0</v>
      </c>
      <c r="AQ228" s="218">
        <v>1</v>
      </c>
      <c r="AR228" s="84">
        <v>0</v>
      </c>
      <c r="AS228" s="94">
        <v>0</v>
      </c>
      <c r="AT228" s="218">
        <v>1</v>
      </c>
      <c r="AU228" s="84">
        <v>0</v>
      </c>
      <c r="AV228" s="219">
        <v>0</v>
      </c>
      <c r="AW228" s="220">
        <f t="shared" si="126"/>
        <v>11651</v>
      </c>
      <c r="AX228" s="220">
        <f t="shared" si="127"/>
        <v>31236</v>
      </c>
      <c r="AY228" s="221">
        <f t="shared" si="128"/>
        <v>67744</v>
      </c>
      <c r="AZ228" s="119"/>
      <c r="BA228" s="97">
        <v>16</v>
      </c>
      <c r="BB228" s="98">
        <v>0</v>
      </c>
      <c r="BC228" s="98">
        <v>8</v>
      </c>
      <c r="BD228" s="99">
        <v>7.5</v>
      </c>
      <c r="BE228" s="100">
        <v>10.5</v>
      </c>
      <c r="BF228" s="101"/>
      <c r="BG228" s="84"/>
      <c r="BH228" s="84"/>
      <c r="BI228" s="102"/>
      <c r="BJ228" s="102"/>
      <c r="BK228" s="102"/>
      <c r="BL228" s="103"/>
      <c r="BM228" s="104"/>
      <c r="BN228" s="102"/>
      <c r="BO228" s="102"/>
      <c r="BP228" s="104"/>
      <c r="BQ228" s="104"/>
      <c r="BR228" s="104"/>
      <c r="BS228" s="104"/>
      <c r="BT228" s="105">
        <f t="shared" si="154"/>
        <v>1</v>
      </c>
      <c r="BU228" s="105">
        <f t="shared" si="155"/>
        <v>1</v>
      </c>
      <c r="BV228" s="105">
        <f t="shared" si="156"/>
        <v>1</v>
      </c>
      <c r="BW228" s="105">
        <f t="shared" si="146"/>
        <v>1</v>
      </c>
      <c r="BX228" s="105">
        <f t="shared" si="157"/>
        <v>1</v>
      </c>
      <c r="BY228" s="105">
        <f t="shared" si="158"/>
        <v>1</v>
      </c>
      <c r="BZ228" s="105">
        <f t="shared" si="159"/>
        <v>1</v>
      </c>
      <c r="CA228" s="215">
        <v>0.98</v>
      </c>
      <c r="CB228" s="215">
        <v>0.9</v>
      </c>
      <c r="CC228" s="314"/>
      <c r="CD228" s="314"/>
      <c r="CE228" s="314"/>
      <c r="CF228" s="314"/>
      <c r="CG228" s="314"/>
      <c r="CH228" s="314"/>
      <c r="CI228" s="314"/>
      <c r="CJ228" s="216">
        <v>0.998</v>
      </c>
      <c r="CK228" s="216">
        <v>0.95</v>
      </c>
      <c r="CL228" s="217">
        <f t="shared" si="147"/>
        <v>1</v>
      </c>
      <c r="CM228" s="217">
        <f t="shared" si="148"/>
        <v>1</v>
      </c>
      <c r="CN228" s="217">
        <f t="shared" si="149"/>
        <v>1</v>
      </c>
      <c r="CO228" s="217">
        <f t="shared" si="150"/>
        <v>1</v>
      </c>
      <c r="CP228" s="217">
        <f t="shared" si="151"/>
        <v>1</v>
      </c>
      <c r="CQ228" s="217">
        <f t="shared" si="152"/>
        <v>1</v>
      </c>
      <c r="CR228" s="217">
        <f t="shared" si="153"/>
        <v>1</v>
      </c>
      <c r="CS228" s="317"/>
      <c r="CT228" s="317"/>
      <c r="CU228" s="317"/>
      <c r="CV228" s="317"/>
      <c r="CW228" s="317"/>
      <c r="CX228" s="317"/>
      <c r="CY228" s="317"/>
      <c r="CZ228" s="316"/>
      <c r="DA228" s="312"/>
      <c r="DB228" s="312"/>
      <c r="DC228" s="312"/>
      <c r="DD228" s="312"/>
      <c r="DE228" s="84">
        <f t="shared" si="136"/>
        <v>0</v>
      </c>
      <c r="DF228" s="84">
        <f t="shared" si="136"/>
        <v>0</v>
      </c>
      <c r="DG228" s="84">
        <f t="shared" si="136"/>
        <v>0</v>
      </c>
      <c r="DH228" s="84">
        <f t="shared" si="137"/>
        <v>0</v>
      </c>
      <c r="DI228" s="84">
        <f t="shared" si="137"/>
        <v>0</v>
      </c>
      <c r="DJ228" s="84">
        <f t="shared" si="137"/>
        <v>0</v>
      </c>
      <c r="DK228" s="84">
        <f t="shared" si="137"/>
        <v>0</v>
      </c>
      <c r="DL228" s="311"/>
      <c r="DM228" s="311"/>
      <c r="DN228" s="311"/>
      <c r="DO228" s="311"/>
      <c r="DP228" s="311"/>
      <c r="DQ228" s="311"/>
      <c r="DR228" s="311"/>
    </row>
    <row r="229" spans="1:122" ht="13.5" thickBot="1" x14ac:dyDescent="0.25">
      <c r="A229" s="84">
        <v>1903</v>
      </c>
      <c r="B229" s="309"/>
      <c r="C229" s="112">
        <v>42725</v>
      </c>
      <c r="D229" s="109">
        <f t="shared" si="160"/>
        <v>108837</v>
      </c>
      <c r="E229" s="84">
        <v>10705</v>
      </c>
      <c r="F229" s="88">
        <v>274</v>
      </c>
      <c r="G229" s="84">
        <v>0</v>
      </c>
      <c r="H229" s="89">
        <v>0.97440448388603451</v>
      </c>
      <c r="I229" s="88">
        <v>27494</v>
      </c>
      <c r="J229" s="84">
        <v>783</v>
      </c>
      <c r="K229" s="88">
        <v>5</v>
      </c>
      <c r="L229" s="89">
        <v>0.97152105914017606</v>
      </c>
      <c r="M229" s="88">
        <v>8478</v>
      </c>
      <c r="N229" s="88">
        <v>331</v>
      </c>
      <c r="O229" s="88">
        <v>3</v>
      </c>
      <c r="P229" s="90">
        <v>0.96095777305968388</v>
      </c>
      <c r="Q229" s="88">
        <v>15078</v>
      </c>
      <c r="R229" s="88">
        <v>569</v>
      </c>
      <c r="S229" s="88">
        <v>0</v>
      </c>
      <c r="T229" s="90">
        <v>0.96226289958880484</v>
      </c>
      <c r="U229" s="88">
        <v>47082</v>
      </c>
      <c r="V229" s="88">
        <v>2203</v>
      </c>
      <c r="W229" s="88">
        <v>5</v>
      </c>
      <c r="X229" s="90">
        <v>0.95320929442249691</v>
      </c>
      <c r="Y229" s="85">
        <f t="shared" si="161"/>
        <v>108837</v>
      </c>
      <c r="Z229" s="85">
        <f t="shared" si="161"/>
        <v>4160</v>
      </c>
      <c r="AA229" s="91">
        <f t="shared" si="161"/>
        <v>13</v>
      </c>
      <c r="AB229" s="92">
        <v>1</v>
      </c>
      <c r="AC229" s="84">
        <v>0</v>
      </c>
      <c r="AD229" s="84">
        <v>0</v>
      </c>
      <c r="AE229" s="114">
        <v>1</v>
      </c>
      <c r="AF229" s="84">
        <v>0</v>
      </c>
      <c r="AG229" s="84">
        <v>0</v>
      </c>
      <c r="AH229" s="114">
        <v>0.99909999999999999</v>
      </c>
      <c r="AI229" s="84">
        <v>1</v>
      </c>
      <c r="AJ229" s="84">
        <v>0.02</v>
      </c>
      <c r="AK229" s="218">
        <v>1</v>
      </c>
      <c r="AL229" s="84">
        <v>0</v>
      </c>
      <c r="AM229" s="94">
        <v>0</v>
      </c>
      <c r="AN229" s="218">
        <v>1</v>
      </c>
      <c r="AO229" s="84">
        <v>0</v>
      </c>
      <c r="AP229" s="94">
        <v>0</v>
      </c>
      <c r="AQ229" s="218">
        <v>1</v>
      </c>
      <c r="AR229" s="84">
        <v>0</v>
      </c>
      <c r="AS229" s="94">
        <v>0</v>
      </c>
      <c r="AT229" s="218">
        <v>1</v>
      </c>
      <c r="AU229" s="84">
        <v>0</v>
      </c>
      <c r="AV229" s="219">
        <v>0</v>
      </c>
      <c r="AW229" s="220">
        <f t="shared" si="126"/>
        <v>10705</v>
      </c>
      <c r="AX229" s="220">
        <f t="shared" si="127"/>
        <v>35972</v>
      </c>
      <c r="AY229" s="221">
        <f t="shared" si="128"/>
        <v>62160</v>
      </c>
      <c r="AZ229" s="115" t="s">
        <v>200</v>
      </c>
      <c r="BA229" s="97">
        <v>21</v>
      </c>
      <c r="BB229" s="98">
        <v>9</v>
      </c>
      <c r="BC229" s="98">
        <v>18</v>
      </c>
      <c r="BD229" s="99">
        <v>7.5</v>
      </c>
      <c r="BE229" s="100">
        <v>10.5</v>
      </c>
      <c r="BF229" s="101"/>
      <c r="BG229" s="84"/>
      <c r="BH229" s="84">
        <v>0.02</v>
      </c>
      <c r="BI229" s="102"/>
      <c r="BJ229" s="102"/>
      <c r="BK229" s="102"/>
      <c r="BL229" s="103"/>
      <c r="BM229" s="104"/>
      <c r="BN229" s="102"/>
      <c r="BO229" s="102">
        <v>0</v>
      </c>
      <c r="BP229" s="104"/>
      <c r="BQ229" s="104"/>
      <c r="BR229" s="104"/>
      <c r="BS229" s="104"/>
      <c r="BT229" s="105">
        <f t="shared" si="154"/>
        <v>1</v>
      </c>
      <c r="BU229" s="105">
        <f t="shared" si="155"/>
        <v>1</v>
      </c>
      <c r="BV229" s="105">
        <f t="shared" si="156"/>
        <v>1</v>
      </c>
      <c r="BW229" s="105">
        <f t="shared" si="146"/>
        <v>1</v>
      </c>
      <c r="BX229" s="105">
        <f t="shared" si="157"/>
        <v>1</v>
      </c>
      <c r="BY229" s="105">
        <f t="shared" si="158"/>
        <v>1</v>
      </c>
      <c r="BZ229" s="105">
        <f t="shared" si="159"/>
        <v>1</v>
      </c>
      <c r="CA229" s="215">
        <v>0.98</v>
      </c>
      <c r="CB229" s="215">
        <v>0.9</v>
      </c>
      <c r="CC229" s="314"/>
      <c r="CD229" s="314"/>
      <c r="CE229" s="314"/>
      <c r="CF229" s="314"/>
      <c r="CG229" s="314"/>
      <c r="CH229" s="314"/>
      <c r="CI229" s="314"/>
      <c r="CJ229" s="216">
        <v>0.998</v>
      </c>
      <c r="CK229" s="216">
        <v>0.95</v>
      </c>
      <c r="CL229" s="217">
        <f t="shared" si="147"/>
        <v>1</v>
      </c>
      <c r="CM229" s="217">
        <f t="shared" si="148"/>
        <v>1</v>
      </c>
      <c r="CN229" s="217">
        <f t="shared" si="149"/>
        <v>0.99909999999999999</v>
      </c>
      <c r="CO229" s="217">
        <f t="shared" si="150"/>
        <v>1</v>
      </c>
      <c r="CP229" s="217">
        <f t="shared" si="151"/>
        <v>1</v>
      </c>
      <c r="CQ229" s="217">
        <f t="shared" si="152"/>
        <v>1</v>
      </c>
      <c r="CR229" s="217">
        <f t="shared" si="153"/>
        <v>1</v>
      </c>
      <c r="CS229" s="317"/>
      <c r="CT229" s="317"/>
      <c r="CU229" s="317"/>
      <c r="CV229" s="317"/>
      <c r="CW229" s="317"/>
      <c r="CX229" s="317"/>
      <c r="CY229" s="317"/>
      <c r="CZ229" s="316"/>
      <c r="DA229" s="312"/>
      <c r="DB229" s="312"/>
      <c r="DC229" s="312"/>
      <c r="DD229" s="312"/>
      <c r="DE229" s="84">
        <f t="shared" si="136"/>
        <v>0</v>
      </c>
      <c r="DF229" s="84">
        <f t="shared" si="136"/>
        <v>0</v>
      </c>
      <c r="DG229" s="84">
        <f t="shared" si="136"/>
        <v>0</v>
      </c>
      <c r="DH229" s="84">
        <f t="shared" si="137"/>
        <v>0</v>
      </c>
      <c r="DI229" s="84">
        <f t="shared" si="137"/>
        <v>0</v>
      </c>
      <c r="DJ229" s="84">
        <f t="shared" si="137"/>
        <v>0</v>
      </c>
      <c r="DK229" s="84">
        <f t="shared" si="137"/>
        <v>0</v>
      </c>
      <c r="DL229" s="311"/>
      <c r="DM229" s="311"/>
      <c r="DN229" s="311"/>
      <c r="DO229" s="311"/>
      <c r="DP229" s="311"/>
      <c r="DQ229" s="311"/>
      <c r="DR229" s="311"/>
    </row>
    <row r="230" spans="1:122" ht="13.5" thickBot="1" x14ac:dyDescent="0.25">
      <c r="A230" s="84">
        <v>1904</v>
      </c>
      <c r="B230" s="309"/>
      <c r="C230" s="112">
        <v>42726</v>
      </c>
      <c r="D230" s="109">
        <f t="shared" si="160"/>
        <v>86937</v>
      </c>
      <c r="E230" s="84">
        <v>10546</v>
      </c>
      <c r="F230" s="88">
        <v>240</v>
      </c>
      <c r="G230" s="84">
        <v>0</v>
      </c>
      <c r="H230" s="110">
        <v>0.97724255641949553</v>
      </c>
      <c r="I230" s="88">
        <v>17936</v>
      </c>
      <c r="J230" s="84">
        <v>487</v>
      </c>
      <c r="K230" s="88">
        <v>0</v>
      </c>
      <c r="L230" s="89">
        <v>0.97284790365744866</v>
      </c>
      <c r="M230" s="88">
        <v>7285</v>
      </c>
      <c r="N230" s="88">
        <v>239</v>
      </c>
      <c r="O230" s="88">
        <v>0</v>
      </c>
      <c r="P230" s="90">
        <v>0.96719286204529853</v>
      </c>
      <c r="Q230" s="88">
        <v>13054</v>
      </c>
      <c r="R230" s="88">
        <v>463</v>
      </c>
      <c r="S230" s="88">
        <v>0</v>
      </c>
      <c r="T230" s="90">
        <v>0.96453194423165312</v>
      </c>
      <c r="U230" s="88">
        <v>38116</v>
      </c>
      <c r="V230" s="88">
        <v>1461</v>
      </c>
      <c r="W230" s="88">
        <v>11</v>
      </c>
      <c r="X230" s="90">
        <v>0.96166964004617483</v>
      </c>
      <c r="Y230" s="85">
        <f t="shared" si="161"/>
        <v>86937</v>
      </c>
      <c r="Z230" s="85">
        <f t="shared" si="161"/>
        <v>2890</v>
      </c>
      <c r="AA230" s="91">
        <f t="shared" si="161"/>
        <v>11</v>
      </c>
      <c r="AB230" s="92">
        <v>1</v>
      </c>
      <c r="AC230" s="84">
        <v>0</v>
      </c>
      <c r="AD230" s="84">
        <v>0</v>
      </c>
      <c r="AE230" s="114">
        <v>1</v>
      </c>
      <c r="AF230" s="84">
        <v>0</v>
      </c>
      <c r="AG230" s="84">
        <v>0</v>
      </c>
      <c r="AH230" s="114">
        <v>1</v>
      </c>
      <c r="AI230" s="84">
        <v>0</v>
      </c>
      <c r="AJ230" s="84">
        <v>0</v>
      </c>
      <c r="AK230" s="218">
        <v>1</v>
      </c>
      <c r="AL230" s="84">
        <v>0</v>
      </c>
      <c r="AM230" s="94">
        <v>0</v>
      </c>
      <c r="AN230" s="218">
        <v>1</v>
      </c>
      <c r="AO230" s="84">
        <v>0</v>
      </c>
      <c r="AP230" s="94">
        <v>0</v>
      </c>
      <c r="AQ230" s="218">
        <v>1</v>
      </c>
      <c r="AR230" s="84">
        <v>0</v>
      </c>
      <c r="AS230" s="94">
        <v>0</v>
      </c>
      <c r="AT230" s="218">
        <v>1</v>
      </c>
      <c r="AU230" s="84">
        <v>0</v>
      </c>
      <c r="AV230" s="219">
        <v>0</v>
      </c>
      <c r="AW230" s="220">
        <f t="shared" si="126"/>
        <v>10546</v>
      </c>
      <c r="AX230" s="220">
        <f t="shared" si="127"/>
        <v>25221</v>
      </c>
      <c r="AY230" s="221">
        <f t="shared" si="128"/>
        <v>51170</v>
      </c>
      <c r="AZ230" s="115"/>
      <c r="BA230" s="97">
        <v>21</v>
      </c>
      <c r="BB230" s="98">
        <v>9</v>
      </c>
      <c r="BC230" s="98">
        <v>22</v>
      </c>
      <c r="BD230" s="99">
        <v>7.5</v>
      </c>
      <c r="BE230" s="100">
        <v>10.5</v>
      </c>
      <c r="BF230" s="101"/>
      <c r="BG230" s="84"/>
      <c r="BH230" s="84"/>
      <c r="BI230" s="102"/>
      <c r="BJ230" s="102"/>
      <c r="BK230" s="102"/>
      <c r="BL230" s="103"/>
      <c r="BM230" s="104"/>
      <c r="BN230" s="102"/>
      <c r="BO230" s="102"/>
      <c r="BP230" s="104"/>
      <c r="BQ230" s="104"/>
      <c r="BR230" s="104"/>
      <c r="BS230" s="104"/>
      <c r="BT230" s="105">
        <f t="shared" si="154"/>
        <v>1</v>
      </c>
      <c r="BU230" s="105">
        <f t="shared" si="155"/>
        <v>1</v>
      </c>
      <c r="BV230" s="105">
        <f t="shared" si="156"/>
        <v>1</v>
      </c>
      <c r="BW230" s="105">
        <f t="shared" si="146"/>
        <v>1</v>
      </c>
      <c r="BX230" s="105">
        <f t="shared" si="157"/>
        <v>1</v>
      </c>
      <c r="BY230" s="105">
        <f t="shared" si="158"/>
        <v>1</v>
      </c>
      <c r="BZ230" s="105">
        <f t="shared" si="159"/>
        <v>1</v>
      </c>
      <c r="CA230" s="215">
        <v>0.98</v>
      </c>
      <c r="CB230" s="215">
        <v>0.9</v>
      </c>
      <c r="CC230" s="314"/>
      <c r="CD230" s="314"/>
      <c r="CE230" s="314"/>
      <c r="CF230" s="314"/>
      <c r="CG230" s="314"/>
      <c r="CH230" s="314"/>
      <c r="CI230" s="314"/>
      <c r="CJ230" s="216">
        <v>0.998</v>
      </c>
      <c r="CK230" s="216">
        <v>0.95</v>
      </c>
      <c r="CL230" s="217">
        <f t="shared" si="147"/>
        <v>1</v>
      </c>
      <c r="CM230" s="217">
        <f t="shared" si="148"/>
        <v>1</v>
      </c>
      <c r="CN230" s="217">
        <f t="shared" si="149"/>
        <v>1</v>
      </c>
      <c r="CO230" s="217">
        <f t="shared" si="150"/>
        <v>1</v>
      </c>
      <c r="CP230" s="217">
        <f t="shared" si="151"/>
        <v>1</v>
      </c>
      <c r="CQ230" s="217">
        <f t="shared" si="152"/>
        <v>1</v>
      </c>
      <c r="CR230" s="217">
        <f t="shared" si="153"/>
        <v>1</v>
      </c>
      <c r="CS230" s="317"/>
      <c r="CT230" s="317"/>
      <c r="CU230" s="317"/>
      <c r="CV230" s="317"/>
      <c r="CW230" s="317"/>
      <c r="CX230" s="317"/>
      <c r="CY230" s="317"/>
      <c r="CZ230" s="316"/>
      <c r="DA230" s="312"/>
      <c r="DB230" s="312"/>
      <c r="DC230" s="312"/>
      <c r="DD230" s="312"/>
      <c r="DE230" s="84">
        <f t="shared" si="136"/>
        <v>0</v>
      </c>
      <c r="DF230" s="84">
        <f t="shared" si="136"/>
        <v>0</v>
      </c>
      <c r="DG230" s="84">
        <f t="shared" si="136"/>
        <v>0</v>
      </c>
      <c r="DH230" s="84">
        <f t="shared" si="137"/>
        <v>0</v>
      </c>
      <c r="DI230" s="84">
        <f t="shared" si="137"/>
        <v>0</v>
      </c>
      <c r="DJ230" s="84">
        <f t="shared" si="137"/>
        <v>0</v>
      </c>
      <c r="DK230" s="84">
        <f t="shared" si="137"/>
        <v>0</v>
      </c>
      <c r="DL230" s="311"/>
      <c r="DM230" s="311"/>
      <c r="DN230" s="311"/>
      <c r="DO230" s="311"/>
      <c r="DP230" s="311"/>
      <c r="DQ230" s="311"/>
      <c r="DR230" s="311"/>
    </row>
    <row r="231" spans="1:122" ht="13.5" thickBot="1" x14ac:dyDescent="0.25">
      <c r="A231" s="84">
        <v>1905</v>
      </c>
      <c r="B231" s="309"/>
      <c r="C231" s="112">
        <v>42727</v>
      </c>
      <c r="D231" s="109">
        <f t="shared" si="160"/>
        <v>65832</v>
      </c>
      <c r="E231" s="84">
        <v>6856</v>
      </c>
      <c r="F231" s="88">
        <v>177</v>
      </c>
      <c r="G231" s="84">
        <v>0</v>
      </c>
      <c r="H231" s="110">
        <v>0.97418319719953328</v>
      </c>
      <c r="I231" s="88">
        <v>14412</v>
      </c>
      <c r="J231" s="84">
        <v>512</v>
      </c>
      <c r="K231" s="88">
        <v>0</v>
      </c>
      <c r="L231" s="89">
        <v>0.96447404940327508</v>
      </c>
      <c r="M231" s="88">
        <v>5501</v>
      </c>
      <c r="N231" s="88">
        <v>148</v>
      </c>
      <c r="O231" s="88">
        <v>0</v>
      </c>
      <c r="P231" s="90">
        <v>0.97309580076349755</v>
      </c>
      <c r="Q231" s="88">
        <v>10958</v>
      </c>
      <c r="R231" s="88">
        <v>344</v>
      </c>
      <c r="S231" s="88">
        <v>6</v>
      </c>
      <c r="T231" s="90">
        <v>0.96860741011133422</v>
      </c>
      <c r="U231" s="88">
        <v>28105</v>
      </c>
      <c r="V231" s="88">
        <v>1310</v>
      </c>
      <c r="W231" s="88">
        <v>11</v>
      </c>
      <c r="X231" s="90">
        <v>0.95338907667674788</v>
      </c>
      <c r="Y231" s="85">
        <f t="shared" si="161"/>
        <v>65832</v>
      </c>
      <c r="Z231" s="85">
        <f t="shared" si="161"/>
        <v>2491</v>
      </c>
      <c r="AA231" s="91">
        <f t="shared" si="161"/>
        <v>17</v>
      </c>
      <c r="AB231" s="92">
        <v>1</v>
      </c>
      <c r="AC231" s="84">
        <v>0</v>
      </c>
      <c r="AD231" s="84">
        <v>0</v>
      </c>
      <c r="AE231" s="114">
        <v>1</v>
      </c>
      <c r="AF231" s="84">
        <v>0</v>
      </c>
      <c r="AG231" s="84">
        <v>0</v>
      </c>
      <c r="AH231" s="114">
        <v>1</v>
      </c>
      <c r="AI231" s="84">
        <v>0</v>
      </c>
      <c r="AJ231" s="84">
        <v>0</v>
      </c>
      <c r="AK231" s="218">
        <v>1</v>
      </c>
      <c r="AL231" s="84">
        <v>0</v>
      </c>
      <c r="AM231" s="94">
        <v>0</v>
      </c>
      <c r="AN231" s="218">
        <v>1</v>
      </c>
      <c r="AO231" s="84">
        <v>0</v>
      </c>
      <c r="AP231" s="94">
        <v>0</v>
      </c>
      <c r="AQ231" s="218">
        <v>1</v>
      </c>
      <c r="AR231" s="84">
        <v>0</v>
      </c>
      <c r="AS231" s="94">
        <v>0</v>
      </c>
      <c r="AT231" s="218">
        <v>1</v>
      </c>
      <c r="AU231" s="84">
        <v>0</v>
      </c>
      <c r="AV231" s="219">
        <v>0</v>
      </c>
      <c r="AW231" s="220">
        <f t="shared" si="126"/>
        <v>6856</v>
      </c>
      <c r="AX231" s="220">
        <f t="shared" si="127"/>
        <v>19913</v>
      </c>
      <c r="AY231" s="221">
        <f t="shared" si="128"/>
        <v>39063</v>
      </c>
      <c r="AZ231" s="115"/>
      <c r="BA231" s="97">
        <v>21</v>
      </c>
      <c r="BB231" s="98">
        <v>9</v>
      </c>
      <c r="BC231" s="98">
        <v>22</v>
      </c>
      <c r="BD231" s="99">
        <v>7.5</v>
      </c>
      <c r="BE231" s="100">
        <v>10.5</v>
      </c>
      <c r="BF231" s="101"/>
      <c r="BG231" s="84"/>
      <c r="BH231" s="84"/>
      <c r="BI231" s="102"/>
      <c r="BJ231" s="102"/>
      <c r="BK231" s="102"/>
      <c r="BL231" s="103"/>
      <c r="BM231" s="104"/>
      <c r="BN231" s="102"/>
      <c r="BO231" s="102"/>
      <c r="BP231" s="104"/>
      <c r="BQ231" s="104"/>
      <c r="BR231" s="104"/>
      <c r="BS231" s="104"/>
      <c r="BT231" s="105">
        <f t="shared" si="154"/>
        <v>1</v>
      </c>
      <c r="BU231" s="105">
        <f t="shared" si="155"/>
        <v>1</v>
      </c>
      <c r="BV231" s="105">
        <f t="shared" si="156"/>
        <v>1</v>
      </c>
      <c r="BW231" s="105">
        <f t="shared" si="146"/>
        <v>1</v>
      </c>
      <c r="BX231" s="105">
        <f t="shared" si="157"/>
        <v>1</v>
      </c>
      <c r="BY231" s="105">
        <f t="shared" si="158"/>
        <v>1</v>
      </c>
      <c r="BZ231" s="105">
        <f t="shared" si="159"/>
        <v>1</v>
      </c>
      <c r="CA231" s="215">
        <v>0.98</v>
      </c>
      <c r="CB231" s="215">
        <v>0.9</v>
      </c>
      <c r="CC231" s="314"/>
      <c r="CD231" s="314"/>
      <c r="CE231" s="314"/>
      <c r="CF231" s="314"/>
      <c r="CG231" s="314"/>
      <c r="CH231" s="314"/>
      <c r="CI231" s="314"/>
      <c r="CJ231" s="216">
        <v>0.998</v>
      </c>
      <c r="CK231" s="216">
        <v>0.95</v>
      </c>
      <c r="CL231" s="217">
        <f t="shared" si="147"/>
        <v>1</v>
      </c>
      <c r="CM231" s="217">
        <f t="shared" si="148"/>
        <v>1</v>
      </c>
      <c r="CN231" s="217">
        <f t="shared" si="149"/>
        <v>1</v>
      </c>
      <c r="CO231" s="217">
        <f t="shared" si="150"/>
        <v>1</v>
      </c>
      <c r="CP231" s="217">
        <f t="shared" si="151"/>
        <v>1</v>
      </c>
      <c r="CQ231" s="217">
        <f t="shared" si="152"/>
        <v>1</v>
      </c>
      <c r="CR231" s="217">
        <f t="shared" si="153"/>
        <v>1</v>
      </c>
      <c r="CS231" s="317"/>
      <c r="CT231" s="317"/>
      <c r="CU231" s="317"/>
      <c r="CV231" s="317"/>
      <c r="CW231" s="317"/>
      <c r="CX231" s="317"/>
      <c r="CY231" s="317"/>
      <c r="CZ231" s="316"/>
      <c r="DA231" s="312"/>
      <c r="DB231" s="312"/>
      <c r="DC231" s="312"/>
      <c r="DD231" s="312"/>
      <c r="DE231" s="84">
        <f t="shared" si="136"/>
        <v>0</v>
      </c>
      <c r="DF231" s="84">
        <f t="shared" si="136"/>
        <v>0</v>
      </c>
      <c r="DG231" s="84">
        <f t="shared" si="136"/>
        <v>0</v>
      </c>
      <c r="DH231" s="84">
        <f t="shared" si="137"/>
        <v>0</v>
      </c>
      <c r="DI231" s="84">
        <f t="shared" si="137"/>
        <v>0</v>
      </c>
      <c r="DJ231" s="84">
        <f t="shared" si="137"/>
        <v>0</v>
      </c>
      <c r="DK231" s="84">
        <f t="shared" si="137"/>
        <v>0</v>
      </c>
      <c r="DL231" s="311"/>
      <c r="DM231" s="311"/>
      <c r="DN231" s="311"/>
      <c r="DO231" s="311"/>
      <c r="DP231" s="311"/>
      <c r="DQ231" s="311"/>
      <c r="DR231" s="311"/>
    </row>
    <row r="232" spans="1:122" ht="13.5" thickBot="1" x14ac:dyDescent="0.25">
      <c r="A232" s="84">
        <v>1906</v>
      </c>
      <c r="B232" s="309"/>
      <c r="C232" s="112">
        <v>42728</v>
      </c>
      <c r="D232" s="109">
        <f t="shared" si="160"/>
        <v>51979</v>
      </c>
      <c r="E232" s="84"/>
      <c r="F232" s="88"/>
      <c r="G232" s="84"/>
      <c r="H232" s="110"/>
      <c r="I232" s="88">
        <v>5149</v>
      </c>
      <c r="J232" s="84">
        <v>215</v>
      </c>
      <c r="K232" s="88">
        <v>1</v>
      </c>
      <c r="L232" s="89">
        <v>0.95824431928529807</v>
      </c>
      <c r="M232" s="88">
        <v>2781</v>
      </c>
      <c r="N232" s="88">
        <v>97</v>
      </c>
      <c r="O232" s="88">
        <v>0</v>
      </c>
      <c r="P232" s="90">
        <v>0.96512046026609133</v>
      </c>
      <c r="Q232" s="88">
        <v>4106</v>
      </c>
      <c r="R232" s="88">
        <v>279</v>
      </c>
      <c r="S232" s="88">
        <v>0</v>
      </c>
      <c r="T232" s="90">
        <v>0.93205065757428152</v>
      </c>
      <c r="U232" s="88">
        <v>39943</v>
      </c>
      <c r="V232" s="88">
        <v>1189</v>
      </c>
      <c r="W232" s="88">
        <v>0</v>
      </c>
      <c r="X232" s="90">
        <v>0.97023258142853563</v>
      </c>
      <c r="Y232" s="85">
        <f t="shared" si="161"/>
        <v>51979</v>
      </c>
      <c r="Z232" s="85">
        <f t="shared" si="161"/>
        <v>1780</v>
      </c>
      <c r="AA232" s="91">
        <f t="shared" si="161"/>
        <v>1</v>
      </c>
      <c r="AB232" s="92">
        <v>1</v>
      </c>
      <c r="AC232" s="84">
        <v>0</v>
      </c>
      <c r="AD232" s="84">
        <v>0</v>
      </c>
      <c r="AE232" s="114">
        <v>1</v>
      </c>
      <c r="AF232" s="84">
        <v>0</v>
      </c>
      <c r="AG232" s="84">
        <v>0</v>
      </c>
      <c r="AH232" s="114">
        <v>1</v>
      </c>
      <c r="AI232" s="84">
        <v>0</v>
      </c>
      <c r="AJ232" s="84">
        <v>0</v>
      </c>
      <c r="AK232" s="218">
        <v>1</v>
      </c>
      <c r="AL232" s="84">
        <v>0</v>
      </c>
      <c r="AM232" s="94">
        <v>0</v>
      </c>
      <c r="AN232" s="218">
        <v>1</v>
      </c>
      <c r="AO232" s="84">
        <v>0</v>
      </c>
      <c r="AP232" s="94">
        <v>0</v>
      </c>
      <c r="AQ232" s="218">
        <v>1</v>
      </c>
      <c r="AR232" s="84">
        <v>0</v>
      </c>
      <c r="AS232" s="94">
        <v>0</v>
      </c>
      <c r="AT232" s="218">
        <v>1</v>
      </c>
      <c r="AU232" s="84">
        <v>0</v>
      </c>
      <c r="AV232" s="219">
        <v>0</v>
      </c>
      <c r="AW232" s="220">
        <f t="shared" si="126"/>
        <v>0</v>
      </c>
      <c r="AX232" s="220">
        <f t="shared" si="127"/>
        <v>7930</v>
      </c>
      <c r="AY232" s="221">
        <f t="shared" si="128"/>
        <v>44049</v>
      </c>
      <c r="AZ232" s="115"/>
      <c r="BA232" s="97">
        <v>21</v>
      </c>
      <c r="BB232" s="98">
        <v>9</v>
      </c>
      <c r="BC232" s="98">
        <v>22</v>
      </c>
      <c r="BD232" s="99">
        <v>7.5</v>
      </c>
      <c r="BE232" s="100">
        <v>10.5</v>
      </c>
      <c r="BF232" s="101"/>
      <c r="BG232" s="84"/>
      <c r="BH232" s="84"/>
      <c r="BI232" s="102"/>
      <c r="BJ232" s="102"/>
      <c r="BK232" s="102"/>
      <c r="BL232" s="103"/>
      <c r="BM232" s="104"/>
      <c r="BN232" s="102"/>
      <c r="BO232" s="102"/>
      <c r="BP232" s="104"/>
      <c r="BQ232" s="104"/>
      <c r="BR232" s="104"/>
      <c r="BS232" s="104"/>
      <c r="BT232" s="105">
        <f t="shared" si="154"/>
        <v>1</v>
      </c>
      <c r="BU232" s="105">
        <f t="shared" si="155"/>
        <v>1</v>
      </c>
      <c r="BV232" s="105">
        <f t="shared" si="156"/>
        <v>1</v>
      </c>
      <c r="BW232" s="105">
        <f t="shared" si="146"/>
        <v>1</v>
      </c>
      <c r="BX232" s="105">
        <f t="shared" si="157"/>
        <v>1</v>
      </c>
      <c r="BY232" s="105">
        <f t="shared" si="158"/>
        <v>1</v>
      </c>
      <c r="BZ232" s="105">
        <f t="shared" si="159"/>
        <v>1</v>
      </c>
      <c r="CA232" s="215">
        <v>0.98</v>
      </c>
      <c r="CB232" s="215">
        <v>0.9</v>
      </c>
      <c r="CC232" s="314"/>
      <c r="CD232" s="314"/>
      <c r="CE232" s="314"/>
      <c r="CF232" s="314"/>
      <c r="CG232" s="314"/>
      <c r="CH232" s="314"/>
      <c r="CI232" s="314"/>
      <c r="CJ232" s="216">
        <v>0.998</v>
      </c>
      <c r="CK232" s="216">
        <v>0.95</v>
      </c>
      <c r="CL232" s="217">
        <f t="shared" si="147"/>
        <v>1</v>
      </c>
      <c r="CM232" s="217">
        <f t="shared" si="148"/>
        <v>1</v>
      </c>
      <c r="CN232" s="217">
        <f t="shared" si="149"/>
        <v>1</v>
      </c>
      <c r="CO232" s="217">
        <f t="shared" si="150"/>
        <v>1</v>
      </c>
      <c r="CP232" s="217">
        <f t="shared" si="151"/>
        <v>1</v>
      </c>
      <c r="CQ232" s="217">
        <f t="shared" si="152"/>
        <v>1</v>
      </c>
      <c r="CR232" s="217">
        <f t="shared" si="153"/>
        <v>1</v>
      </c>
      <c r="CS232" s="317"/>
      <c r="CT232" s="317"/>
      <c r="CU232" s="317"/>
      <c r="CV232" s="317"/>
      <c r="CW232" s="317"/>
      <c r="CX232" s="317"/>
      <c r="CY232" s="317"/>
      <c r="CZ232" s="316"/>
      <c r="DA232" s="312"/>
      <c r="DB232" s="312"/>
      <c r="DC232" s="312"/>
      <c r="DD232" s="312"/>
      <c r="DE232" s="84">
        <f t="shared" si="136"/>
        <v>0</v>
      </c>
      <c r="DF232" s="84">
        <f t="shared" si="136"/>
        <v>0</v>
      </c>
      <c r="DG232" s="84">
        <f t="shared" si="136"/>
        <v>0</v>
      </c>
      <c r="DH232" s="84">
        <f t="shared" si="137"/>
        <v>0</v>
      </c>
      <c r="DI232" s="84">
        <f t="shared" si="137"/>
        <v>0</v>
      </c>
      <c r="DJ232" s="84">
        <f t="shared" si="137"/>
        <v>0</v>
      </c>
      <c r="DK232" s="84">
        <f t="shared" si="137"/>
        <v>0</v>
      </c>
      <c r="DL232" s="311"/>
      <c r="DM232" s="311"/>
      <c r="DN232" s="311"/>
      <c r="DO232" s="311"/>
      <c r="DP232" s="311"/>
      <c r="DQ232" s="311"/>
      <c r="DR232" s="311"/>
    </row>
    <row r="233" spans="1:122" ht="13.5" thickBot="1" x14ac:dyDescent="0.25">
      <c r="A233" s="84">
        <v>1907</v>
      </c>
      <c r="B233" s="310"/>
      <c r="C233" s="112">
        <v>42729</v>
      </c>
      <c r="D233" s="109">
        <f t="shared" si="160"/>
        <v>18226</v>
      </c>
      <c r="E233" s="84"/>
      <c r="F233" s="88"/>
      <c r="G233" s="84"/>
      <c r="H233" s="110"/>
      <c r="I233" s="88"/>
      <c r="J233" s="84"/>
      <c r="K233" s="88"/>
      <c r="L233" s="89"/>
      <c r="M233" s="88"/>
      <c r="N233" s="88"/>
      <c r="O233" s="88"/>
      <c r="P233" s="90"/>
      <c r="Q233" s="88">
        <v>16</v>
      </c>
      <c r="R233" s="88">
        <v>1</v>
      </c>
      <c r="S233" s="88">
        <v>0</v>
      </c>
      <c r="T233" s="90">
        <v>0.9375</v>
      </c>
      <c r="U233" s="88">
        <v>18210</v>
      </c>
      <c r="V233" s="88">
        <v>584</v>
      </c>
      <c r="W233" s="88">
        <v>11</v>
      </c>
      <c r="X233" s="90">
        <v>0.96792970895112573</v>
      </c>
      <c r="Y233" s="85">
        <f t="shared" si="161"/>
        <v>18226</v>
      </c>
      <c r="Z233" s="85">
        <f t="shared" si="161"/>
        <v>585</v>
      </c>
      <c r="AA233" s="91">
        <f t="shared" si="161"/>
        <v>11</v>
      </c>
      <c r="AB233" s="92">
        <v>1</v>
      </c>
      <c r="AC233" s="84">
        <v>0</v>
      </c>
      <c r="AD233" s="84">
        <v>0</v>
      </c>
      <c r="AE233" s="114">
        <v>1</v>
      </c>
      <c r="AF233" s="84">
        <v>0</v>
      </c>
      <c r="AG233" s="84">
        <v>0</v>
      </c>
      <c r="AH233" s="114">
        <v>1</v>
      </c>
      <c r="AI233" s="84">
        <v>0</v>
      </c>
      <c r="AJ233" s="84">
        <v>0</v>
      </c>
      <c r="AK233" s="218">
        <v>1</v>
      </c>
      <c r="AL233" s="84">
        <v>0</v>
      </c>
      <c r="AM233" s="94">
        <v>0</v>
      </c>
      <c r="AN233" s="218">
        <v>1</v>
      </c>
      <c r="AO233" s="84">
        <v>0</v>
      </c>
      <c r="AP233" s="94">
        <v>0</v>
      </c>
      <c r="AQ233" s="218">
        <v>1</v>
      </c>
      <c r="AR233" s="84">
        <v>0</v>
      </c>
      <c r="AS233" s="94">
        <v>0</v>
      </c>
      <c r="AT233" s="218">
        <v>1</v>
      </c>
      <c r="AU233" s="84">
        <v>0</v>
      </c>
      <c r="AV233" s="219">
        <v>0</v>
      </c>
      <c r="AW233" s="220">
        <f t="shared" si="126"/>
        <v>0</v>
      </c>
      <c r="AX233" s="220">
        <f t="shared" si="127"/>
        <v>0</v>
      </c>
      <c r="AY233" s="221">
        <f t="shared" si="128"/>
        <v>18226</v>
      </c>
      <c r="AZ233" s="115"/>
      <c r="BA233" s="97">
        <v>21</v>
      </c>
      <c r="BB233" s="98">
        <v>9</v>
      </c>
      <c r="BC233" s="98">
        <v>22</v>
      </c>
      <c r="BD233" s="99">
        <v>7.5</v>
      </c>
      <c r="BE233" s="100">
        <v>10.5</v>
      </c>
      <c r="BF233" s="101"/>
      <c r="BG233" s="84"/>
      <c r="BH233" s="84"/>
      <c r="BI233" s="102"/>
      <c r="BJ233" s="102"/>
      <c r="BK233" s="102"/>
      <c r="BL233" s="103"/>
      <c r="BM233" s="104"/>
      <c r="BN233" s="102"/>
      <c r="BO233" s="102"/>
      <c r="BP233" s="104"/>
      <c r="BQ233" s="104"/>
      <c r="BR233" s="104"/>
      <c r="BS233" s="104"/>
      <c r="BT233" s="105">
        <f t="shared" si="154"/>
        <v>1</v>
      </c>
      <c r="BU233" s="105">
        <f t="shared" si="155"/>
        <v>1</v>
      </c>
      <c r="BV233" s="105">
        <f t="shared" si="156"/>
        <v>1</v>
      </c>
      <c r="BW233" s="105">
        <f t="shared" si="146"/>
        <v>1</v>
      </c>
      <c r="BX233" s="105">
        <f t="shared" si="157"/>
        <v>1</v>
      </c>
      <c r="BY233" s="105">
        <f t="shared" si="158"/>
        <v>1</v>
      </c>
      <c r="BZ233" s="105">
        <f t="shared" si="159"/>
        <v>1</v>
      </c>
      <c r="CA233" s="215">
        <v>0.98</v>
      </c>
      <c r="CB233" s="215">
        <v>0.9</v>
      </c>
      <c r="CC233" s="315"/>
      <c r="CD233" s="315"/>
      <c r="CE233" s="315"/>
      <c r="CF233" s="315"/>
      <c r="CG233" s="315"/>
      <c r="CH233" s="315"/>
      <c r="CI233" s="315"/>
      <c r="CJ233" s="216">
        <v>0.998</v>
      </c>
      <c r="CK233" s="216">
        <v>0.95</v>
      </c>
      <c r="CL233" s="217">
        <f t="shared" si="147"/>
        <v>1</v>
      </c>
      <c r="CM233" s="217">
        <f t="shared" si="148"/>
        <v>1</v>
      </c>
      <c r="CN233" s="217">
        <f t="shared" si="149"/>
        <v>1</v>
      </c>
      <c r="CO233" s="217">
        <f t="shared" si="150"/>
        <v>1</v>
      </c>
      <c r="CP233" s="217">
        <f t="shared" si="151"/>
        <v>1</v>
      </c>
      <c r="CQ233" s="217">
        <f t="shared" si="152"/>
        <v>1</v>
      </c>
      <c r="CR233" s="217">
        <f t="shared" si="153"/>
        <v>1</v>
      </c>
      <c r="CS233" s="317"/>
      <c r="CT233" s="317"/>
      <c r="CU233" s="317"/>
      <c r="CV233" s="317"/>
      <c r="CW233" s="317"/>
      <c r="CX233" s="317"/>
      <c r="CY233" s="317"/>
      <c r="CZ233" s="316"/>
      <c r="DA233" s="312"/>
      <c r="DB233" s="312"/>
      <c r="DC233" s="312"/>
      <c r="DD233" s="312"/>
      <c r="DE233" s="84">
        <f t="shared" si="136"/>
        <v>0</v>
      </c>
      <c r="DF233" s="84">
        <f t="shared" si="136"/>
        <v>0</v>
      </c>
      <c r="DG233" s="84">
        <f t="shared" si="136"/>
        <v>0</v>
      </c>
      <c r="DH233" s="84">
        <f t="shared" si="137"/>
        <v>0</v>
      </c>
      <c r="DI233" s="84">
        <f t="shared" si="137"/>
        <v>0</v>
      </c>
      <c r="DJ233" s="84">
        <f t="shared" si="137"/>
        <v>0</v>
      </c>
      <c r="DK233" s="84">
        <f t="shared" si="137"/>
        <v>0</v>
      </c>
      <c r="DL233" s="311"/>
      <c r="DM233" s="311"/>
      <c r="DN233" s="311"/>
      <c r="DO233" s="311"/>
      <c r="DP233" s="311"/>
      <c r="DQ233" s="311"/>
      <c r="DR233" s="311"/>
    </row>
    <row r="234" spans="1:122" ht="13.5" thickBot="1" x14ac:dyDescent="0.25">
      <c r="A234" s="84">
        <v>1908</v>
      </c>
      <c r="B234" s="308">
        <v>52</v>
      </c>
      <c r="C234" s="112">
        <v>42730</v>
      </c>
      <c r="D234" s="109">
        <f t="shared" si="160"/>
        <v>56980</v>
      </c>
      <c r="E234" s="84">
        <v>6743</v>
      </c>
      <c r="F234" s="88">
        <v>137</v>
      </c>
      <c r="G234" s="84">
        <v>0</v>
      </c>
      <c r="H234" s="110">
        <v>0.97968263384250331</v>
      </c>
      <c r="I234" s="88">
        <v>14740</v>
      </c>
      <c r="J234" s="84">
        <v>493</v>
      </c>
      <c r="K234" s="88">
        <v>0</v>
      </c>
      <c r="L234" s="89">
        <v>0.96655359565807331</v>
      </c>
      <c r="M234" s="88">
        <v>5550</v>
      </c>
      <c r="N234" s="88">
        <v>233</v>
      </c>
      <c r="O234" s="88">
        <v>0</v>
      </c>
      <c r="P234" s="90">
        <v>0.958018018018018</v>
      </c>
      <c r="Q234" s="88">
        <v>8351</v>
      </c>
      <c r="R234" s="88">
        <v>252</v>
      </c>
      <c r="S234" s="88">
        <v>5</v>
      </c>
      <c r="T234" s="90">
        <v>0.96982397317686508</v>
      </c>
      <c r="U234" s="88">
        <v>21596</v>
      </c>
      <c r="V234" s="88">
        <v>781</v>
      </c>
      <c r="W234" s="88">
        <v>0</v>
      </c>
      <c r="X234" s="90">
        <v>0.96383589553621041</v>
      </c>
      <c r="Y234" s="85">
        <f>E234+I234+M234+Q234+U234</f>
        <v>56980</v>
      </c>
      <c r="Z234" s="85">
        <f>F234+J234+N234+R234+V234</f>
        <v>1896</v>
      </c>
      <c r="AA234" s="91">
        <f>G234+K234+O234+S234+W234</f>
        <v>5</v>
      </c>
      <c r="AB234" s="92">
        <v>1</v>
      </c>
      <c r="AC234" s="84">
        <v>0</v>
      </c>
      <c r="AD234" s="84">
        <v>0</v>
      </c>
      <c r="AE234" s="114">
        <v>1</v>
      </c>
      <c r="AF234" s="84">
        <v>0</v>
      </c>
      <c r="AG234" s="84">
        <v>0</v>
      </c>
      <c r="AH234" s="114">
        <v>1</v>
      </c>
      <c r="AI234" s="84">
        <v>0</v>
      </c>
      <c r="AJ234" s="84">
        <v>0</v>
      </c>
      <c r="AK234" s="218">
        <v>1</v>
      </c>
      <c r="AL234" s="84">
        <v>0</v>
      </c>
      <c r="AM234" s="94">
        <v>0</v>
      </c>
      <c r="AN234" s="218">
        <v>1</v>
      </c>
      <c r="AO234" s="84">
        <v>0</v>
      </c>
      <c r="AP234" s="94">
        <v>0</v>
      </c>
      <c r="AQ234" s="218">
        <v>1</v>
      </c>
      <c r="AR234" s="84">
        <v>0</v>
      </c>
      <c r="AS234" s="94">
        <v>0</v>
      </c>
      <c r="AT234" s="218">
        <v>1</v>
      </c>
      <c r="AU234" s="84">
        <v>0</v>
      </c>
      <c r="AV234" s="219">
        <v>0</v>
      </c>
      <c r="AW234" s="220">
        <f t="shared" si="126"/>
        <v>6743</v>
      </c>
      <c r="AX234" s="220">
        <f t="shared" si="127"/>
        <v>20290</v>
      </c>
      <c r="AY234" s="221">
        <f t="shared" si="128"/>
        <v>29947</v>
      </c>
      <c r="AZ234" s="115"/>
      <c r="BA234" s="97">
        <v>14.5</v>
      </c>
      <c r="BB234" s="98">
        <v>0</v>
      </c>
      <c r="BC234" s="98">
        <v>12</v>
      </c>
      <c r="BD234" s="98">
        <v>7.5</v>
      </c>
      <c r="BE234" s="116">
        <v>10.5</v>
      </c>
      <c r="BF234" s="101"/>
      <c r="BG234" s="84"/>
      <c r="BH234" s="84"/>
      <c r="BI234" s="102"/>
      <c r="BJ234" s="102"/>
      <c r="BK234" s="102"/>
      <c r="BL234" s="103"/>
      <c r="BM234" s="104"/>
      <c r="BN234" s="102"/>
      <c r="BO234" s="102"/>
      <c r="BP234" s="104"/>
      <c r="BQ234" s="104"/>
      <c r="BR234" s="104"/>
      <c r="BS234" s="104"/>
      <c r="BT234" s="105">
        <f t="shared" si="154"/>
        <v>1</v>
      </c>
      <c r="BU234" s="105">
        <f t="shared" si="155"/>
        <v>1</v>
      </c>
      <c r="BV234" s="105">
        <f t="shared" si="156"/>
        <v>1</v>
      </c>
      <c r="BW234" s="105">
        <f t="shared" si="146"/>
        <v>1</v>
      </c>
      <c r="BX234" s="105">
        <f t="shared" si="157"/>
        <v>1</v>
      </c>
      <c r="BY234" s="105">
        <f t="shared" si="158"/>
        <v>1</v>
      </c>
      <c r="BZ234" s="105">
        <f t="shared" si="159"/>
        <v>1</v>
      </c>
      <c r="CA234" s="215">
        <v>0.98</v>
      </c>
      <c r="CB234" s="215">
        <v>0.9</v>
      </c>
      <c r="CC234" s="313">
        <f t="shared" ref="CC234:CI234" si="164">AVERAGE(BT234:BT240)</f>
        <v>1</v>
      </c>
      <c r="CD234" s="313">
        <f t="shared" si="164"/>
        <v>1</v>
      </c>
      <c r="CE234" s="313">
        <f t="shared" si="164"/>
        <v>1</v>
      </c>
      <c r="CF234" s="313">
        <f t="shared" si="164"/>
        <v>1</v>
      </c>
      <c r="CG234" s="313">
        <f t="shared" si="164"/>
        <v>1</v>
      </c>
      <c r="CH234" s="313">
        <f t="shared" si="164"/>
        <v>1</v>
      </c>
      <c r="CI234" s="313">
        <f t="shared" si="164"/>
        <v>1</v>
      </c>
      <c r="CJ234" s="216">
        <v>0.998</v>
      </c>
      <c r="CK234" s="216">
        <v>0.95</v>
      </c>
      <c r="CL234" s="217">
        <f t="shared" si="147"/>
        <v>1</v>
      </c>
      <c r="CM234" s="217">
        <f t="shared" si="148"/>
        <v>1</v>
      </c>
      <c r="CN234" s="217">
        <f t="shared" si="149"/>
        <v>1</v>
      </c>
      <c r="CO234" s="217">
        <f t="shared" si="150"/>
        <v>1</v>
      </c>
      <c r="CP234" s="217">
        <f t="shared" si="151"/>
        <v>1</v>
      </c>
      <c r="CQ234" s="217">
        <f t="shared" si="152"/>
        <v>1</v>
      </c>
      <c r="CR234" s="217">
        <f t="shared" si="153"/>
        <v>1</v>
      </c>
      <c r="CS234" s="316">
        <f t="shared" ref="CS234:CY234" si="165">AVERAGE(CL234:CL240)</f>
        <v>0.99987142857142863</v>
      </c>
      <c r="CT234" s="316">
        <f t="shared" si="165"/>
        <v>1</v>
      </c>
      <c r="CU234" s="316">
        <f t="shared" si="165"/>
        <v>1</v>
      </c>
      <c r="CV234" s="316">
        <f t="shared" si="165"/>
        <v>1</v>
      </c>
      <c r="CW234" s="316">
        <f t="shared" si="165"/>
        <v>1</v>
      </c>
      <c r="CX234" s="316">
        <f t="shared" si="165"/>
        <v>1</v>
      </c>
      <c r="CY234" s="316">
        <f t="shared" si="165"/>
        <v>1</v>
      </c>
      <c r="CZ234" s="316">
        <f>(SUM(Q234:Q239)-SUM(R234:R239))/SUM(Q234:Q239)</f>
        <v>0.96719771156536449</v>
      </c>
      <c r="DA234" s="312">
        <f>(SUM(U234:U239)-SUM(V234:V239))/SUM(U234:U239)</f>
        <v>0.96298743400537223</v>
      </c>
      <c r="DB234" s="312">
        <f>((SUM(E234:E239)-SUM(F234:F239))/SUM(E234:E239))</f>
        <v>0.97925519357884794</v>
      </c>
      <c r="DC234" s="312">
        <f>((SUM(I234:I239)-SUM(J234:J239))/SUM(I234:I239))</f>
        <v>0.9663562855904464</v>
      </c>
      <c r="DD234" s="312">
        <f>((SUM(M234:M239)-SUM(N234:N239))/SUM(M234:M239))</f>
        <v>0.96895978517997572</v>
      </c>
      <c r="DE234" s="84">
        <f t="shared" si="136"/>
        <v>0</v>
      </c>
      <c r="DF234" s="84">
        <f t="shared" si="136"/>
        <v>0</v>
      </c>
      <c r="DG234" s="84">
        <f t="shared" si="136"/>
        <v>0</v>
      </c>
      <c r="DH234" s="84">
        <f t="shared" si="137"/>
        <v>0</v>
      </c>
      <c r="DI234" s="84">
        <f t="shared" si="137"/>
        <v>0</v>
      </c>
      <c r="DJ234" s="84">
        <f t="shared" si="137"/>
        <v>0</v>
      </c>
      <c r="DK234" s="84">
        <f t="shared" si="137"/>
        <v>0</v>
      </c>
      <c r="DL234" s="311">
        <f>IF(CC234&lt;99%,5000,IF(CC234&lt;99.2%,4500,IF(CC234&lt;99.3%,4000,IF(CC234&lt;99.4%,3500,IF(CC234&lt;99.5%,3000,IF(CC234&lt;99.6%,2500,IF(CC234&lt;99.7%,2000,IF(CC234&lt;99.8%,1500,))))))))</f>
        <v>0</v>
      </c>
      <c r="DM234" s="311">
        <f>IF(CD234&lt;99%,5000,IF(CD234&lt;99.2%,4500,IF(CD234&lt;99.3%,4000,IF(CD234&lt;99.4%,3500,IF(CD234&lt;99.5%,3000,IF(CD234&lt;99.6%,2500,IF(CD234&lt;99.7%,2000,IF(CD234&lt;99.8%,1500,))))))))</f>
        <v>0</v>
      </c>
      <c r="DN234" s="311">
        <f>IF(CE234&lt;99%,5000,IF(CE234&lt;99.2%,4500,IF(CE234&lt;99.3%,4000,IF(CE234&lt;99.4%,3500,IF(CE234&lt;99.5%,3000,IF(CE234&lt;99.6%,2500,IF(CE234&lt;99.7%,2000,IF(CE234&lt;99.8%,1500,))))))))</f>
        <v>0</v>
      </c>
      <c r="DO234" s="311">
        <f>IF(CF234&lt;88.2%,5000,IF(CF234&lt;88.4%,4500,IF(CF234&lt;88.5%,4000,IF(CF234&lt;88.6%,3500,IF(CF234&lt;88.7%,3000,IF(CF234&lt;88.8%,2500,IF(CF234&lt;88.9%,2000,IF(CF234&lt;90%,1500,))))))))</f>
        <v>0</v>
      </c>
      <c r="DP234" s="311">
        <f>IF(CG234&lt;99%,5000,IF(CG234&lt;99.2%,4500,IF(CG234&lt;99.3%,4000,IF(CG234&lt;99.4%,3500,IF(CG234&lt;99.5%,3000,IF(CG234&lt;99.6%,2500,IF(CG234&lt;99.7%,2000,IF(CG234&lt;99.8%,1500,))))))))</f>
        <v>0</v>
      </c>
      <c r="DQ234" s="311">
        <f>IF(CH234&lt;99%,5000,IF(CH234&lt;99.2%,4500,IF(CH234&lt;99.3%,4000,IF(CH234&lt;99.4%,3500,IF(CH234&lt;99.5%,3000,IF(CH234&lt;99.6%,2500,IF(CH234&lt;99.7%,2000,IF(CH234&lt;99.8%,1500,))))))))</f>
        <v>0</v>
      </c>
      <c r="DR234" s="311">
        <f>IF(CI234&lt;99%,5000,IF(CI234&lt;99.2%,4500,IF(CI234&lt;99.3%,4000,IF(CI234&lt;99.4%,3500,IF(CI234&lt;99.5%,3000,IF(CI234&lt;99.6%,2500,IF(CI234&lt;99.7%,2000,IF(CI234&lt;99.8%,1500,))))))))</f>
        <v>0</v>
      </c>
    </row>
    <row r="235" spans="1:122" ht="13.5" thickBot="1" x14ac:dyDescent="0.25">
      <c r="A235" s="84">
        <v>1909</v>
      </c>
      <c r="B235" s="309"/>
      <c r="C235" s="112">
        <v>42731</v>
      </c>
      <c r="D235" s="109">
        <v>54949</v>
      </c>
      <c r="E235" s="84">
        <v>6862</v>
      </c>
      <c r="F235" s="88">
        <v>135</v>
      </c>
      <c r="G235" s="84">
        <v>0</v>
      </c>
      <c r="H235" s="110">
        <v>0.98032643544156217</v>
      </c>
      <c r="I235" s="88">
        <v>11653</v>
      </c>
      <c r="J235" s="84">
        <v>372</v>
      </c>
      <c r="K235" s="88">
        <v>2</v>
      </c>
      <c r="L235" s="89">
        <v>0.96807689007122633</v>
      </c>
      <c r="M235" s="88">
        <v>6578</v>
      </c>
      <c r="N235" s="88">
        <v>213</v>
      </c>
      <c r="O235" s="88">
        <v>0</v>
      </c>
      <c r="P235" s="90">
        <v>0.96761933718455462</v>
      </c>
      <c r="Q235" s="88">
        <v>7706</v>
      </c>
      <c r="R235" s="88">
        <v>199</v>
      </c>
      <c r="S235" s="88">
        <v>0</v>
      </c>
      <c r="T235" s="90">
        <v>0.9741759667791331</v>
      </c>
      <c r="U235" s="88">
        <v>22150</v>
      </c>
      <c r="V235" s="88">
        <v>889</v>
      </c>
      <c r="W235" s="88">
        <v>2</v>
      </c>
      <c r="X235" s="90">
        <v>0.9598645598194131</v>
      </c>
      <c r="Y235" s="85">
        <v>54949</v>
      </c>
      <c r="Z235" s="85">
        <v>1808</v>
      </c>
      <c r="AA235" s="91">
        <v>4</v>
      </c>
      <c r="AB235" s="92">
        <v>1</v>
      </c>
      <c r="AC235" s="84">
        <v>0</v>
      </c>
      <c r="AD235" s="84">
        <v>0</v>
      </c>
      <c r="AE235" s="114">
        <v>1</v>
      </c>
      <c r="AF235" s="84">
        <v>0</v>
      </c>
      <c r="AG235" s="84">
        <v>0</v>
      </c>
      <c r="AH235" s="114">
        <v>1</v>
      </c>
      <c r="AI235" s="84">
        <v>0</v>
      </c>
      <c r="AJ235" s="84">
        <v>0</v>
      </c>
      <c r="AK235" s="218">
        <v>1</v>
      </c>
      <c r="AL235" s="84">
        <v>0</v>
      </c>
      <c r="AM235" s="94">
        <v>0</v>
      </c>
      <c r="AN235" s="218">
        <v>1</v>
      </c>
      <c r="AO235" s="84">
        <v>0</v>
      </c>
      <c r="AP235" s="94">
        <v>0</v>
      </c>
      <c r="AQ235" s="218">
        <v>1</v>
      </c>
      <c r="AR235" s="84">
        <v>0</v>
      </c>
      <c r="AS235" s="94">
        <v>0</v>
      </c>
      <c r="AT235" s="218">
        <v>1</v>
      </c>
      <c r="AU235" s="84">
        <v>0</v>
      </c>
      <c r="AV235" s="219">
        <v>0</v>
      </c>
      <c r="AW235" s="220">
        <f>E235</f>
        <v>6862</v>
      </c>
      <c r="AX235" s="220">
        <f>I235+M235</f>
        <v>18231</v>
      </c>
      <c r="AY235" s="221">
        <f>Q235+U235</f>
        <v>29856</v>
      </c>
      <c r="AZ235" s="115"/>
      <c r="BA235" s="97">
        <v>16</v>
      </c>
      <c r="BB235" s="98">
        <v>0</v>
      </c>
      <c r="BC235" s="98">
        <v>8</v>
      </c>
      <c r="BD235" s="99">
        <v>7.5</v>
      </c>
      <c r="BE235" s="100">
        <v>10.5</v>
      </c>
      <c r="BF235" s="101"/>
      <c r="BG235" s="84"/>
      <c r="BH235" s="84"/>
      <c r="BI235" s="102"/>
      <c r="BJ235" s="102"/>
      <c r="BK235" s="102"/>
      <c r="BL235" s="103"/>
      <c r="BM235" s="104"/>
      <c r="BN235" s="102"/>
      <c r="BO235" s="102"/>
      <c r="BP235" s="104"/>
      <c r="BQ235" s="104"/>
      <c r="BR235" s="104"/>
      <c r="BS235" s="104"/>
      <c r="BT235" s="105">
        <f t="shared" si="154"/>
        <v>1</v>
      </c>
      <c r="BU235" s="105">
        <f t="shared" si="155"/>
        <v>1</v>
      </c>
      <c r="BV235" s="105">
        <f t="shared" si="156"/>
        <v>1</v>
      </c>
      <c r="BW235" s="105">
        <f t="shared" si="146"/>
        <v>1</v>
      </c>
      <c r="BX235" s="105">
        <f t="shared" si="157"/>
        <v>1</v>
      </c>
      <c r="BY235" s="105">
        <f t="shared" si="158"/>
        <v>1</v>
      </c>
      <c r="BZ235" s="105">
        <f t="shared" si="159"/>
        <v>1</v>
      </c>
      <c r="CA235" s="215">
        <v>0.98</v>
      </c>
      <c r="CB235" s="215">
        <v>0.9</v>
      </c>
      <c r="CC235" s="314"/>
      <c r="CD235" s="314"/>
      <c r="CE235" s="314"/>
      <c r="CF235" s="314"/>
      <c r="CG235" s="314"/>
      <c r="CH235" s="314"/>
      <c r="CI235" s="314"/>
      <c r="CJ235" s="216">
        <v>0.998</v>
      </c>
      <c r="CK235" s="216">
        <v>0.95</v>
      </c>
      <c r="CL235" s="217">
        <f t="shared" si="147"/>
        <v>1</v>
      </c>
      <c r="CM235" s="217">
        <f t="shared" si="148"/>
        <v>1</v>
      </c>
      <c r="CN235" s="217">
        <f t="shared" si="149"/>
        <v>1</v>
      </c>
      <c r="CO235" s="217">
        <f t="shared" si="150"/>
        <v>1</v>
      </c>
      <c r="CP235" s="217">
        <f t="shared" si="151"/>
        <v>1</v>
      </c>
      <c r="CQ235" s="217">
        <f t="shared" si="152"/>
        <v>1</v>
      </c>
      <c r="CR235" s="217">
        <f t="shared" si="153"/>
        <v>1</v>
      </c>
      <c r="CS235" s="317"/>
      <c r="CT235" s="317"/>
      <c r="CU235" s="317"/>
      <c r="CV235" s="317"/>
      <c r="CW235" s="317"/>
      <c r="CX235" s="317"/>
      <c r="CY235" s="317"/>
      <c r="CZ235" s="316"/>
      <c r="DA235" s="312"/>
      <c r="DB235" s="312"/>
      <c r="DC235" s="312"/>
      <c r="DD235" s="312"/>
      <c r="DE235" s="84">
        <f t="shared" si="136"/>
        <v>0</v>
      </c>
      <c r="DF235" s="84">
        <f t="shared" si="136"/>
        <v>0</v>
      </c>
      <c r="DG235" s="84">
        <f t="shared" si="136"/>
        <v>0</v>
      </c>
      <c r="DH235" s="84">
        <f t="shared" si="137"/>
        <v>0</v>
      </c>
      <c r="DI235" s="84">
        <f t="shared" si="137"/>
        <v>0</v>
      </c>
      <c r="DJ235" s="84">
        <f t="shared" si="137"/>
        <v>0</v>
      </c>
      <c r="DK235" s="84">
        <f t="shared" si="137"/>
        <v>0</v>
      </c>
      <c r="DL235" s="311"/>
      <c r="DM235" s="311"/>
      <c r="DN235" s="311"/>
      <c r="DO235" s="311"/>
      <c r="DP235" s="311"/>
      <c r="DQ235" s="311"/>
      <c r="DR235" s="311"/>
    </row>
    <row r="236" spans="1:122" ht="13.5" thickBot="1" x14ac:dyDescent="0.25">
      <c r="A236" s="84">
        <v>1910</v>
      </c>
      <c r="B236" s="309"/>
      <c r="C236" s="112">
        <v>42732</v>
      </c>
      <c r="D236" s="109">
        <v>61001</v>
      </c>
      <c r="E236" s="84">
        <v>6790</v>
      </c>
      <c r="F236" s="88">
        <v>126</v>
      </c>
      <c r="G236" s="84">
        <v>3</v>
      </c>
      <c r="H236" s="110">
        <v>0.98144329896907212</v>
      </c>
      <c r="I236" s="88">
        <v>11973</v>
      </c>
      <c r="J236" s="84">
        <v>427</v>
      </c>
      <c r="K236" s="88">
        <v>0</v>
      </c>
      <c r="L236" s="89">
        <v>0.9643364236198112</v>
      </c>
      <c r="M236" s="88">
        <v>6259</v>
      </c>
      <c r="N236" s="88">
        <v>190</v>
      </c>
      <c r="O236" s="88">
        <v>1</v>
      </c>
      <c r="P236" s="90">
        <v>0.9696437130532034</v>
      </c>
      <c r="Q236" s="88">
        <v>9550</v>
      </c>
      <c r="R236" s="88">
        <v>294</v>
      </c>
      <c r="S236" s="88">
        <v>3</v>
      </c>
      <c r="T236" s="90">
        <v>0.96921465968586384</v>
      </c>
      <c r="U236" s="88">
        <v>26429</v>
      </c>
      <c r="V236" s="88">
        <v>925</v>
      </c>
      <c r="W236" s="88">
        <v>21</v>
      </c>
      <c r="X236" s="90">
        <v>0.96500056755836394</v>
      </c>
      <c r="Y236" s="85">
        <v>61001</v>
      </c>
      <c r="Z236" s="85">
        <v>1962</v>
      </c>
      <c r="AA236" s="91">
        <v>28</v>
      </c>
      <c r="AB236" s="92">
        <v>0.99909999999999999</v>
      </c>
      <c r="AC236" s="84">
        <v>1</v>
      </c>
      <c r="AD236" s="84">
        <v>1.7999999999999999E-2</v>
      </c>
      <c r="AE236" s="114">
        <v>1</v>
      </c>
      <c r="AF236" s="84">
        <v>0</v>
      </c>
      <c r="AG236" s="84">
        <v>0</v>
      </c>
      <c r="AH236" s="114">
        <v>1</v>
      </c>
      <c r="AI236" s="84">
        <v>0</v>
      </c>
      <c r="AJ236" s="84">
        <v>0</v>
      </c>
      <c r="AK236" s="218">
        <v>1</v>
      </c>
      <c r="AL236" s="84">
        <v>0</v>
      </c>
      <c r="AM236" s="94">
        <v>0</v>
      </c>
      <c r="AN236" s="218">
        <v>1</v>
      </c>
      <c r="AO236" s="84">
        <v>0</v>
      </c>
      <c r="AP236" s="94">
        <v>0</v>
      </c>
      <c r="AQ236" s="218">
        <v>1</v>
      </c>
      <c r="AR236" s="84">
        <v>0</v>
      </c>
      <c r="AS236" s="94">
        <v>0</v>
      </c>
      <c r="AT236" s="218">
        <v>1</v>
      </c>
      <c r="AU236" s="84">
        <v>0</v>
      </c>
      <c r="AV236" s="219">
        <v>0</v>
      </c>
      <c r="AW236" s="220">
        <f>E236</f>
        <v>6790</v>
      </c>
      <c r="AX236" s="220">
        <f>I236+M236</f>
        <v>18232</v>
      </c>
      <c r="AY236" s="221">
        <f>Q236+U236</f>
        <v>35979</v>
      </c>
      <c r="AZ236" s="115" t="s">
        <v>875</v>
      </c>
      <c r="BA236" s="97">
        <v>21</v>
      </c>
      <c r="BB236" s="98">
        <v>9</v>
      </c>
      <c r="BC236" s="98">
        <v>18</v>
      </c>
      <c r="BD236" s="99">
        <v>7.5</v>
      </c>
      <c r="BE236" s="100">
        <v>10.5</v>
      </c>
      <c r="BF236" s="101">
        <v>0.25</v>
      </c>
      <c r="BG236" s="84"/>
      <c r="BH236" s="84"/>
      <c r="BI236" s="102"/>
      <c r="BJ236" s="102"/>
      <c r="BK236" s="102"/>
      <c r="BL236" s="103"/>
      <c r="BM236" s="104">
        <v>0</v>
      </c>
      <c r="BN236" s="102"/>
      <c r="BO236" s="102"/>
      <c r="BP236" s="104"/>
      <c r="BQ236" s="104"/>
      <c r="BR236" s="104"/>
      <c r="BS236" s="104"/>
      <c r="BT236" s="105">
        <f t="shared" si="154"/>
        <v>1</v>
      </c>
      <c r="BU236" s="105">
        <f t="shared" si="155"/>
        <v>1</v>
      </c>
      <c r="BV236" s="105">
        <f t="shared" si="156"/>
        <v>1</v>
      </c>
      <c r="BW236" s="105">
        <f t="shared" si="146"/>
        <v>1</v>
      </c>
      <c r="BX236" s="105">
        <f t="shared" si="157"/>
        <v>1</v>
      </c>
      <c r="BY236" s="105">
        <f t="shared" si="158"/>
        <v>1</v>
      </c>
      <c r="BZ236" s="105">
        <f t="shared" si="159"/>
        <v>1</v>
      </c>
      <c r="CA236" s="215">
        <v>0.98</v>
      </c>
      <c r="CB236" s="215">
        <v>0.9</v>
      </c>
      <c r="CC236" s="314"/>
      <c r="CD236" s="314"/>
      <c r="CE236" s="314"/>
      <c r="CF236" s="314"/>
      <c r="CG236" s="314"/>
      <c r="CH236" s="314"/>
      <c r="CI236" s="314"/>
      <c r="CJ236" s="216">
        <v>0.998</v>
      </c>
      <c r="CK236" s="216">
        <v>0.95</v>
      </c>
      <c r="CL236" s="217">
        <f t="shared" si="147"/>
        <v>0.99909999999999999</v>
      </c>
      <c r="CM236" s="217">
        <f t="shared" si="148"/>
        <v>1</v>
      </c>
      <c r="CN236" s="217">
        <f t="shared" si="149"/>
        <v>1</v>
      </c>
      <c r="CO236" s="217">
        <f t="shared" si="150"/>
        <v>1</v>
      </c>
      <c r="CP236" s="217">
        <f t="shared" si="151"/>
        <v>1</v>
      </c>
      <c r="CQ236" s="217">
        <f t="shared" si="152"/>
        <v>1</v>
      </c>
      <c r="CR236" s="217">
        <f t="shared" si="153"/>
        <v>1</v>
      </c>
      <c r="CS236" s="317"/>
      <c r="CT236" s="317"/>
      <c r="CU236" s="317"/>
      <c r="CV236" s="317"/>
      <c r="CW236" s="317"/>
      <c r="CX236" s="317"/>
      <c r="CY236" s="317"/>
      <c r="CZ236" s="316"/>
      <c r="DA236" s="312"/>
      <c r="DB236" s="312"/>
      <c r="DC236" s="312"/>
      <c r="DD236" s="312"/>
      <c r="DE236" s="84">
        <f t="shared" si="136"/>
        <v>0</v>
      </c>
      <c r="DF236" s="84">
        <f t="shared" si="136"/>
        <v>0</v>
      </c>
      <c r="DG236" s="84">
        <f t="shared" si="136"/>
        <v>0</v>
      </c>
      <c r="DH236" s="84">
        <f t="shared" si="137"/>
        <v>0</v>
      </c>
      <c r="DI236" s="84">
        <f t="shared" si="137"/>
        <v>0</v>
      </c>
      <c r="DJ236" s="84">
        <f t="shared" si="137"/>
        <v>0</v>
      </c>
      <c r="DK236" s="84">
        <f t="shared" si="137"/>
        <v>0</v>
      </c>
      <c r="DL236" s="311"/>
      <c r="DM236" s="311"/>
      <c r="DN236" s="311"/>
      <c r="DO236" s="311"/>
      <c r="DP236" s="311"/>
      <c r="DQ236" s="311"/>
      <c r="DR236" s="311"/>
    </row>
    <row r="237" spans="1:122" ht="13.5" thickBot="1" x14ac:dyDescent="0.25">
      <c r="A237" s="84">
        <v>1911</v>
      </c>
      <c r="B237" s="309"/>
      <c r="C237" s="112">
        <v>42733</v>
      </c>
      <c r="D237" s="109">
        <v>51174</v>
      </c>
      <c r="E237" s="84">
        <v>6637</v>
      </c>
      <c r="F237" s="88">
        <v>128</v>
      </c>
      <c r="G237" s="84">
        <v>0</v>
      </c>
      <c r="H237" s="110">
        <v>0.98071417809251171</v>
      </c>
      <c r="I237" s="88">
        <v>8980</v>
      </c>
      <c r="J237" s="84">
        <v>232</v>
      </c>
      <c r="K237" s="88">
        <v>3</v>
      </c>
      <c r="L237" s="89">
        <v>0.97416481069042316</v>
      </c>
      <c r="M237" s="88">
        <v>4613</v>
      </c>
      <c r="N237" s="88">
        <v>90</v>
      </c>
      <c r="O237" s="88">
        <v>0</v>
      </c>
      <c r="P237" s="90">
        <v>0.98048991979189248</v>
      </c>
      <c r="Q237" s="88">
        <v>7222</v>
      </c>
      <c r="R237" s="88">
        <v>203</v>
      </c>
      <c r="S237" s="88">
        <v>0</v>
      </c>
      <c r="T237" s="90">
        <v>0.97189144281362505</v>
      </c>
      <c r="U237" s="88">
        <v>23722</v>
      </c>
      <c r="V237" s="88">
        <v>900</v>
      </c>
      <c r="W237" s="88">
        <v>9</v>
      </c>
      <c r="X237" s="90">
        <v>0.96206053452491358</v>
      </c>
      <c r="Y237" s="85">
        <v>51174</v>
      </c>
      <c r="Z237" s="85">
        <v>1553</v>
      </c>
      <c r="AA237" s="91">
        <v>12</v>
      </c>
      <c r="AB237" s="92">
        <v>1</v>
      </c>
      <c r="AC237" s="84">
        <v>0</v>
      </c>
      <c r="AD237" s="84">
        <v>0</v>
      </c>
      <c r="AE237" s="114">
        <v>1</v>
      </c>
      <c r="AF237" s="84">
        <v>0</v>
      </c>
      <c r="AG237" s="84">
        <v>0</v>
      </c>
      <c r="AH237" s="114">
        <v>1</v>
      </c>
      <c r="AI237" s="84">
        <v>0</v>
      </c>
      <c r="AJ237" s="84">
        <v>0</v>
      </c>
      <c r="AK237" s="218">
        <v>1</v>
      </c>
      <c r="AL237" s="84">
        <v>0</v>
      </c>
      <c r="AM237" s="94">
        <v>0</v>
      </c>
      <c r="AN237" s="218">
        <v>1</v>
      </c>
      <c r="AO237" s="84">
        <v>0</v>
      </c>
      <c r="AP237" s="94">
        <v>0</v>
      </c>
      <c r="AQ237" s="218">
        <v>1</v>
      </c>
      <c r="AR237" s="84">
        <v>0</v>
      </c>
      <c r="AS237" s="94">
        <v>0</v>
      </c>
      <c r="AT237" s="218">
        <v>1</v>
      </c>
      <c r="AU237" s="84">
        <v>0</v>
      </c>
      <c r="AV237" s="219">
        <v>0</v>
      </c>
      <c r="AW237" s="220">
        <f>E237</f>
        <v>6637</v>
      </c>
      <c r="AX237" s="220">
        <f>I237+M237</f>
        <v>13593</v>
      </c>
      <c r="AY237" s="221">
        <f>Q237+U237</f>
        <v>30944</v>
      </c>
      <c r="AZ237" s="115"/>
      <c r="BA237" s="97">
        <v>21</v>
      </c>
      <c r="BB237" s="98">
        <v>9</v>
      </c>
      <c r="BC237" s="98">
        <v>22</v>
      </c>
      <c r="BD237" s="99">
        <v>7.5</v>
      </c>
      <c r="BE237" s="100">
        <v>10.5</v>
      </c>
      <c r="BF237" s="101"/>
      <c r="BG237" s="84"/>
      <c r="BH237" s="84"/>
      <c r="BI237" s="102"/>
      <c r="BJ237" s="102"/>
      <c r="BK237" s="102"/>
      <c r="BL237" s="103"/>
      <c r="BM237" s="104"/>
      <c r="BN237" s="102"/>
      <c r="BO237" s="102"/>
      <c r="BP237" s="104"/>
      <c r="BQ237" s="104"/>
      <c r="BR237" s="104"/>
      <c r="BS237" s="104"/>
      <c r="BT237" s="105">
        <f t="shared" si="154"/>
        <v>1</v>
      </c>
      <c r="BU237" s="105">
        <f t="shared" si="155"/>
        <v>1</v>
      </c>
      <c r="BV237" s="105">
        <f t="shared" si="156"/>
        <v>1</v>
      </c>
      <c r="BW237" s="105">
        <f t="shared" si="146"/>
        <v>1</v>
      </c>
      <c r="BX237" s="105">
        <f t="shared" si="157"/>
        <v>1</v>
      </c>
      <c r="BY237" s="105">
        <f t="shared" si="158"/>
        <v>1</v>
      </c>
      <c r="BZ237" s="105">
        <f t="shared" si="159"/>
        <v>1</v>
      </c>
      <c r="CA237" s="215">
        <v>0.98</v>
      </c>
      <c r="CB237" s="215">
        <v>0.9</v>
      </c>
      <c r="CC237" s="314"/>
      <c r="CD237" s="314"/>
      <c r="CE237" s="314"/>
      <c r="CF237" s="314"/>
      <c r="CG237" s="314"/>
      <c r="CH237" s="314"/>
      <c r="CI237" s="314"/>
      <c r="CJ237" s="216">
        <v>0.998</v>
      </c>
      <c r="CK237" s="216">
        <v>0.95</v>
      </c>
      <c r="CL237" s="217">
        <f t="shared" si="147"/>
        <v>1</v>
      </c>
      <c r="CM237" s="217">
        <f t="shared" si="148"/>
        <v>1</v>
      </c>
      <c r="CN237" s="217">
        <f t="shared" si="149"/>
        <v>1</v>
      </c>
      <c r="CO237" s="217">
        <f t="shared" si="150"/>
        <v>1</v>
      </c>
      <c r="CP237" s="217">
        <f t="shared" si="151"/>
        <v>1</v>
      </c>
      <c r="CQ237" s="217">
        <f t="shared" si="152"/>
        <v>1</v>
      </c>
      <c r="CR237" s="217">
        <f t="shared" si="153"/>
        <v>1</v>
      </c>
      <c r="CS237" s="317"/>
      <c r="CT237" s="317"/>
      <c r="CU237" s="317"/>
      <c r="CV237" s="317"/>
      <c r="CW237" s="317"/>
      <c r="CX237" s="317"/>
      <c r="CY237" s="317"/>
      <c r="CZ237" s="316"/>
      <c r="DA237" s="312"/>
      <c r="DB237" s="312"/>
      <c r="DC237" s="312"/>
      <c r="DD237" s="312"/>
      <c r="DE237" s="84">
        <f t="shared" si="136"/>
        <v>0</v>
      </c>
      <c r="DF237" s="84">
        <f t="shared" si="136"/>
        <v>0</v>
      </c>
      <c r="DG237" s="84">
        <f t="shared" si="136"/>
        <v>0</v>
      </c>
      <c r="DH237" s="84">
        <f t="shared" si="137"/>
        <v>0</v>
      </c>
      <c r="DI237" s="84">
        <f t="shared" si="137"/>
        <v>0</v>
      </c>
      <c r="DJ237" s="84">
        <f t="shared" si="137"/>
        <v>0</v>
      </c>
      <c r="DK237" s="84">
        <f t="shared" si="137"/>
        <v>0</v>
      </c>
      <c r="DL237" s="311"/>
      <c r="DM237" s="311"/>
      <c r="DN237" s="311"/>
      <c r="DO237" s="311"/>
      <c r="DP237" s="311"/>
      <c r="DQ237" s="311"/>
      <c r="DR237" s="311"/>
    </row>
    <row r="238" spans="1:122" ht="13.5" thickBot="1" x14ac:dyDescent="0.25">
      <c r="A238" s="84">
        <v>1912</v>
      </c>
      <c r="B238" s="309"/>
      <c r="C238" s="112">
        <v>42734</v>
      </c>
      <c r="D238" s="109">
        <f>SUM(E238,I238,M238,Q238,U238)</f>
        <v>65832</v>
      </c>
      <c r="E238" s="84">
        <v>6856</v>
      </c>
      <c r="F238" s="88">
        <v>177</v>
      </c>
      <c r="G238" s="84">
        <v>0</v>
      </c>
      <c r="H238" s="110">
        <v>0.97418319719953328</v>
      </c>
      <c r="I238" s="88">
        <v>14412</v>
      </c>
      <c r="J238" s="84">
        <v>512</v>
      </c>
      <c r="K238" s="88">
        <v>0</v>
      </c>
      <c r="L238" s="89">
        <v>0.96447404940327508</v>
      </c>
      <c r="M238" s="88">
        <v>5501</v>
      </c>
      <c r="N238" s="88">
        <v>148</v>
      </c>
      <c r="O238" s="88">
        <v>0</v>
      </c>
      <c r="P238" s="90">
        <v>0.97309580076349755</v>
      </c>
      <c r="Q238" s="88">
        <v>10958</v>
      </c>
      <c r="R238" s="88">
        <v>344</v>
      </c>
      <c r="S238" s="88">
        <v>6</v>
      </c>
      <c r="T238" s="90">
        <v>0.96860741011133422</v>
      </c>
      <c r="U238" s="88">
        <v>28105</v>
      </c>
      <c r="V238" s="88">
        <v>1310</v>
      </c>
      <c r="W238" s="88">
        <v>11</v>
      </c>
      <c r="X238" s="90">
        <v>0.95338907667674788</v>
      </c>
      <c r="Y238" s="85">
        <f t="shared" ref="Y238:AA239" si="166">E238+I238+M238+Q238+U238</f>
        <v>65832</v>
      </c>
      <c r="Z238" s="85">
        <f t="shared" si="166"/>
        <v>2491</v>
      </c>
      <c r="AA238" s="91">
        <f t="shared" si="166"/>
        <v>17</v>
      </c>
      <c r="AB238" s="92">
        <v>1</v>
      </c>
      <c r="AC238" s="84">
        <v>0</v>
      </c>
      <c r="AD238" s="84">
        <v>0</v>
      </c>
      <c r="AE238" s="114">
        <v>1</v>
      </c>
      <c r="AF238" s="84">
        <v>0</v>
      </c>
      <c r="AG238" s="84">
        <v>0</v>
      </c>
      <c r="AH238" s="114">
        <v>1</v>
      </c>
      <c r="AI238" s="84">
        <v>0</v>
      </c>
      <c r="AJ238" s="84">
        <v>0</v>
      </c>
      <c r="AK238" s="218">
        <v>1</v>
      </c>
      <c r="AL238" s="84">
        <v>0</v>
      </c>
      <c r="AM238" s="94">
        <v>0</v>
      </c>
      <c r="AN238" s="218">
        <v>1</v>
      </c>
      <c r="AO238" s="84">
        <v>0</v>
      </c>
      <c r="AP238" s="94">
        <v>0</v>
      </c>
      <c r="AQ238" s="218">
        <v>1</v>
      </c>
      <c r="AR238" s="84">
        <v>0</v>
      </c>
      <c r="AS238" s="94">
        <v>0</v>
      </c>
      <c r="AT238" s="218">
        <v>1</v>
      </c>
      <c r="AU238" s="84">
        <v>0</v>
      </c>
      <c r="AV238" s="219">
        <v>0</v>
      </c>
      <c r="AW238" s="220">
        <f>E238</f>
        <v>6856</v>
      </c>
      <c r="AX238" s="220">
        <f>I238+M238</f>
        <v>19913</v>
      </c>
      <c r="AY238" s="221">
        <f>Q238+U238</f>
        <v>39063</v>
      </c>
      <c r="AZ238" s="115"/>
      <c r="BA238" s="97">
        <v>21</v>
      </c>
      <c r="BB238" s="98">
        <v>9</v>
      </c>
      <c r="BC238" s="98">
        <v>22</v>
      </c>
      <c r="BD238" s="99">
        <v>7.5</v>
      </c>
      <c r="BE238" s="100">
        <v>10.5</v>
      </c>
      <c r="BF238" s="101"/>
      <c r="BG238" s="84"/>
      <c r="BH238" s="84"/>
      <c r="BI238" s="102"/>
      <c r="BJ238" s="102"/>
      <c r="BK238" s="102"/>
      <c r="BL238" s="103"/>
      <c r="BM238" s="104"/>
      <c r="BN238" s="102"/>
      <c r="BO238" s="102"/>
      <c r="BP238" s="104"/>
      <c r="BQ238" s="104"/>
      <c r="BR238" s="104"/>
      <c r="BS238" s="104"/>
      <c r="BT238" s="105">
        <f t="shared" si="154"/>
        <v>1</v>
      </c>
      <c r="BU238" s="105">
        <f t="shared" si="155"/>
        <v>1</v>
      </c>
      <c r="BV238" s="105">
        <f t="shared" si="156"/>
        <v>1</v>
      </c>
      <c r="BW238" s="105">
        <f t="shared" si="146"/>
        <v>1</v>
      </c>
      <c r="BX238" s="105">
        <f t="shared" si="157"/>
        <v>1</v>
      </c>
      <c r="BY238" s="105">
        <f t="shared" si="158"/>
        <v>1</v>
      </c>
      <c r="BZ238" s="105">
        <f t="shared" si="159"/>
        <v>1</v>
      </c>
      <c r="CA238" s="215">
        <v>0.98</v>
      </c>
      <c r="CB238" s="215">
        <v>0.9</v>
      </c>
      <c r="CC238" s="314"/>
      <c r="CD238" s="314"/>
      <c r="CE238" s="314"/>
      <c r="CF238" s="314"/>
      <c r="CG238" s="314"/>
      <c r="CH238" s="314"/>
      <c r="CI238" s="314"/>
      <c r="CJ238" s="216">
        <v>0.998</v>
      </c>
      <c r="CK238" s="216">
        <v>0.95</v>
      </c>
      <c r="CL238" s="217">
        <f t="shared" si="147"/>
        <v>1</v>
      </c>
      <c r="CM238" s="217">
        <f t="shared" si="148"/>
        <v>1</v>
      </c>
      <c r="CN238" s="217">
        <f t="shared" si="149"/>
        <v>1</v>
      </c>
      <c r="CO238" s="217">
        <f t="shared" si="150"/>
        <v>1</v>
      </c>
      <c r="CP238" s="217">
        <f t="shared" si="151"/>
        <v>1</v>
      </c>
      <c r="CQ238" s="217">
        <f t="shared" si="152"/>
        <v>1</v>
      </c>
      <c r="CR238" s="217">
        <f t="shared" si="153"/>
        <v>1</v>
      </c>
      <c r="CS238" s="317"/>
      <c r="CT238" s="317"/>
      <c r="CU238" s="317"/>
      <c r="CV238" s="317"/>
      <c r="CW238" s="317"/>
      <c r="CX238" s="317"/>
      <c r="CY238" s="317"/>
      <c r="CZ238" s="316"/>
      <c r="DA238" s="312"/>
      <c r="DB238" s="312"/>
      <c r="DC238" s="312"/>
      <c r="DD238" s="312"/>
      <c r="DE238" s="84">
        <f t="shared" si="136"/>
        <v>0</v>
      </c>
      <c r="DF238" s="84">
        <f t="shared" si="136"/>
        <v>0</v>
      </c>
      <c r="DG238" s="84">
        <f t="shared" si="136"/>
        <v>0</v>
      </c>
      <c r="DH238" s="84">
        <f t="shared" si="137"/>
        <v>0</v>
      </c>
      <c r="DI238" s="84">
        <f t="shared" si="137"/>
        <v>0</v>
      </c>
      <c r="DJ238" s="84">
        <f t="shared" si="137"/>
        <v>0</v>
      </c>
      <c r="DK238" s="84">
        <f t="shared" si="137"/>
        <v>0</v>
      </c>
      <c r="DL238" s="311"/>
      <c r="DM238" s="311"/>
      <c r="DN238" s="311"/>
      <c r="DO238" s="311"/>
      <c r="DP238" s="311"/>
      <c r="DQ238" s="311"/>
      <c r="DR238" s="311"/>
    </row>
    <row r="239" spans="1:122" ht="13.5" thickBot="1" x14ac:dyDescent="0.25">
      <c r="A239" s="84">
        <v>1913</v>
      </c>
      <c r="B239" s="309"/>
      <c r="C239" s="112">
        <v>42735</v>
      </c>
      <c r="D239" s="109">
        <f>SUM(E239,I239,M239,Q239,U239)</f>
        <v>51979</v>
      </c>
      <c r="E239" s="84"/>
      <c r="F239" s="88"/>
      <c r="G239" s="84"/>
      <c r="H239" s="110"/>
      <c r="I239" s="88">
        <v>5149</v>
      </c>
      <c r="J239" s="84">
        <v>215</v>
      </c>
      <c r="K239" s="88">
        <v>1</v>
      </c>
      <c r="L239" s="89">
        <v>0.95824431928529807</v>
      </c>
      <c r="M239" s="88">
        <v>2781</v>
      </c>
      <c r="N239" s="88">
        <v>97</v>
      </c>
      <c r="O239" s="88">
        <v>0</v>
      </c>
      <c r="P239" s="90">
        <v>0.96512046026609133</v>
      </c>
      <c r="Q239" s="88">
        <v>4106</v>
      </c>
      <c r="R239" s="88">
        <v>279</v>
      </c>
      <c r="S239" s="88">
        <v>0</v>
      </c>
      <c r="T239" s="90">
        <v>0.93205065757428152</v>
      </c>
      <c r="U239" s="88">
        <v>39943</v>
      </c>
      <c r="V239" s="88">
        <v>1189</v>
      </c>
      <c r="W239" s="88">
        <v>0</v>
      </c>
      <c r="X239" s="90">
        <v>0.97023258142853563</v>
      </c>
      <c r="Y239" s="85">
        <f t="shared" si="166"/>
        <v>51979</v>
      </c>
      <c r="Z239" s="85">
        <f t="shared" si="166"/>
        <v>1780</v>
      </c>
      <c r="AA239" s="91">
        <f t="shared" si="166"/>
        <v>1</v>
      </c>
      <c r="AB239" s="92">
        <v>1</v>
      </c>
      <c r="AC239" s="84">
        <v>0</v>
      </c>
      <c r="AD239" s="84">
        <v>0</v>
      </c>
      <c r="AE239" s="114">
        <v>1</v>
      </c>
      <c r="AF239" s="84">
        <v>0</v>
      </c>
      <c r="AG239" s="84">
        <v>0</v>
      </c>
      <c r="AH239" s="114">
        <v>1</v>
      </c>
      <c r="AI239" s="84">
        <v>0</v>
      </c>
      <c r="AJ239" s="84">
        <v>0</v>
      </c>
      <c r="AK239" s="218">
        <v>1</v>
      </c>
      <c r="AL239" s="84">
        <v>0</v>
      </c>
      <c r="AM239" s="94">
        <v>0</v>
      </c>
      <c r="AN239" s="218">
        <v>1</v>
      </c>
      <c r="AO239" s="84">
        <v>0</v>
      </c>
      <c r="AP239" s="94">
        <v>0</v>
      </c>
      <c r="AQ239" s="218">
        <v>1</v>
      </c>
      <c r="AR239" s="84">
        <v>0</v>
      </c>
      <c r="AS239" s="94">
        <v>0</v>
      </c>
      <c r="AT239" s="218">
        <v>1</v>
      </c>
      <c r="AU239" s="84">
        <v>0</v>
      </c>
      <c r="AV239" s="219">
        <v>0</v>
      </c>
      <c r="AW239" s="220">
        <f>E239</f>
        <v>0</v>
      </c>
      <c r="AX239" s="220">
        <f>I239+M239</f>
        <v>7930</v>
      </c>
      <c r="AY239" s="221">
        <f>Q239+U239</f>
        <v>44049</v>
      </c>
      <c r="AZ239" s="222"/>
      <c r="BA239" s="97">
        <v>21</v>
      </c>
      <c r="BB239" s="98">
        <v>9</v>
      </c>
      <c r="BC239" s="98">
        <v>22</v>
      </c>
      <c r="BD239" s="99">
        <v>7.5</v>
      </c>
      <c r="BE239" s="100">
        <v>10.5</v>
      </c>
      <c r="BF239" s="223"/>
      <c r="BG239" s="85"/>
      <c r="BH239" s="85"/>
      <c r="BI239" s="224"/>
      <c r="BJ239" s="224"/>
      <c r="BK239" s="224"/>
      <c r="BL239" s="225"/>
      <c r="BM239" s="107"/>
      <c r="BN239" s="224"/>
      <c r="BO239" s="224"/>
      <c r="BP239" s="107"/>
      <c r="BQ239" s="107"/>
      <c r="BR239" s="107"/>
      <c r="BS239" s="107"/>
      <c r="BT239" s="105">
        <f t="shared" si="154"/>
        <v>1</v>
      </c>
      <c r="BU239" s="105">
        <f t="shared" si="155"/>
        <v>1</v>
      </c>
      <c r="BV239" s="105">
        <f t="shared" si="156"/>
        <v>1</v>
      </c>
      <c r="BW239" s="105">
        <f t="shared" si="146"/>
        <v>1</v>
      </c>
      <c r="BX239" s="105">
        <f t="shared" si="157"/>
        <v>1</v>
      </c>
      <c r="BY239" s="105">
        <f t="shared" si="158"/>
        <v>1</v>
      </c>
      <c r="BZ239" s="105">
        <f t="shared" si="159"/>
        <v>1</v>
      </c>
      <c r="CA239" s="215">
        <v>0.98</v>
      </c>
      <c r="CB239" s="215">
        <v>0.9</v>
      </c>
      <c r="CC239" s="314"/>
      <c r="CD239" s="314"/>
      <c r="CE239" s="314"/>
      <c r="CF239" s="314"/>
      <c r="CG239" s="314"/>
      <c r="CH239" s="314"/>
      <c r="CI239" s="314"/>
      <c r="CJ239" s="216">
        <v>0.998</v>
      </c>
      <c r="CK239" s="216">
        <v>0.95</v>
      </c>
      <c r="CL239" s="217">
        <f t="shared" si="147"/>
        <v>1</v>
      </c>
      <c r="CM239" s="217">
        <f t="shared" si="148"/>
        <v>1</v>
      </c>
      <c r="CN239" s="217">
        <f t="shared" si="149"/>
        <v>1</v>
      </c>
      <c r="CO239" s="217">
        <f t="shared" si="150"/>
        <v>1</v>
      </c>
      <c r="CP239" s="217">
        <f t="shared" si="151"/>
        <v>1</v>
      </c>
      <c r="CQ239" s="217">
        <f t="shared" si="152"/>
        <v>1</v>
      </c>
      <c r="CR239" s="217">
        <f t="shared" si="153"/>
        <v>1</v>
      </c>
      <c r="CS239" s="317"/>
      <c r="CT239" s="317"/>
      <c r="CU239" s="317"/>
      <c r="CV239" s="317"/>
      <c r="CW239" s="317"/>
      <c r="CX239" s="317"/>
      <c r="CY239" s="317"/>
      <c r="CZ239" s="316"/>
      <c r="DA239" s="312"/>
      <c r="DB239" s="312"/>
      <c r="DC239" s="312"/>
      <c r="DD239" s="312"/>
      <c r="DE239" s="84">
        <f t="shared" si="136"/>
        <v>0</v>
      </c>
      <c r="DF239" s="84">
        <f t="shared" si="136"/>
        <v>0</v>
      </c>
      <c r="DG239" s="84">
        <f t="shared" si="136"/>
        <v>0</v>
      </c>
      <c r="DH239" s="84">
        <f t="shared" si="137"/>
        <v>0</v>
      </c>
      <c r="DI239" s="84">
        <f t="shared" si="137"/>
        <v>0</v>
      </c>
      <c r="DJ239" s="84">
        <f t="shared" si="137"/>
        <v>0</v>
      </c>
      <c r="DK239" s="84">
        <f t="shared" si="137"/>
        <v>0</v>
      </c>
      <c r="DL239" s="311"/>
      <c r="DM239" s="311"/>
      <c r="DN239" s="311"/>
      <c r="DO239" s="311"/>
      <c r="DP239" s="311"/>
      <c r="DQ239" s="311"/>
      <c r="DR239" s="311"/>
    </row>
    <row r="240" spans="1:122" ht="13.5" thickBot="1" x14ac:dyDescent="0.25">
      <c r="A240" s="84">
        <v>1914</v>
      </c>
      <c r="B240" s="310"/>
      <c r="C240" s="112">
        <v>42736</v>
      </c>
      <c r="D240" s="87">
        <v>7560</v>
      </c>
      <c r="E240" s="84"/>
      <c r="F240" s="88"/>
      <c r="G240" s="84"/>
      <c r="H240" s="226"/>
      <c r="I240" s="88"/>
      <c r="J240" s="84"/>
      <c r="K240" s="88"/>
      <c r="L240" s="89"/>
      <c r="M240" s="88"/>
      <c r="N240" s="88"/>
      <c r="O240" s="88"/>
      <c r="P240" s="90"/>
      <c r="Q240" s="88">
        <v>2</v>
      </c>
      <c r="R240" s="88">
        <v>0</v>
      </c>
      <c r="S240" s="88">
        <v>0</v>
      </c>
      <c r="T240" s="90">
        <v>1</v>
      </c>
      <c r="U240" s="88">
        <v>7558</v>
      </c>
      <c r="V240" s="88">
        <v>255</v>
      </c>
      <c r="W240" s="88">
        <v>0</v>
      </c>
      <c r="X240" s="90">
        <v>0.96626091558613392</v>
      </c>
      <c r="Y240" s="85">
        <v>7560</v>
      </c>
      <c r="Z240" s="85">
        <v>255</v>
      </c>
      <c r="AA240" s="91">
        <v>0</v>
      </c>
      <c r="AB240" s="92">
        <v>1</v>
      </c>
      <c r="AC240" s="84">
        <v>0</v>
      </c>
      <c r="AD240" s="84">
        <v>0</v>
      </c>
      <c r="AE240" s="114">
        <v>1</v>
      </c>
      <c r="AF240" s="84">
        <v>0</v>
      </c>
      <c r="AG240" s="84">
        <v>0</v>
      </c>
      <c r="AH240" s="114">
        <v>1</v>
      </c>
      <c r="AI240" s="84">
        <v>0</v>
      </c>
      <c r="AJ240" s="84">
        <v>0</v>
      </c>
      <c r="AK240" s="218">
        <v>1</v>
      </c>
      <c r="AL240" s="84">
        <v>0</v>
      </c>
      <c r="AM240" s="94">
        <v>0</v>
      </c>
      <c r="AN240" s="218">
        <v>1</v>
      </c>
      <c r="AO240" s="84">
        <v>0</v>
      </c>
      <c r="AP240" s="94">
        <v>0</v>
      </c>
      <c r="AQ240" s="218">
        <v>1</v>
      </c>
      <c r="AR240" s="84">
        <v>0</v>
      </c>
      <c r="AS240" s="94">
        <v>0</v>
      </c>
      <c r="AT240" s="218">
        <v>1</v>
      </c>
      <c r="AU240" s="84">
        <v>0</v>
      </c>
      <c r="AV240" s="219">
        <v>0</v>
      </c>
      <c r="AW240" s="220">
        <f t="shared" ref="AW240:AW268" si="167">E240</f>
        <v>0</v>
      </c>
      <c r="AX240" s="220">
        <f t="shared" ref="AX240:AX268" si="168">I240+M240</f>
        <v>0</v>
      </c>
      <c r="AY240" s="221">
        <f t="shared" ref="AY240:AY268" si="169">Q240+U240</f>
        <v>7560</v>
      </c>
      <c r="AZ240" s="115"/>
      <c r="BA240" s="97">
        <v>21</v>
      </c>
      <c r="BB240" s="98">
        <v>9</v>
      </c>
      <c r="BC240" s="98">
        <v>22</v>
      </c>
      <c r="BD240" s="99">
        <v>7.5</v>
      </c>
      <c r="BE240" s="100">
        <v>10.5</v>
      </c>
      <c r="BF240" s="101"/>
      <c r="BG240" s="84"/>
      <c r="BH240" s="84"/>
      <c r="BI240" s="102"/>
      <c r="BJ240" s="102"/>
      <c r="BK240" s="102"/>
      <c r="BL240" s="103"/>
      <c r="BM240" s="227"/>
      <c r="BN240" s="228"/>
      <c r="BO240" s="228"/>
      <c r="BP240" s="227"/>
      <c r="BQ240" s="227"/>
      <c r="BR240" s="227"/>
      <c r="BS240" s="227"/>
      <c r="BT240" s="105">
        <f t="shared" si="154"/>
        <v>1</v>
      </c>
      <c r="BU240" s="105">
        <f t="shared" si="155"/>
        <v>1</v>
      </c>
      <c r="BV240" s="105">
        <f t="shared" si="156"/>
        <v>1</v>
      </c>
      <c r="BW240" s="105">
        <f t="shared" si="146"/>
        <v>1</v>
      </c>
      <c r="BX240" s="105">
        <f t="shared" si="157"/>
        <v>1</v>
      </c>
      <c r="BY240" s="105">
        <f t="shared" si="158"/>
        <v>1</v>
      </c>
      <c r="BZ240" s="105">
        <f t="shared" si="159"/>
        <v>1</v>
      </c>
      <c r="CA240" s="215">
        <v>0.98</v>
      </c>
      <c r="CB240" s="215">
        <v>0.9</v>
      </c>
      <c r="CC240" s="315"/>
      <c r="CD240" s="315"/>
      <c r="CE240" s="315"/>
      <c r="CF240" s="315"/>
      <c r="CG240" s="315"/>
      <c r="CH240" s="315"/>
      <c r="CI240" s="315"/>
      <c r="CJ240" s="216">
        <v>0.998</v>
      </c>
      <c r="CK240" s="216">
        <v>0.95</v>
      </c>
      <c r="CL240" s="217">
        <f t="shared" si="147"/>
        <v>1</v>
      </c>
      <c r="CM240" s="217">
        <f t="shared" si="148"/>
        <v>1</v>
      </c>
      <c r="CN240" s="217">
        <f t="shared" si="149"/>
        <v>1</v>
      </c>
      <c r="CO240" s="217">
        <f t="shared" si="150"/>
        <v>1</v>
      </c>
      <c r="CP240" s="217">
        <f t="shared" si="151"/>
        <v>1</v>
      </c>
      <c r="CQ240" s="217">
        <f t="shared" si="152"/>
        <v>1</v>
      </c>
      <c r="CR240" s="217">
        <f t="shared" si="153"/>
        <v>1</v>
      </c>
      <c r="CS240" s="317"/>
      <c r="CT240" s="317"/>
      <c r="CU240" s="317"/>
      <c r="CV240" s="317"/>
      <c r="CW240" s="317"/>
      <c r="CX240" s="317"/>
      <c r="CY240" s="317"/>
      <c r="CZ240" s="316"/>
      <c r="DA240" s="312"/>
      <c r="DB240" s="312"/>
      <c r="DC240" s="312"/>
      <c r="DD240" s="312"/>
      <c r="DE240" s="84">
        <f t="shared" si="136"/>
        <v>0</v>
      </c>
      <c r="DF240" s="84">
        <f t="shared" si="136"/>
        <v>0</v>
      </c>
      <c r="DG240" s="84">
        <f t="shared" si="136"/>
        <v>0</v>
      </c>
      <c r="DH240" s="84">
        <f t="shared" si="137"/>
        <v>0</v>
      </c>
      <c r="DI240" s="84">
        <f t="shared" si="137"/>
        <v>0</v>
      </c>
      <c r="DJ240" s="84">
        <f t="shared" si="137"/>
        <v>0</v>
      </c>
      <c r="DK240" s="84">
        <f t="shared" si="137"/>
        <v>0</v>
      </c>
      <c r="DL240" s="311"/>
      <c r="DM240" s="311"/>
      <c r="DN240" s="311"/>
      <c r="DO240" s="311"/>
      <c r="DP240" s="311"/>
      <c r="DQ240" s="311"/>
      <c r="DR240" s="311"/>
    </row>
    <row r="241" spans="1:122" ht="13.5" thickBot="1" x14ac:dyDescent="0.25">
      <c r="A241" s="84">
        <v>1915</v>
      </c>
      <c r="B241" s="308">
        <v>1</v>
      </c>
      <c r="C241" s="112">
        <v>42737</v>
      </c>
      <c r="D241" s="87">
        <v>55712</v>
      </c>
      <c r="E241" s="84">
        <v>7491</v>
      </c>
      <c r="F241" s="88">
        <v>151</v>
      </c>
      <c r="G241" s="84">
        <v>0</v>
      </c>
      <c r="H241" s="226">
        <v>0.97984247763983445</v>
      </c>
      <c r="I241" s="88">
        <v>12063</v>
      </c>
      <c r="J241" s="84">
        <v>298</v>
      </c>
      <c r="K241" s="88">
        <v>0</v>
      </c>
      <c r="L241" s="89">
        <v>0.9752963607726105</v>
      </c>
      <c r="M241" s="88">
        <v>4207</v>
      </c>
      <c r="N241" s="88">
        <v>152</v>
      </c>
      <c r="O241" s="88">
        <v>0</v>
      </c>
      <c r="P241" s="90">
        <v>0.96386974090801047</v>
      </c>
      <c r="Q241" s="88">
        <v>6452</v>
      </c>
      <c r="R241" s="88">
        <v>297</v>
      </c>
      <c r="S241" s="88">
        <v>4</v>
      </c>
      <c r="T241" s="90">
        <v>0.9539677619342839</v>
      </c>
      <c r="U241" s="88">
        <v>25499</v>
      </c>
      <c r="V241" s="88">
        <v>896</v>
      </c>
      <c r="W241" s="88">
        <v>1</v>
      </c>
      <c r="X241" s="90">
        <v>0.96486136711243575</v>
      </c>
      <c r="Y241" s="85">
        <v>55712</v>
      </c>
      <c r="Z241" s="85">
        <v>1794</v>
      </c>
      <c r="AA241" s="91">
        <v>5</v>
      </c>
      <c r="AB241" s="92">
        <v>1</v>
      </c>
      <c r="AC241" s="84">
        <v>0</v>
      </c>
      <c r="AD241" s="84">
        <v>0</v>
      </c>
      <c r="AE241" s="114">
        <v>1</v>
      </c>
      <c r="AF241" s="84">
        <v>0</v>
      </c>
      <c r="AG241" s="84">
        <v>0</v>
      </c>
      <c r="AH241" s="114">
        <v>1</v>
      </c>
      <c r="AI241" s="84">
        <v>0</v>
      </c>
      <c r="AJ241" s="84">
        <v>0</v>
      </c>
      <c r="AK241" s="218">
        <v>1</v>
      </c>
      <c r="AL241" s="84">
        <v>0</v>
      </c>
      <c r="AM241" s="94">
        <v>0</v>
      </c>
      <c r="AN241" s="218">
        <v>1</v>
      </c>
      <c r="AO241" s="84">
        <v>0</v>
      </c>
      <c r="AP241" s="94">
        <v>0</v>
      </c>
      <c r="AQ241" s="218">
        <v>1</v>
      </c>
      <c r="AR241" s="84">
        <v>0</v>
      </c>
      <c r="AS241" s="94">
        <v>0</v>
      </c>
      <c r="AT241" s="218">
        <v>1</v>
      </c>
      <c r="AU241" s="84">
        <v>0</v>
      </c>
      <c r="AV241" s="219">
        <v>0</v>
      </c>
      <c r="AW241" s="220">
        <f t="shared" si="167"/>
        <v>7491</v>
      </c>
      <c r="AX241" s="220">
        <f t="shared" si="168"/>
        <v>16270</v>
      </c>
      <c r="AY241" s="221">
        <f t="shared" si="169"/>
        <v>31951</v>
      </c>
      <c r="AZ241" s="115"/>
      <c r="BA241" s="97">
        <v>14.5</v>
      </c>
      <c r="BB241" s="98">
        <v>0</v>
      </c>
      <c r="BC241" s="98">
        <v>12</v>
      </c>
      <c r="BD241" s="98">
        <v>7.5</v>
      </c>
      <c r="BE241" s="116">
        <v>10.5</v>
      </c>
      <c r="BF241" s="101"/>
      <c r="BG241" s="84"/>
      <c r="BH241" s="84"/>
      <c r="BI241" s="102"/>
      <c r="BJ241" s="102"/>
      <c r="BK241" s="102"/>
      <c r="BL241" s="103"/>
      <c r="BM241" s="104"/>
      <c r="BN241" s="102"/>
      <c r="BO241" s="102"/>
      <c r="BP241" s="104"/>
      <c r="BQ241" s="104"/>
      <c r="BR241" s="104"/>
      <c r="BS241" s="104"/>
      <c r="BT241" s="105">
        <f t="shared" si="154"/>
        <v>1</v>
      </c>
      <c r="BU241" s="105">
        <f t="shared" si="155"/>
        <v>1</v>
      </c>
      <c r="BV241" s="105">
        <f t="shared" si="156"/>
        <v>1</v>
      </c>
      <c r="BW241" s="105">
        <f t="shared" si="146"/>
        <v>1</v>
      </c>
      <c r="BX241" s="105">
        <f t="shared" si="157"/>
        <v>1</v>
      </c>
      <c r="BY241" s="105">
        <f t="shared" si="158"/>
        <v>1</v>
      </c>
      <c r="BZ241" s="105">
        <f t="shared" si="159"/>
        <v>1</v>
      </c>
      <c r="CA241" s="215">
        <v>0.98</v>
      </c>
      <c r="CB241" s="215">
        <v>0.9</v>
      </c>
      <c r="CC241" s="313">
        <f t="shared" ref="CC241:CI241" si="170">AVERAGE(BT241:BT247)</f>
        <v>1</v>
      </c>
      <c r="CD241" s="313">
        <f t="shared" si="170"/>
        <v>1</v>
      </c>
      <c r="CE241" s="313">
        <f t="shared" si="170"/>
        <v>1</v>
      </c>
      <c r="CF241" s="313">
        <f t="shared" si="170"/>
        <v>1</v>
      </c>
      <c r="CG241" s="313">
        <f t="shared" si="170"/>
        <v>1</v>
      </c>
      <c r="CH241" s="313">
        <f t="shared" si="170"/>
        <v>1</v>
      </c>
      <c r="CI241" s="313">
        <f t="shared" si="170"/>
        <v>1</v>
      </c>
      <c r="CJ241" s="216">
        <v>0.998</v>
      </c>
      <c r="CK241" s="216">
        <v>0.95</v>
      </c>
      <c r="CL241" s="217">
        <f t="shared" si="147"/>
        <v>1</v>
      </c>
      <c r="CM241" s="217">
        <f t="shared" si="148"/>
        <v>1</v>
      </c>
      <c r="CN241" s="217">
        <f t="shared" si="149"/>
        <v>1</v>
      </c>
      <c r="CO241" s="217">
        <f t="shared" si="150"/>
        <v>1</v>
      </c>
      <c r="CP241" s="217">
        <f t="shared" si="151"/>
        <v>1</v>
      </c>
      <c r="CQ241" s="217">
        <f t="shared" si="152"/>
        <v>1</v>
      </c>
      <c r="CR241" s="217">
        <f t="shared" si="153"/>
        <v>1</v>
      </c>
      <c r="CS241" s="316">
        <f t="shared" ref="CS241:CY241" si="171">AVERAGE(CL241:CL247)</f>
        <v>1</v>
      </c>
      <c r="CT241" s="316">
        <f t="shared" si="171"/>
        <v>0.99875714285714279</v>
      </c>
      <c r="CU241" s="316">
        <f t="shared" si="171"/>
        <v>1</v>
      </c>
      <c r="CV241" s="316">
        <f t="shared" si="171"/>
        <v>1</v>
      </c>
      <c r="CW241" s="316">
        <f t="shared" si="171"/>
        <v>1</v>
      </c>
      <c r="CX241" s="316">
        <f t="shared" si="171"/>
        <v>1</v>
      </c>
      <c r="CY241" s="316">
        <f t="shared" si="171"/>
        <v>1</v>
      </c>
      <c r="CZ241" s="316">
        <f>(SUM(Q240:Q246)-SUM(R240:R246))/SUM(Q240:Q246)</f>
        <v>0.95877080031695716</v>
      </c>
      <c r="DA241" s="312">
        <f>(SUM(U240:U246)-SUM(V240:V246))/SUM(U240:U246)</f>
        <v>0.96361832796020486</v>
      </c>
      <c r="DB241" s="312">
        <f>((SUM(E240:E246)-SUM(F240:F246))/SUM(E240:E246))</f>
        <v>0.97763822943789247</v>
      </c>
      <c r="DC241" s="312">
        <f>((SUM(I240:I246)-SUM(J240:J246))/SUM(I240:I246))</f>
        <v>0.9690181399366542</v>
      </c>
      <c r="DD241" s="312">
        <f>((SUM(M240:M246)-SUM(N240:N246))/SUM(M240:M246))</f>
        <v>0.96201240758052176</v>
      </c>
      <c r="DE241" s="84">
        <f t="shared" si="136"/>
        <v>0</v>
      </c>
      <c r="DF241" s="84">
        <f t="shared" si="136"/>
        <v>0</v>
      </c>
      <c r="DG241" s="84">
        <f t="shared" si="136"/>
        <v>0</v>
      </c>
      <c r="DH241" s="84">
        <f t="shared" si="137"/>
        <v>0</v>
      </c>
      <c r="DI241" s="84">
        <f t="shared" si="137"/>
        <v>0</v>
      </c>
      <c r="DJ241" s="84">
        <f t="shared" si="137"/>
        <v>0</v>
      </c>
      <c r="DK241" s="84">
        <f t="shared" si="137"/>
        <v>0</v>
      </c>
      <c r="DL241" s="311">
        <f>IF(CC241&lt;99%,5000,IF(CC241&lt;99.2%,4500,IF(CC241&lt;99.3%,4000,IF(CC241&lt;99.4%,3500,IF(CC241&lt;99.5%,3000,IF(CC241&lt;99.6%,2500,IF(CC241&lt;99.7%,2000,IF(CC241&lt;99.8%,1500,))))))))</f>
        <v>0</v>
      </c>
      <c r="DM241" s="311">
        <f>IF(CD241&lt;99%,5000,IF(CD241&lt;99.2%,4500,IF(CD241&lt;99.3%,4000,IF(CD241&lt;99.4%,3500,IF(CD241&lt;99.5%,3000,IF(CD241&lt;99.6%,2500,IF(CD241&lt;99.7%,2000,IF(CD241&lt;99.8%,1500,))))))))</f>
        <v>0</v>
      </c>
      <c r="DN241" s="311">
        <f>IF(CE241&lt;99%,5000,IF(CE241&lt;99.2%,4500,IF(CE241&lt;99.3%,4000,IF(CE241&lt;99.4%,3500,IF(CE241&lt;99.5%,3000,IF(CE241&lt;99.6%,2500,IF(CE241&lt;99.7%,2000,IF(CE241&lt;99.8%,1500,))))))))</f>
        <v>0</v>
      </c>
      <c r="DO241" s="311">
        <f>IF(CF241&lt;88.2%,5000,IF(CF241&lt;88.4%,4500,IF(CF241&lt;88.5%,4000,IF(CF241&lt;88.6%,3500,IF(CF241&lt;88.7%,3000,IF(CF241&lt;88.8%,2500,IF(CF241&lt;88.9%,2000,IF(CF241&lt;90%,1500,))))))))</f>
        <v>0</v>
      </c>
      <c r="DP241" s="311">
        <f>IF(CG241&lt;99%,5000,IF(CG241&lt;99.2%,4500,IF(CG241&lt;99.3%,4000,IF(CG241&lt;99.4%,3500,IF(CG241&lt;99.5%,3000,IF(CG241&lt;99.6%,2500,IF(CG241&lt;99.7%,2000,IF(CG241&lt;99.8%,1500,))))))))</f>
        <v>0</v>
      </c>
      <c r="DQ241" s="311">
        <f>IF(CH241&lt;99%,5000,IF(CH241&lt;99.2%,4500,IF(CH241&lt;99.3%,4000,IF(CH241&lt;99.4%,3500,IF(CH241&lt;99.5%,3000,IF(CH241&lt;99.6%,2500,IF(CH241&lt;99.7%,2000,IF(CH241&lt;99.8%,1500,))))))))</f>
        <v>0</v>
      </c>
      <c r="DR241" s="311">
        <f>IF(CI241&lt;99%,5000,IF(CI241&lt;99.2%,4500,IF(CI241&lt;99.3%,4000,IF(CI241&lt;99.4%,3500,IF(CI241&lt;99.5%,3000,IF(CI241&lt;99.6%,2500,IF(CI241&lt;99.7%,2000,IF(CI241&lt;99.8%,1500,))))))))</f>
        <v>0</v>
      </c>
    </row>
    <row r="242" spans="1:122" ht="13.5" thickBot="1" x14ac:dyDescent="0.25">
      <c r="A242" s="84">
        <v>1916</v>
      </c>
      <c r="B242" s="309"/>
      <c r="C242" s="112">
        <v>42738</v>
      </c>
      <c r="D242" s="87">
        <v>71125</v>
      </c>
      <c r="E242" s="84">
        <v>9880</v>
      </c>
      <c r="F242" s="88">
        <v>182</v>
      </c>
      <c r="G242" s="84">
        <v>0</v>
      </c>
      <c r="H242" s="226">
        <v>0.98157894736842111</v>
      </c>
      <c r="I242" s="88">
        <v>15029</v>
      </c>
      <c r="J242" s="84">
        <v>592</v>
      </c>
      <c r="K242" s="88">
        <v>0</v>
      </c>
      <c r="L242" s="89">
        <v>0.96060948832257631</v>
      </c>
      <c r="M242" s="88">
        <v>4997</v>
      </c>
      <c r="N242" s="88">
        <v>211</v>
      </c>
      <c r="O242" s="88">
        <v>0</v>
      </c>
      <c r="P242" s="90">
        <v>0.95777466479887929</v>
      </c>
      <c r="Q242" s="88">
        <v>9950</v>
      </c>
      <c r="R242" s="88">
        <v>391</v>
      </c>
      <c r="S242" s="88">
        <v>0</v>
      </c>
      <c r="T242" s="90">
        <v>0.9607035175879397</v>
      </c>
      <c r="U242" s="88">
        <v>31269</v>
      </c>
      <c r="V242" s="88">
        <v>1112</v>
      </c>
      <c r="W242" s="88">
        <v>1</v>
      </c>
      <c r="X242" s="90">
        <v>0.96443762192586913</v>
      </c>
      <c r="Y242" s="85">
        <v>71125</v>
      </c>
      <c r="Z242" s="85">
        <v>2488</v>
      </c>
      <c r="AA242" s="91">
        <v>1</v>
      </c>
      <c r="AB242" s="92">
        <v>1</v>
      </c>
      <c r="AC242" s="84">
        <v>0</v>
      </c>
      <c r="AD242" s="84">
        <v>0</v>
      </c>
      <c r="AE242" s="114">
        <v>1</v>
      </c>
      <c r="AF242" s="84">
        <v>0</v>
      </c>
      <c r="AG242" s="84">
        <v>0</v>
      </c>
      <c r="AH242" s="114">
        <v>1</v>
      </c>
      <c r="AI242" s="84">
        <v>0</v>
      </c>
      <c r="AJ242" s="84">
        <v>0</v>
      </c>
      <c r="AK242" s="218">
        <v>1</v>
      </c>
      <c r="AL242" s="84">
        <v>0</v>
      </c>
      <c r="AM242" s="94">
        <v>0</v>
      </c>
      <c r="AN242" s="218">
        <v>1</v>
      </c>
      <c r="AO242" s="84">
        <v>0</v>
      </c>
      <c r="AP242" s="94">
        <v>0</v>
      </c>
      <c r="AQ242" s="218">
        <v>1</v>
      </c>
      <c r="AR242" s="84">
        <v>0</v>
      </c>
      <c r="AS242" s="94">
        <v>0</v>
      </c>
      <c r="AT242" s="218">
        <v>1</v>
      </c>
      <c r="AU242" s="84">
        <v>0</v>
      </c>
      <c r="AV242" s="219">
        <v>0</v>
      </c>
      <c r="AW242" s="220">
        <f t="shared" si="167"/>
        <v>9880</v>
      </c>
      <c r="AX242" s="220">
        <f t="shared" si="168"/>
        <v>20026</v>
      </c>
      <c r="AY242" s="221">
        <f t="shared" si="169"/>
        <v>41219</v>
      </c>
      <c r="AZ242" s="115"/>
      <c r="BA242" s="97">
        <v>16</v>
      </c>
      <c r="BB242" s="98">
        <v>0</v>
      </c>
      <c r="BC242" s="98">
        <v>8</v>
      </c>
      <c r="BD242" s="99">
        <v>7.5</v>
      </c>
      <c r="BE242" s="100">
        <v>10.5</v>
      </c>
      <c r="BF242" s="101"/>
      <c r="BG242" s="84"/>
      <c r="BH242" s="84"/>
      <c r="BI242" s="102"/>
      <c r="BJ242" s="102"/>
      <c r="BK242" s="102"/>
      <c r="BL242" s="103"/>
      <c r="BM242" s="104"/>
      <c r="BN242" s="102"/>
      <c r="BO242" s="102"/>
      <c r="BP242" s="104"/>
      <c r="BQ242" s="104"/>
      <c r="BR242" s="104"/>
      <c r="BS242" s="104"/>
      <c r="BT242" s="105">
        <f t="shared" si="154"/>
        <v>1</v>
      </c>
      <c r="BU242" s="105">
        <f t="shared" si="155"/>
        <v>1</v>
      </c>
      <c r="BV242" s="105">
        <f t="shared" si="156"/>
        <v>1</v>
      </c>
      <c r="BW242" s="105">
        <f t="shared" si="146"/>
        <v>1</v>
      </c>
      <c r="BX242" s="105">
        <f t="shared" si="157"/>
        <v>1</v>
      </c>
      <c r="BY242" s="105">
        <f t="shared" si="158"/>
        <v>1</v>
      </c>
      <c r="BZ242" s="105">
        <f t="shared" si="159"/>
        <v>1</v>
      </c>
      <c r="CA242" s="215">
        <v>0.98</v>
      </c>
      <c r="CB242" s="215">
        <v>0.9</v>
      </c>
      <c r="CC242" s="314"/>
      <c r="CD242" s="314"/>
      <c r="CE242" s="314"/>
      <c r="CF242" s="314"/>
      <c r="CG242" s="314"/>
      <c r="CH242" s="314"/>
      <c r="CI242" s="314"/>
      <c r="CJ242" s="216">
        <v>0.998</v>
      </c>
      <c r="CK242" s="216">
        <v>0.95</v>
      </c>
      <c r="CL242" s="217">
        <f t="shared" si="147"/>
        <v>1</v>
      </c>
      <c r="CM242" s="217">
        <f t="shared" si="148"/>
        <v>1</v>
      </c>
      <c r="CN242" s="217">
        <f t="shared" si="149"/>
        <v>1</v>
      </c>
      <c r="CO242" s="217">
        <f t="shared" si="150"/>
        <v>1</v>
      </c>
      <c r="CP242" s="217">
        <f t="shared" si="151"/>
        <v>1</v>
      </c>
      <c r="CQ242" s="217">
        <f t="shared" si="152"/>
        <v>1</v>
      </c>
      <c r="CR242" s="217">
        <f t="shared" si="153"/>
        <v>1</v>
      </c>
      <c r="CS242" s="317"/>
      <c r="CT242" s="317"/>
      <c r="CU242" s="317"/>
      <c r="CV242" s="317"/>
      <c r="CW242" s="317"/>
      <c r="CX242" s="317"/>
      <c r="CY242" s="317"/>
      <c r="CZ242" s="316"/>
      <c r="DA242" s="312"/>
      <c r="DB242" s="312"/>
      <c r="DC242" s="312"/>
      <c r="DD242" s="312"/>
      <c r="DE242" s="84">
        <f t="shared" si="136"/>
        <v>0</v>
      </c>
      <c r="DF242" s="84">
        <f t="shared" si="136"/>
        <v>0</v>
      </c>
      <c r="DG242" s="84">
        <f t="shared" si="136"/>
        <v>0</v>
      </c>
      <c r="DH242" s="84">
        <f t="shared" si="137"/>
        <v>0</v>
      </c>
      <c r="DI242" s="84">
        <f t="shared" si="137"/>
        <v>0</v>
      </c>
      <c r="DJ242" s="84">
        <f t="shared" si="137"/>
        <v>0</v>
      </c>
      <c r="DK242" s="84">
        <f t="shared" si="137"/>
        <v>0</v>
      </c>
      <c r="DL242" s="311"/>
      <c r="DM242" s="311"/>
      <c r="DN242" s="311"/>
      <c r="DO242" s="311"/>
      <c r="DP242" s="311"/>
      <c r="DQ242" s="311"/>
      <c r="DR242" s="311"/>
    </row>
    <row r="243" spans="1:122" ht="13.5" thickBot="1" x14ac:dyDescent="0.25">
      <c r="A243" s="84">
        <v>1917</v>
      </c>
      <c r="B243" s="309"/>
      <c r="C243" s="112">
        <v>42739</v>
      </c>
      <c r="D243" s="87">
        <v>65622</v>
      </c>
      <c r="E243" s="84">
        <v>9362</v>
      </c>
      <c r="F243" s="88">
        <v>232</v>
      </c>
      <c r="G243" s="84">
        <v>0</v>
      </c>
      <c r="H243" s="226">
        <v>0.97521897030549032</v>
      </c>
      <c r="I243" s="88">
        <v>14153</v>
      </c>
      <c r="J243" s="84">
        <v>357</v>
      </c>
      <c r="K243" s="88">
        <v>0</v>
      </c>
      <c r="L243" s="89">
        <v>0.97477566593655052</v>
      </c>
      <c r="M243" s="88">
        <v>4141</v>
      </c>
      <c r="N243" s="88">
        <v>163</v>
      </c>
      <c r="O243" s="88">
        <v>0</v>
      </c>
      <c r="P243" s="90">
        <v>0.96063752716735085</v>
      </c>
      <c r="Q243" s="88">
        <v>7197</v>
      </c>
      <c r="R243" s="88">
        <v>244</v>
      </c>
      <c r="S243" s="88">
        <v>1</v>
      </c>
      <c r="T243" s="90">
        <v>0.96609698485480067</v>
      </c>
      <c r="U243" s="88">
        <v>30769</v>
      </c>
      <c r="V243" s="88">
        <v>1157</v>
      </c>
      <c r="W243" s="88">
        <v>17</v>
      </c>
      <c r="X243" s="90">
        <v>0.9623972179791348</v>
      </c>
      <c r="Y243" s="85">
        <v>65622</v>
      </c>
      <c r="Z243" s="85">
        <v>2153</v>
      </c>
      <c r="AA243" s="91">
        <v>18</v>
      </c>
      <c r="AB243" s="92">
        <v>1</v>
      </c>
      <c r="AC243" s="84">
        <v>0</v>
      </c>
      <c r="AD243" s="84">
        <v>0</v>
      </c>
      <c r="AE243" s="114">
        <v>1</v>
      </c>
      <c r="AF243" s="84">
        <v>0</v>
      </c>
      <c r="AG243" s="84">
        <v>0</v>
      </c>
      <c r="AH243" s="114">
        <v>1</v>
      </c>
      <c r="AI243" s="84">
        <v>0</v>
      </c>
      <c r="AJ243" s="84">
        <v>0</v>
      </c>
      <c r="AK243" s="218">
        <v>1</v>
      </c>
      <c r="AL243" s="84">
        <v>0</v>
      </c>
      <c r="AM243" s="94">
        <v>0</v>
      </c>
      <c r="AN243" s="218">
        <v>1</v>
      </c>
      <c r="AO243" s="84">
        <v>0</v>
      </c>
      <c r="AP243" s="94">
        <v>0</v>
      </c>
      <c r="AQ243" s="218">
        <v>1</v>
      </c>
      <c r="AR243" s="84">
        <v>0</v>
      </c>
      <c r="AS243" s="94">
        <v>0</v>
      </c>
      <c r="AT243" s="218">
        <v>1</v>
      </c>
      <c r="AU243" s="84">
        <v>0</v>
      </c>
      <c r="AV243" s="219">
        <v>0</v>
      </c>
      <c r="AW243" s="220">
        <f t="shared" si="167"/>
        <v>9362</v>
      </c>
      <c r="AX243" s="220">
        <f t="shared" si="168"/>
        <v>18294</v>
      </c>
      <c r="AY243" s="221">
        <f t="shared" si="169"/>
        <v>37966</v>
      </c>
      <c r="AZ243" s="115"/>
      <c r="BA243" s="97">
        <v>21</v>
      </c>
      <c r="BB243" s="98">
        <v>9</v>
      </c>
      <c r="BC243" s="98">
        <v>18</v>
      </c>
      <c r="BD243" s="99">
        <v>7.5</v>
      </c>
      <c r="BE243" s="100">
        <v>10.5</v>
      </c>
      <c r="BF243" s="101"/>
      <c r="BG243" s="84"/>
      <c r="BH243" s="84"/>
      <c r="BI243" s="102"/>
      <c r="BJ243" s="102"/>
      <c r="BK243" s="102"/>
      <c r="BL243" s="103"/>
      <c r="BM243" s="104"/>
      <c r="BN243" s="102"/>
      <c r="BO243" s="102"/>
      <c r="BP243" s="104"/>
      <c r="BQ243" s="104"/>
      <c r="BR243" s="104"/>
      <c r="BS243" s="104"/>
      <c r="BT243" s="105">
        <f t="shared" si="154"/>
        <v>1</v>
      </c>
      <c r="BU243" s="105">
        <f t="shared" si="155"/>
        <v>1</v>
      </c>
      <c r="BV243" s="105">
        <f t="shared" si="156"/>
        <v>1</v>
      </c>
      <c r="BW243" s="105">
        <f t="shared" si="146"/>
        <v>1</v>
      </c>
      <c r="BX243" s="105">
        <f t="shared" si="157"/>
        <v>1</v>
      </c>
      <c r="BY243" s="105">
        <f t="shared" si="158"/>
        <v>1</v>
      </c>
      <c r="BZ243" s="105">
        <f t="shared" si="159"/>
        <v>1</v>
      </c>
      <c r="CA243" s="215">
        <v>0.98</v>
      </c>
      <c r="CB243" s="215">
        <v>0.9</v>
      </c>
      <c r="CC243" s="314"/>
      <c r="CD243" s="314"/>
      <c r="CE243" s="314"/>
      <c r="CF243" s="314"/>
      <c r="CG243" s="314"/>
      <c r="CH243" s="314"/>
      <c r="CI243" s="314"/>
      <c r="CJ243" s="216">
        <v>0.998</v>
      </c>
      <c r="CK243" s="216">
        <v>0.95</v>
      </c>
      <c r="CL243" s="217">
        <f t="shared" si="147"/>
        <v>1</v>
      </c>
      <c r="CM243" s="217">
        <f t="shared" si="148"/>
        <v>1</v>
      </c>
      <c r="CN243" s="217">
        <f t="shared" si="149"/>
        <v>1</v>
      </c>
      <c r="CO243" s="217">
        <f t="shared" si="150"/>
        <v>1</v>
      </c>
      <c r="CP243" s="217">
        <f t="shared" si="151"/>
        <v>1</v>
      </c>
      <c r="CQ243" s="217">
        <f t="shared" si="152"/>
        <v>1</v>
      </c>
      <c r="CR243" s="217">
        <f t="shared" si="153"/>
        <v>1</v>
      </c>
      <c r="CS243" s="317"/>
      <c r="CT243" s="317"/>
      <c r="CU243" s="317"/>
      <c r="CV243" s="317"/>
      <c r="CW243" s="317"/>
      <c r="CX243" s="317"/>
      <c r="CY243" s="317"/>
      <c r="CZ243" s="316"/>
      <c r="DA243" s="312"/>
      <c r="DB243" s="312"/>
      <c r="DC243" s="312"/>
      <c r="DD243" s="312"/>
      <c r="DE243" s="84">
        <f t="shared" si="136"/>
        <v>0</v>
      </c>
      <c r="DF243" s="84">
        <f t="shared" si="136"/>
        <v>0</v>
      </c>
      <c r="DG243" s="84">
        <f t="shared" si="136"/>
        <v>0</v>
      </c>
      <c r="DH243" s="84">
        <f t="shared" si="137"/>
        <v>0</v>
      </c>
      <c r="DI243" s="84">
        <f t="shared" si="137"/>
        <v>0</v>
      </c>
      <c r="DJ243" s="84">
        <f t="shared" si="137"/>
        <v>0</v>
      </c>
      <c r="DK243" s="84">
        <f t="shared" si="137"/>
        <v>0</v>
      </c>
      <c r="DL243" s="311"/>
      <c r="DM243" s="311"/>
      <c r="DN243" s="311"/>
      <c r="DO243" s="311"/>
      <c r="DP243" s="311"/>
      <c r="DQ243" s="311"/>
      <c r="DR243" s="311"/>
    </row>
    <row r="244" spans="1:122" ht="13.5" thickBot="1" x14ac:dyDescent="0.25">
      <c r="A244" s="84">
        <v>1918</v>
      </c>
      <c r="B244" s="309"/>
      <c r="C244" s="112">
        <v>42740</v>
      </c>
      <c r="D244" s="87">
        <v>64511</v>
      </c>
      <c r="E244" s="84">
        <v>9623</v>
      </c>
      <c r="F244" s="88">
        <v>217</v>
      </c>
      <c r="G244" s="84">
        <v>0</v>
      </c>
      <c r="H244" s="226">
        <v>0.97744985971110876</v>
      </c>
      <c r="I244" s="88">
        <v>11404</v>
      </c>
      <c r="J244" s="84">
        <v>346</v>
      </c>
      <c r="K244" s="88">
        <v>0</v>
      </c>
      <c r="L244" s="89">
        <v>0.96965976850227986</v>
      </c>
      <c r="M244" s="88">
        <v>3565</v>
      </c>
      <c r="N244" s="88">
        <v>112</v>
      </c>
      <c r="O244" s="88">
        <v>0</v>
      </c>
      <c r="P244" s="90">
        <v>0.96858345021037873</v>
      </c>
      <c r="Q244" s="88">
        <v>7164</v>
      </c>
      <c r="R244" s="88">
        <v>343</v>
      </c>
      <c r="S244" s="88">
        <v>0</v>
      </c>
      <c r="T244" s="90">
        <v>0.95212171970965942</v>
      </c>
      <c r="U244" s="88">
        <v>32755</v>
      </c>
      <c r="V244" s="88">
        <v>1100</v>
      </c>
      <c r="W244" s="88">
        <v>1</v>
      </c>
      <c r="X244" s="90">
        <v>0.96641734086399023</v>
      </c>
      <c r="Y244" s="85">
        <v>64511</v>
      </c>
      <c r="Z244" s="85">
        <v>2118</v>
      </c>
      <c r="AA244" s="91">
        <v>1</v>
      </c>
      <c r="AB244" s="92">
        <v>1</v>
      </c>
      <c r="AC244" s="84">
        <v>0</v>
      </c>
      <c r="AD244" s="84">
        <v>0</v>
      </c>
      <c r="AE244" s="114">
        <v>1</v>
      </c>
      <c r="AF244" s="84">
        <v>0</v>
      </c>
      <c r="AG244" s="84">
        <v>0</v>
      </c>
      <c r="AH244" s="114">
        <v>1</v>
      </c>
      <c r="AI244" s="84">
        <v>0</v>
      </c>
      <c r="AJ244" s="84">
        <v>0</v>
      </c>
      <c r="AK244" s="218">
        <v>1</v>
      </c>
      <c r="AL244" s="84">
        <v>0</v>
      </c>
      <c r="AM244" s="94">
        <v>0</v>
      </c>
      <c r="AN244" s="218">
        <v>1</v>
      </c>
      <c r="AO244" s="84">
        <v>0</v>
      </c>
      <c r="AP244" s="94">
        <v>0</v>
      </c>
      <c r="AQ244" s="218">
        <v>1</v>
      </c>
      <c r="AR244" s="84">
        <v>0</v>
      </c>
      <c r="AS244" s="94">
        <v>0</v>
      </c>
      <c r="AT244" s="218">
        <v>1</v>
      </c>
      <c r="AU244" s="84">
        <v>0</v>
      </c>
      <c r="AV244" s="219">
        <v>0</v>
      </c>
      <c r="AW244" s="220">
        <f t="shared" si="167"/>
        <v>9623</v>
      </c>
      <c r="AX244" s="220">
        <f t="shared" si="168"/>
        <v>14969</v>
      </c>
      <c r="AY244" s="221">
        <f t="shared" si="169"/>
        <v>39919</v>
      </c>
      <c r="AZ244" s="115"/>
      <c r="BA244" s="97">
        <v>21</v>
      </c>
      <c r="BB244" s="98">
        <v>9</v>
      </c>
      <c r="BC244" s="98">
        <v>22</v>
      </c>
      <c r="BD244" s="99">
        <v>7.5</v>
      </c>
      <c r="BE244" s="100">
        <v>10.5</v>
      </c>
      <c r="BF244" s="101"/>
      <c r="BG244" s="84"/>
      <c r="BH244" s="84"/>
      <c r="BI244" s="102"/>
      <c r="BJ244" s="102"/>
      <c r="BK244" s="102"/>
      <c r="BL244" s="103"/>
      <c r="BM244" s="104"/>
      <c r="BN244" s="102"/>
      <c r="BO244" s="102"/>
      <c r="BP244" s="104"/>
      <c r="BQ244" s="104"/>
      <c r="BR244" s="104"/>
      <c r="BS244" s="104"/>
      <c r="BT244" s="105">
        <f t="shared" si="154"/>
        <v>1</v>
      </c>
      <c r="BU244" s="105">
        <f t="shared" si="155"/>
        <v>1</v>
      </c>
      <c r="BV244" s="105">
        <f t="shared" si="156"/>
        <v>1</v>
      </c>
      <c r="BW244" s="105">
        <f t="shared" si="146"/>
        <v>1</v>
      </c>
      <c r="BX244" s="105">
        <f t="shared" si="157"/>
        <v>1</v>
      </c>
      <c r="BY244" s="105">
        <f t="shared" si="158"/>
        <v>1</v>
      </c>
      <c r="BZ244" s="105">
        <f t="shared" si="159"/>
        <v>1</v>
      </c>
      <c r="CA244" s="215">
        <v>0.98</v>
      </c>
      <c r="CB244" s="215">
        <v>0.9</v>
      </c>
      <c r="CC244" s="314"/>
      <c r="CD244" s="314"/>
      <c r="CE244" s="314"/>
      <c r="CF244" s="314"/>
      <c r="CG244" s="314"/>
      <c r="CH244" s="314"/>
      <c r="CI244" s="314"/>
      <c r="CJ244" s="216">
        <v>0.998</v>
      </c>
      <c r="CK244" s="216">
        <v>0.95</v>
      </c>
      <c r="CL244" s="217">
        <f t="shared" si="147"/>
        <v>1</v>
      </c>
      <c r="CM244" s="217">
        <f t="shared" si="148"/>
        <v>1</v>
      </c>
      <c r="CN244" s="217">
        <f t="shared" si="149"/>
        <v>1</v>
      </c>
      <c r="CO244" s="217">
        <f t="shared" si="150"/>
        <v>1</v>
      </c>
      <c r="CP244" s="217">
        <f t="shared" si="151"/>
        <v>1</v>
      </c>
      <c r="CQ244" s="217">
        <f t="shared" si="152"/>
        <v>1</v>
      </c>
      <c r="CR244" s="217">
        <f t="shared" si="153"/>
        <v>1</v>
      </c>
      <c r="CS244" s="317"/>
      <c r="CT244" s="317"/>
      <c r="CU244" s="317"/>
      <c r="CV244" s="317"/>
      <c r="CW244" s="317"/>
      <c r="CX244" s="317"/>
      <c r="CY244" s="317"/>
      <c r="CZ244" s="316"/>
      <c r="DA244" s="312"/>
      <c r="DB244" s="312"/>
      <c r="DC244" s="312"/>
      <c r="DD244" s="312"/>
      <c r="DE244" s="84">
        <f t="shared" si="136"/>
        <v>0</v>
      </c>
      <c r="DF244" s="84">
        <f t="shared" si="136"/>
        <v>0</v>
      </c>
      <c r="DG244" s="84">
        <f t="shared" si="136"/>
        <v>0</v>
      </c>
      <c r="DH244" s="84">
        <f t="shared" si="137"/>
        <v>0</v>
      </c>
      <c r="DI244" s="84">
        <f t="shared" si="137"/>
        <v>0</v>
      </c>
      <c r="DJ244" s="84">
        <f t="shared" si="137"/>
        <v>0</v>
      </c>
      <c r="DK244" s="84">
        <f t="shared" si="137"/>
        <v>0</v>
      </c>
      <c r="DL244" s="311"/>
      <c r="DM244" s="311"/>
      <c r="DN244" s="311"/>
      <c r="DO244" s="311"/>
      <c r="DP244" s="311"/>
      <c r="DQ244" s="311"/>
      <c r="DR244" s="311"/>
    </row>
    <row r="245" spans="1:122" ht="13.5" thickBot="1" x14ac:dyDescent="0.25">
      <c r="A245" s="84">
        <v>1919</v>
      </c>
      <c r="B245" s="309"/>
      <c r="C245" s="112">
        <v>42741</v>
      </c>
      <c r="D245" s="87">
        <v>64895</v>
      </c>
      <c r="E245" s="84">
        <v>9347</v>
      </c>
      <c r="F245" s="88">
        <v>240</v>
      </c>
      <c r="G245" s="84">
        <v>0</v>
      </c>
      <c r="H245" s="226">
        <v>0.97432331229271429</v>
      </c>
      <c r="I245" s="88">
        <v>12209</v>
      </c>
      <c r="J245" s="84">
        <v>348</v>
      </c>
      <c r="K245" s="88">
        <v>0</v>
      </c>
      <c r="L245" s="89">
        <v>0.97149643705463185</v>
      </c>
      <c r="M245" s="88">
        <v>4276</v>
      </c>
      <c r="N245" s="88">
        <v>113</v>
      </c>
      <c r="O245" s="88">
        <v>3</v>
      </c>
      <c r="P245" s="90">
        <v>0.97357343311506084</v>
      </c>
      <c r="Q245" s="88">
        <v>7343</v>
      </c>
      <c r="R245" s="88">
        <v>291</v>
      </c>
      <c r="S245" s="88">
        <v>3</v>
      </c>
      <c r="T245" s="90">
        <v>0.96037042080893364</v>
      </c>
      <c r="U245" s="88">
        <v>31720</v>
      </c>
      <c r="V245" s="88">
        <v>1153</v>
      </c>
      <c r="W245" s="88">
        <v>10</v>
      </c>
      <c r="X245" s="90">
        <v>0.96365069356872635</v>
      </c>
      <c r="Y245" s="85">
        <v>64895</v>
      </c>
      <c r="Z245" s="85">
        <v>2145</v>
      </c>
      <c r="AA245" s="91">
        <v>16</v>
      </c>
      <c r="AB245" s="92">
        <v>1</v>
      </c>
      <c r="AC245" s="84">
        <v>0</v>
      </c>
      <c r="AD245" s="84">
        <v>0</v>
      </c>
      <c r="AE245" s="114">
        <v>0.99129999999999996</v>
      </c>
      <c r="AF245" s="84">
        <v>1</v>
      </c>
      <c r="AG245" s="84">
        <v>8.3000000000000004E-2</v>
      </c>
      <c r="AH245" s="114">
        <v>1</v>
      </c>
      <c r="AI245" s="84">
        <v>0</v>
      </c>
      <c r="AJ245" s="84">
        <v>0</v>
      </c>
      <c r="AK245" s="218">
        <v>1</v>
      </c>
      <c r="AL245" s="84">
        <v>0</v>
      </c>
      <c r="AM245" s="94">
        <v>0</v>
      </c>
      <c r="AN245" s="218">
        <v>1</v>
      </c>
      <c r="AO245" s="84">
        <v>0</v>
      </c>
      <c r="AP245" s="94">
        <v>0</v>
      </c>
      <c r="AQ245" s="218">
        <v>1</v>
      </c>
      <c r="AR245" s="84">
        <v>0</v>
      </c>
      <c r="AS245" s="94">
        <v>0</v>
      </c>
      <c r="AT245" s="218">
        <v>1</v>
      </c>
      <c r="AU245" s="84">
        <v>0</v>
      </c>
      <c r="AV245" s="219">
        <v>0</v>
      </c>
      <c r="AW245" s="220">
        <f t="shared" si="167"/>
        <v>9347</v>
      </c>
      <c r="AX245" s="220">
        <f t="shared" si="168"/>
        <v>16485</v>
      </c>
      <c r="AY245" s="221">
        <f t="shared" si="169"/>
        <v>39063</v>
      </c>
      <c r="AZ245" s="115" t="s">
        <v>876</v>
      </c>
      <c r="BA245" s="97">
        <v>21</v>
      </c>
      <c r="BB245" s="98">
        <v>9</v>
      </c>
      <c r="BC245" s="98">
        <v>22</v>
      </c>
      <c r="BD245" s="99">
        <v>7.5</v>
      </c>
      <c r="BE245" s="100">
        <v>10.5</v>
      </c>
      <c r="BF245" s="101"/>
      <c r="BG245" s="84">
        <v>0.17</v>
      </c>
      <c r="BH245" s="84"/>
      <c r="BI245" s="102"/>
      <c r="BJ245" s="102"/>
      <c r="BK245" s="102"/>
      <c r="BL245" s="103"/>
      <c r="BM245" s="104"/>
      <c r="BN245" s="102">
        <v>0</v>
      </c>
      <c r="BO245" s="102"/>
      <c r="BP245" s="104"/>
      <c r="BQ245" s="104"/>
      <c r="BR245" s="104"/>
      <c r="BS245" s="104"/>
      <c r="BT245" s="105">
        <f t="shared" si="154"/>
        <v>1</v>
      </c>
      <c r="BU245" s="105">
        <f t="shared" si="155"/>
        <v>1</v>
      </c>
      <c r="BV245" s="105">
        <f t="shared" si="156"/>
        <v>1</v>
      </c>
      <c r="BW245" s="105">
        <f t="shared" si="146"/>
        <v>1</v>
      </c>
      <c r="BX245" s="105">
        <f t="shared" si="157"/>
        <v>1</v>
      </c>
      <c r="BY245" s="105">
        <f t="shared" si="158"/>
        <v>1</v>
      </c>
      <c r="BZ245" s="105">
        <f t="shared" si="159"/>
        <v>1</v>
      </c>
      <c r="CA245" s="215">
        <v>0.98</v>
      </c>
      <c r="CB245" s="215">
        <v>0.9</v>
      </c>
      <c r="CC245" s="314"/>
      <c r="CD245" s="314"/>
      <c r="CE245" s="314"/>
      <c r="CF245" s="314"/>
      <c r="CG245" s="314"/>
      <c r="CH245" s="314"/>
      <c r="CI245" s="314"/>
      <c r="CJ245" s="216">
        <v>0.998</v>
      </c>
      <c r="CK245" s="216">
        <v>0.95</v>
      </c>
      <c r="CL245" s="217">
        <f t="shared" si="147"/>
        <v>1</v>
      </c>
      <c r="CM245" s="217">
        <f t="shared" si="148"/>
        <v>0.99129999999999996</v>
      </c>
      <c r="CN245" s="217">
        <f t="shared" si="149"/>
        <v>1</v>
      </c>
      <c r="CO245" s="217">
        <f t="shared" si="150"/>
        <v>1</v>
      </c>
      <c r="CP245" s="217">
        <f t="shared" si="151"/>
        <v>1</v>
      </c>
      <c r="CQ245" s="217">
        <f t="shared" si="152"/>
        <v>1</v>
      </c>
      <c r="CR245" s="217">
        <f t="shared" si="153"/>
        <v>1</v>
      </c>
      <c r="CS245" s="317"/>
      <c r="CT245" s="317"/>
      <c r="CU245" s="317"/>
      <c r="CV245" s="317"/>
      <c r="CW245" s="317"/>
      <c r="CX245" s="317"/>
      <c r="CY245" s="317"/>
      <c r="CZ245" s="316"/>
      <c r="DA245" s="312"/>
      <c r="DB245" s="312"/>
      <c r="DC245" s="312"/>
      <c r="DD245" s="312"/>
      <c r="DE245" s="84">
        <f t="shared" si="136"/>
        <v>0</v>
      </c>
      <c r="DF245" s="84">
        <f t="shared" si="136"/>
        <v>0</v>
      </c>
      <c r="DG245" s="84">
        <f t="shared" si="136"/>
        <v>0</v>
      </c>
      <c r="DH245" s="84">
        <f t="shared" si="137"/>
        <v>0</v>
      </c>
      <c r="DI245" s="84">
        <f t="shared" si="137"/>
        <v>0</v>
      </c>
      <c r="DJ245" s="84">
        <f t="shared" si="137"/>
        <v>0</v>
      </c>
      <c r="DK245" s="84">
        <f t="shared" si="137"/>
        <v>0</v>
      </c>
      <c r="DL245" s="311"/>
      <c r="DM245" s="311"/>
      <c r="DN245" s="311"/>
      <c r="DO245" s="311"/>
      <c r="DP245" s="311"/>
      <c r="DQ245" s="311"/>
      <c r="DR245" s="311"/>
    </row>
    <row r="246" spans="1:122" ht="13.5" thickBot="1" x14ac:dyDescent="0.25">
      <c r="A246" s="84">
        <v>1920</v>
      </c>
      <c r="B246" s="309"/>
      <c r="C246" s="112">
        <v>42742</v>
      </c>
      <c r="D246" s="87">
        <v>55309</v>
      </c>
      <c r="E246" s="84"/>
      <c r="F246" s="88"/>
      <c r="G246" s="84"/>
      <c r="H246" s="226"/>
      <c r="I246" s="88">
        <v>4602</v>
      </c>
      <c r="J246" s="84">
        <v>211</v>
      </c>
      <c r="K246" s="88">
        <v>2</v>
      </c>
      <c r="L246" s="89">
        <v>0.95415036940460674</v>
      </c>
      <c r="M246" s="88">
        <v>2348</v>
      </c>
      <c r="N246" s="88">
        <v>143</v>
      </c>
      <c r="O246" s="88">
        <v>1</v>
      </c>
      <c r="P246" s="90">
        <v>0.93909710391822832</v>
      </c>
      <c r="Q246" s="88">
        <v>2276</v>
      </c>
      <c r="R246" s="88">
        <v>99</v>
      </c>
      <c r="S246" s="88">
        <v>0</v>
      </c>
      <c r="T246" s="90">
        <v>0.95650263620386644</v>
      </c>
      <c r="U246" s="88">
        <v>46083</v>
      </c>
      <c r="V246" s="88">
        <v>1809</v>
      </c>
      <c r="W246" s="88">
        <v>5</v>
      </c>
      <c r="X246" s="90">
        <v>0.96074474318078251</v>
      </c>
      <c r="Y246" s="85">
        <v>55309</v>
      </c>
      <c r="Z246" s="85">
        <v>2262</v>
      </c>
      <c r="AA246" s="91">
        <v>8</v>
      </c>
      <c r="AB246" s="92">
        <v>1</v>
      </c>
      <c r="AC246" s="84">
        <v>0</v>
      </c>
      <c r="AD246" s="84">
        <v>0</v>
      </c>
      <c r="AE246" s="114">
        <v>1</v>
      </c>
      <c r="AF246" s="84">
        <v>0</v>
      </c>
      <c r="AG246" s="84">
        <v>0</v>
      </c>
      <c r="AH246" s="114">
        <v>1</v>
      </c>
      <c r="AI246" s="84">
        <v>0</v>
      </c>
      <c r="AJ246" s="84">
        <v>0</v>
      </c>
      <c r="AK246" s="218">
        <v>1</v>
      </c>
      <c r="AL246" s="84">
        <v>0</v>
      </c>
      <c r="AM246" s="94">
        <v>0</v>
      </c>
      <c r="AN246" s="218">
        <v>1</v>
      </c>
      <c r="AO246" s="84">
        <v>0</v>
      </c>
      <c r="AP246" s="94">
        <v>0</v>
      </c>
      <c r="AQ246" s="218">
        <v>1</v>
      </c>
      <c r="AR246" s="84">
        <v>0</v>
      </c>
      <c r="AS246" s="94">
        <v>0</v>
      </c>
      <c r="AT246" s="218">
        <v>1</v>
      </c>
      <c r="AU246" s="84">
        <v>0</v>
      </c>
      <c r="AV246" s="219">
        <v>0</v>
      </c>
      <c r="AW246" s="220">
        <f t="shared" si="167"/>
        <v>0</v>
      </c>
      <c r="AX246" s="220">
        <f t="shared" si="168"/>
        <v>6950</v>
      </c>
      <c r="AY246" s="221">
        <f t="shared" si="169"/>
        <v>48359</v>
      </c>
      <c r="AZ246" s="115"/>
      <c r="BA246" s="97">
        <v>21</v>
      </c>
      <c r="BB246" s="98">
        <v>9</v>
      </c>
      <c r="BC246" s="98">
        <v>22</v>
      </c>
      <c r="BD246" s="99">
        <v>7.5</v>
      </c>
      <c r="BE246" s="100">
        <v>10.5</v>
      </c>
      <c r="BF246" s="101"/>
      <c r="BG246" s="84"/>
      <c r="BH246" s="84"/>
      <c r="BI246" s="102"/>
      <c r="BJ246" s="102"/>
      <c r="BK246" s="102"/>
      <c r="BL246" s="103"/>
      <c r="BM246" s="104"/>
      <c r="BN246" s="102"/>
      <c r="BO246" s="102"/>
      <c r="BP246" s="104"/>
      <c r="BQ246" s="104"/>
      <c r="BR246" s="104"/>
      <c r="BS246" s="104"/>
      <c r="BT246" s="105">
        <f t="shared" si="154"/>
        <v>1</v>
      </c>
      <c r="BU246" s="105">
        <f t="shared" si="155"/>
        <v>1</v>
      </c>
      <c r="BV246" s="105">
        <f t="shared" si="156"/>
        <v>1</v>
      </c>
      <c r="BW246" s="105">
        <f t="shared" si="146"/>
        <v>1</v>
      </c>
      <c r="BX246" s="105">
        <f t="shared" si="157"/>
        <v>1</v>
      </c>
      <c r="BY246" s="105">
        <f t="shared" si="158"/>
        <v>1</v>
      </c>
      <c r="BZ246" s="105">
        <f t="shared" si="159"/>
        <v>1</v>
      </c>
      <c r="CA246" s="215">
        <v>0.98</v>
      </c>
      <c r="CB246" s="215">
        <v>0.9</v>
      </c>
      <c r="CC246" s="314"/>
      <c r="CD246" s="314"/>
      <c r="CE246" s="314"/>
      <c r="CF246" s="314"/>
      <c r="CG246" s="314"/>
      <c r="CH246" s="314"/>
      <c r="CI246" s="314"/>
      <c r="CJ246" s="216">
        <v>0.998</v>
      </c>
      <c r="CK246" s="216">
        <v>0.95</v>
      </c>
      <c r="CL246" s="217">
        <f t="shared" si="147"/>
        <v>1</v>
      </c>
      <c r="CM246" s="217">
        <f t="shared" si="148"/>
        <v>1</v>
      </c>
      <c r="CN246" s="217">
        <f t="shared" si="149"/>
        <v>1</v>
      </c>
      <c r="CO246" s="217">
        <f t="shared" si="150"/>
        <v>1</v>
      </c>
      <c r="CP246" s="217">
        <f t="shared" si="151"/>
        <v>1</v>
      </c>
      <c r="CQ246" s="217">
        <f t="shared" si="152"/>
        <v>1</v>
      </c>
      <c r="CR246" s="217">
        <f t="shared" si="153"/>
        <v>1</v>
      </c>
      <c r="CS246" s="317"/>
      <c r="CT246" s="317"/>
      <c r="CU246" s="317"/>
      <c r="CV246" s="317"/>
      <c r="CW246" s="317"/>
      <c r="CX246" s="317"/>
      <c r="CY246" s="317"/>
      <c r="CZ246" s="316"/>
      <c r="DA246" s="312"/>
      <c r="DB246" s="312"/>
      <c r="DC246" s="312"/>
      <c r="DD246" s="312"/>
      <c r="DE246" s="84">
        <f t="shared" si="136"/>
        <v>0</v>
      </c>
      <c r="DF246" s="84">
        <f t="shared" si="136"/>
        <v>0</v>
      </c>
      <c r="DG246" s="84">
        <f t="shared" si="136"/>
        <v>0</v>
      </c>
      <c r="DH246" s="84">
        <f t="shared" si="137"/>
        <v>0</v>
      </c>
      <c r="DI246" s="84">
        <f t="shared" si="137"/>
        <v>0</v>
      </c>
      <c r="DJ246" s="84">
        <f t="shared" si="137"/>
        <v>0</v>
      </c>
      <c r="DK246" s="84">
        <f t="shared" si="137"/>
        <v>0</v>
      </c>
      <c r="DL246" s="311"/>
      <c r="DM246" s="311"/>
      <c r="DN246" s="311"/>
      <c r="DO246" s="311"/>
      <c r="DP246" s="311"/>
      <c r="DQ246" s="311"/>
      <c r="DR246" s="311"/>
    </row>
    <row r="247" spans="1:122" ht="13.5" thickBot="1" x14ac:dyDescent="0.25">
      <c r="A247" s="84">
        <v>1921</v>
      </c>
      <c r="B247" s="310"/>
      <c r="C247" s="112">
        <v>42743</v>
      </c>
      <c r="D247" s="87">
        <v>28759</v>
      </c>
      <c r="E247" s="84"/>
      <c r="F247" s="88"/>
      <c r="G247" s="84"/>
      <c r="H247" s="226"/>
      <c r="I247" s="88">
        <v>503</v>
      </c>
      <c r="J247" s="84">
        <v>19</v>
      </c>
      <c r="K247" s="88">
        <v>0</v>
      </c>
      <c r="L247" s="89">
        <v>0.96222664015904569</v>
      </c>
      <c r="M247" s="88">
        <v>592</v>
      </c>
      <c r="N247" s="88">
        <v>82</v>
      </c>
      <c r="O247" s="88">
        <v>0</v>
      </c>
      <c r="P247" s="90">
        <v>0.86148648648648651</v>
      </c>
      <c r="Q247" s="88">
        <v>155</v>
      </c>
      <c r="R247" s="88">
        <v>5</v>
      </c>
      <c r="S247" s="88">
        <v>0</v>
      </c>
      <c r="T247" s="90">
        <v>0.967741935483871</v>
      </c>
      <c r="U247" s="88">
        <v>27509</v>
      </c>
      <c r="V247" s="88">
        <v>780</v>
      </c>
      <c r="W247" s="88">
        <v>4</v>
      </c>
      <c r="X247" s="90">
        <v>0.97164564324402924</v>
      </c>
      <c r="Y247" s="85">
        <v>28759</v>
      </c>
      <c r="Z247" s="85">
        <v>886</v>
      </c>
      <c r="AA247" s="91">
        <v>4</v>
      </c>
      <c r="AB247" s="92">
        <v>1</v>
      </c>
      <c r="AC247" s="84">
        <v>0</v>
      </c>
      <c r="AD247" s="84">
        <v>0</v>
      </c>
      <c r="AE247" s="114">
        <v>1</v>
      </c>
      <c r="AF247" s="84">
        <v>0</v>
      </c>
      <c r="AG247" s="84">
        <v>0</v>
      </c>
      <c r="AH247" s="114">
        <v>1</v>
      </c>
      <c r="AI247" s="84">
        <v>0</v>
      </c>
      <c r="AJ247" s="84">
        <v>0</v>
      </c>
      <c r="AK247" s="218">
        <v>1</v>
      </c>
      <c r="AL247" s="84">
        <v>0</v>
      </c>
      <c r="AM247" s="94">
        <v>0</v>
      </c>
      <c r="AN247" s="218">
        <v>1</v>
      </c>
      <c r="AO247" s="84">
        <v>0</v>
      </c>
      <c r="AP247" s="94">
        <v>0</v>
      </c>
      <c r="AQ247" s="218">
        <v>1</v>
      </c>
      <c r="AR247" s="84">
        <v>0</v>
      </c>
      <c r="AS247" s="94">
        <v>0</v>
      </c>
      <c r="AT247" s="218">
        <v>1</v>
      </c>
      <c r="AU247" s="84">
        <v>0</v>
      </c>
      <c r="AV247" s="219">
        <v>0</v>
      </c>
      <c r="AW247" s="220">
        <f t="shared" si="167"/>
        <v>0</v>
      </c>
      <c r="AX247" s="220">
        <f t="shared" si="168"/>
        <v>1095</v>
      </c>
      <c r="AY247" s="221">
        <f t="shared" si="169"/>
        <v>27664</v>
      </c>
      <c r="AZ247" s="115"/>
      <c r="BA247" s="97">
        <v>21</v>
      </c>
      <c r="BB247" s="98">
        <v>9</v>
      </c>
      <c r="BC247" s="98">
        <v>22</v>
      </c>
      <c r="BD247" s="99">
        <v>7.5</v>
      </c>
      <c r="BE247" s="100">
        <v>10.5</v>
      </c>
      <c r="BF247" s="101"/>
      <c r="BG247" s="84"/>
      <c r="BH247" s="84"/>
      <c r="BI247" s="102"/>
      <c r="BJ247" s="102"/>
      <c r="BK247" s="102"/>
      <c r="BL247" s="103"/>
      <c r="BM247" s="104"/>
      <c r="BN247" s="102"/>
      <c r="BO247" s="102"/>
      <c r="BP247" s="104"/>
      <c r="BQ247" s="104"/>
      <c r="BR247" s="104"/>
      <c r="BS247" s="104"/>
      <c r="BT247" s="105">
        <f t="shared" si="154"/>
        <v>1</v>
      </c>
      <c r="BU247" s="105">
        <f t="shared" si="155"/>
        <v>1</v>
      </c>
      <c r="BV247" s="105">
        <f t="shared" si="156"/>
        <v>1</v>
      </c>
      <c r="BW247" s="105">
        <f t="shared" si="146"/>
        <v>1</v>
      </c>
      <c r="BX247" s="105">
        <f t="shared" si="157"/>
        <v>1</v>
      </c>
      <c r="BY247" s="105">
        <f t="shared" si="158"/>
        <v>1</v>
      </c>
      <c r="BZ247" s="105">
        <f t="shared" si="159"/>
        <v>1</v>
      </c>
      <c r="CA247" s="215">
        <v>0.98</v>
      </c>
      <c r="CB247" s="215">
        <v>0.9</v>
      </c>
      <c r="CC247" s="315"/>
      <c r="CD247" s="315"/>
      <c r="CE247" s="315"/>
      <c r="CF247" s="315"/>
      <c r="CG247" s="315"/>
      <c r="CH247" s="315"/>
      <c r="CI247" s="315"/>
      <c r="CJ247" s="216">
        <v>0.998</v>
      </c>
      <c r="CK247" s="216">
        <v>0.95</v>
      </c>
      <c r="CL247" s="217">
        <f t="shared" si="147"/>
        <v>1</v>
      </c>
      <c r="CM247" s="217">
        <f t="shared" si="148"/>
        <v>1</v>
      </c>
      <c r="CN247" s="217">
        <f t="shared" si="149"/>
        <v>1</v>
      </c>
      <c r="CO247" s="217">
        <f t="shared" si="150"/>
        <v>1</v>
      </c>
      <c r="CP247" s="217">
        <f t="shared" si="151"/>
        <v>1</v>
      </c>
      <c r="CQ247" s="217">
        <f t="shared" si="152"/>
        <v>1</v>
      </c>
      <c r="CR247" s="217">
        <f t="shared" si="153"/>
        <v>1</v>
      </c>
      <c r="CS247" s="317"/>
      <c r="CT247" s="317"/>
      <c r="CU247" s="317"/>
      <c r="CV247" s="317"/>
      <c r="CW247" s="317"/>
      <c r="CX247" s="317"/>
      <c r="CY247" s="317"/>
      <c r="CZ247" s="316"/>
      <c r="DA247" s="312"/>
      <c r="DB247" s="312"/>
      <c r="DC247" s="312"/>
      <c r="DD247" s="312"/>
      <c r="DE247" s="84">
        <f t="shared" si="136"/>
        <v>0</v>
      </c>
      <c r="DF247" s="84">
        <f t="shared" si="136"/>
        <v>0</v>
      </c>
      <c r="DG247" s="84">
        <f t="shared" si="136"/>
        <v>0</v>
      </c>
      <c r="DH247" s="84">
        <f t="shared" si="137"/>
        <v>0</v>
      </c>
      <c r="DI247" s="84">
        <f t="shared" si="137"/>
        <v>0</v>
      </c>
      <c r="DJ247" s="84">
        <f t="shared" si="137"/>
        <v>0</v>
      </c>
      <c r="DK247" s="84">
        <f t="shared" si="137"/>
        <v>0</v>
      </c>
      <c r="DL247" s="311"/>
      <c r="DM247" s="311"/>
      <c r="DN247" s="311"/>
      <c r="DO247" s="311"/>
      <c r="DP247" s="311"/>
      <c r="DQ247" s="311"/>
      <c r="DR247" s="311"/>
    </row>
    <row r="248" spans="1:122" ht="13.5" thickBot="1" x14ac:dyDescent="0.25">
      <c r="A248" s="84">
        <v>1922</v>
      </c>
      <c r="B248" s="308">
        <v>2</v>
      </c>
      <c r="C248" s="112">
        <v>42744</v>
      </c>
      <c r="D248" s="87">
        <v>79330</v>
      </c>
      <c r="E248" s="84">
        <v>11030</v>
      </c>
      <c r="F248" s="88">
        <v>274</v>
      </c>
      <c r="G248" s="84">
        <v>0</v>
      </c>
      <c r="H248" s="226">
        <v>0.97515865820489578</v>
      </c>
      <c r="I248" s="88">
        <v>17426</v>
      </c>
      <c r="J248" s="84">
        <v>416</v>
      </c>
      <c r="K248" s="88">
        <v>1</v>
      </c>
      <c r="L248" s="89">
        <v>0.9761276253873522</v>
      </c>
      <c r="M248" s="88">
        <v>6279</v>
      </c>
      <c r="N248" s="88">
        <v>162</v>
      </c>
      <c r="O248" s="88">
        <v>0</v>
      </c>
      <c r="P248" s="90">
        <v>0.9741997133301481</v>
      </c>
      <c r="Q248" s="88">
        <v>7150</v>
      </c>
      <c r="R248" s="88">
        <v>222</v>
      </c>
      <c r="S248" s="88">
        <v>0</v>
      </c>
      <c r="T248" s="90">
        <v>0.968951048951049</v>
      </c>
      <c r="U248" s="88">
        <v>37445</v>
      </c>
      <c r="V248" s="88">
        <v>1448</v>
      </c>
      <c r="W248" s="88">
        <v>0</v>
      </c>
      <c r="X248" s="90">
        <v>0.96132995059420479</v>
      </c>
      <c r="Y248" s="85">
        <v>79330</v>
      </c>
      <c r="Z248" s="85">
        <v>2522</v>
      </c>
      <c r="AA248" s="91">
        <v>1</v>
      </c>
      <c r="AB248" s="92">
        <v>1</v>
      </c>
      <c r="AC248" s="84">
        <v>0</v>
      </c>
      <c r="AD248" s="84">
        <v>0</v>
      </c>
      <c r="AE248" s="114">
        <v>1</v>
      </c>
      <c r="AF248" s="84">
        <v>0</v>
      </c>
      <c r="AG248" s="84">
        <v>0</v>
      </c>
      <c r="AH248" s="114">
        <v>1</v>
      </c>
      <c r="AI248" s="84">
        <v>0</v>
      </c>
      <c r="AJ248" s="84">
        <v>0</v>
      </c>
      <c r="AK248" s="218">
        <v>1</v>
      </c>
      <c r="AL248" s="84">
        <v>0</v>
      </c>
      <c r="AM248" s="94">
        <v>0</v>
      </c>
      <c r="AN248" s="218">
        <v>1</v>
      </c>
      <c r="AO248" s="84">
        <v>0</v>
      </c>
      <c r="AP248" s="94">
        <v>0</v>
      </c>
      <c r="AQ248" s="218">
        <v>1</v>
      </c>
      <c r="AR248" s="84">
        <v>0</v>
      </c>
      <c r="AS248" s="94">
        <v>0</v>
      </c>
      <c r="AT248" s="218">
        <v>1</v>
      </c>
      <c r="AU248" s="84">
        <v>0</v>
      </c>
      <c r="AV248" s="219">
        <v>0</v>
      </c>
      <c r="AW248" s="220">
        <f t="shared" si="167"/>
        <v>11030</v>
      </c>
      <c r="AX248" s="220">
        <f t="shared" si="168"/>
        <v>23705</v>
      </c>
      <c r="AY248" s="221">
        <f t="shared" si="169"/>
        <v>44595</v>
      </c>
      <c r="AZ248" s="115"/>
      <c r="BA248" s="97">
        <v>14.5</v>
      </c>
      <c r="BB248" s="98">
        <v>0</v>
      </c>
      <c r="BC248" s="98">
        <v>12</v>
      </c>
      <c r="BD248" s="98">
        <v>7.5</v>
      </c>
      <c r="BE248" s="116">
        <v>10.5</v>
      </c>
      <c r="BF248" s="101"/>
      <c r="BG248" s="84"/>
      <c r="BH248" s="84"/>
      <c r="BI248" s="102"/>
      <c r="BJ248" s="102"/>
      <c r="BK248" s="102"/>
      <c r="BL248" s="103"/>
      <c r="BM248" s="104"/>
      <c r="BN248" s="102"/>
      <c r="BO248" s="102"/>
      <c r="BP248" s="104"/>
      <c r="BQ248" s="104"/>
      <c r="BR248" s="104"/>
      <c r="BS248" s="104"/>
      <c r="BT248" s="105">
        <f t="shared" si="154"/>
        <v>1</v>
      </c>
      <c r="BU248" s="105">
        <f t="shared" si="155"/>
        <v>1</v>
      </c>
      <c r="BV248" s="105">
        <f t="shared" si="156"/>
        <v>1</v>
      </c>
      <c r="BW248" s="105">
        <f t="shared" si="146"/>
        <v>1</v>
      </c>
      <c r="BX248" s="105">
        <f t="shared" si="157"/>
        <v>1</v>
      </c>
      <c r="BY248" s="105">
        <f t="shared" si="158"/>
        <v>1</v>
      </c>
      <c r="BZ248" s="105">
        <f t="shared" si="159"/>
        <v>1</v>
      </c>
      <c r="CA248" s="215">
        <v>0.98</v>
      </c>
      <c r="CB248" s="215">
        <v>0.9</v>
      </c>
      <c r="CC248" s="318">
        <f t="shared" ref="CC248:CI248" si="172">AVERAGE(BT248:BT254)</f>
        <v>0.99999659863945578</v>
      </c>
      <c r="CD248" s="313">
        <f t="shared" si="172"/>
        <v>1</v>
      </c>
      <c r="CE248" s="313">
        <f t="shared" si="172"/>
        <v>1</v>
      </c>
      <c r="CF248" s="313">
        <f t="shared" si="172"/>
        <v>1</v>
      </c>
      <c r="CG248" s="313">
        <f t="shared" si="172"/>
        <v>1</v>
      </c>
      <c r="CH248" s="313">
        <f t="shared" si="172"/>
        <v>1</v>
      </c>
      <c r="CI248" s="313">
        <f t="shared" si="172"/>
        <v>1</v>
      </c>
      <c r="CJ248" s="216">
        <v>0.998</v>
      </c>
      <c r="CK248" s="216">
        <v>0.95</v>
      </c>
      <c r="CL248" s="217">
        <f t="shared" si="147"/>
        <v>1</v>
      </c>
      <c r="CM248" s="217">
        <f t="shared" si="148"/>
        <v>1</v>
      </c>
      <c r="CN248" s="217">
        <f t="shared" si="149"/>
        <v>1</v>
      </c>
      <c r="CO248" s="217">
        <f t="shared" si="150"/>
        <v>1</v>
      </c>
      <c r="CP248" s="217">
        <f t="shared" si="151"/>
        <v>1</v>
      </c>
      <c r="CQ248" s="217">
        <f t="shared" si="152"/>
        <v>1</v>
      </c>
      <c r="CR248" s="217">
        <f t="shared" si="153"/>
        <v>1</v>
      </c>
      <c r="CS248" s="316">
        <f t="shared" ref="CS248:CY248" si="173">AVERAGE(CL248:CL254)</f>
        <v>0.99999659863945578</v>
      </c>
      <c r="CT248" s="316">
        <f t="shared" si="173"/>
        <v>1</v>
      </c>
      <c r="CU248" s="316">
        <f t="shared" si="173"/>
        <v>1</v>
      </c>
      <c r="CV248" s="316">
        <f t="shared" si="173"/>
        <v>1</v>
      </c>
      <c r="CW248" s="316">
        <f t="shared" si="173"/>
        <v>1</v>
      </c>
      <c r="CX248" s="316">
        <f t="shared" si="173"/>
        <v>1</v>
      </c>
      <c r="CY248" s="316">
        <f t="shared" si="173"/>
        <v>1</v>
      </c>
      <c r="CZ248" s="316">
        <f>(SUM(Q247:Q253)-SUM(R247:R253))/SUM(Q247:Q253)</f>
        <v>0.96144788486698651</v>
      </c>
      <c r="DA248" s="312">
        <f>(SUM(U247:U253)-SUM(V247:V253))/SUM(U247:U253)</f>
        <v>0.96381288967960121</v>
      </c>
      <c r="DB248" s="312">
        <f>((SUM(E247:E253)-SUM(F247:F253))/SUM(E247:E253))</f>
        <v>0.97419132828630417</v>
      </c>
      <c r="DC248" s="312">
        <f>((SUM(I247:I253)-SUM(J247:J253))/SUM(I247:I253))</f>
        <v>0.97107715154854013</v>
      </c>
      <c r="DD248" s="312">
        <f>((SUM(M247:M253)-SUM(N247:N253))/SUM(M247:M253))</f>
        <v>0.96596281121966598</v>
      </c>
      <c r="DE248" s="84">
        <f t="shared" si="136"/>
        <v>0</v>
      </c>
      <c r="DF248" s="84">
        <f t="shared" si="136"/>
        <v>0</v>
      </c>
      <c r="DG248" s="84">
        <f t="shared" si="136"/>
        <v>0</v>
      </c>
      <c r="DH248" s="84">
        <f t="shared" si="137"/>
        <v>0</v>
      </c>
      <c r="DI248" s="84">
        <f t="shared" si="137"/>
        <v>0</v>
      </c>
      <c r="DJ248" s="84">
        <f t="shared" si="137"/>
        <v>0</v>
      </c>
      <c r="DK248" s="84">
        <f t="shared" si="137"/>
        <v>0</v>
      </c>
      <c r="DL248" s="311">
        <f>IF(CC248&lt;99%,5000,IF(CC248&lt;99.2%,4500,IF(CC248&lt;99.3%,4000,IF(CC248&lt;99.4%,3500,IF(CC248&lt;99.5%,3000,IF(CC248&lt;99.6%,2500,IF(CC248&lt;99.7%,2000,IF(CC248&lt;99.8%,1500,))))))))</f>
        <v>0</v>
      </c>
      <c r="DM248" s="311">
        <f>IF(CD248&lt;99%,5000,IF(CD248&lt;99.2%,4500,IF(CD248&lt;99.3%,4000,IF(CD248&lt;99.4%,3500,IF(CD248&lt;99.5%,3000,IF(CD248&lt;99.6%,2500,IF(CD248&lt;99.7%,2000,IF(CD248&lt;99.8%,1500,))))))))</f>
        <v>0</v>
      </c>
      <c r="DN248" s="311">
        <f>IF(CE248&lt;99%,5000,IF(CE248&lt;99.2%,4500,IF(CE248&lt;99.3%,4000,IF(CE248&lt;99.4%,3500,IF(CE248&lt;99.5%,3000,IF(CE248&lt;99.6%,2500,IF(CE248&lt;99.7%,2000,IF(CE248&lt;99.8%,1500,))))))))</f>
        <v>0</v>
      </c>
      <c r="DO248" s="311">
        <f>IF(CF248&lt;88.2%,5000,IF(CF248&lt;88.4%,4500,IF(CF248&lt;88.5%,4000,IF(CF248&lt;88.6%,3500,IF(CF248&lt;88.7%,3000,IF(CF248&lt;88.8%,2500,IF(CF248&lt;88.9%,2000,IF(CF248&lt;90%,1500,))))))))</f>
        <v>0</v>
      </c>
      <c r="DP248" s="311">
        <f>IF(CG248&lt;99%,5000,IF(CG248&lt;99.2%,4500,IF(CG248&lt;99.3%,4000,IF(CG248&lt;99.4%,3500,IF(CG248&lt;99.5%,3000,IF(CG248&lt;99.6%,2500,IF(CG248&lt;99.7%,2000,IF(CG248&lt;99.8%,1500,))))))))</f>
        <v>0</v>
      </c>
      <c r="DQ248" s="311">
        <f>IF(CH248&lt;99%,5000,IF(CH248&lt;99.2%,4500,IF(CH248&lt;99.3%,4000,IF(CH248&lt;99.4%,3500,IF(CH248&lt;99.5%,3000,IF(CH248&lt;99.6%,2500,IF(CH248&lt;99.7%,2000,IF(CH248&lt;99.8%,1500,))))))))</f>
        <v>0</v>
      </c>
      <c r="DR248" s="311">
        <f>IF(CI248&lt;99%,5000,IF(CI248&lt;99.2%,4500,IF(CI248&lt;99.3%,4000,IF(CI248&lt;99.4%,3500,IF(CI248&lt;99.5%,3000,IF(CI248&lt;99.6%,2500,IF(CI248&lt;99.7%,2000,IF(CI248&lt;99.8%,1500,))))))))</f>
        <v>0</v>
      </c>
    </row>
    <row r="249" spans="1:122" ht="13.5" thickBot="1" x14ac:dyDescent="0.25">
      <c r="A249" s="84">
        <v>1923</v>
      </c>
      <c r="B249" s="309"/>
      <c r="C249" s="112">
        <v>42745</v>
      </c>
      <c r="D249" s="87">
        <v>79473</v>
      </c>
      <c r="E249" s="84">
        <v>10481</v>
      </c>
      <c r="F249" s="88">
        <v>254</v>
      </c>
      <c r="G249" s="84">
        <v>0</v>
      </c>
      <c r="H249" s="226">
        <v>0.9757656712145788</v>
      </c>
      <c r="I249" s="88">
        <v>15568</v>
      </c>
      <c r="J249" s="84">
        <v>563</v>
      </c>
      <c r="K249" s="88">
        <v>2</v>
      </c>
      <c r="L249" s="89">
        <v>0.96383607399794446</v>
      </c>
      <c r="M249" s="88">
        <v>5702</v>
      </c>
      <c r="N249" s="88">
        <v>215</v>
      </c>
      <c r="O249" s="88">
        <v>0</v>
      </c>
      <c r="P249" s="90">
        <v>0.9622939319537005</v>
      </c>
      <c r="Q249" s="88">
        <v>10168</v>
      </c>
      <c r="R249" s="88">
        <v>464</v>
      </c>
      <c r="S249" s="88">
        <v>0</v>
      </c>
      <c r="T249" s="90">
        <v>0.95436664044059794</v>
      </c>
      <c r="U249" s="88">
        <v>37554</v>
      </c>
      <c r="V249" s="88">
        <v>1363</v>
      </c>
      <c r="W249" s="88">
        <v>2</v>
      </c>
      <c r="X249" s="90">
        <v>0.96370559727325988</v>
      </c>
      <c r="Y249" s="85">
        <v>79473</v>
      </c>
      <c r="Z249" s="85">
        <v>2859</v>
      </c>
      <c r="AA249" s="91">
        <v>4</v>
      </c>
      <c r="AB249" s="92">
        <v>0.99997619047619057</v>
      </c>
      <c r="AC249" s="84">
        <v>1</v>
      </c>
      <c r="AD249" s="84">
        <v>5.0000000000000001E-4</v>
      </c>
      <c r="AE249" s="114">
        <v>1</v>
      </c>
      <c r="AF249" s="84">
        <v>0</v>
      </c>
      <c r="AG249" s="84">
        <v>0</v>
      </c>
      <c r="AH249" s="114">
        <v>1</v>
      </c>
      <c r="AI249" s="84">
        <v>0</v>
      </c>
      <c r="AJ249" s="84">
        <v>0</v>
      </c>
      <c r="AK249" s="218">
        <v>1</v>
      </c>
      <c r="AL249" s="84">
        <v>0</v>
      </c>
      <c r="AM249" s="94">
        <v>0</v>
      </c>
      <c r="AN249" s="218">
        <v>1</v>
      </c>
      <c r="AO249" s="84">
        <v>0</v>
      </c>
      <c r="AP249" s="94">
        <v>0</v>
      </c>
      <c r="AQ249" s="218">
        <v>1</v>
      </c>
      <c r="AR249" s="84">
        <v>0</v>
      </c>
      <c r="AS249" s="94">
        <v>0</v>
      </c>
      <c r="AT249" s="218">
        <v>1</v>
      </c>
      <c r="AU249" s="84">
        <v>0</v>
      </c>
      <c r="AV249" s="219">
        <v>0</v>
      </c>
      <c r="AW249" s="220">
        <f t="shared" si="167"/>
        <v>10481</v>
      </c>
      <c r="AX249" s="220">
        <f t="shared" si="168"/>
        <v>21270</v>
      </c>
      <c r="AY249" s="221">
        <f t="shared" si="169"/>
        <v>47722</v>
      </c>
      <c r="AZ249" s="115" t="s">
        <v>877</v>
      </c>
      <c r="BA249" s="97">
        <v>16</v>
      </c>
      <c r="BB249" s="98">
        <v>0</v>
      </c>
      <c r="BC249" s="98">
        <v>8</v>
      </c>
      <c r="BD249" s="99">
        <v>7.5</v>
      </c>
      <c r="BE249" s="100">
        <v>10.5</v>
      </c>
      <c r="BF249" s="101">
        <v>0.5</v>
      </c>
      <c r="BG249" s="84"/>
      <c r="BH249" s="84"/>
      <c r="BI249" s="102"/>
      <c r="BJ249" s="102"/>
      <c r="BK249" s="102"/>
      <c r="BL249" s="103"/>
      <c r="BM249" s="104">
        <v>1</v>
      </c>
      <c r="BN249" s="102"/>
      <c r="BO249" s="102"/>
      <c r="BP249" s="104"/>
      <c r="BQ249" s="104"/>
      <c r="BR249" s="104"/>
      <c r="BS249" s="104"/>
      <c r="BT249" s="105">
        <f t="shared" si="154"/>
        <v>0.99997619047619057</v>
      </c>
      <c r="BU249" s="105">
        <f t="shared" si="155"/>
        <v>1</v>
      </c>
      <c r="BV249" s="105">
        <f t="shared" si="156"/>
        <v>1</v>
      </c>
      <c r="BW249" s="105">
        <f t="shared" si="146"/>
        <v>1</v>
      </c>
      <c r="BX249" s="105">
        <f t="shared" si="157"/>
        <v>1</v>
      </c>
      <c r="BY249" s="105">
        <f t="shared" si="158"/>
        <v>1</v>
      </c>
      <c r="BZ249" s="105">
        <f t="shared" si="159"/>
        <v>1</v>
      </c>
      <c r="CA249" s="215">
        <v>0.98</v>
      </c>
      <c r="CB249" s="215">
        <v>0.9</v>
      </c>
      <c r="CC249" s="319"/>
      <c r="CD249" s="314"/>
      <c r="CE249" s="314"/>
      <c r="CF249" s="314"/>
      <c r="CG249" s="314"/>
      <c r="CH249" s="314"/>
      <c r="CI249" s="314"/>
      <c r="CJ249" s="216">
        <v>0.998</v>
      </c>
      <c r="CK249" s="216">
        <v>0.95</v>
      </c>
      <c r="CL249" s="217">
        <f t="shared" si="147"/>
        <v>0.99997619047619057</v>
      </c>
      <c r="CM249" s="217">
        <f t="shared" si="148"/>
        <v>1</v>
      </c>
      <c r="CN249" s="217">
        <f t="shared" si="149"/>
        <v>1</v>
      </c>
      <c r="CO249" s="217">
        <f t="shared" si="150"/>
        <v>1</v>
      </c>
      <c r="CP249" s="217">
        <f t="shared" si="151"/>
        <v>1</v>
      </c>
      <c r="CQ249" s="217">
        <f t="shared" si="152"/>
        <v>1</v>
      </c>
      <c r="CR249" s="217">
        <f t="shared" si="153"/>
        <v>1</v>
      </c>
      <c r="CS249" s="317"/>
      <c r="CT249" s="317"/>
      <c r="CU249" s="317"/>
      <c r="CV249" s="317"/>
      <c r="CW249" s="317"/>
      <c r="CX249" s="317"/>
      <c r="CY249" s="317"/>
      <c r="CZ249" s="316"/>
      <c r="DA249" s="312"/>
      <c r="DB249" s="312"/>
      <c r="DC249" s="312"/>
      <c r="DD249" s="312"/>
      <c r="DE249" s="84">
        <f t="shared" si="136"/>
        <v>0</v>
      </c>
      <c r="DF249" s="84">
        <f t="shared" si="136"/>
        <v>0</v>
      </c>
      <c r="DG249" s="84">
        <f t="shared" si="136"/>
        <v>0</v>
      </c>
      <c r="DH249" s="84">
        <f t="shared" si="137"/>
        <v>0</v>
      </c>
      <c r="DI249" s="84">
        <f t="shared" si="137"/>
        <v>0</v>
      </c>
      <c r="DJ249" s="84">
        <f t="shared" si="137"/>
        <v>0</v>
      </c>
      <c r="DK249" s="84">
        <f t="shared" si="137"/>
        <v>0</v>
      </c>
      <c r="DL249" s="311"/>
      <c r="DM249" s="311"/>
      <c r="DN249" s="311"/>
      <c r="DO249" s="311"/>
      <c r="DP249" s="311"/>
      <c r="DQ249" s="311"/>
      <c r="DR249" s="311"/>
    </row>
    <row r="250" spans="1:122" ht="13.5" thickBot="1" x14ac:dyDescent="0.25">
      <c r="A250" s="84">
        <v>1924</v>
      </c>
      <c r="B250" s="309"/>
      <c r="C250" s="112">
        <v>42746</v>
      </c>
      <c r="D250" s="87">
        <v>75697</v>
      </c>
      <c r="E250" s="84">
        <v>10505</v>
      </c>
      <c r="F250" s="88">
        <v>283</v>
      </c>
      <c r="G250" s="84">
        <v>0</v>
      </c>
      <c r="H250" s="226">
        <v>0.97306044740599718</v>
      </c>
      <c r="I250" s="88">
        <v>16304</v>
      </c>
      <c r="J250" s="84">
        <v>388</v>
      </c>
      <c r="K250" s="88">
        <v>1</v>
      </c>
      <c r="L250" s="89">
        <v>0.97620215897939155</v>
      </c>
      <c r="M250" s="88">
        <v>4639</v>
      </c>
      <c r="N250" s="88">
        <v>138</v>
      </c>
      <c r="O250" s="88">
        <v>0</v>
      </c>
      <c r="P250" s="90">
        <v>0.97025220952791547</v>
      </c>
      <c r="Q250" s="88">
        <v>8349</v>
      </c>
      <c r="R250" s="88">
        <v>266</v>
      </c>
      <c r="S250" s="88">
        <v>3</v>
      </c>
      <c r="T250" s="90">
        <v>0.96813989699365188</v>
      </c>
      <c r="U250" s="88">
        <v>35900</v>
      </c>
      <c r="V250" s="88">
        <v>1352</v>
      </c>
      <c r="W250" s="88">
        <v>17</v>
      </c>
      <c r="X250" s="90">
        <v>0.96233983286908076</v>
      </c>
      <c r="Y250" s="85">
        <v>75697</v>
      </c>
      <c r="Z250" s="85">
        <v>2427</v>
      </c>
      <c r="AA250" s="91">
        <v>21</v>
      </c>
      <c r="AB250" s="92">
        <v>1</v>
      </c>
      <c r="AC250" s="84">
        <v>0</v>
      </c>
      <c r="AD250" s="84">
        <v>0</v>
      </c>
      <c r="AE250" s="114">
        <v>1</v>
      </c>
      <c r="AF250" s="84">
        <v>0</v>
      </c>
      <c r="AG250" s="84">
        <v>0</v>
      </c>
      <c r="AH250" s="114">
        <v>1</v>
      </c>
      <c r="AI250" s="84">
        <v>0</v>
      </c>
      <c r="AJ250" s="84">
        <v>0</v>
      </c>
      <c r="AK250" s="218">
        <v>1</v>
      </c>
      <c r="AL250" s="84">
        <v>0</v>
      </c>
      <c r="AM250" s="94">
        <v>0</v>
      </c>
      <c r="AN250" s="218">
        <v>1</v>
      </c>
      <c r="AO250" s="84">
        <v>0</v>
      </c>
      <c r="AP250" s="94">
        <v>0</v>
      </c>
      <c r="AQ250" s="218">
        <v>1</v>
      </c>
      <c r="AR250" s="84">
        <v>0</v>
      </c>
      <c r="AS250" s="94">
        <v>0</v>
      </c>
      <c r="AT250" s="218">
        <v>1</v>
      </c>
      <c r="AU250" s="84">
        <v>0</v>
      </c>
      <c r="AV250" s="219">
        <v>0</v>
      </c>
      <c r="AW250" s="220">
        <f t="shared" si="167"/>
        <v>10505</v>
      </c>
      <c r="AX250" s="220">
        <f t="shared" si="168"/>
        <v>20943</v>
      </c>
      <c r="AY250" s="221">
        <f t="shared" si="169"/>
        <v>44249</v>
      </c>
      <c r="AZ250" s="115"/>
      <c r="BA250" s="97">
        <v>21</v>
      </c>
      <c r="BB250" s="98">
        <v>9</v>
      </c>
      <c r="BC250" s="98">
        <v>18</v>
      </c>
      <c r="BD250" s="99">
        <v>7.5</v>
      </c>
      <c r="BE250" s="100">
        <v>10.5</v>
      </c>
      <c r="BF250" s="101"/>
      <c r="BG250" s="84"/>
      <c r="BH250" s="84"/>
      <c r="BI250" s="102"/>
      <c r="BJ250" s="102"/>
      <c r="BK250" s="102"/>
      <c r="BL250" s="103"/>
      <c r="BM250" s="104"/>
      <c r="BN250" s="102"/>
      <c r="BO250" s="102"/>
      <c r="BP250" s="104"/>
      <c r="BQ250" s="104"/>
      <c r="BR250" s="104"/>
      <c r="BS250" s="104"/>
      <c r="BT250" s="105">
        <f t="shared" si="154"/>
        <v>1</v>
      </c>
      <c r="BU250" s="105">
        <f t="shared" si="155"/>
        <v>1</v>
      </c>
      <c r="BV250" s="105">
        <f t="shared" si="156"/>
        <v>1</v>
      </c>
      <c r="BW250" s="105">
        <f t="shared" si="146"/>
        <v>1</v>
      </c>
      <c r="BX250" s="105">
        <f t="shared" si="157"/>
        <v>1</v>
      </c>
      <c r="BY250" s="105">
        <f t="shared" si="158"/>
        <v>1</v>
      </c>
      <c r="BZ250" s="105">
        <f t="shared" si="159"/>
        <v>1</v>
      </c>
      <c r="CA250" s="215">
        <v>0.98</v>
      </c>
      <c r="CB250" s="215">
        <v>0.9</v>
      </c>
      <c r="CC250" s="319"/>
      <c r="CD250" s="314"/>
      <c r="CE250" s="314"/>
      <c r="CF250" s="314"/>
      <c r="CG250" s="314"/>
      <c r="CH250" s="314"/>
      <c r="CI250" s="314"/>
      <c r="CJ250" s="216">
        <v>0.998</v>
      </c>
      <c r="CK250" s="216">
        <v>0.95</v>
      </c>
      <c r="CL250" s="217">
        <f t="shared" si="147"/>
        <v>1</v>
      </c>
      <c r="CM250" s="217">
        <f t="shared" si="148"/>
        <v>1</v>
      </c>
      <c r="CN250" s="217">
        <f t="shared" si="149"/>
        <v>1</v>
      </c>
      <c r="CO250" s="217">
        <f t="shared" si="150"/>
        <v>1</v>
      </c>
      <c r="CP250" s="217">
        <f t="shared" si="151"/>
        <v>1</v>
      </c>
      <c r="CQ250" s="217">
        <f t="shared" si="152"/>
        <v>1</v>
      </c>
      <c r="CR250" s="217">
        <f t="shared" si="153"/>
        <v>1</v>
      </c>
      <c r="CS250" s="317"/>
      <c r="CT250" s="317"/>
      <c r="CU250" s="317"/>
      <c r="CV250" s="317"/>
      <c r="CW250" s="317"/>
      <c r="CX250" s="317"/>
      <c r="CY250" s="317"/>
      <c r="CZ250" s="316"/>
      <c r="DA250" s="312"/>
      <c r="DB250" s="312"/>
      <c r="DC250" s="312"/>
      <c r="DD250" s="312"/>
      <c r="DE250" s="84">
        <f t="shared" si="136"/>
        <v>0</v>
      </c>
      <c r="DF250" s="84">
        <f t="shared" si="136"/>
        <v>0</v>
      </c>
      <c r="DG250" s="84">
        <f t="shared" si="136"/>
        <v>0</v>
      </c>
      <c r="DH250" s="84">
        <f t="shared" si="137"/>
        <v>0</v>
      </c>
      <c r="DI250" s="84">
        <f t="shared" si="137"/>
        <v>0</v>
      </c>
      <c r="DJ250" s="84">
        <f t="shared" si="137"/>
        <v>0</v>
      </c>
      <c r="DK250" s="84">
        <f t="shared" si="137"/>
        <v>0</v>
      </c>
      <c r="DL250" s="311"/>
      <c r="DM250" s="311"/>
      <c r="DN250" s="311"/>
      <c r="DO250" s="311"/>
      <c r="DP250" s="311"/>
      <c r="DQ250" s="311"/>
      <c r="DR250" s="311"/>
    </row>
    <row r="251" spans="1:122" ht="13.5" thickBot="1" x14ac:dyDescent="0.25">
      <c r="A251" s="84">
        <v>1925</v>
      </c>
      <c r="B251" s="309"/>
      <c r="C251" s="112">
        <v>42747</v>
      </c>
      <c r="D251" s="87">
        <v>74046</v>
      </c>
      <c r="E251" s="84">
        <v>10213</v>
      </c>
      <c r="F251" s="88">
        <v>256</v>
      </c>
      <c r="G251" s="84">
        <v>1</v>
      </c>
      <c r="H251" s="226">
        <v>0.97493390776461375</v>
      </c>
      <c r="I251" s="88">
        <v>13932</v>
      </c>
      <c r="J251" s="84">
        <v>401</v>
      </c>
      <c r="K251" s="88">
        <v>2</v>
      </c>
      <c r="L251" s="89">
        <v>0.97121734137238014</v>
      </c>
      <c r="M251" s="88">
        <v>4281</v>
      </c>
      <c r="N251" s="88">
        <v>141</v>
      </c>
      <c r="O251" s="88">
        <v>0</v>
      </c>
      <c r="P251" s="90">
        <v>0.96706377014716183</v>
      </c>
      <c r="Q251" s="88">
        <v>8242</v>
      </c>
      <c r="R251" s="88">
        <v>318</v>
      </c>
      <c r="S251" s="88">
        <v>2</v>
      </c>
      <c r="T251" s="90">
        <v>0.9614171317641349</v>
      </c>
      <c r="U251" s="88">
        <v>37378</v>
      </c>
      <c r="V251" s="88">
        <v>1693</v>
      </c>
      <c r="W251" s="88">
        <v>6</v>
      </c>
      <c r="X251" s="90">
        <v>0.95470597677778368</v>
      </c>
      <c r="Y251" s="85">
        <v>74046</v>
      </c>
      <c r="Z251" s="85">
        <v>2809</v>
      </c>
      <c r="AA251" s="91">
        <v>11</v>
      </c>
      <c r="AB251" s="92">
        <v>1</v>
      </c>
      <c r="AC251" s="84">
        <v>0</v>
      </c>
      <c r="AD251" s="84">
        <v>0</v>
      </c>
      <c r="AE251" s="114">
        <v>1</v>
      </c>
      <c r="AF251" s="84">
        <v>0</v>
      </c>
      <c r="AG251" s="84">
        <v>0</v>
      </c>
      <c r="AH251" s="114">
        <v>1</v>
      </c>
      <c r="AI251" s="84">
        <v>0</v>
      </c>
      <c r="AJ251" s="84">
        <v>0</v>
      </c>
      <c r="AK251" s="218">
        <v>1</v>
      </c>
      <c r="AL251" s="84">
        <v>0</v>
      </c>
      <c r="AM251" s="94">
        <v>0</v>
      </c>
      <c r="AN251" s="218">
        <v>1</v>
      </c>
      <c r="AO251" s="84">
        <v>0</v>
      </c>
      <c r="AP251" s="94">
        <v>0</v>
      </c>
      <c r="AQ251" s="218">
        <v>1</v>
      </c>
      <c r="AR251" s="84">
        <v>0</v>
      </c>
      <c r="AS251" s="94">
        <v>0</v>
      </c>
      <c r="AT251" s="218">
        <v>1</v>
      </c>
      <c r="AU251" s="84">
        <v>0</v>
      </c>
      <c r="AV251" s="219">
        <v>0</v>
      </c>
      <c r="AW251" s="220">
        <f t="shared" si="167"/>
        <v>10213</v>
      </c>
      <c r="AX251" s="220">
        <f t="shared" si="168"/>
        <v>18213</v>
      </c>
      <c r="AY251" s="221">
        <f t="shared" si="169"/>
        <v>45620</v>
      </c>
      <c r="AZ251" s="115"/>
      <c r="BA251" s="97">
        <v>21</v>
      </c>
      <c r="BB251" s="98">
        <v>9</v>
      </c>
      <c r="BC251" s="98">
        <v>22</v>
      </c>
      <c r="BD251" s="99">
        <v>7.5</v>
      </c>
      <c r="BE251" s="100">
        <v>10.5</v>
      </c>
      <c r="BF251" s="101"/>
      <c r="BG251" s="84"/>
      <c r="BH251" s="84"/>
      <c r="BI251" s="102"/>
      <c r="BJ251" s="102"/>
      <c r="BK251" s="102"/>
      <c r="BL251" s="103"/>
      <c r="BM251" s="104"/>
      <c r="BN251" s="102"/>
      <c r="BO251" s="102"/>
      <c r="BP251" s="104"/>
      <c r="BQ251" s="104"/>
      <c r="BR251" s="104"/>
      <c r="BS251" s="104"/>
      <c r="BT251" s="105">
        <f t="shared" si="154"/>
        <v>1</v>
      </c>
      <c r="BU251" s="105">
        <f t="shared" si="155"/>
        <v>1</v>
      </c>
      <c r="BV251" s="105">
        <f t="shared" si="156"/>
        <v>1</v>
      </c>
      <c r="BW251" s="105">
        <f t="shared" si="146"/>
        <v>1</v>
      </c>
      <c r="BX251" s="105">
        <f t="shared" si="157"/>
        <v>1</v>
      </c>
      <c r="BY251" s="105">
        <f t="shared" si="158"/>
        <v>1</v>
      </c>
      <c r="BZ251" s="105">
        <f t="shared" si="159"/>
        <v>1</v>
      </c>
      <c r="CA251" s="215">
        <v>0.98</v>
      </c>
      <c r="CB251" s="215">
        <v>0.9</v>
      </c>
      <c r="CC251" s="319"/>
      <c r="CD251" s="314"/>
      <c r="CE251" s="314"/>
      <c r="CF251" s="314"/>
      <c r="CG251" s="314"/>
      <c r="CH251" s="314"/>
      <c r="CI251" s="314"/>
      <c r="CJ251" s="216">
        <v>0.998</v>
      </c>
      <c r="CK251" s="216">
        <v>0.95</v>
      </c>
      <c r="CL251" s="217">
        <f t="shared" si="147"/>
        <v>1</v>
      </c>
      <c r="CM251" s="217">
        <f t="shared" si="148"/>
        <v>1</v>
      </c>
      <c r="CN251" s="217">
        <f t="shared" si="149"/>
        <v>1</v>
      </c>
      <c r="CO251" s="217">
        <f t="shared" si="150"/>
        <v>1</v>
      </c>
      <c r="CP251" s="217">
        <f t="shared" si="151"/>
        <v>1</v>
      </c>
      <c r="CQ251" s="217">
        <f t="shared" si="152"/>
        <v>1</v>
      </c>
      <c r="CR251" s="217">
        <f t="shared" si="153"/>
        <v>1</v>
      </c>
      <c r="CS251" s="317"/>
      <c r="CT251" s="317"/>
      <c r="CU251" s="317"/>
      <c r="CV251" s="317"/>
      <c r="CW251" s="317"/>
      <c r="CX251" s="317"/>
      <c r="CY251" s="317"/>
      <c r="CZ251" s="316"/>
      <c r="DA251" s="312"/>
      <c r="DB251" s="312"/>
      <c r="DC251" s="312"/>
      <c r="DD251" s="312"/>
      <c r="DE251" s="84">
        <f t="shared" si="136"/>
        <v>0</v>
      </c>
      <c r="DF251" s="84">
        <f t="shared" si="136"/>
        <v>0</v>
      </c>
      <c r="DG251" s="84">
        <f t="shared" si="136"/>
        <v>0</v>
      </c>
      <c r="DH251" s="84">
        <f t="shared" si="137"/>
        <v>0</v>
      </c>
      <c r="DI251" s="84">
        <f t="shared" si="137"/>
        <v>0</v>
      </c>
      <c r="DJ251" s="84">
        <f t="shared" si="137"/>
        <v>0</v>
      </c>
      <c r="DK251" s="84">
        <f t="shared" si="137"/>
        <v>0</v>
      </c>
      <c r="DL251" s="311"/>
      <c r="DM251" s="311"/>
      <c r="DN251" s="311"/>
      <c r="DO251" s="311"/>
      <c r="DP251" s="311"/>
      <c r="DQ251" s="311"/>
      <c r="DR251" s="311"/>
    </row>
    <row r="252" spans="1:122" ht="13.5" thickBot="1" x14ac:dyDescent="0.25">
      <c r="A252" s="84">
        <v>1926</v>
      </c>
      <c r="B252" s="309"/>
      <c r="C252" s="112">
        <v>42748</v>
      </c>
      <c r="D252" s="87">
        <v>73665</v>
      </c>
      <c r="E252" s="84">
        <v>10079</v>
      </c>
      <c r="F252" s="88">
        <v>283</v>
      </c>
      <c r="G252" s="84">
        <v>0</v>
      </c>
      <c r="H252" s="226">
        <v>0.97192181764063901</v>
      </c>
      <c r="I252" s="88">
        <v>14666</v>
      </c>
      <c r="J252" s="84">
        <v>391</v>
      </c>
      <c r="K252" s="88">
        <v>0</v>
      </c>
      <c r="L252" s="89">
        <v>0.9733396972589663</v>
      </c>
      <c r="M252" s="88">
        <v>4598</v>
      </c>
      <c r="N252" s="88">
        <v>156</v>
      </c>
      <c r="O252" s="88">
        <v>0</v>
      </c>
      <c r="P252" s="90">
        <v>0.96607220530665505</v>
      </c>
      <c r="Q252" s="88">
        <v>9139</v>
      </c>
      <c r="R252" s="88">
        <v>385</v>
      </c>
      <c r="S252" s="88">
        <v>0</v>
      </c>
      <c r="T252" s="90">
        <v>0.95787285260969468</v>
      </c>
      <c r="U252" s="88">
        <v>35183</v>
      </c>
      <c r="V252" s="88">
        <v>1184</v>
      </c>
      <c r="W252" s="88">
        <v>0</v>
      </c>
      <c r="X252" s="90">
        <v>0.96634738367961803</v>
      </c>
      <c r="Y252" s="85">
        <v>73665</v>
      </c>
      <c r="Z252" s="85">
        <v>2399</v>
      </c>
      <c r="AA252" s="91">
        <v>0</v>
      </c>
      <c r="AB252" s="92">
        <v>1</v>
      </c>
      <c r="AC252" s="84">
        <v>0</v>
      </c>
      <c r="AD252" s="84">
        <v>0</v>
      </c>
      <c r="AE252" s="114">
        <v>1</v>
      </c>
      <c r="AF252" s="84">
        <v>0</v>
      </c>
      <c r="AG252" s="84">
        <v>0</v>
      </c>
      <c r="AH252" s="114">
        <v>1</v>
      </c>
      <c r="AI252" s="84">
        <v>0</v>
      </c>
      <c r="AJ252" s="84">
        <v>0</v>
      </c>
      <c r="AK252" s="218">
        <v>1</v>
      </c>
      <c r="AL252" s="84">
        <v>0</v>
      </c>
      <c r="AM252" s="94">
        <v>0</v>
      </c>
      <c r="AN252" s="218">
        <v>1</v>
      </c>
      <c r="AO252" s="84">
        <v>0</v>
      </c>
      <c r="AP252" s="94">
        <v>0</v>
      </c>
      <c r="AQ252" s="218">
        <v>1</v>
      </c>
      <c r="AR252" s="84">
        <v>0</v>
      </c>
      <c r="AS252" s="94">
        <v>0</v>
      </c>
      <c r="AT252" s="218">
        <v>1</v>
      </c>
      <c r="AU252" s="84">
        <v>0</v>
      </c>
      <c r="AV252" s="219">
        <v>0</v>
      </c>
      <c r="AW252" s="220">
        <f t="shared" si="167"/>
        <v>10079</v>
      </c>
      <c r="AX252" s="220">
        <f t="shared" si="168"/>
        <v>19264</v>
      </c>
      <c r="AY252" s="221">
        <f t="shared" si="169"/>
        <v>44322</v>
      </c>
      <c r="AZ252" s="115"/>
      <c r="BA252" s="97">
        <v>21</v>
      </c>
      <c r="BB252" s="98">
        <v>9</v>
      </c>
      <c r="BC252" s="98">
        <v>22</v>
      </c>
      <c r="BD252" s="99">
        <v>7.5</v>
      </c>
      <c r="BE252" s="100">
        <v>10.5</v>
      </c>
      <c r="BF252" s="101"/>
      <c r="BG252" s="84"/>
      <c r="BH252" s="84"/>
      <c r="BI252" s="102"/>
      <c r="BJ252" s="102"/>
      <c r="BK252" s="102"/>
      <c r="BL252" s="103"/>
      <c r="BM252" s="104"/>
      <c r="BN252" s="102"/>
      <c r="BO252" s="102"/>
      <c r="BP252" s="104"/>
      <c r="BQ252" s="104"/>
      <c r="BR252" s="104"/>
      <c r="BS252" s="104"/>
      <c r="BT252" s="105">
        <f t="shared" si="154"/>
        <v>1</v>
      </c>
      <c r="BU252" s="105">
        <f t="shared" si="155"/>
        <v>1</v>
      </c>
      <c r="BV252" s="105">
        <f t="shared" si="156"/>
        <v>1</v>
      </c>
      <c r="BW252" s="105">
        <f t="shared" si="146"/>
        <v>1</v>
      </c>
      <c r="BX252" s="105">
        <f t="shared" si="157"/>
        <v>1</v>
      </c>
      <c r="BY252" s="105">
        <f t="shared" si="158"/>
        <v>1</v>
      </c>
      <c r="BZ252" s="105">
        <f t="shared" si="159"/>
        <v>1</v>
      </c>
      <c r="CA252" s="215">
        <v>0.98</v>
      </c>
      <c r="CB252" s="215">
        <v>0.9</v>
      </c>
      <c r="CC252" s="319"/>
      <c r="CD252" s="314"/>
      <c r="CE252" s="314"/>
      <c r="CF252" s="314"/>
      <c r="CG252" s="314"/>
      <c r="CH252" s="314"/>
      <c r="CI252" s="314"/>
      <c r="CJ252" s="216">
        <v>0.998</v>
      </c>
      <c r="CK252" s="216">
        <v>0.95</v>
      </c>
      <c r="CL252" s="217">
        <f t="shared" si="147"/>
        <v>1</v>
      </c>
      <c r="CM252" s="217">
        <f t="shared" si="148"/>
        <v>1</v>
      </c>
      <c r="CN252" s="217">
        <f t="shared" si="149"/>
        <v>1</v>
      </c>
      <c r="CO252" s="217">
        <f t="shared" si="150"/>
        <v>1</v>
      </c>
      <c r="CP252" s="217">
        <f t="shared" si="151"/>
        <v>1</v>
      </c>
      <c r="CQ252" s="217">
        <f t="shared" si="152"/>
        <v>1</v>
      </c>
      <c r="CR252" s="217">
        <f t="shared" si="153"/>
        <v>1</v>
      </c>
      <c r="CS252" s="317"/>
      <c r="CT252" s="317"/>
      <c r="CU252" s="317"/>
      <c r="CV252" s="317"/>
      <c r="CW252" s="317"/>
      <c r="CX252" s="317"/>
      <c r="CY252" s="317"/>
      <c r="CZ252" s="316"/>
      <c r="DA252" s="312"/>
      <c r="DB252" s="312"/>
      <c r="DC252" s="312"/>
      <c r="DD252" s="312"/>
      <c r="DE252" s="84">
        <f t="shared" si="136"/>
        <v>0</v>
      </c>
      <c r="DF252" s="84">
        <f t="shared" si="136"/>
        <v>0</v>
      </c>
      <c r="DG252" s="84">
        <f t="shared" si="136"/>
        <v>0</v>
      </c>
      <c r="DH252" s="84">
        <f t="shared" si="137"/>
        <v>0</v>
      </c>
      <c r="DI252" s="84">
        <f t="shared" si="137"/>
        <v>0</v>
      </c>
      <c r="DJ252" s="84">
        <f t="shared" si="137"/>
        <v>0</v>
      </c>
      <c r="DK252" s="84">
        <f t="shared" si="137"/>
        <v>0</v>
      </c>
      <c r="DL252" s="311"/>
      <c r="DM252" s="311"/>
      <c r="DN252" s="311"/>
      <c r="DO252" s="311"/>
      <c r="DP252" s="311"/>
      <c r="DQ252" s="311"/>
      <c r="DR252" s="311"/>
    </row>
    <row r="253" spans="1:122" ht="13.5" thickBot="1" x14ac:dyDescent="0.25">
      <c r="A253" s="84">
        <v>1927</v>
      </c>
      <c r="B253" s="309"/>
      <c r="C253" s="112">
        <v>42749</v>
      </c>
      <c r="D253" s="87">
        <v>48817</v>
      </c>
      <c r="E253" s="84"/>
      <c r="F253" s="88"/>
      <c r="G253" s="84"/>
      <c r="H253" s="226"/>
      <c r="I253" s="88">
        <v>5099</v>
      </c>
      <c r="J253" s="84">
        <v>237</v>
      </c>
      <c r="K253" s="88">
        <v>0</v>
      </c>
      <c r="L253" s="89">
        <v>0.95352029809766625</v>
      </c>
      <c r="M253" s="88">
        <v>2466</v>
      </c>
      <c r="N253" s="88">
        <v>78</v>
      </c>
      <c r="O253" s="88">
        <v>0</v>
      </c>
      <c r="P253" s="90">
        <v>0.96836982968369834</v>
      </c>
      <c r="Q253" s="88">
        <v>2657</v>
      </c>
      <c r="R253" s="88">
        <v>108</v>
      </c>
      <c r="S253" s="88">
        <v>0</v>
      </c>
      <c r="T253" s="90">
        <v>0.95935265336846065</v>
      </c>
      <c r="U253" s="88">
        <v>38595</v>
      </c>
      <c r="V253" s="88">
        <v>1211</v>
      </c>
      <c r="W253" s="88">
        <v>7</v>
      </c>
      <c r="X253" s="90">
        <v>0.9686228786112191</v>
      </c>
      <c r="Y253" s="85">
        <v>48817</v>
      </c>
      <c r="Z253" s="85">
        <v>1634</v>
      </c>
      <c r="AA253" s="91">
        <v>7</v>
      </c>
      <c r="AB253" s="92">
        <v>1</v>
      </c>
      <c r="AC253" s="84">
        <v>0</v>
      </c>
      <c r="AD253" s="84">
        <v>0</v>
      </c>
      <c r="AE253" s="114">
        <v>1</v>
      </c>
      <c r="AF253" s="84">
        <v>0</v>
      </c>
      <c r="AG253" s="84">
        <v>0</v>
      </c>
      <c r="AH253" s="114">
        <v>1</v>
      </c>
      <c r="AI253" s="84">
        <v>0</v>
      </c>
      <c r="AJ253" s="84">
        <v>0</v>
      </c>
      <c r="AK253" s="218">
        <v>1</v>
      </c>
      <c r="AL253" s="84">
        <v>0</v>
      </c>
      <c r="AM253" s="94">
        <v>0</v>
      </c>
      <c r="AN253" s="218">
        <v>1</v>
      </c>
      <c r="AO253" s="84">
        <v>0</v>
      </c>
      <c r="AP253" s="94">
        <v>0</v>
      </c>
      <c r="AQ253" s="218">
        <v>1</v>
      </c>
      <c r="AR253" s="84">
        <v>0</v>
      </c>
      <c r="AS253" s="94">
        <v>0</v>
      </c>
      <c r="AT253" s="218">
        <v>1</v>
      </c>
      <c r="AU253" s="84">
        <v>0</v>
      </c>
      <c r="AV253" s="219">
        <v>0</v>
      </c>
      <c r="AW253" s="220">
        <f t="shared" si="167"/>
        <v>0</v>
      </c>
      <c r="AX253" s="220">
        <f t="shared" si="168"/>
        <v>7565</v>
      </c>
      <c r="AY253" s="221">
        <f t="shared" si="169"/>
        <v>41252</v>
      </c>
      <c r="AZ253" s="115"/>
      <c r="BA253" s="97">
        <v>21</v>
      </c>
      <c r="BB253" s="98">
        <v>9</v>
      </c>
      <c r="BC253" s="98">
        <v>22</v>
      </c>
      <c r="BD253" s="99">
        <v>7.5</v>
      </c>
      <c r="BE253" s="100">
        <v>10.5</v>
      </c>
      <c r="BF253" s="101"/>
      <c r="BG253" s="84"/>
      <c r="BH253" s="84"/>
      <c r="BI253" s="102"/>
      <c r="BJ253" s="102"/>
      <c r="BK253" s="102"/>
      <c r="BL253" s="103"/>
      <c r="BM253" s="104"/>
      <c r="BN253" s="102"/>
      <c r="BO253" s="102"/>
      <c r="BP253" s="104"/>
      <c r="BQ253" s="104"/>
      <c r="BR253" s="104"/>
      <c r="BS253" s="104"/>
      <c r="BT253" s="105">
        <f t="shared" si="154"/>
        <v>1</v>
      </c>
      <c r="BU253" s="105">
        <f t="shared" si="155"/>
        <v>1</v>
      </c>
      <c r="BV253" s="105">
        <f t="shared" si="156"/>
        <v>1</v>
      </c>
      <c r="BW253" s="105">
        <f t="shared" si="146"/>
        <v>1</v>
      </c>
      <c r="BX253" s="105">
        <f t="shared" si="157"/>
        <v>1</v>
      </c>
      <c r="BY253" s="105">
        <f t="shared" si="158"/>
        <v>1</v>
      </c>
      <c r="BZ253" s="105">
        <f t="shared" si="159"/>
        <v>1</v>
      </c>
      <c r="CA253" s="215">
        <v>0.98</v>
      </c>
      <c r="CB253" s="215">
        <v>0.9</v>
      </c>
      <c r="CC253" s="319"/>
      <c r="CD253" s="314"/>
      <c r="CE253" s="314"/>
      <c r="CF253" s="314"/>
      <c r="CG253" s="314"/>
      <c r="CH253" s="314"/>
      <c r="CI253" s="314"/>
      <c r="CJ253" s="216">
        <v>0.998</v>
      </c>
      <c r="CK253" s="216">
        <v>0.95</v>
      </c>
      <c r="CL253" s="217">
        <f t="shared" si="147"/>
        <v>1</v>
      </c>
      <c r="CM253" s="217">
        <f t="shared" si="148"/>
        <v>1</v>
      </c>
      <c r="CN253" s="217">
        <f t="shared" si="149"/>
        <v>1</v>
      </c>
      <c r="CO253" s="217">
        <f t="shared" si="150"/>
        <v>1</v>
      </c>
      <c r="CP253" s="217">
        <f t="shared" si="151"/>
        <v>1</v>
      </c>
      <c r="CQ253" s="217">
        <f t="shared" si="152"/>
        <v>1</v>
      </c>
      <c r="CR253" s="217">
        <f t="shared" si="153"/>
        <v>1</v>
      </c>
      <c r="CS253" s="317"/>
      <c r="CT253" s="317"/>
      <c r="CU253" s="317"/>
      <c r="CV253" s="317"/>
      <c r="CW253" s="317"/>
      <c r="CX253" s="317"/>
      <c r="CY253" s="317"/>
      <c r="CZ253" s="316"/>
      <c r="DA253" s="312"/>
      <c r="DB253" s="312"/>
      <c r="DC253" s="312"/>
      <c r="DD253" s="312"/>
      <c r="DE253" s="84">
        <f t="shared" si="136"/>
        <v>0</v>
      </c>
      <c r="DF253" s="84">
        <f t="shared" si="136"/>
        <v>0</v>
      </c>
      <c r="DG253" s="84">
        <f t="shared" si="136"/>
        <v>0</v>
      </c>
      <c r="DH253" s="84">
        <f t="shared" si="137"/>
        <v>0</v>
      </c>
      <c r="DI253" s="84">
        <f t="shared" si="137"/>
        <v>0</v>
      </c>
      <c r="DJ253" s="84">
        <f t="shared" si="137"/>
        <v>0</v>
      </c>
      <c r="DK253" s="84">
        <f t="shared" si="137"/>
        <v>0</v>
      </c>
      <c r="DL253" s="311"/>
      <c r="DM253" s="311"/>
      <c r="DN253" s="311"/>
      <c r="DO253" s="311"/>
      <c r="DP253" s="311"/>
      <c r="DQ253" s="311"/>
      <c r="DR253" s="311"/>
    </row>
    <row r="254" spans="1:122" ht="13.5" thickBot="1" x14ac:dyDescent="0.25">
      <c r="A254" s="84">
        <v>1928</v>
      </c>
      <c r="B254" s="310"/>
      <c r="C254" s="112">
        <v>42750</v>
      </c>
      <c r="D254" s="87">
        <v>36173</v>
      </c>
      <c r="E254" s="84"/>
      <c r="F254" s="88"/>
      <c r="G254" s="84"/>
      <c r="H254" s="226"/>
      <c r="I254" s="88">
        <v>747</v>
      </c>
      <c r="J254" s="84">
        <v>46</v>
      </c>
      <c r="K254" s="88">
        <v>0</v>
      </c>
      <c r="L254" s="89">
        <v>0.93842034805890229</v>
      </c>
      <c r="M254" s="88">
        <v>855</v>
      </c>
      <c r="N254" s="88">
        <v>101</v>
      </c>
      <c r="O254" s="88">
        <v>0</v>
      </c>
      <c r="P254" s="90">
        <v>0.88187134502923981</v>
      </c>
      <c r="Q254" s="88">
        <v>280</v>
      </c>
      <c r="R254" s="88">
        <v>12</v>
      </c>
      <c r="S254" s="88">
        <v>0</v>
      </c>
      <c r="T254" s="90">
        <v>0.95714285714285718</v>
      </c>
      <c r="U254" s="88">
        <v>34291</v>
      </c>
      <c r="V254" s="88">
        <v>951</v>
      </c>
      <c r="W254" s="88">
        <v>0</v>
      </c>
      <c r="X254" s="90">
        <v>0.97226677553877106</v>
      </c>
      <c r="Y254" s="85">
        <v>36173</v>
      </c>
      <c r="Z254" s="85">
        <v>1110</v>
      </c>
      <c r="AA254" s="91">
        <v>0</v>
      </c>
      <c r="AB254" s="92">
        <v>1</v>
      </c>
      <c r="AC254" s="84">
        <v>0</v>
      </c>
      <c r="AD254" s="84">
        <v>0</v>
      </c>
      <c r="AE254" s="114">
        <v>1</v>
      </c>
      <c r="AF254" s="84">
        <v>0</v>
      </c>
      <c r="AG254" s="84">
        <v>0</v>
      </c>
      <c r="AH254" s="114">
        <v>1</v>
      </c>
      <c r="AI254" s="84">
        <v>0</v>
      </c>
      <c r="AJ254" s="84">
        <v>0</v>
      </c>
      <c r="AK254" s="218">
        <v>1</v>
      </c>
      <c r="AL254" s="84">
        <v>0</v>
      </c>
      <c r="AM254" s="94">
        <v>0</v>
      </c>
      <c r="AN254" s="218">
        <v>1</v>
      </c>
      <c r="AO254" s="84">
        <v>0</v>
      </c>
      <c r="AP254" s="94">
        <v>0</v>
      </c>
      <c r="AQ254" s="218">
        <v>1</v>
      </c>
      <c r="AR254" s="84">
        <v>0</v>
      </c>
      <c r="AS254" s="94">
        <v>0</v>
      </c>
      <c r="AT254" s="218">
        <v>1</v>
      </c>
      <c r="AU254" s="84">
        <v>0</v>
      </c>
      <c r="AV254" s="219">
        <v>0</v>
      </c>
      <c r="AW254" s="220">
        <f t="shared" si="167"/>
        <v>0</v>
      </c>
      <c r="AX254" s="220">
        <f t="shared" si="168"/>
        <v>1602</v>
      </c>
      <c r="AY254" s="221">
        <f t="shared" si="169"/>
        <v>34571</v>
      </c>
      <c r="AZ254" s="115"/>
      <c r="BA254" s="97">
        <v>21</v>
      </c>
      <c r="BB254" s="98">
        <v>9</v>
      </c>
      <c r="BC254" s="98">
        <v>22</v>
      </c>
      <c r="BD254" s="99">
        <v>7.5</v>
      </c>
      <c r="BE254" s="100">
        <v>10.5</v>
      </c>
      <c r="BF254" s="101"/>
      <c r="BG254" s="84"/>
      <c r="BH254" s="84"/>
      <c r="BI254" s="102"/>
      <c r="BJ254" s="102"/>
      <c r="BK254" s="102"/>
      <c r="BL254" s="103"/>
      <c r="BM254" s="104"/>
      <c r="BN254" s="102"/>
      <c r="BO254" s="102"/>
      <c r="BP254" s="104"/>
      <c r="BQ254" s="104"/>
      <c r="BR254" s="104"/>
      <c r="BS254" s="104"/>
      <c r="BT254" s="105">
        <f t="shared" si="154"/>
        <v>1</v>
      </c>
      <c r="BU254" s="105">
        <f t="shared" si="155"/>
        <v>1</v>
      </c>
      <c r="BV254" s="105">
        <f t="shared" si="156"/>
        <v>1</v>
      </c>
      <c r="BW254" s="105">
        <f t="shared" si="146"/>
        <v>1</v>
      </c>
      <c r="BX254" s="105">
        <f t="shared" si="157"/>
        <v>1</v>
      </c>
      <c r="BY254" s="105">
        <f t="shared" si="158"/>
        <v>1</v>
      </c>
      <c r="BZ254" s="105">
        <f t="shared" si="159"/>
        <v>1</v>
      </c>
      <c r="CA254" s="215">
        <v>0.98</v>
      </c>
      <c r="CB254" s="215">
        <v>0.9</v>
      </c>
      <c r="CC254" s="320"/>
      <c r="CD254" s="315"/>
      <c r="CE254" s="315"/>
      <c r="CF254" s="315"/>
      <c r="CG254" s="315"/>
      <c r="CH254" s="315"/>
      <c r="CI254" s="315"/>
      <c r="CJ254" s="216">
        <v>0.998</v>
      </c>
      <c r="CK254" s="216">
        <v>0.95</v>
      </c>
      <c r="CL254" s="217">
        <f t="shared" si="147"/>
        <v>1</v>
      </c>
      <c r="CM254" s="217">
        <f t="shared" si="148"/>
        <v>1</v>
      </c>
      <c r="CN254" s="217">
        <f t="shared" si="149"/>
        <v>1</v>
      </c>
      <c r="CO254" s="217">
        <f t="shared" si="150"/>
        <v>1</v>
      </c>
      <c r="CP254" s="217">
        <f t="shared" si="151"/>
        <v>1</v>
      </c>
      <c r="CQ254" s="217">
        <f t="shared" si="152"/>
        <v>1</v>
      </c>
      <c r="CR254" s="217">
        <f t="shared" si="153"/>
        <v>1</v>
      </c>
      <c r="CS254" s="317"/>
      <c r="CT254" s="317"/>
      <c r="CU254" s="317"/>
      <c r="CV254" s="317"/>
      <c r="CW254" s="317"/>
      <c r="CX254" s="317"/>
      <c r="CY254" s="317"/>
      <c r="CZ254" s="316"/>
      <c r="DA254" s="312"/>
      <c r="DB254" s="312"/>
      <c r="DC254" s="312"/>
      <c r="DD254" s="312"/>
      <c r="DE254" s="84">
        <f t="shared" si="136"/>
        <v>0</v>
      </c>
      <c r="DF254" s="84">
        <f t="shared" si="136"/>
        <v>0</v>
      </c>
      <c r="DG254" s="84">
        <f t="shared" si="136"/>
        <v>0</v>
      </c>
      <c r="DH254" s="84">
        <f t="shared" si="137"/>
        <v>0</v>
      </c>
      <c r="DI254" s="84">
        <f t="shared" si="137"/>
        <v>0</v>
      </c>
      <c r="DJ254" s="84">
        <f t="shared" si="137"/>
        <v>0</v>
      </c>
      <c r="DK254" s="84">
        <f t="shared" si="137"/>
        <v>0</v>
      </c>
      <c r="DL254" s="311"/>
      <c r="DM254" s="311"/>
      <c r="DN254" s="311"/>
      <c r="DO254" s="311"/>
      <c r="DP254" s="311"/>
      <c r="DQ254" s="311"/>
      <c r="DR254" s="311"/>
    </row>
    <row r="255" spans="1:122" ht="13.5" thickBot="1" x14ac:dyDescent="0.25">
      <c r="A255" s="84">
        <v>1929</v>
      </c>
      <c r="B255" s="308">
        <v>3</v>
      </c>
      <c r="C255" s="112">
        <v>42751</v>
      </c>
      <c r="D255" s="87">
        <v>78277</v>
      </c>
      <c r="E255" s="84">
        <v>10649</v>
      </c>
      <c r="F255" s="88">
        <v>209</v>
      </c>
      <c r="G255" s="84">
        <v>0</v>
      </c>
      <c r="H255" s="226">
        <v>0.9803737440135224</v>
      </c>
      <c r="I255" s="88">
        <v>16712</v>
      </c>
      <c r="J255" s="84">
        <v>354</v>
      </c>
      <c r="K255" s="88">
        <v>3</v>
      </c>
      <c r="L255" s="89">
        <v>0.97881761608425089</v>
      </c>
      <c r="M255" s="88">
        <v>4761</v>
      </c>
      <c r="N255" s="88">
        <v>139</v>
      </c>
      <c r="O255" s="88">
        <v>2</v>
      </c>
      <c r="P255" s="90">
        <v>0.97080445284604078</v>
      </c>
      <c r="Q255" s="88">
        <v>9642</v>
      </c>
      <c r="R255" s="88">
        <v>332</v>
      </c>
      <c r="S255" s="88">
        <v>0</v>
      </c>
      <c r="T255" s="90">
        <v>0.96556730968678695</v>
      </c>
      <c r="U255" s="88">
        <v>36513</v>
      </c>
      <c r="V255" s="88">
        <v>1717</v>
      </c>
      <c r="W255" s="88">
        <v>7</v>
      </c>
      <c r="X255" s="90">
        <v>0.95297565250732619</v>
      </c>
      <c r="Y255" s="85">
        <v>78277</v>
      </c>
      <c r="Z255" s="85">
        <v>2751</v>
      </c>
      <c r="AA255" s="91">
        <v>12</v>
      </c>
      <c r="AB255" s="92">
        <v>1</v>
      </c>
      <c r="AC255" s="84">
        <v>0</v>
      </c>
      <c r="AD255" s="84">
        <v>0</v>
      </c>
      <c r="AE255" s="114">
        <v>1</v>
      </c>
      <c r="AF255" s="84">
        <v>0</v>
      </c>
      <c r="AG255" s="84">
        <v>0</v>
      </c>
      <c r="AH255" s="114">
        <v>1</v>
      </c>
      <c r="AI255" s="84">
        <v>0</v>
      </c>
      <c r="AJ255" s="84">
        <v>0</v>
      </c>
      <c r="AK255" s="218">
        <v>1</v>
      </c>
      <c r="AL255" s="84">
        <v>0</v>
      </c>
      <c r="AM255" s="94">
        <v>0</v>
      </c>
      <c r="AN255" s="218">
        <v>1</v>
      </c>
      <c r="AO255" s="84">
        <v>0</v>
      </c>
      <c r="AP255" s="94">
        <v>0</v>
      </c>
      <c r="AQ255" s="218">
        <v>1</v>
      </c>
      <c r="AR255" s="84">
        <v>0</v>
      </c>
      <c r="AS255" s="94">
        <v>0</v>
      </c>
      <c r="AT255" s="218">
        <v>1</v>
      </c>
      <c r="AU255" s="84">
        <v>0</v>
      </c>
      <c r="AV255" s="219">
        <v>0</v>
      </c>
      <c r="AW255" s="220">
        <f t="shared" si="167"/>
        <v>10649</v>
      </c>
      <c r="AX255" s="220">
        <f t="shared" si="168"/>
        <v>21473</v>
      </c>
      <c r="AY255" s="221">
        <f t="shared" si="169"/>
        <v>46155</v>
      </c>
      <c r="AZ255" s="115"/>
      <c r="BA255" s="97">
        <v>14.5</v>
      </c>
      <c r="BB255" s="98">
        <v>0</v>
      </c>
      <c r="BC255" s="98">
        <v>12</v>
      </c>
      <c r="BD255" s="98">
        <v>7.5</v>
      </c>
      <c r="BE255" s="116">
        <v>10.5</v>
      </c>
      <c r="BF255" s="101"/>
      <c r="BG255" s="84"/>
      <c r="BH255" s="84"/>
      <c r="BI255" s="102"/>
      <c r="BJ255" s="102"/>
      <c r="BK255" s="102"/>
      <c r="BL255" s="103"/>
      <c r="BM255" s="104"/>
      <c r="BN255" s="102"/>
      <c r="BO255" s="102"/>
      <c r="BP255" s="104"/>
      <c r="BQ255" s="104"/>
      <c r="BR255" s="104"/>
      <c r="BS255" s="104"/>
      <c r="BT255" s="105">
        <f t="shared" si="154"/>
        <v>1</v>
      </c>
      <c r="BU255" s="105">
        <f t="shared" si="155"/>
        <v>1</v>
      </c>
      <c r="BV255" s="105">
        <f t="shared" si="156"/>
        <v>1</v>
      </c>
      <c r="BW255" s="105">
        <f t="shared" si="146"/>
        <v>1</v>
      </c>
      <c r="BX255" s="105">
        <f t="shared" si="157"/>
        <v>1</v>
      </c>
      <c r="BY255" s="105">
        <f t="shared" si="158"/>
        <v>1</v>
      </c>
      <c r="BZ255" s="105">
        <f t="shared" si="159"/>
        <v>1</v>
      </c>
      <c r="CA255" s="215">
        <v>0.98</v>
      </c>
      <c r="CB255" s="215">
        <v>0.9</v>
      </c>
      <c r="CC255" s="313">
        <f t="shared" ref="CC255:CI255" si="174">AVERAGE(BT255:BT261)</f>
        <v>1</v>
      </c>
      <c r="CD255" s="313">
        <f t="shared" si="174"/>
        <v>1</v>
      </c>
      <c r="CE255" s="313">
        <f t="shared" si="174"/>
        <v>1</v>
      </c>
      <c r="CF255" s="313">
        <f t="shared" si="174"/>
        <v>1</v>
      </c>
      <c r="CG255" s="313">
        <f t="shared" si="174"/>
        <v>1</v>
      </c>
      <c r="CH255" s="313">
        <f t="shared" si="174"/>
        <v>1</v>
      </c>
      <c r="CI255" s="313">
        <f t="shared" si="174"/>
        <v>1</v>
      </c>
      <c r="CJ255" s="216">
        <v>0.998</v>
      </c>
      <c r="CK255" s="216">
        <v>0.95</v>
      </c>
      <c r="CL255" s="217">
        <f t="shared" si="147"/>
        <v>1</v>
      </c>
      <c r="CM255" s="217">
        <f t="shared" si="148"/>
        <v>1</v>
      </c>
      <c r="CN255" s="217">
        <f t="shared" si="149"/>
        <v>1</v>
      </c>
      <c r="CO255" s="217">
        <f t="shared" si="150"/>
        <v>1</v>
      </c>
      <c r="CP255" s="217">
        <f t="shared" si="151"/>
        <v>1</v>
      </c>
      <c r="CQ255" s="217">
        <f t="shared" si="152"/>
        <v>1</v>
      </c>
      <c r="CR255" s="217">
        <f t="shared" si="153"/>
        <v>1</v>
      </c>
      <c r="CS255" s="316">
        <f t="shared" ref="CS255:CY255" si="175">AVERAGE(CL255:CL261)</f>
        <v>1</v>
      </c>
      <c r="CT255" s="316">
        <f t="shared" si="175"/>
        <v>1</v>
      </c>
      <c r="CU255" s="316">
        <f t="shared" si="175"/>
        <v>1</v>
      </c>
      <c r="CV255" s="316">
        <f t="shared" si="175"/>
        <v>1</v>
      </c>
      <c r="CW255" s="316">
        <f t="shared" si="175"/>
        <v>1</v>
      </c>
      <c r="CX255" s="316">
        <f t="shared" si="175"/>
        <v>1</v>
      </c>
      <c r="CY255" s="316">
        <f t="shared" si="175"/>
        <v>1</v>
      </c>
      <c r="CZ255" s="316">
        <f>(SUM(Q254:Q260)-SUM(R254:R260))/SUM(Q254:Q260)</f>
        <v>0.95864390987633408</v>
      </c>
      <c r="DA255" s="312">
        <f>(SUM(U254:U260)-SUM(V254:V260))/SUM(U254:U260)</f>
        <v>0.95974972659688373</v>
      </c>
      <c r="DB255" s="312">
        <f>((SUM(E254:E260)-SUM(F254:F260))/SUM(E254:E260))</f>
        <v>0.97779844470388033</v>
      </c>
      <c r="DC255" s="312">
        <f>((SUM(I254:I260)-SUM(J254:J260))/SUM(I254:I260))</f>
        <v>0.97089933373084802</v>
      </c>
      <c r="DD255" s="312">
        <f>((SUM(M254:M260)-SUM(N254:N260))/SUM(M254:M260))</f>
        <v>0.96858029480217223</v>
      </c>
      <c r="DE255" s="84">
        <f t="shared" si="136"/>
        <v>0</v>
      </c>
      <c r="DF255" s="84">
        <f t="shared" si="136"/>
        <v>0</v>
      </c>
      <c r="DG255" s="84">
        <f t="shared" si="136"/>
        <v>0</v>
      </c>
      <c r="DH255" s="84">
        <f t="shared" si="137"/>
        <v>0</v>
      </c>
      <c r="DI255" s="84">
        <f t="shared" si="137"/>
        <v>0</v>
      </c>
      <c r="DJ255" s="84">
        <f t="shared" si="137"/>
        <v>0</v>
      </c>
      <c r="DK255" s="84">
        <f t="shared" si="137"/>
        <v>0</v>
      </c>
      <c r="DL255" s="311">
        <f>IF(CC255&lt;99%,5000,IF(CC255&lt;99.2%,4500,IF(CC255&lt;99.3%,4000,IF(CC255&lt;99.4%,3500,IF(CC255&lt;99.5%,3000,IF(CC255&lt;99.6%,2500,IF(CC255&lt;99.7%,2000,IF(CC255&lt;99.8%,1500,))))))))</f>
        <v>0</v>
      </c>
      <c r="DM255" s="311">
        <f>IF(CD255&lt;99%,5000,IF(CD255&lt;99.2%,4500,IF(CD255&lt;99.3%,4000,IF(CD255&lt;99.4%,3500,IF(CD255&lt;99.5%,3000,IF(CD255&lt;99.6%,2500,IF(CD255&lt;99.7%,2000,IF(CD255&lt;99.8%,1500,))))))))</f>
        <v>0</v>
      </c>
      <c r="DN255" s="311">
        <f>IF(CE255&lt;99%,5000,IF(CE255&lt;99.2%,4500,IF(CE255&lt;99.3%,4000,IF(CE255&lt;99.4%,3500,IF(CE255&lt;99.5%,3000,IF(CE255&lt;99.6%,2500,IF(CE255&lt;99.7%,2000,IF(CE255&lt;99.8%,1500,))))))))</f>
        <v>0</v>
      </c>
      <c r="DO255" s="311">
        <f>IF(CF255&lt;88.2%,5000,IF(CF255&lt;88.4%,4500,IF(CF255&lt;88.5%,4000,IF(CF255&lt;88.6%,3500,IF(CF255&lt;88.7%,3000,IF(CF255&lt;88.8%,2500,IF(CF255&lt;88.9%,2000,IF(CF255&lt;90%,1500,))))))))</f>
        <v>0</v>
      </c>
      <c r="DP255" s="311">
        <f>IF(CG255&lt;99%,5000,IF(CG255&lt;99.2%,4500,IF(CG255&lt;99.3%,4000,IF(CG255&lt;99.4%,3500,IF(CG255&lt;99.5%,3000,IF(CG255&lt;99.6%,2500,IF(CG255&lt;99.7%,2000,IF(CG255&lt;99.8%,1500,))))))))</f>
        <v>0</v>
      </c>
      <c r="DQ255" s="311">
        <f>IF(CH255&lt;99%,5000,IF(CH255&lt;99.2%,4500,IF(CH255&lt;99.3%,4000,IF(CH255&lt;99.4%,3500,IF(CH255&lt;99.5%,3000,IF(CH255&lt;99.6%,2500,IF(CH255&lt;99.7%,2000,IF(CH255&lt;99.8%,1500,))))))))</f>
        <v>0</v>
      </c>
      <c r="DR255" s="311">
        <f>IF(CI255&lt;99%,5000,IF(CI255&lt;99.2%,4500,IF(CI255&lt;99.3%,4000,IF(CI255&lt;99.4%,3500,IF(CI255&lt;99.5%,3000,IF(CI255&lt;99.6%,2500,IF(CI255&lt;99.7%,2000,IF(CI255&lt;99.8%,1500,))))))))</f>
        <v>0</v>
      </c>
    </row>
    <row r="256" spans="1:122" ht="13.5" thickBot="1" x14ac:dyDescent="0.25">
      <c r="A256" s="84">
        <v>1930</v>
      </c>
      <c r="B256" s="309"/>
      <c r="C256" s="112">
        <v>42752</v>
      </c>
      <c r="D256" s="87">
        <v>81088</v>
      </c>
      <c r="E256" s="84">
        <v>11730</v>
      </c>
      <c r="F256" s="88">
        <v>245</v>
      </c>
      <c r="G256" s="84">
        <v>0</v>
      </c>
      <c r="H256" s="226">
        <v>0.97911338448422847</v>
      </c>
      <c r="I256" s="88">
        <v>14927</v>
      </c>
      <c r="J256" s="84">
        <v>453</v>
      </c>
      <c r="K256" s="88">
        <v>0</v>
      </c>
      <c r="L256" s="89">
        <v>0.96965230789843904</v>
      </c>
      <c r="M256" s="88">
        <v>5721</v>
      </c>
      <c r="N256" s="88">
        <v>175</v>
      </c>
      <c r="O256" s="88">
        <v>1</v>
      </c>
      <c r="P256" s="90">
        <v>0.96941094214298196</v>
      </c>
      <c r="Q256" s="88">
        <v>9355</v>
      </c>
      <c r="R256" s="88">
        <v>374</v>
      </c>
      <c r="S256" s="88">
        <v>0</v>
      </c>
      <c r="T256" s="90">
        <v>0.96002137894174233</v>
      </c>
      <c r="U256" s="88">
        <v>39355</v>
      </c>
      <c r="V256" s="88">
        <v>1601</v>
      </c>
      <c r="W256" s="88">
        <v>2</v>
      </c>
      <c r="X256" s="90">
        <v>0.95931901918434759</v>
      </c>
      <c r="Y256" s="85">
        <v>81088</v>
      </c>
      <c r="Z256" s="85">
        <v>2848</v>
      </c>
      <c r="AA256" s="91">
        <v>3</v>
      </c>
      <c r="AB256" s="92">
        <v>1</v>
      </c>
      <c r="AC256" s="84">
        <v>0</v>
      </c>
      <c r="AD256" s="84">
        <v>0</v>
      </c>
      <c r="AE256" s="114">
        <v>1</v>
      </c>
      <c r="AF256" s="84">
        <v>0</v>
      </c>
      <c r="AG256" s="84">
        <v>0</v>
      </c>
      <c r="AH256" s="114">
        <v>1</v>
      </c>
      <c r="AI256" s="84">
        <v>0</v>
      </c>
      <c r="AJ256" s="84">
        <v>0</v>
      </c>
      <c r="AK256" s="218">
        <v>1</v>
      </c>
      <c r="AL256" s="84">
        <v>0</v>
      </c>
      <c r="AM256" s="94">
        <v>0</v>
      </c>
      <c r="AN256" s="218">
        <v>1</v>
      </c>
      <c r="AO256" s="84">
        <v>0</v>
      </c>
      <c r="AP256" s="94">
        <v>0</v>
      </c>
      <c r="AQ256" s="218">
        <v>1</v>
      </c>
      <c r="AR256" s="84">
        <v>0</v>
      </c>
      <c r="AS256" s="94">
        <v>0</v>
      </c>
      <c r="AT256" s="218">
        <v>1</v>
      </c>
      <c r="AU256" s="84">
        <v>0</v>
      </c>
      <c r="AV256" s="219">
        <v>0</v>
      </c>
      <c r="AW256" s="220">
        <f t="shared" si="167"/>
        <v>11730</v>
      </c>
      <c r="AX256" s="220">
        <f t="shared" si="168"/>
        <v>20648</v>
      </c>
      <c r="AY256" s="221">
        <f t="shared" si="169"/>
        <v>48710</v>
      </c>
      <c r="AZ256" s="115"/>
      <c r="BA256" s="97">
        <v>21</v>
      </c>
      <c r="BB256" s="98">
        <v>9</v>
      </c>
      <c r="BC256" s="98">
        <v>22</v>
      </c>
      <c r="BD256" s="99">
        <v>7.5</v>
      </c>
      <c r="BE256" s="100">
        <v>10.5</v>
      </c>
      <c r="BF256" s="101">
        <v>0</v>
      </c>
      <c r="BG256" s="84">
        <v>0</v>
      </c>
      <c r="BH256" s="84">
        <v>0</v>
      </c>
      <c r="BI256" s="102">
        <v>0</v>
      </c>
      <c r="BJ256" s="102">
        <v>0</v>
      </c>
      <c r="BK256" s="102">
        <v>0</v>
      </c>
      <c r="BL256" s="103">
        <v>0</v>
      </c>
      <c r="BM256" s="104"/>
      <c r="BN256" s="102"/>
      <c r="BO256" s="102"/>
      <c r="BP256" s="104"/>
      <c r="BQ256" s="104"/>
      <c r="BR256" s="104"/>
      <c r="BS256" s="104"/>
      <c r="BT256" s="105">
        <f>IF(BM256&lt;1,1,AB256)</f>
        <v>1</v>
      </c>
      <c r="BU256" s="105">
        <f>IF(BN256&lt;1,1,AE256)</f>
        <v>1</v>
      </c>
      <c r="BV256" s="105">
        <f>IF(BO256&lt;1,1,AH256)</f>
        <v>1</v>
      </c>
      <c r="BW256" s="105">
        <f>IF(BP256&lt;1,1,AK256)</f>
        <v>1</v>
      </c>
      <c r="BX256" s="105">
        <f>IF(BQ256&lt;1,1,AN256)</f>
        <v>1</v>
      </c>
      <c r="BY256" s="105">
        <f>IF(BR256&lt;1,1,AQ256)</f>
        <v>1</v>
      </c>
      <c r="BZ256" s="105">
        <f>IF(BS256&lt;1,1,AT256)</f>
        <v>1</v>
      </c>
      <c r="CA256" s="215">
        <v>0.98</v>
      </c>
      <c r="CB256" s="215">
        <v>0.9</v>
      </c>
      <c r="CC256" s="314"/>
      <c r="CD256" s="314"/>
      <c r="CE256" s="314"/>
      <c r="CF256" s="314"/>
      <c r="CG256" s="314"/>
      <c r="CH256" s="314"/>
      <c r="CI256" s="314"/>
      <c r="CJ256" s="216">
        <v>0.998</v>
      </c>
      <c r="CK256" s="216">
        <v>0.95</v>
      </c>
      <c r="CL256" s="217">
        <f t="shared" si="147"/>
        <v>1</v>
      </c>
      <c r="CM256" s="217">
        <f t="shared" si="148"/>
        <v>1</v>
      </c>
      <c r="CN256" s="217">
        <f t="shared" si="149"/>
        <v>1</v>
      </c>
      <c r="CO256" s="217">
        <f t="shared" si="150"/>
        <v>1</v>
      </c>
      <c r="CP256" s="217">
        <f t="shared" si="151"/>
        <v>1</v>
      </c>
      <c r="CQ256" s="217">
        <f t="shared" si="152"/>
        <v>1</v>
      </c>
      <c r="CR256" s="217">
        <f t="shared" si="153"/>
        <v>1</v>
      </c>
      <c r="CS256" s="317"/>
      <c r="CT256" s="317"/>
      <c r="CU256" s="317"/>
      <c r="CV256" s="317"/>
      <c r="CW256" s="317"/>
      <c r="CX256" s="317"/>
      <c r="CY256" s="317"/>
      <c r="CZ256" s="316"/>
      <c r="DA256" s="312"/>
      <c r="DB256" s="312"/>
      <c r="DC256" s="312"/>
      <c r="DD256" s="312"/>
      <c r="DE256" s="84">
        <f t="shared" si="136"/>
        <v>0</v>
      </c>
      <c r="DF256" s="84">
        <f t="shared" si="136"/>
        <v>0</v>
      </c>
      <c r="DG256" s="84">
        <f t="shared" si="136"/>
        <v>0</v>
      </c>
      <c r="DH256" s="84">
        <f t="shared" si="137"/>
        <v>0</v>
      </c>
      <c r="DI256" s="84">
        <f t="shared" si="137"/>
        <v>0</v>
      </c>
      <c r="DJ256" s="84">
        <f t="shared" si="137"/>
        <v>0</v>
      </c>
      <c r="DK256" s="84">
        <f t="shared" si="137"/>
        <v>0</v>
      </c>
      <c r="DL256" s="311"/>
      <c r="DM256" s="311"/>
      <c r="DN256" s="311"/>
      <c r="DO256" s="311"/>
      <c r="DP256" s="311"/>
      <c r="DQ256" s="311"/>
      <c r="DR256" s="311"/>
    </row>
    <row r="257" spans="1:122" ht="13.5" thickBot="1" x14ac:dyDescent="0.25">
      <c r="A257" s="84">
        <v>1931</v>
      </c>
      <c r="B257" s="309"/>
      <c r="C257" s="112">
        <v>42753</v>
      </c>
      <c r="D257" s="87">
        <v>76541</v>
      </c>
      <c r="E257" s="84">
        <v>9586</v>
      </c>
      <c r="F257" s="88">
        <v>190</v>
      </c>
      <c r="G257" s="84">
        <v>0</v>
      </c>
      <c r="H257" s="226">
        <v>0.98017942833298566</v>
      </c>
      <c r="I257" s="88">
        <v>17283</v>
      </c>
      <c r="J257" s="84">
        <v>396</v>
      </c>
      <c r="K257" s="88">
        <v>1</v>
      </c>
      <c r="L257" s="89">
        <v>0.97708731123068915</v>
      </c>
      <c r="M257" s="88">
        <v>5295</v>
      </c>
      <c r="N257" s="88">
        <v>158</v>
      </c>
      <c r="O257" s="88">
        <v>0</v>
      </c>
      <c r="P257" s="90">
        <v>0.97016052880075543</v>
      </c>
      <c r="Q257" s="88">
        <v>9859</v>
      </c>
      <c r="R257" s="88">
        <v>376</v>
      </c>
      <c r="S257" s="88">
        <v>7</v>
      </c>
      <c r="T257" s="90">
        <v>0.96186225783548029</v>
      </c>
      <c r="U257" s="88">
        <v>34518</v>
      </c>
      <c r="V257" s="88">
        <v>1427</v>
      </c>
      <c r="W257" s="88">
        <v>2</v>
      </c>
      <c r="X257" s="90">
        <v>0.95865925024624832</v>
      </c>
      <c r="Y257" s="85">
        <v>76541</v>
      </c>
      <c r="Z257" s="85">
        <v>2547</v>
      </c>
      <c r="AA257" s="91">
        <v>10</v>
      </c>
      <c r="AB257" s="92">
        <v>1</v>
      </c>
      <c r="AC257" s="84">
        <v>0</v>
      </c>
      <c r="AD257" s="84">
        <v>0</v>
      </c>
      <c r="AE257" s="114">
        <v>1</v>
      </c>
      <c r="AF257" s="84">
        <v>0</v>
      </c>
      <c r="AG257" s="84">
        <v>0</v>
      </c>
      <c r="AH257" s="114">
        <v>1</v>
      </c>
      <c r="AI257" s="84">
        <v>0</v>
      </c>
      <c r="AJ257" s="84">
        <v>0</v>
      </c>
      <c r="AK257" s="218">
        <v>1</v>
      </c>
      <c r="AL257" s="84">
        <v>0</v>
      </c>
      <c r="AM257" s="94">
        <v>0</v>
      </c>
      <c r="AN257" s="218">
        <v>1</v>
      </c>
      <c r="AO257" s="84">
        <v>0</v>
      </c>
      <c r="AP257" s="94">
        <v>0</v>
      </c>
      <c r="AQ257" s="218">
        <v>1</v>
      </c>
      <c r="AR257" s="84">
        <v>0</v>
      </c>
      <c r="AS257" s="94">
        <v>0</v>
      </c>
      <c r="AT257" s="218">
        <v>1</v>
      </c>
      <c r="AU257" s="84">
        <v>0</v>
      </c>
      <c r="AV257" s="219">
        <v>0</v>
      </c>
      <c r="AW257" s="220">
        <f t="shared" si="167"/>
        <v>9586</v>
      </c>
      <c r="AX257" s="220">
        <f t="shared" si="168"/>
        <v>22578</v>
      </c>
      <c r="AY257" s="221">
        <f t="shared" si="169"/>
        <v>44377</v>
      </c>
      <c r="AZ257" s="115"/>
      <c r="BA257" s="97">
        <v>21</v>
      </c>
      <c r="BB257" s="98">
        <v>9</v>
      </c>
      <c r="BC257" s="98">
        <v>18</v>
      </c>
      <c r="BD257" s="99">
        <v>7.5</v>
      </c>
      <c r="BE257" s="100">
        <v>10.5</v>
      </c>
      <c r="BF257" s="101"/>
      <c r="BG257" s="84"/>
      <c r="BH257" s="84"/>
      <c r="BI257" s="102"/>
      <c r="BJ257" s="102"/>
      <c r="BK257" s="102"/>
      <c r="BL257" s="103"/>
      <c r="BM257" s="104"/>
      <c r="BN257" s="102"/>
      <c r="BO257" s="102"/>
      <c r="BP257" s="104"/>
      <c r="BQ257" s="104"/>
      <c r="BR257" s="104"/>
      <c r="BS257" s="104"/>
      <c r="BT257" s="105">
        <f t="shared" si="154"/>
        <v>1</v>
      </c>
      <c r="BU257" s="105">
        <f t="shared" si="155"/>
        <v>1</v>
      </c>
      <c r="BV257" s="105">
        <f t="shared" si="156"/>
        <v>1</v>
      </c>
      <c r="BW257" s="105">
        <f t="shared" si="146"/>
        <v>1</v>
      </c>
      <c r="BX257" s="105">
        <f t="shared" si="157"/>
        <v>1</v>
      </c>
      <c r="BY257" s="105">
        <f t="shared" si="158"/>
        <v>1</v>
      </c>
      <c r="BZ257" s="105">
        <f t="shared" si="159"/>
        <v>1</v>
      </c>
      <c r="CA257" s="215">
        <v>0.98</v>
      </c>
      <c r="CB257" s="215">
        <v>0.9</v>
      </c>
      <c r="CC257" s="314"/>
      <c r="CD257" s="314"/>
      <c r="CE257" s="314"/>
      <c r="CF257" s="314"/>
      <c r="CG257" s="314"/>
      <c r="CH257" s="314"/>
      <c r="CI257" s="314"/>
      <c r="CJ257" s="216">
        <v>0.998</v>
      </c>
      <c r="CK257" s="216">
        <v>0.95</v>
      </c>
      <c r="CL257" s="217">
        <f t="shared" si="147"/>
        <v>1</v>
      </c>
      <c r="CM257" s="217">
        <f t="shared" si="148"/>
        <v>1</v>
      </c>
      <c r="CN257" s="217">
        <f t="shared" si="149"/>
        <v>1</v>
      </c>
      <c r="CO257" s="217">
        <f t="shared" si="150"/>
        <v>1</v>
      </c>
      <c r="CP257" s="217">
        <f t="shared" si="151"/>
        <v>1</v>
      </c>
      <c r="CQ257" s="217">
        <f t="shared" si="152"/>
        <v>1</v>
      </c>
      <c r="CR257" s="217">
        <f t="shared" si="153"/>
        <v>1</v>
      </c>
      <c r="CS257" s="317"/>
      <c r="CT257" s="317"/>
      <c r="CU257" s="317"/>
      <c r="CV257" s="317"/>
      <c r="CW257" s="317"/>
      <c r="CX257" s="317"/>
      <c r="CY257" s="317"/>
      <c r="CZ257" s="316"/>
      <c r="DA257" s="312"/>
      <c r="DB257" s="312"/>
      <c r="DC257" s="312"/>
      <c r="DD257" s="312"/>
      <c r="DE257" s="84">
        <f t="shared" si="136"/>
        <v>0</v>
      </c>
      <c r="DF257" s="84">
        <f t="shared" si="136"/>
        <v>0</v>
      </c>
      <c r="DG257" s="84">
        <f t="shared" si="136"/>
        <v>0</v>
      </c>
      <c r="DH257" s="84">
        <f t="shared" si="137"/>
        <v>0</v>
      </c>
      <c r="DI257" s="84">
        <f t="shared" si="137"/>
        <v>0</v>
      </c>
      <c r="DJ257" s="84">
        <f t="shared" si="137"/>
        <v>0</v>
      </c>
      <c r="DK257" s="84">
        <f t="shared" si="137"/>
        <v>0</v>
      </c>
      <c r="DL257" s="311"/>
      <c r="DM257" s="311"/>
      <c r="DN257" s="311"/>
      <c r="DO257" s="311"/>
      <c r="DP257" s="311"/>
      <c r="DQ257" s="311"/>
      <c r="DR257" s="311"/>
    </row>
    <row r="258" spans="1:122" ht="13.5" thickBot="1" x14ac:dyDescent="0.25">
      <c r="A258" s="84">
        <v>1932</v>
      </c>
      <c r="B258" s="309"/>
      <c r="C258" s="112">
        <v>42754</v>
      </c>
      <c r="D258" s="87">
        <v>67311</v>
      </c>
      <c r="E258" s="84">
        <v>10115</v>
      </c>
      <c r="F258" s="88">
        <v>266</v>
      </c>
      <c r="G258" s="84">
        <v>0</v>
      </c>
      <c r="H258" s="226">
        <v>0.97370242214532876</v>
      </c>
      <c r="I258" s="88">
        <v>10303</v>
      </c>
      <c r="J258" s="84">
        <v>291</v>
      </c>
      <c r="K258" s="88">
        <v>0</v>
      </c>
      <c r="L258" s="89">
        <v>0.97175579928176259</v>
      </c>
      <c r="M258" s="88">
        <v>4094</v>
      </c>
      <c r="N258" s="88">
        <v>91</v>
      </c>
      <c r="O258" s="88">
        <v>0</v>
      </c>
      <c r="P258" s="90">
        <v>0.97777234978016614</v>
      </c>
      <c r="Q258" s="88">
        <v>6721</v>
      </c>
      <c r="R258" s="88">
        <v>273</v>
      </c>
      <c r="S258" s="88">
        <v>0</v>
      </c>
      <c r="T258" s="90">
        <v>0.95938104448742745</v>
      </c>
      <c r="U258" s="88">
        <v>36078</v>
      </c>
      <c r="V258" s="88">
        <v>1727</v>
      </c>
      <c r="W258" s="88">
        <v>1</v>
      </c>
      <c r="X258" s="90">
        <v>0.9521314928765453</v>
      </c>
      <c r="Y258" s="85">
        <v>67311</v>
      </c>
      <c r="Z258" s="85">
        <v>2648</v>
      </c>
      <c r="AA258" s="91">
        <v>1</v>
      </c>
      <c r="AB258" s="92">
        <v>1</v>
      </c>
      <c r="AC258" s="84">
        <v>0</v>
      </c>
      <c r="AD258" s="84">
        <v>0</v>
      </c>
      <c r="AE258" s="114">
        <v>1</v>
      </c>
      <c r="AF258" s="84">
        <v>0</v>
      </c>
      <c r="AG258" s="84">
        <v>0</v>
      </c>
      <c r="AH258" s="114">
        <v>1</v>
      </c>
      <c r="AI258" s="84">
        <v>0</v>
      </c>
      <c r="AJ258" s="84">
        <v>0</v>
      </c>
      <c r="AK258" s="218">
        <v>1</v>
      </c>
      <c r="AL258" s="84">
        <v>0</v>
      </c>
      <c r="AM258" s="94">
        <v>0</v>
      </c>
      <c r="AN258" s="218">
        <v>1</v>
      </c>
      <c r="AO258" s="84">
        <v>0</v>
      </c>
      <c r="AP258" s="94">
        <v>0</v>
      </c>
      <c r="AQ258" s="218">
        <v>1</v>
      </c>
      <c r="AR258" s="84">
        <v>0</v>
      </c>
      <c r="AS258" s="94">
        <v>0</v>
      </c>
      <c r="AT258" s="218">
        <v>1</v>
      </c>
      <c r="AU258" s="84">
        <v>0</v>
      </c>
      <c r="AV258" s="219">
        <v>0</v>
      </c>
      <c r="AW258" s="220">
        <f t="shared" si="167"/>
        <v>10115</v>
      </c>
      <c r="AX258" s="220">
        <f t="shared" si="168"/>
        <v>14397</v>
      </c>
      <c r="AY258" s="221">
        <f t="shared" si="169"/>
        <v>42799</v>
      </c>
      <c r="AZ258" s="115"/>
      <c r="BA258" s="97">
        <v>21</v>
      </c>
      <c r="BB258" s="98">
        <v>9</v>
      </c>
      <c r="BC258" s="98">
        <v>22</v>
      </c>
      <c r="BD258" s="99">
        <v>7.5</v>
      </c>
      <c r="BE258" s="100">
        <v>10.5</v>
      </c>
      <c r="BF258" s="101"/>
      <c r="BG258" s="84"/>
      <c r="BH258" s="84"/>
      <c r="BI258" s="102"/>
      <c r="BJ258" s="102"/>
      <c r="BK258" s="102"/>
      <c r="BL258" s="103"/>
      <c r="BM258" s="104"/>
      <c r="BN258" s="102"/>
      <c r="BO258" s="102"/>
      <c r="BP258" s="104"/>
      <c r="BQ258" s="104"/>
      <c r="BR258" s="104"/>
      <c r="BS258" s="104"/>
      <c r="BT258" s="105">
        <f t="shared" si="154"/>
        <v>1</v>
      </c>
      <c r="BU258" s="105">
        <f t="shared" si="155"/>
        <v>1</v>
      </c>
      <c r="BV258" s="105">
        <f t="shared" si="156"/>
        <v>1</v>
      </c>
      <c r="BW258" s="105">
        <f t="shared" si="146"/>
        <v>1</v>
      </c>
      <c r="BX258" s="105">
        <f t="shared" si="157"/>
        <v>1</v>
      </c>
      <c r="BY258" s="105">
        <f t="shared" si="158"/>
        <v>1</v>
      </c>
      <c r="BZ258" s="105">
        <f t="shared" si="159"/>
        <v>1</v>
      </c>
      <c r="CA258" s="215">
        <v>0.98</v>
      </c>
      <c r="CB258" s="215">
        <v>0.9</v>
      </c>
      <c r="CC258" s="314"/>
      <c r="CD258" s="314"/>
      <c r="CE258" s="314"/>
      <c r="CF258" s="314"/>
      <c r="CG258" s="314"/>
      <c r="CH258" s="314"/>
      <c r="CI258" s="314"/>
      <c r="CJ258" s="216">
        <v>0.998</v>
      </c>
      <c r="CK258" s="216">
        <v>0.95</v>
      </c>
      <c r="CL258" s="217">
        <f t="shared" si="147"/>
        <v>1</v>
      </c>
      <c r="CM258" s="217">
        <f t="shared" si="148"/>
        <v>1</v>
      </c>
      <c r="CN258" s="217">
        <f t="shared" si="149"/>
        <v>1</v>
      </c>
      <c r="CO258" s="217">
        <f t="shared" si="150"/>
        <v>1</v>
      </c>
      <c r="CP258" s="217">
        <f t="shared" si="151"/>
        <v>1</v>
      </c>
      <c r="CQ258" s="217">
        <f t="shared" si="152"/>
        <v>1</v>
      </c>
      <c r="CR258" s="217">
        <f t="shared" si="153"/>
        <v>1</v>
      </c>
      <c r="CS258" s="317"/>
      <c r="CT258" s="317"/>
      <c r="CU258" s="317"/>
      <c r="CV258" s="317"/>
      <c r="CW258" s="317"/>
      <c r="CX258" s="317"/>
      <c r="CY258" s="317"/>
      <c r="CZ258" s="316"/>
      <c r="DA258" s="312"/>
      <c r="DB258" s="312"/>
      <c r="DC258" s="312"/>
      <c r="DD258" s="312"/>
      <c r="DE258" s="84">
        <f t="shared" si="136"/>
        <v>0</v>
      </c>
      <c r="DF258" s="84">
        <f t="shared" si="136"/>
        <v>0</v>
      </c>
      <c r="DG258" s="84">
        <f t="shared" si="136"/>
        <v>0</v>
      </c>
      <c r="DH258" s="84">
        <f t="shared" si="137"/>
        <v>0</v>
      </c>
      <c r="DI258" s="84">
        <f t="shared" si="137"/>
        <v>0</v>
      </c>
      <c r="DJ258" s="84">
        <f t="shared" si="137"/>
        <v>0</v>
      </c>
      <c r="DK258" s="84">
        <f t="shared" si="137"/>
        <v>0</v>
      </c>
      <c r="DL258" s="311"/>
      <c r="DM258" s="311"/>
      <c r="DN258" s="311"/>
      <c r="DO258" s="311"/>
      <c r="DP258" s="311"/>
      <c r="DQ258" s="311"/>
      <c r="DR258" s="311"/>
    </row>
    <row r="259" spans="1:122" ht="13.5" thickBot="1" x14ac:dyDescent="0.25">
      <c r="A259" s="84">
        <v>1933</v>
      </c>
      <c r="B259" s="309"/>
      <c r="C259" s="112">
        <v>42755</v>
      </c>
      <c r="D259" s="87">
        <v>66780</v>
      </c>
      <c r="E259" s="84">
        <v>8457</v>
      </c>
      <c r="F259" s="88">
        <v>212</v>
      </c>
      <c r="G259" s="84">
        <v>5</v>
      </c>
      <c r="H259" s="226">
        <v>0.97493200898663834</v>
      </c>
      <c r="I259" s="88">
        <v>12777</v>
      </c>
      <c r="J259" s="84">
        <v>409</v>
      </c>
      <c r="K259" s="88">
        <v>0</v>
      </c>
      <c r="L259" s="89">
        <v>0.96798935587383583</v>
      </c>
      <c r="M259" s="88">
        <v>4929</v>
      </c>
      <c r="N259" s="88">
        <v>128</v>
      </c>
      <c r="O259" s="88">
        <v>0</v>
      </c>
      <c r="P259" s="90">
        <v>0.97403124365997162</v>
      </c>
      <c r="Q259" s="88">
        <v>8188</v>
      </c>
      <c r="R259" s="88">
        <v>423</v>
      </c>
      <c r="S259" s="88">
        <v>5</v>
      </c>
      <c r="T259" s="90">
        <v>0.94833903273082565</v>
      </c>
      <c r="U259" s="88">
        <v>32429</v>
      </c>
      <c r="V259" s="88">
        <v>1282</v>
      </c>
      <c r="W259" s="88">
        <v>6</v>
      </c>
      <c r="X259" s="90">
        <v>0.96046748280859728</v>
      </c>
      <c r="Y259" s="85">
        <v>66780</v>
      </c>
      <c r="Z259" s="85">
        <v>2454</v>
      </c>
      <c r="AA259" s="91">
        <v>16</v>
      </c>
      <c r="AB259" s="92">
        <v>1</v>
      </c>
      <c r="AC259" s="84">
        <v>0</v>
      </c>
      <c r="AD259" s="84">
        <v>0</v>
      </c>
      <c r="AE259" s="114">
        <v>1</v>
      </c>
      <c r="AF259" s="84">
        <v>0</v>
      </c>
      <c r="AG259" s="84">
        <v>0</v>
      </c>
      <c r="AH259" s="114">
        <v>1</v>
      </c>
      <c r="AI259" s="84">
        <v>0</v>
      </c>
      <c r="AJ259" s="84">
        <v>0</v>
      </c>
      <c r="AK259" s="218">
        <v>1</v>
      </c>
      <c r="AL259" s="84">
        <v>0</v>
      </c>
      <c r="AM259" s="94">
        <v>0</v>
      </c>
      <c r="AN259" s="218">
        <v>1</v>
      </c>
      <c r="AO259" s="84">
        <v>0</v>
      </c>
      <c r="AP259" s="94">
        <v>0</v>
      </c>
      <c r="AQ259" s="218">
        <v>1</v>
      </c>
      <c r="AR259" s="84">
        <v>0</v>
      </c>
      <c r="AS259" s="94">
        <v>0</v>
      </c>
      <c r="AT259" s="218">
        <v>1</v>
      </c>
      <c r="AU259" s="84">
        <v>0</v>
      </c>
      <c r="AV259" s="219">
        <v>0</v>
      </c>
      <c r="AW259" s="220">
        <f t="shared" si="167"/>
        <v>8457</v>
      </c>
      <c r="AX259" s="220">
        <f t="shared" si="168"/>
        <v>17706</v>
      </c>
      <c r="AY259" s="221">
        <f t="shared" si="169"/>
        <v>40617</v>
      </c>
      <c r="AZ259" s="115"/>
      <c r="BA259" s="97">
        <v>21</v>
      </c>
      <c r="BB259" s="98">
        <v>9</v>
      </c>
      <c r="BC259" s="98">
        <v>22</v>
      </c>
      <c r="BD259" s="99">
        <v>7.5</v>
      </c>
      <c r="BE259" s="100">
        <v>10.5</v>
      </c>
      <c r="BF259" s="101"/>
      <c r="BG259" s="84"/>
      <c r="BH259" s="84"/>
      <c r="BI259" s="102"/>
      <c r="BJ259" s="102"/>
      <c r="BK259" s="102"/>
      <c r="BL259" s="103"/>
      <c r="BM259" s="104"/>
      <c r="BN259" s="102"/>
      <c r="BO259" s="102"/>
      <c r="BP259" s="104"/>
      <c r="BQ259" s="104"/>
      <c r="BR259" s="104"/>
      <c r="BS259" s="104"/>
      <c r="BT259" s="105">
        <f t="shared" si="154"/>
        <v>1</v>
      </c>
      <c r="BU259" s="105">
        <f t="shared" si="155"/>
        <v>1</v>
      </c>
      <c r="BV259" s="105">
        <f t="shared" si="156"/>
        <v>1</v>
      </c>
      <c r="BW259" s="105">
        <f t="shared" si="146"/>
        <v>1</v>
      </c>
      <c r="BX259" s="105">
        <f t="shared" si="157"/>
        <v>1</v>
      </c>
      <c r="BY259" s="105">
        <f t="shared" si="158"/>
        <v>1</v>
      </c>
      <c r="BZ259" s="105">
        <f t="shared" si="159"/>
        <v>1</v>
      </c>
      <c r="CA259" s="215">
        <v>0.98</v>
      </c>
      <c r="CB259" s="215">
        <v>0.9</v>
      </c>
      <c r="CC259" s="314"/>
      <c r="CD259" s="314"/>
      <c r="CE259" s="314"/>
      <c r="CF259" s="314"/>
      <c r="CG259" s="314"/>
      <c r="CH259" s="314"/>
      <c r="CI259" s="314"/>
      <c r="CJ259" s="216">
        <v>0.998</v>
      </c>
      <c r="CK259" s="216">
        <v>0.95</v>
      </c>
      <c r="CL259" s="217">
        <f t="shared" si="147"/>
        <v>1</v>
      </c>
      <c r="CM259" s="217">
        <f t="shared" si="148"/>
        <v>1</v>
      </c>
      <c r="CN259" s="217">
        <f t="shared" si="149"/>
        <v>1</v>
      </c>
      <c r="CO259" s="217">
        <f t="shared" si="150"/>
        <v>1</v>
      </c>
      <c r="CP259" s="217">
        <f t="shared" si="151"/>
        <v>1</v>
      </c>
      <c r="CQ259" s="217">
        <f t="shared" si="152"/>
        <v>1</v>
      </c>
      <c r="CR259" s="217">
        <f t="shared" si="153"/>
        <v>1</v>
      </c>
      <c r="CS259" s="317"/>
      <c r="CT259" s="317"/>
      <c r="CU259" s="317"/>
      <c r="CV259" s="317"/>
      <c r="CW259" s="317"/>
      <c r="CX259" s="317"/>
      <c r="CY259" s="317"/>
      <c r="CZ259" s="316"/>
      <c r="DA259" s="312"/>
      <c r="DB259" s="312"/>
      <c r="DC259" s="312"/>
      <c r="DD259" s="312"/>
      <c r="DE259" s="84">
        <f t="shared" si="136"/>
        <v>0</v>
      </c>
      <c r="DF259" s="84">
        <f t="shared" si="136"/>
        <v>0</v>
      </c>
      <c r="DG259" s="84">
        <f t="shared" si="136"/>
        <v>0</v>
      </c>
      <c r="DH259" s="84">
        <f t="shared" si="137"/>
        <v>0</v>
      </c>
      <c r="DI259" s="84">
        <f t="shared" si="137"/>
        <v>0</v>
      </c>
      <c r="DJ259" s="84">
        <f t="shared" si="137"/>
        <v>0</v>
      </c>
      <c r="DK259" s="84">
        <f t="shared" si="137"/>
        <v>0</v>
      </c>
      <c r="DL259" s="311"/>
      <c r="DM259" s="311"/>
      <c r="DN259" s="311"/>
      <c r="DO259" s="311"/>
      <c r="DP259" s="311"/>
      <c r="DQ259" s="311"/>
      <c r="DR259" s="311"/>
    </row>
    <row r="260" spans="1:122" ht="13.5" thickBot="1" x14ac:dyDescent="0.25">
      <c r="A260" s="84">
        <v>1934</v>
      </c>
      <c r="B260" s="309"/>
      <c r="C260" s="112">
        <v>42756</v>
      </c>
      <c r="D260" s="87">
        <v>59528</v>
      </c>
      <c r="E260" s="84"/>
      <c r="F260" s="88"/>
      <c r="G260" s="84"/>
      <c r="H260" s="226"/>
      <c r="I260" s="88">
        <v>4397</v>
      </c>
      <c r="J260" s="84">
        <v>296</v>
      </c>
      <c r="K260" s="88">
        <v>0</v>
      </c>
      <c r="L260" s="89">
        <v>0.93268137366386172</v>
      </c>
      <c r="M260" s="88">
        <v>2703</v>
      </c>
      <c r="N260" s="88">
        <v>99</v>
      </c>
      <c r="O260" s="88">
        <v>0</v>
      </c>
      <c r="P260" s="90">
        <v>0.96337402885682577</v>
      </c>
      <c r="Q260" s="88">
        <v>3179</v>
      </c>
      <c r="R260" s="88">
        <v>163</v>
      </c>
      <c r="S260" s="88">
        <v>0</v>
      </c>
      <c r="T260" s="90">
        <v>0.94872601446995908</v>
      </c>
      <c r="U260" s="88">
        <v>49249</v>
      </c>
      <c r="V260" s="88">
        <v>1858</v>
      </c>
      <c r="W260" s="88">
        <v>10</v>
      </c>
      <c r="X260" s="90">
        <v>0.96227334565168832</v>
      </c>
      <c r="Y260" s="84">
        <v>59528</v>
      </c>
      <c r="Z260" s="84">
        <v>2416</v>
      </c>
      <c r="AA260" s="94">
        <v>10</v>
      </c>
      <c r="AB260" s="114">
        <v>1</v>
      </c>
      <c r="AC260" s="84">
        <v>0</v>
      </c>
      <c r="AD260" s="84">
        <v>0</v>
      </c>
      <c r="AE260" s="114">
        <v>1</v>
      </c>
      <c r="AF260" s="84">
        <v>0</v>
      </c>
      <c r="AG260" s="84">
        <v>0</v>
      </c>
      <c r="AH260" s="114">
        <v>1</v>
      </c>
      <c r="AI260" s="84">
        <v>0</v>
      </c>
      <c r="AJ260" s="84">
        <v>0</v>
      </c>
      <c r="AK260" s="218">
        <v>1</v>
      </c>
      <c r="AL260" s="84">
        <v>0</v>
      </c>
      <c r="AM260" s="94">
        <v>0</v>
      </c>
      <c r="AN260" s="218">
        <v>1</v>
      </c>
      <c r="AO260" s="84">
        <v>0</v>
      </c>
      <c r="AP260" s="94">
        <v>0</v>
      </c>
      <c r="AQ260" s="218">
        <v>1</v>
      </c>
      <c r="AR260" s="84">
        <v>0</v>
      </c>
      <c r="AS260" s="94">
        <v>0</v>
      </c>
      <c r="AT260" s="218">
        <v>1</v>
      </c>
      <c r="AU260" s="84">
        <v>0</v>
      </c>
      <c r="AV260" s="219">
        <v>0</v>
      </c>
      <c r="AW260" s="220">
        <f t="shared" si="167"/>
        <v>0</v>
      </c>
      <c r="AX260" s="220">
        <f t="shared" si="168"/>
        <v>7100</v>
      </c>
      <c r="AY260" s="221">
        <f t="shared" si="169"/>
        <v>52428</v>
      </c>
      <c r="AZ260" s="115"/>
      <c r="BA260" s="97">
        <v>21</v>
      </c>
      <c r="BB260" s="98">
        <v>9</v>
      </c>
      <c r="BC260" s="98">
        <v>22</v>
      </c>
      <c r="BD260" s="99">
        <v>7.5</v>
      </c>
      <c r="BE260" s="100">
        <v>10.5</v>
      </c>
      <c r="BF260" s="101"/>
      <c r="BG260" s="84"/>
      <c r="BH260" s="84"/>
      <c r="BI260" s="102"/>
      <c r="BJ260" s="102"/>
      <c r="BK260" s="102"/>
      <c r="BL260" s="103"/>
      <c r="BM260" s="104"/>
      <c r="BN260" s="102"/>
      <c r="BO260" s="102"/>
      <c r="BP260" s="104"/>
      <c r="BQ260" s="104"/>
      <c r="BR260" s="104"/>
      <c r="BS260" s="104"/>
      <c r="BT260" s="105">
        <f t="shared" si="154"/>
        <v>1</v>
      </c>
      <c r="BU260" s="105">
        <f t="shared" si="155"/>
        <v>1</v>
      </c>
      <c r="BV260" s="105">
        <f t="shared" si="156"/>
        <v>1</v>
      </c>
      <c r="BW260" s="105">
        <f t="shared" si="146"/>
        <v>1</v>
      </c>
      <c r="BX260" s="105">
        <f t="shared" si="157"/>
        <v>1</v>
      </c>
      <c r="BY260" s="105">
        <f t="shared" si="158"/>
        <v>1</v>
      </c>
      <c r="BZ260" s="105">
        <f t="shared" si="159"/>
        <v>1</v>
      </c>
      <c r="CA260" s="215">
        <v>0.98</v>
      </c>
      <c r="CB260" s="215">
        <v>0.9</v>
      </c>
      <c r="CC260" s="314"/>
      <c r="CD260" s="314"/>
      <c r="CE260" s="314"/>
      <c r="CF260" s="314"/>
      <c r="CG260" s="314"/>
      <c r="CH260" s="314"/>
      <c r="CI260" s="314"/>
      <c r="CJ260" s="216">
        <v>0.998</v>
      </c>
      <c r="CK260" s="216">
        <v>0.95</v>
      </c>
      <c r="CL260" s="217">
        <f t="shared" si="147"/>
        <v>1</v>
      </c>
      <c r="CM260" s="217">
        <f t="shared" si="148"/>
        <v>1</v>
      </c>
      <c r="CN260" s="217">
        <f t="shared" si="149"/>
        <v>1</v>
      </c>
      <c r="CO260" s="217">
        <f t="shared" si="150"/>
        <v>1</v>
      </c>
      <c r="CP260" s="217">
        <f t="shared" si="151"/>
        <v>1</v>
      </c>
      <c r="CQ260" s="217">
        <f t="shared" si="152"/>
        <v>1</v>
      </c>
      <c r="CR260" s="217">
        <f t="shared" si="153"/>
        <v>1</v>
      </c>
      <c r="CS260" s="317"/>
      <c r="CT260" s="317"/>
      <c r="CU260" s="317"/>
      <c r="CV260" s="317"/>
      <c r="CW260" s="317"/>
      <c r="CX260" s="317"/>
      <c r="CY260" s="317"/>
      <c r="CZ260" s="316"/>
      <c r="DA260" s="312"/>
      <c r="DB260" s="312"/>
      <c r="DC260" s="312"/>
      <c r="DD260" s="312"/>
      <c r="DE260" s="84">
        <f t="shared" si="136"/>
        <v>0</v>
      </c>
      <c r="DF260" s="84">
        <f t="shared" si="136"/>
        <v>0</v>
      </c>
      <c r="DG260" s="84">
        <f t="shared" si="136"/>
        <v>0</v>
      </c>
      <c r="DH260" s="84">
        <f t="shared" si="137"/>
        <v>0</v>
      </c>
      <c r="DI260" s="84">
        <f t="shared" si="137"/>
        <v>0</v>
      </c>
      <c r="DJ260" s="84">
        <f t="shared" si="137"/>
        <v>0</v>
      </c>
      <c r="DK260" s="84">
        <f t="shared" si="137"/>
        <v>0</v>
      </c>
      <c r="DL260" s="311"/>
      <c r="DM260" s="311"/>
      <c r="DN260" s="311"/>
      <c r="DO260" s="311"/>
      <c r="DP260" s="311"/>
      <c r="DQ260" s="311"/>
      <c r="DR260" s="311"/>
    </row>
    <row r="261" spans="1:122" ht="13.5" thickBot="1" x14ac:dyDescent="0.25">
      <c r="A261" s="84">
        <v>1935</v>
      </c>
      <c r="B261" s="310"/>
      <c r="C261" s="112">
        <v>42757</v>
      </c>
      <c r="D261" s="109">
        <f t="shared" ref="D261:D283" si="176">SUM(E261,I261,M261,Q261,U261)</f>
        <v>40598</v>
      </c>
      <c r="E261" s="84"/>
      <c r="F261" s="88"/>
      <c r="G261" s="84"/>
      <c r="H261" s="110"/>
      <c r="I261" s="88">
        <v>608</v>
      </c>
      <c r="J261" s="84">
        <v>29</v>
      </c>
      <c r="K261" s="88">
        <v>0</v>
      </c>
      <c r="L261" s="89">
        <v>0.95230263157894735</v>
      </c>
      <c r="M261" s="88">
        <v>753</v>
      </c>
      <c r="N261" s="88">
        <v>39</v>
      </c>
      <c r="O261" s="88">
        <v>0</v>
      </c>
      <c r="P261" s="90">
        <v>0.94820717131474108</v>
      </c>
      <c r="Q261" s="88">
        <v>196</v>
      </c>
      <c r="R261" s="88">
        <v>11</v>
      </c>
      <c r="S261" s="88">
        <v>0</v>
      </c>
      <c r="T261" s="90">
        <v>0.94387755102040816</v>
      </c>
      <c r="U261" s="88">
        <v>39041</v>
      </c>
      <c r="V261" s="88">
        <v>738</v>
      </c>
      <c r="W261" s="88">
        <v>6</v>
      </c>
      <c r="X261" s="90">
        <v>0.98109679567634023</v>
      </c>
      <c r="Y261" s="85">
        <f t="shared" ref="Y261:AA267" si="177">E261+I261+M261+Q261+U261</f>
        <v>40598</v>
      </c>
      <c r="Z261" s="85">
        <f t="shared" si="177"/>
        <v>817</v>
      </c>
      <c r="AA261" s="91">
        <f t="shared" si="177"/>
        <v>6</v>
      </c>
      <c r="AB261" s="92">
        <v>1</v>
      </c>
      <c r="AC261" s="84">
        <v>0</v>
      </c>
      <c r="AD261" s="84">
        <v>0</v>
      </c>
      <c r="AE261" s="114">
        <v>1</v>
      </c>
      <c r="AF261" s="84">
        <v>0</v>
      </c>
      <c r="AG261" s="84">
        <v>0</v>
      </c>
      <c r="AH261" s="114">
        <v>1</v>
      </c>
      <c r="AI261" s="84">
        <v>0</v>
      </c>
      <c r="AJ261" s="84">
        <v>0</v>
      </c>
      <c r="AK261" s="218">
        <v>1</v>
      </c>
      <c r="AL261" s="84">
        <v>0</v>
      </c>
      <c r="AM261" s="94">
        <v>0</v>
      </c>
      <c r="AN261" s="218">
        <v>1</v>
      </c>
      <c r="AO261" s="84">
        <v>0</v>
      </c>
      <c r="AP261" s="94">
        <v>0</v>
      </c>
      <c r="AQ261" s="218">
        <v>1</v>
      </c>
      <c r="AR261" s="84">
        <v>0</v>
      </c>
      <c r="AS261" s="94">
        <v>0</v>
      </c>
      <c r="AT261" s="218">
        <v>1</v>
      </c>
      <c r="AU261" s="84">
        <v>0</v>
      </c>
      <c r="AV261" s="219">
        <v>0</v>
      </c>
      <c r="AW261" s="220">
        <f t="shared" si="167"/>
        <v>0</v>
      </c>
      <c r="AX261" s="220">
        <f t="shared" si="168"/>
        <v>1361</v>
      </c>
      <c r="AY261" s="221">
        <f t="shared" si="169"/>
        <v>39237</v>
      </c>
      <c r="AZ261" s="115"/>
      <c r="BA261" s="97">
        <v>21</v>
      </c>
      <c r="BB261" s="98">
        <v>9</v>
      </c>
      <c r="BC261" s="98">
        <v>22</v>
      </c>
      <c r="BD261" s="99">
        <v>7.5</v>
      </c>
      <c r="BE261" s="100">
        <v>10.5</v>
      </c>
      <c r="BF261" s="101"/>
      <c r="BG261" s="84"/>
      <c r="BH261" s="84"/>
      <c r="BI261" s="102"/>
      <c r="BJ261" s="102"/>
      <c r="BK261" s="102"/>
      <c r="BL261" s="103"/>
      <c r="BM261" s="104"/>
      <c r="BN261" s="102"/>
      <c r="BO261" s="102"/>
      <c r="BP261" s="104"/>
      <c r="BQ261" s="104"/>
      <c r="BR261" s="104"/>
      <c r="BS261" s="104"/>
      <c r="BT261" s="105">
        <f t="shared" si="154"/>
        <v>1</v>
      </c>
      <c r="BU261" s="105">
        <f t="shared" si="155"/>
        <v>1</v>
      </c>
      <c r="BV261" s="105">
        <f t="shared" si="156"/>
        <v>1</v>
      </c>
      <c r="BW261" s="105">
        <f t="shared" si="146"/>
        <v>1</v>
      </c>
      <c r="BX261" s="105">
        <f t="shared" si="157"/>
        <v>1</v>
      </c>
      <c r="BY261" s="105">
        <f t="shared" si="158"/>
        <v>1</v>
      </c>
      <c r="BZ261" s="105">
        <f t="shared" si="159"/>
        <v>1</v>
      </c>
      <c r="CA261" s="215">
        <v>0.98</v>
      </c>
      <c r="CB261" s="215">
        <v>0.9</v>
      </c>
      <c r="CC261" s="315"/>
      <c r="CD261" s="315"/>
      <c r="CE261" s="315"/>
      <c r="CF261" s="315"/>
      <c r="CG261" s="315"/>
      <c r="CH261" s="315"/>
      <c r="CI261" s="315"/>
      <c r="CJ261" s="216">
        <v>0.998</v>
      </c>
      <c r="CK261" s="216">
        <v>0.95</v>
      </c>
      <c r="CL261" s="217">
        <f t="shared" si="147"/>
        <v>1</v>
      </c>
      <c r="CM261" s="217">
        <f t="shared" si="148"/>
        <v>1</v>
      </c>
      <c r="CN261" s="217">
        <f t="shared" si="149"/>
        <v>1</v>
      </c>
      <c r="CO261" s="217">
        <f t="shared" si="150"/>
        <v>1</v>
      </c>
      <c r="CP261" s="217">
        <f t="shared" si="151"/>
        <v>1</v>
      </c>
      <c r="CQ261" s="217">
        <f t="shared" si="152"/>
        <v>1</v>
      </c>
      <c r="CR261" s="217">
        <f t="shared" si="153"/>
        <v>1</v>
      </c>
      <c r="CS261" s="317"/>
      <c r="CT261" s="317"/>
      <c r="CU261" s="317"/>
      <c r="CV261" s="317"/>
      <c r="CW261" s="317"/>
      <c r="CX261" s="317"/>
      <c r="CY261" s="317"/>
      <c r="CZ261" s="316"/>
      <c r="DA261" s="312"/>
      <c r="DB261" s="312"/>
      <c r="DC261" s="312"/>
      <c r="DD261" s="312"/>
      <c r="DE261" s="84">
        <f t="shared" si="136"/>
        <v>0</v>
      </c>
      <c r="DF261" s="84">
        <f t="shared" si="136"/>
        <v>0</v>
      </c>
      <c r="DG261" s="84">
        <f t="shared" si="136"/>
        <v>0</v>
      </c>
      <c r="DH261" s="84">
        <f t="shared" si="137"/>
        <v>0</v>
      </c>
      <c r="DI261" s="84">
        <f t="shared" si="137"/>
        <v>0</v>
      </c>
      <c r="DJ261" s="84">
        <f t="shared" si="137"/>
        <v>0</v>
      </c>
      <c r="DK261" s="84">
        <f t="shared" ref="DK261:DK324" si="178">IF(BZ261&lt;93.4%,1500,IF(BZ261&lt;93.8%,800,IF(BZ261&lt;94.2%,750,IF(BZ261&lt;94.5%,700,IF(BZ261&lt;94.8%,650,IF(BZ261&lt;95%,500,))))))</f>
        <v>0</v>
      </c>
      <c r="DL261" s="311"/>
      <c r="DM261" s="311"/>
      <c r="DN261" s="311"/>
      <c r="DO261" s="311"/>
      <c r="DP261" s="311"/>
      <c r="DQ261" s="311"/>
      <c r="DR261" s="311"/>
    </row>
    <row r="262" spans="1:122" ht="13.5" thickBot="1" x14ac:dyDescent="0.25">
      <c r="A262" s="84">
        <v>1936</v>
      </c>
      <c r="B262" s="308">
        <v>4</v>
      </c>
      <c r="C262" s="112">
        <v>42758</v>
      </c>
      <c r="D262" s="109">
        <f t="shared" si="176"/>
        <v>78049</v>
      </c>
      <c r="E262" s="84">
        <v>11115</v>
      </c>
      <c r="F262" s="88">
        <v>274</v>
      </c>
      <c r="G262" s="84">
        <v>0</v>
      </c>
      <c r="H262" s="110">
        <v>0.97534862798020694</v>
      </c>
      <c r="I262" s="88">
        <v>17316</v>
      </c>
      <c r="J262" s="84">
        <v>354</v>
      </c>
      <c r="K262" s="88">
        <v>2</v>
      </c>
      <c r="L262" s="89">
        <v>0.97955647955647951</v>
      </c>
      <c r="M262" s="88">
        <v>4913</v>
      </c>
      <c r="N262" s="88">
        <v>173</v>
      </c>
      <c r="O262" s="88">
        <v>0</v>
      </c>
      <c r="P262" s="90">
        <v>0.96478729900264604</v>
      </c>
      <c r="Q262" s="88">
        <v>8468</v>
      </c>
      <c r="R262" s="88">
        <v>269</v>
      </c>
      <c r="S262" s="88">
        <v>6</v>
      </c>
      <c r="T262" s="90">
        <v>0.96823334907888525</v>
      </c>
      <c r="U262" s="88">
        <v>36237</v>
      </c>
      <c r="V262" s="88">
        <v>1523</v>
      </c>
      <c r="W262" s="88">
        <v>2</v>
      </c>
      <c r="X262" s="90">
        <v>0.95797113447581206</v>
      </c>
      <c r="Y262" s="85">
        <f t="shared" si="177"/>
        <v>78049</v>
      </c>
      <c r="Z262" s="85">
        <f t="shared" si="177"/>
        <v>2593</v>
      </c>
      <c r="AA262" s="91">
        <f t="shared" si="177"/>
        <v>10</v>
      </c>
      <c r="AB262" s="92">
        <v>1</v>
      </c>
      <c r="AC262" s="84">
        <v>0</v>
      </c>
      <c r="AD262" s="84">
        <v>0</v>
      </c>
      <c r="AE262" s="114">
        <v>1</v>
      </c>
      <c r="AF262" s="84">
        <v>0</v>
      </c>
      <c r="AG262" s="84">
        <v>0</v>
      </c>
      <c r="AH262" s="114">
        <v>1</v>
      </c>
      <c r="AI262" s="84">
        <v>0</v>
      </c>
      <c r="AJ262" s="84">
        <v>0</v>
      </c>
      <c r="AK262" s="218">
        <v>1</v>
      </c>
      <c r="AL262" s="84">
        <v>0</v>
      </c>
      <c r="AM262" s="94">
        <v>0</v>
      </c>
      <c r="AN262" s="218">
        <v>1</v>
      </c>
      <c r="AO262" s="84">
        <v>0</v>
      </c>
      <c r="AP262" s="94">
        <v>0</v>
      </c>
      <c r="AQ262" s="218">
        <v>1</v>
      </c>
      <c r="AR262" s="84">
        <v>0</v>
      </c>
      <c r="AS262" s="94">
        <v>0</v>
      </c>
      <c r="AT262" s="218">
        <v>1</v>
      </c>
      <c r="AU262" s="84">
        <v>0</v>
      </c>
      <c r="AV262" s="219">
        <v>0</v>
      </c>
      <c r="AW262" s="220">
        <f t="shared" si="167"/>
        <v>11115</v>
      </c>
      <c r="AX262" s="220">
        <f t="shared" si="168"/>
        <v>22229</v>
      </c>
      <c r="AY262" s="221">
        <f t="shared" si="169"/>
        <v>44705</v>
      </c>
      <c r="AZ262" s="115"/>
      <c r="BA262" s="97">
        <v>14.5</v>
      </c>
      <c r="BB262" s="98">
        <v>0</v>
      </c>
      <c r="BC262" s="98">
        <v>12</v>
      </c>
      <c r="BD262" s="98">
        <v>7.5</v>
      </c>
      <c r="BE262" s="116">
        <v>10.5</v>
      </c>
      <c r="BF262" s="101"/>
      <c r="BG262" s="84"/>
      <c r="BH262" s="84"/>
      <c r="BI262" s="102"/>
      <c r="BJ262" s="102"/>
      <c r="BK262" s="102"/>
      <c r="BL262" s="103"/>
      <c r="BM262" s="104"/>
      <c r="BN262" s="102"/>
      <c r="BO262" s="102"/>
      <c r="BP262" s="104"/>
      <c r="BQ262" s="104"/>
      <c r="BR262" s="104"/>
      <c r="BS262" s="104"/>
      <c r="BT262" s="105">
        <f t="shared" si="154"/>
        <v>1</v>
      </c>
      <c r="BU262" s="105">
        <f t="shared" si="155"/>
        <v>1</v>
      </c>
      <c r="BV262" s="105">
        <f t="shared" si="156"/>
        <v>1</v>
      </c>
      <c r="BW262" s="105">
        <f t="shared" si="146"/>
        <v>1</v>
      </c>
      <c r="BX262" s="105">
        <f t="shared" si="157"/>
        <v>1</v>
      </c>
      <c r="BY262" s="105">
        <f t="shared" si="158"/>
        <v>1</v>
      </c>
      <c r="BZ262" s="105">
        <f t="shared" si="159"/>
        <v>1</v>
      </c>
      <c r="CA262" s="215">
        <v>0.98</v>
      </c>
      <c r="CB262" s="215">
        <v>0.9</v>
      </c>
      <c r="CC262" s="313">
        <f t="shared" ref="CC262:CI262" si="179">AVERAGE(BT262:BT268)</f>
        <v>1</v>
      </c>
      <c r="CD262" s="313">
        <f t="shared" si="179"/>
        <v>1</v>
      </c>
      <c r="CE262" s="313">
        <f t="shared" si="179"/>
        <v>0.99883116883116885</v>
      </c>
      <c r="CF262" s="313">
        <f t="shared" si="179"/>
        <v>1</v>
      </c>
      <c r="CG262" s="313">
        <f t="shared" si="179"/>
        <v>1</v>
      </c>
      <c r="CH262" s="313">
        <f t="shared" si="179"/>
        <v>1</v>
      </c>
      <c r="CI262" s="313">
        <f t="shared" si="179"/>
        <v>1</v>
      </c>
      <c r="CJ262" s="216">
        <v>0.998</v>
      </c>
      <c r="CK262" s="216">
        <v>0.95</v>
      </c>
      <c r="CL262" s="217">
        <f t="shared" si="147"/>
        <v>1</v>
      </c>
      <c r="CM262" s="217">
        <f t="shared" si="148"/>
        <v>1</v>
      </c>
      <c r="CN262" s="217">
        <f t="shared" si="149"/>
        <v>1</v>
      </c>
      <c r="CO262" s="217">
        <f t="shared" si="150"/>
        <v>1</v>
      </c>
      <c r="CP262" s="217">
        <f t="shared" si="151"/>
        <v>1</v>
      </c>
      <c r="CQ262" s="217">
        <f t="shared" si="152"/>
        <v>1</v>
      </c>
      <c r="CR262" s="217">
        <f t="shared" si="153"/>
        <v>1</v>
      </c>
      <c r="CS262" s="316">
        <f t="shared" ref="CS262:CY262" si="180">AVERAGE(CL262:CL268)</f>
        <v>0.99972108843537411</v>
      </c>
      <c r="CT262" s="316">
        <f t="shared" si="180"/>
        <v>1</v>
      </c>
      <c r="CU262" s="316">
        <f t="shared" si="180"/>
        <v>0.99883116883116885</v>
      </c>
      <c r="CV262" s="316">
        <f t="shared" si="180"/>
        <v>1</v>
      </c>
      <c r="CW262" s="316">
        <f t="shared" si="180"/>
        <v>1</v>
      </c>
      <c r="CX262" s="316">
        <f t="shared" si="180"/>
        <v>1</v>
      </c>
      <c r="CY262" s="316">
        <f t="shared" si="180"/>
        <v>1</v>
      </c>
      <c r="CZ262" s="316">
        <f>(SUM(Q261:Q267)-SUM(R261:R267))/SUM(Q261:Q267)</f>
        <v>0.95855198600622893</v>
      </c>
      <c r="DA262" s="312">
        <f>(SUM(U261:U267)-SUM(V261:V267))/SUM(U261:U267)</f>
        <v>0.96335182327400226</v>
      </c>
      <c r="DB262" s="312">
        <f>((SUM(E261:E267)-SUM(F261:F267))/SUM(E261:E267))</f>
        <v>0.97716714235120106</v>
      </c>
      <c r="DC262" s="312">
        <f>((SUM(I261:I267)-SUM(J261:J267))/SUM(I261:I267))</f>
        <v>0.9685155291534836</v>
      </c>
      <c r="DD262" s="312">
        <f>((SUM(M261:M267)-SUM(N261:N267))/SUM(M261:M267))</f>
        <v>0.96663452266152361</v>
      </c>
      <c r="DE262" s="84">
        <f t="shared" ref="DE262:DG325" si="181">IF(BT262&lt;96.4%,1500,IF(BT262&lt;96.8%,800,IF(BT262&lt;97.2%,750,IF(BT262&lt;97.5%,700,IF(BT262&lt;97.8%,650,IF(BT262&lt;98%,500,))))))</f>
        <v>0</v>
      </c>
      <c r="DF262" s="84">
        <f t="shared" si="181"/>
        <v>0</v>
      </c>
      <c r="DG262" s="84">
        <f t="shared" si="181"/>
        <v>0</v>
      </c>
      <c r="DH262" s="84">
        <f t="shared" ref="DH262:DK325" si="182">IF(BW262&lt;93.4%,1500,IF(BW262&lt;93.8%,800,IF(BW262&lt;94.2%,750,IF(BW262&lt;94.5%,700,IF(BW262&lt;94.8%,650,IF(BW262&lt;95%,500,))))))</f>
        <v>0</v>
      </c>
      <c r="DI262" s="84">
        <f t="shared" si="182"/>
        <v>0</v>
      </c>
      <c r="DJ262" s="84">
        <f t="shared" si="182"/>
        <v>0</v>
      </c>
      <c r="DK262" s="84">
        <f t="shared" si="178"/>
        <v>0</v>
      </c>
      <c r="DL262" s="311">
        <f>IF(CC262&lt;99%,5000,IF(CC262&lt;99.2%,4500,IF(CC262&lt;99.3%,4000,IF(CC262&lt;99.4%,3500,IF(CC262&lt;99.5%,3000,IF(CC262&lt;99.6%,2500,IF(CC262&lt;99.7%,2000,IF(CC262&lt;99.8%,1500,))))))))</f>
        <v>0</v>
      </c>
      <c r="DM262" s="311">
        <f>IF(CD262&lt;99%,5000,IF(CD262&lt;99.2%,4500,IF(CD262&lt;99.3%,4000,IF(CD262&lt;99.4%,3500,IF(CD262&lt;99.5%,3000,IF(CD262&lt;99.6%,2500,IF(CD262&lt;99.7%,2000,IF(CD262&lt;99.8%,1500,))))))))</f>
        <v>0</v>
      </c>
      <c r="DN262" s="311">
        <f>IF(CE262&lt;99%,5000,IF(CE262&lt;99.2%,4500,IF(CE262&lt;99.3%,4000,IF(CE262&lt;99.4%,3500,IF(CE262&lt;99.5%,3000,IF(CE262&lt;99.6%,2500,IF(CE262&lt;99.7%,2000,IF(CE262&lt;99.8%,1500,))))))))</f>
        <v>0</v>
      </c>
      <c r="DO262" s="311">
        <f>IF(CF262&lt;88.2%,5000,IF(CF262&lt;88.4%,4500,IF(CF262&lt;88.5%,4000,IF(CF262&lt;88.6%,3500,IF(CF262&lt;88.7%,3000,IF(CF262&lt;88.8%,2500,IF(CF262&lt;88.9%,2000,IF(CF262&lt;90%,1500,))))))))</f>
        <v>0</v>
      </c>
      <c r="DP262" s="311">
        <f>IF(CG262&lt;99%,5000,IF(CG262&lt;99.2%,4500,IF(CG262&lt;99.3%,4000,IF(CG262&lt;99.4%,3500,IF(CG262&lt;99.5%,3000,IF(CG262&lt;99.6%,2500,IF(CG262&lt;99.7%,2000,IF(CG262&lt;99.8%,1500,))))))))</f>
        <v>0</v>
      </c>
      <c r="DQ262" s="311">
        <f>IF(CH262&lt;99%,5000,IF(CH262&lt;99.2%,4500,IF(CH262&lt;99.3%,4000,IF(CH262&lt;99.4%,3500,IF(CH262&lt;99.5%,3000,IF(CH262&lt;99.6%,2500,IF(CH262&lt;99.7%,2000,IF(CH262&lt;99.8%,1500,))))))))</f>
        <v>0</v>
      </c>
      <c r="DR262" s="311">
        <f>IF(CI262&lt;99%,5000,IF(CI262&lt;99.2%,4500,IF(CI262&lt;99.3%,4000,IF(CI262&lt;99.4%,3500,IF(CI262&lt;99.5%,3000,IF(CI262&lt;99.6%,2500,IF(CI262&lt;99.7%,2000,IF(CI262&lt;99.8%,1500,))))))))</f>
        <v>0</v>
      </c>
    </row>
    <row r="263" spans="1:122" ht="13.5" thickBot="1" x14ac:dyDescent="0.25">
      <c r="A263" s="84">
        <v>1937</v>
      </c>
      <c r="B263" s="309"/>
      <c r="C263" s="112">
        <v>42759</v>
      </c>
      <c r="D263" s="109">
        <f t="shared" si="176"/>
        <v>72277</v>
      </c>
      <c r="E263" s="84">
        <v>9293</v>
      </c>
      <c r="F263" s="88">
        <v>208</v>
      </c>
      <c r="G263" s="84">
        <v>0</v>
      </c>
      <c r="H263" s="110">
        <v>0.9776175616055095</v>
      </c>
      <c r="I263" s="88">
        <v>13243</v>
      </c>
      <c r="J263" s="84">
        <v>573</v>
      </c>
      <c r="K263" s="88">
        <v>3</v>
      </c>
      <c r="L263" s="89">
        <v>0.9567318583402552</v>
      </c>
      <c r="M263" s="88">
        <v>6376</v>
      </c>
      <c r="N263" s="88">
        <v>244</v>
      </c>
      <c r="O263" s="88">
        <v>2</v>
      </c>
      <c r="P263" s="90">
        <v>0.96173149309912176</v>
      </c>
      <c r="Q263" s="88">
        <v>9661</v>
      </c>
      <c r="R263" s="88">
        <v>432</v>
      </c>
      <c r="S263" s="88">
        <v>0</v>
      </c>
      <c r="T263" s="90">
        <v>0.95528413207742469</v>
      </c>
      <c r="U263" s="88">
        <v>33704</v>
      </c>
      <c r="V263" s="88">
        <v>1308</v>
      </c>
      <c r="W263" s="88">
        <v>4</v>
      </c>
      <c r="X263" s="90">
        <v>0.96119154996439593</v>
      </c>
      <c r="Y263" s="85">
        <f t="shared" si="177"/>
        <v>72277</v>
      </c>
      <c r="Z263" s="85">
        <f t="shared" si="177"/>
        <v>2765</v>
      </c>
      <c r="AA263" s="91">
        <f t="shared" si="177"/>
        <v>9</v>
      </c>
      <c r="AB263" s="92">
        <v>1</v>
      </c>
      <c r="AC263" s="84">
        <v>0</v>
      </c>
      <c r="AD263" s="84">
        <v>0</v>
      </c>
      <c r="AE263" s="114">
        <v>1</v>
      </c>
      <c r="AF263" s="84">
        <v>0</v>
      </c>
      <c r="AG263" s="84">
        <v>0</v>
      </c>
      <c r="AH263" s="114">
        <v>1</v>
      </c>
      <c r="AI263" s="84">
        <v>0</v>
      </c>
      <c r="AJ263" s="84">
        <v>0</v>
      </c>
      <c r="AK263" s="218">
        <v>1</v>
      </c>
      <c r="AL263" s="84">
        <v>0</v>
      </c>
      <c r="AM263" s="94">
        <v>0</v>
      </c>
      <c r="AN263" s="218">
        <v>1</v>
      </c>
      <c r="AO263" s="84">
        <v>0</v>
      </c>
      <c r="AP263" s="94">
        <v>0</v>
      </c>
      <c r="AQ263" s="218">
        <v>1</v>
      </c>
      <c r="AR263" s="84">
        <v>0</v>
      </c>
      <c r="AS263" s="94">
        <v>0</v>
      </c>
      <c r="AT263" s="218">
        <v>1</v>
      </c>
      <c r="AU263" s="84">
        <v>0</v>
      </c>
      <c r="AV263" s="219">
        <v>0</v>
      </c>
      <c r="AW263" s="220">
        <f t="shared" si="167"/>
        <v>9293</v>
      </c>
      <c r="AX263" s="220">
        <f t="shared" si="168"/>
        <v>19619</v>
      </c>
      <c r="AY263" s="221">
        <f t="shared" si="169"/>
        <v>43365</v>
      </c>
      <c r="BA263" s="97">
        <v>16</v>
      </c>
      <c r="BB263" s="98">
        <v>0</v>
      </c>
      <c r="BC263" s="98">
        <v>8</v>
      </c>
      <c r="BD263" s="99">
        <v>7.5</v>
      </c>
      <c r="BE263" s="100">
        <v>10.5</v>
      </c>
      <c r="BF263" s="101"/>
      <c r="BG263" s="84"/>
      <c r="BH263" s="84"/>
      <c r="BI263" s="102"/>
      <c r="BJ263" s="102"/>
      <c r="BK263" s="102"/>
      <c r="BL263" s="103"/>
      <c r="BM263" s="104"/>
      <c r="BN263" s="102"/>
      <c r="BO263" s="102"/>
      <c r="BP263" s="104"/>
      <c r="BQ263" s="104"/>
      <c r="BR263" s="104"/>
      <c r="BS263" s="104"/>
      <c r="BT263" s="105">
        <f t="shared" si="154"/>
        <v>1</v>
      </c>
      <c r="BU263" s="105">
        <f t="shared" si="155"/>
        <v>1</v>
      </c>
      <c r="BV263" s="105">
        <f t="shared" si="156"/>
        <v>1</v>
      </c>
      <c r="BW263" s="105">
        <f t="shared" si="146"/>
        <v>1</v>
      </c>
      <c r="BX263" s="105">
        <f t="shared" si="157"/>
        <v>1</v>
      </c>
      <c r="BY263" s="105">
        <f t="shared" si="158"/>
        <v>1</v>
      </c>
      <c r="BZ263" s="105">
        <f t="shared" si="159"/>
        <v>1</v>
      </c>
      <c r="CA263" s="215">
        <v>0.98</v>
      </c>
      <c r="CB263" s="215">
        <v>0.9</v>
      </c>
      <c r="CC263" s="314"/>
      <c r="CD263" s="314"/>
      <c r="CE263" s="314"/>
      <c r="CF263" s="314"/>
      <c r="CG263" s="314"/>
      <c r="CH263" s="314"/>
      <c r="CI263" s="314"/>
      <c r="CJ263" s="216">
        <v>0.998</v>
      </c>
      <c r="CK263" s="216">
        <v>0.95</v>
      </c>
      <c r="CL263" s="217">
        <f t="shared" si="147"/>
        <v>1</v>
      </c>
      <c r="CM263" s="217">
        <f t="shared" si="148"/>
        <v>1</v>
      </c>
      <c r="CN263" s="217">
        <f t="shared" si="149"/>
        <v>1</v>
      </c>
      <c r="CO263" s="217">
        <f t="shared" si="150"/>
        <v>1</v>
      </c>
      <c r="CP263" s="217">
        <f t="shared" si="151"/>
        <v>1</v>
      </c>
      <c r="CQ263" s="217">
        <f t="shared" si="152"/>
        <v>1</v>
      </c>
      <c r="CR263" s="217">
        <f t="shared" si="153"/>
        <v>1</v>
      </c>
      <c r="CS263" s="317"/>
      <c r="CT263" s="317"/>
      <c r="CU263" s="317"/>
      <c r="CV263" s="317"/>
      <c r="CW263" s="317"/>
      <c r="CX263" s="317"/>
      <c r="CY263" s="317"/>
      <c r="CZ263" s="316"/>
      <c r="DA263" s="312"/>
      <c r="DB263" s="312"/>
      <c r="DC263" s="312"/>
      <c r="DD263" s="312"/>
      <c r="DE263" s="84">
        <f t="shared" si="181"/>
        <v>0</v>
      </c>
      <c r="DF263" s="84">
        <f t="shared" si="181"/>
        <v>0</v>
      </c>
      <c r="DG263" s="84">
        <f t="shared" si="181"/>
        <v>0</v>
      </c>
      <c r="DH263" s="84">
        <f t="shared" si="182"/>
        <v>0</v>
      </c>
      <c r="DI263" s="84">
        <f t="shared" si="182"/>
        <v>0</v>
      </c>
      <c r="DJ263" s="84">
        <f t="shared" si="182"/>
        <v>0</v>
      </c>
      <c r="DK263" s="84">
        <f t="shared" si="178"/>
        <v>0</v>
      </c>
      <c r="DL263" s="311"/>
      <c r="DM263" s="311"/>
      <c r="DN263" s="311"/>
      <c r="DO263" s="311"/>
      <c r="DP263" s="311"/>
      <c r="DQ263" s="311"/>
      <c r="DR263" s="311"/>
    </row>
    <row r="264" spans="1:122" ht="13.5" thickBot="1" x14ac:dyDescent="0.25">
      <c r="A264" s="84">
        <v>1938</v>
      </c>
      <c r="B264" s="309"/>
      <c r="C264" s="112">
        <v>42760</v>
      </c>
      <c r="D264" s="109">
        <f t="shared" si="176"/>
        <v>71313</v>
      </c>
      <c r="E264" s="84">
        <v>9354</v>
      </c>
      <c r="F264" s="88">
        <v>215</v>
      </c>
      <c r="G264" s="84">
        <v>1</v>
      </c>
      <c r="H264" s="110">
        <v>0.9770151806713705</v>
      </c>
      <c r="I264" s="88">
        <v>14294</v>
      </c>
      <c r="J264" s="84">
        <v>418</v>
      </c>
      <c r="K264" s="88">
        <v>0</v>
      </c>
      <c r="L264" s="89">
        <v>0.97075696096264164</v>
      </c>
      <c r="M264" s="88">
        <v>5239</v>
      </c>
      <c r="N264" s="88">
        <v>183</v>
      </c>
      <c r="O264" s="88">
        <v>0</v>
      </c>
      <c r="P264" s="90">
        <v>0.96506966978430997</v>
      </c>
      <c r="Q264" s="88">
        <v>8407</v>
      </c>
      <c r="R264" s="88">
        <v>329</v>
      </c>
      <c r="S264" s="88">
        <v>3</v>
      </c>
      <c r="T264" s="90">
        <v>0.96086594504579514</v>
      </c>
      <c r="U264" s="88">
        <v>34019</v>
      </c>
      <c r="V264" s="88">
        <v>1309</v>
      </c>
      <c r="W264" s="88">
        <v>8</v>
      </c>
      <c r="X264" s="90">
        <v>0.9615215026896734</v>
      </c>
      <c r="Y264" s="85">
        <f t="shared" si="177"/>
        <v>71313</v>
      </c>
      <c r="Z264" s="85">
        <f t="shared" si="177"/>
        <v>2454</v>
      </c>
      <c r="AA264" s="91">
        <f t="shared" si="177"/>
        <v>12</v>
      </c>
      <c r="AB264" s="92">
        <v>1</v>
      </c>
      <c r="AC264" s="84">
        <v>0</v>
      </c>
      <c r="AD264" s="84">
        <v>0</v>
      </c>
      <c r="AE264" s="114">
        <v>1</v>
      </c>
      <c r="AF264" s="84">
        <v>0</v>
      </c>
      <c r="AG264" s="84">
        <v>0</v>
      </c>
      <c r="AH264" s="114">
        <v>0.99181818181818182</v>
      </c>
      <c r="AI264" s="84">
        <v>2</v>
      </c>
      <c r="AJ264" s="84">
        <v>0.18</v>
      </c>
      <c r="AK264" s="218">
        <v>1</v>
      </c>
      <c r="AL264" s="84">
        <v>0</v>
      </c>
      <c r="AM264" s="94">
        <v>0</v>
      </c>
      <c r="AN264" s="218">
        <v>1</v>
      </c>
      <c r="AO264" s="84">
        <v>0</v>
      </c>
      <c r="AP264" s="94">
        <v>0</v>
      </c>
      <c r="AQ264" s="218">
        <v>1</v>
      </c>
      <c r="AR264" s="84">
        <v>0</v>
      </c>
      <c r="AS264" s="94">
        <v>0</v>
      </c>
      <c r="AT264" s="218">
        <v>1</v>
      </c>
      <c r="AU264" s="84">
        <v>0</v>
      </c>
      <c r="AV264" s="219">
        <v>0</v>
      </c>
      <c r="AW264" s="220">
        <f t="shared" si="167"/>
        <v>9354</v>
      </c>
      <c r="AX264" s="220">
        <f t="shared" si="168"/>
        <v>19533</v>
      </c>
      <c r="AY264" s="221">
        <f t="shared" si="169"/>
        <v>42426</v>
      </c>
      <c r="AZ264" s="115" t="s">
        <v>878</v>
      </c>
      <c r="BA264" s="97">
        <v>21</v>
      </c>
      <c r="BB264" s="98">
        <v>9</v>
      </c>
      <c r="BC264" s="98">
        <v>18</v>
      </c>
      <c r="BD264" s="99">
        <v>7.5</v>
      </c>
      <c r="BE264" s="100">
        <v>10.5</v>
      </c>
      <c r="BF264" s="101"/>
      <c r="BG264" s="84"/>
      <c r="BH264" s="84">
        <v>1.08</v>
      </c>
      <c r="BI264" s="102"/>
      <c r="BJ264" s="102"/>
      <c r="BK264" s="102"/>
      <c r="BL264" s="103"/>
      <c r="BM264" s="104"/>
      <c r="BN264" s="102"/>
      <c r="BO264" s="102">
        <v>1</v>
      </c>
      <c r="BP264" s="104"/>
      <c r="BQ264" s="104"/>
      <c r="BR264" s="104"/>
      <c r="BS264" s="104"/>
      <c r="BT264" s="105">
        <f t="shared" si="154"/>
        <v>1</v>
      </c>
      <c r="BU264" s="105">
        <f t="shared" si="155"/>
        <v>1</v>
      </c>
      <c r="BV264" s="105">
        <f t="shared" si="156"/>
        <v>0.99181818181818182</v>
      </c>
      <c r="BW264" s="105">
        <f t="shared" si="146"/>
        <v>1</v>
      </c>
      <c r="BX264" s="105">
        <f t="shared" si="157"/>
        <v>1</v>
      </c>
      <c r="BY264" s="105">
        <f t="shared" si="158"/>
        <v>1</v>
      </c>
      <c r="BZ264" s="105">
        <f t="shared" si="159"/>
        <v>1</v>
      </c>
      <c r="CA264" s="215">
        <v>0.98</v>
      </c>
      <c r="CB264" s="215">
        <v>0.9</v>
      </c>
      <c r="CC264" s="314"/>
      <c r="CD264" s="314"/>
      <c r="CE264" s="314"/>
      <c r="CF264" s="314"/>
      <c r="CG264" s="314"/>
      <c r="CH264" s="314"/>
      <c r="CI264" s="314"/>
      <c r="CJ264" s="216">
        <v>0.998</v>
      </c>
      <c r="CK264" s="216">
        <v>0.95</v>
      </c>
      <c r="CL264" s="217">
        <f t="shared" si="147"/>
        <v>1</v>
      </c>
      <c r="CM264" s="217">
        <f t="shared" si="148"/>
        <v>1</v>
      </c>
      <c r="CN264" s="217">
        <f t="shared" si="149"/>
        <v>0.99181818181818182</v>
      </c>
      <c r="CO264" s="217">
        <f t="shared" si="150"/>
        <v>1</v>
      </c>
      <c r="CP264" s="217">
        <f t="shared" si="151"/>
        <v>1</v>
      </c>
      <c r="CQ264" s="217">
        <f t="shared" si="152"/>
        <v>1</v>
      </c>
      <c r="CR264" s="217">
        <f t="shared" si="153"/>
        <v>1</v>
      </c>
      <c r="CS264" s="317"/>
      <c r="CT264" s="317"/>
      <c r="CU264" s="317"/>
      <c r="CV264" s="317"/>
      <c r="CW264" s="317"/>
      <c r="CX264" s="317"/>
      <c r="CY264" s="317"/>
      <c r="CZ264" s="316"/>
      <c r="DA264" s="312"/>
      <c r="DB264" s="312"/>
      <c r="DC264" s="312"/>
      <c r="DD264" s="312"/>
      <c r="DE264" s="84">
        <f t="shared" si="181"/>
        <v>0</v>
      </c>
      <c r="DF264" s="84">
        <f t="shared" si="181"/>
        <v>0</v>
      </c>
      <c r="DG264" s="84">
        <f t="shared" si="181"/>
        <v>0</v>
      </c>
      <c r="DH264" s="84">
        <f t="shared" si="182"/>
        <v>0</v>
      </c>
      <c r="DI264" s="84">
        <f t="shared" si="182"/>
        <v>0</v>
      </c>
      <c r="DJ264" s="84">
        <f t="shared" si="182"/>
        <v>0</v>
      </c>
      <c r="DK264" s="84">
        <f t="shared" si="178"/>
        <v>0</v>
      </c>
      <c r="DL264" s="311"/>
      <c r="DM264" s="311"/>
      <c r="DN264" s="311"/>
      <c r="DO264" s="311"/>
      <c r="DP264" s="311"/>
      <c r="DQ264" s="311"/>
      <c r="DR264" s="311"/>
    </row>
    <row r="265" spans="1:122" ht="13.5" thickBot="1" x14ac:dyDescent="0.25">
      <c r="A265" s="84">
        <v>1939</v>
      </c>
      <c r="B265" s="309"/>
      <c r="C265" s="112">
        <v>42761</v>
      </c>
      <c r="D265" s="109">
        <f t="shared" si="176"/>
        <v>72869</v>
      </c>
      <c r="E265" s="84">
        <v>9606</v>
      </c>
      <c r="F265" s="88">
        <v>221</v>
      </c>
      <c r="G265" s="84">
        <v>0</v>
      </c>
      <c r="H265" s="110">
        <v>0.97699354570060382</v>
      </c>
      <c r="I265" s="88">
        <v>14411</v>
      </c>
      <c r="J265" s="84">
        <v>460</v>
      </c>
      <c r="K265" s="88">
        <v>0</v>
      </c>
      <c r="L265" s="89">
        <v>0.96807993893553534</v>
      </c>
      <c r="M265" s="88">
        <v>6545</v>
      </c>
      <c r="N265" s="88">
        <v>154</v>
      </c>
      <c r="O265" s="88">
        <v>0</v>
      </c>
      <c r="P265" s="90">
        <v>0.97647058823529409</v>
      </c>
      <c r="Q265" s="88">
        <v>9964</v>
      </c>
      <c r="R265" s="88">
        <v>415</v>
      </c>
      <c r="S265" s="88">
        <v>5</v>
      </c>
      <c r="T265" s="90">
        <v>0.95835006021678038</v>
      </c>
      <c r="U265" s="88">
        <v>32343</v>
      </c>
      <c r="V265" s="88">
        <v>1270</v>
      </c>
      <c r="W265" s="88">
        <v>21</v>
      </c>
      <c r="X265" s="90">
        <v>0.96073338898679772</v>
      </c>
      <c r="Y265" s="85">
        <f t="shared" si="177"/>
        <v>72869</v>
      </c>
      <c r="Z265" s="85">
        <f t="shared" si="177"/>
        <v>2520</v>
      </c>
      <c r="AA265" s="91">
        <f t="shared" si="177"/>
        <v>26</v>
      </c>
      <c r="AB265" s="92">
        <v>0.99804761904761907</v>
      </c>
      <c r="AC265" s="84">
        <v>1</v>
      </c>
      <c r="AD265" s="84">
        <v>4.1000000000000002E-2</v>
      </c>
      <c r="AE265" s="114">
        <v>1</v>
      </c>
      <c r="AF265" s="84">
        <v>0</v>
      </c>
      <c r="AG265" s="84">
        <v>0</v>
      </c>
      <c r="AH265" s="114">
        <v>1</v>
      </c>
      <c r="AI265" s="84">
        <v>0</v>
      </c>
      <c r="AJ265" s="84">
        <v>0</v>
      </c>
      <c r="AK265" s="218">
        <v>1</v>
      </c>
      <c r="AL265" s="84">
        <v>0</v>
      </c>
      <c r="AM265" s="94">
        <v>0</v>
      </c>
      <c r="AN265" s="218">
        <v>1</v>
      </c>
      <c r="AO265" s="84">
        <v>0</v>
      </c>
      <c r="AP265" s="94">
        <v>0</v>
      </c>
      <c r="AQ265" s="218">
        <v>1</v>
      </c>
      <c r="AR265" s="84">
        <v>0</v>
      </c>
      <c r="AS265" s="94">
        <v>0</v>
      </c>
      <c r="AT265" s="218">
        <v>1</v>
      </c>
      <c r="AU265" s="84">
        <v>0</v>
      </c>
      <c r="AV265" s="219">
        <v>0</v>
      </c>
      <c r="AW265" s="220">
        <f t="shared" si="167"/>
        <v>9606</v>
      </c>
      <c r="AX265" s="220">
        <f t="shared" si="168"/>
        <v>20956</v>
      </c>
      <c r="AY265" s="221">
        <f t="shared" si="169"/>
        <v>42307</v>
      </c>
      <c r="AZ265" s="115" t="s">
        <v>879</v>
      </c>
      <c r="BA265" s="97">
        <v>21</v>
      </c>
      <c r="BB265" s="98">
        <v>9</v>
      </c>
      <c r="BC265" s="98">
        <v>22</v>
      </c>
      <c r="BD265" s="99">
        <v>7.5</v>
      </c>
      <c r="BE265" s="100">
        <v>10.5</v>
      </c>
      <c r="BF265" s="101">
        <v>0.13</v>
      </c>
      <c r="BG265" s="84"/>
      <c r="BH265" s="84"/>
      <c r="BI265" s="102"/>
      <c r="BJ265" s="102"/>
      <c r="BK265" s="102"/>
      <c r="BL265" s="103"/>
      <c r="BM265" s="104">
        <v>0</v>
      </c>
      <c r="BN265" s="102"/>
      <c r="BO265" s="102"/>
      <c r="BP265" s="104"/>
      <c r="BQ265" s="104"/>
      <c r="BR265" s="104"/>
      <c r="BS265" s="104"/>
      <c r="BT265" s="105">
        <f t="shared" si="154"/>
        <v>1</v>
      </c>
      <c r="BU265" s="105">
        <f t="shared" si="155"/>
        <v>1</v>
      </c>
      <c r="BV265" s="105">
        <f t="shared" si="156"/>
        <v>1</v>
      </c>
      <c r="BW265" s="105">
        <f t="shared" si="146"/>
        <v>1</v>
      </c>
      <c r="BX265" s="105">
        <f t="shared" si="157"/>
        <v>1</v>
      </c>
      <c r="BY265" s="105">
        <f t="shared" si="158"/>
        <v>1</v>
      </c>
      <c r="BZ265" s="105">
        <f t="shared" si="159"/>
        <v>1</v>
      </c>
      <c r="CA265" s="215">
        <v>0.98</v>
      </c>
      <c r="CB265" s="215">
        <v>0.9</v>
      </c>
      <c r="CC265" s="314"/>
      <c r="CD265" s="314"/>
      <c r="CE265" s="314"/>
      <c r="CF265" s="314"/>
      <c r="CG265" s="314"/>
      <c r="CH265" s="314"/>
      <c r="CI265" s="314"/>
      <c r="CJ265" s="216">
        <v>0.998</v>
      </c>
      <c r="CK265" s="216">
        <v>0.95</v>
      </c>
      <c r="CL265" s="217">
        <f t="shared" si="147"/>
        <v>0.99804761904761907</v>
      </c>
      <c r="CM265" s="217">
        <f t="shared" si="148"/>
        <v>1</v>
      </c>
      <c r="CN265" s="217">
        <f t="shared" si="149"/>
        <v>1</v>
      </c>
      <c r="CO265" s="217">
        <f t="shared" si="150"/>
        <v>1</v>
      </c>
      <c r="CP265" s="217">
        <f t="shared" si="151"/>
        <v>1</v>
      </c>
      <c r="CQ265" s="217">
        <f t="shared" si="152"/>
        <v>1</v>
      </c>
      <c r="CR265" s="217">
        <f t="shared" si="153"/>
        <v>1</v>
      </c>
      <c r="CS265" s="317"/>
      <c r="CT265" s="317"/>
      <c r="CU265" s="317"/>
      <c r="CV265" s="317"/>
      <c r="CW265" s="317"/>
      <c r="CX265" s="317"/>
      <c r="CY265" s="317"/>
      <c r="CZ265" s="316"/>
      <c r="DA265" s="312"/>
      <c r="DB265" s="312"/>
      <c r="DC265" s="312"/>
      <c r="DD265" s="312"/>
      <c r="DE265" s="84">
        <f t="shared" si="181"/>
        <v>0</v>
      </c>
      <c r="DF265" s="84">
        <f t="shared" si="181"/>
        <v>0</v>
      </c>
      <c r="DG265" s="84">
        <f t="shared" si="181"/>
        <v>0</v>
      </c>
      <c r="DH265" s="84">
        <f t="shared" si="182"/>
        <v>0</v>
      </c>
      <c r="DI265" s="84">
        <f t="shared" si="182"/>
        <v>0</v>
      </c>
      <c r="DJ265" s="84">
        <f t="shared" si="182"/>
        <v>0</v>
      </c>
      <c r="DK265" s="84">
        <f t="shared" si="178"/>
        <v>0</v>
      </c>
      <c r="DL265" s="311"/>
      <c r="DM265" s="311"/>
      <c r="DN265" s="311"/>
      <c r="DO265" s="311"/>
      <c r="DP265" s="311"/>
      <c r="DQ265" s="311"/>
      <c r="DR265" s="311"/>
    </row>
    <row r="266" spans="1:122" ht="13.5" thickBot="1" x14ac:dyDescent="0.25">
      <c r="A266" s="84">
        <v>1940</v>
      </c>
      <c r="B266" s="309"/>
      <c r="C266" s="112">
        <v>42762</v>
      </c>
      <c r="D266" s="109">
        <f t="shared" si="176"/>
        <v>67930</v>
      </c>
      <c r="E266" s="84">
        <v>8633</v>
      </c>
      <c r="F266" s="88">
        <v>178</v>
      </c>
      <c r="G266" s="84">
        <v>0</v>
      </c>
      <c r="H266" s="89">
        <v>0.97938144329896903</v>
      </c>
      <c r="I266" s="88">
        <v>13211</v>
      </c>
      <c r="J266" s="84">
        <v>425</v>
      </c>
      <c r="K266" s="88">
        <v>3</v>
      </c>
      <c r="L266" s="89">
        <v>0.96782983877072137</v>
      </c>
      <c r="M266" s="88">
        <v>5077</v>
      </c>
      <c r="N266" s="88">
        <v>173</v>
      </c>
      <c r="O266" s="88">
        <v>3</v>
      </c>
      <c r="P266" s="90">
        <v>0.96592475871577699</v>
      </c>
      <c r="Q266" s="88">
        <v>7843</v>
      </c>
      <c r="R266" s="88">
        <v>359</v>
      </c>
      <c r="S266" s="88">
        <v>4</v>
      </c>
      <c r="T266" s="90">
        <v>0.95422669896723189</v>
      </c>
      <c r="U266" s="88">
        <v>33166</v>
      </c>
      <c r="V266" s="88">
        <v>1913</v>
      </c>
      <c r="W266" s="88">
        <v>10</v>
      </c>
      <c r="X266" s="90">
        <v>0.94232044865223419</v>
      </c>
      <c r="Y266" s="85">
        <f t="shared" si="177"/>
        <v>67930</v>
      </c>
      <c r="Z266" s="85">
        <f t="shared" si="177"/>
        <v>3048</v>
      </c>
      <c r="AA266" s="91">
        <f t="shared" si="177"/>
        <v>20</v>
      </c>
      <c r="AB266" s="92">
        <v>1</v>
      </c>
      <c r="AC266" s="84">
        <v>0</v>
      </c>
      <c r="AD266" s="84">
        <v>0</v>
      </c>
      <c r="AE266" s="114">
        <v>1</v>
      </c>
      <c r="AF266" s="84">
        <v>0</v>
      </c>
      <c r="AG266" s="84">
        <v>0</v>
      </c>
      <c r="AH266" s="114">
        <v>1</v>
      </c>
      <c r="AI266" s="84">
        <v>0</v>
      </c>
      <c r="AJ266" s="84">
        <v>0</v>
      </c>
      <c r="AK266" s="218">
        <v>1</v>
      </c>
      <c r="AL266" s="84">
        <v>0</v>
      </c>
      <c r="AM266" s="94">
        <v>0</v>
      </c>
      <c r="AN266" s="218">
        <v>1</v>
      </c>
      <c r="AO266" s="84">
        <v>0</v>
      </c>
      <c r="AP266" s="94">
        <v>0</v>
      </c>
      <c r="AQ266" s="218">
        <v>1</v>
      </c>
      <c r="AR266" s="84">
        <v>0</v>
      </c>
      <c r="AS266" s="94">
        <v>0</v>
      </c>
      <c r="AT266" s="218">
        <v>1</v>
      </c>
      <c r="AU266" s="84">
        <v>0</v>
      </c>
      <c r="AV266" s="219">
        <v>0</v>
      </c>
      <c r="AW266" s="220">
        <f t="shared" si="167"/>
        <v>8633</v>
      </c>
      <c r="AX266" s="220">
        <f t="shared" si="168"/>
        <v>18288</v>
      </c>
      <c r="AY266" s="221">
        <f t="shared" si="169"/>
        <v>41009</v>
      </c>
      <c r="AZ266" s="115"/>
      <c r="BA266" s="97">
        <v>21</v>
      </c>
      <c r="BB266" s="98">
        <v>9</v>
      </c>
      <c r="BC266" s="98">
        <v>22</v>
      </c>
      <c r="BD266" s="99">
        <v>7.5</v>
      </c>
      <c r="BE266" s="100">
        <v>10.5</v>
      </c>
      <c r="BF266" s="101"/>
      <c r="BG266" s="84"/>
      <c r="BH266" s="84"/>
      <c r="BI266" s="102"/>
      <c r="BJ266" s="102"/>
      <c r="BK266" s="102"/>
      <c r="BL266" s="103"/>
      <c r="BM266" s="104"/>
      <c r="BN266" s="102"/>
      <c r="BO266" s="102"/>
      <c r="BP266" s="104"/>
      <c r="BQ266" s="104"/>
      <c r="BR266" s="104"/>
      <c r="BS266" s="104"/>
      <c r="BT266" s="105">
        <f t="shared" si="154"/>
        <v>1</v>
      </c>
      <c r="BU266" s="105">
        <f t="shared" si="155"/>
        <v>1</v>
      </c>
      <c r="BV266" s="105">
        <f t="shared" si="156"/>
        <v>1</v>
      </c>
      <c r="BW266" s="105">
        <f t="shared" si="146"/>
        <v>1</v>
      </c>
      <c r="BX266" s="105">
        <f t="shared" si="157"/>
        <v>1</v>
      </c>
      <c r="BY266" s="105">
        <f t="shared" si="158"/>
        <v>1</v>
      </c>
      <c r="BZ266" s="105">
        <f t="shared" si="159"/>
        <v>1</v>
      </c>
      <c r="CA266" s="215">
        <v>0.98</v>
      </c>
      <c r="CB266" s="215">
        <v>0.9</v>
      </c>
      <c r="CC266" s="314"/>
      <c r="CD266" s="314"/>
      <c r="CE266" s="314"/>
      <c r="CF266" s="314"/>
      <c r="CG266" s="314"/>
      <c r="CH266" s="314"/>
      <c r="CI266" s="314"/>
      <c r="CJ266" s="216">
        <v>0.998</v>
      </c>
      <c r="CK266" s="216">
        <v>0.95</v>
      </c>
      <c r="CL266" s="217">
        <f t="shared" si="147"/>
        <v>1</v>
      </c>
      <c r="CM266" s="217">
        <f t="shared" si="148"/>
        <v>1</v>
      </c>
      <c r="CN266" s="217">
        <f t="shared" si="149"/>
        <v>1</v>
      </c>
      <c r="CO266" s="217">
        <f t="shared" si="150"/>
        <v>1</v>
      </c>
      <c r="CP266" s="217">
        <f t="shared" si="151"/>
        <v>1</v>
      </c>
      <c r="CQ266" s="217">
        <f t="shared" si="152"/>
        <v>1</v>
      </c>
      <c r="CR266" s="217">
        <f t="shared" si="153"/>
        <v>1</v>
      </c>
      <c r="CS266" s="317"/>
      <c r="CT266" s="317"/>
      <c r="CU266" s="317"/>
      <c r="CV266" s="317"/>
      <c r="CW266" s="317"/>
      <c r="CX266" s="317"/>
      <c r="CY266" s="317"/>
      <c r="CZ266" s="316"/>
      <c r="DA266" s="312"/>
      <c r="DB266" s="312"/>
      <c r="DC266" s="312"/>
      <c r="DD266" s="312"/>
      <c r="DE266" s="84">
        <f t="shared" si="181"/>
        <v>0</v>
      </c>
      <c r="DF266" s="84">
        <f t="shared" si="181"/>
        <v>0</v>
      </c>
      <c r="DG266" s="84">
        <f t="shared" si="181"/>
        <v>0</v>
      </c>
      <c r="DH266" s="84">
        <f t="shared" si="182"/>
        <v>0</v>
      </c>
      <c r="DI266" s="84">
        <f t="shared" si="182"/>
        <v>0</v>
      </c>
      <c r="DJ266" s="84">
        <f t="shared" si="182"/>
        <v>0</v>
      </c>
      <c r="DK266" s="84">
        <f t="shared" si="178"/>
        <v>0</v>
      </c>
      <c r="DL266" s="311"/>
      <c r="DM266" s="311"/>
      <c r="DN266" s="311"/>
      <c r="DO266" s="311"/>
      <c r="DP266" s="311"/>
      <c r="DQ266" s="311"/>
      <c r="DR266" s="311"/>
    </row>
    <row r="267" spans="1:122" ht="13.5" thickBot="1" x14ac:dyDescent="0.25">
      <c r="A267" s="84">
        <v>1941</v>
      </c>
      <c r="B267" s="309"/>
      <c r="C267" s="112">
        <v>42763</v>
      </c>
      <c r="D267" s="109">
        <f t="shared" si="176"/>
        <v>57645</v>
      </c>
      <c r="E267" s="84">
        <v>0</v>
      </c>
      <c r="F267" s="88">
        <v>0</v>
      </c>
      <c r="G267" s="84">
        <v>0</v>
      </c>
      <c r="H267" s="89"/>
      <c r="I267" s="88">
        <v>4352</v>
      </c>
      <c r="J267" s="84">
        <v>179</v>
      </c>
      <c r="K267" s="88">
        <v>1</v>
      </c>
      <c r="L267" s="89">
        <v>0.95886948529411764</v>
      </c>
      <c r="M267" s="88">
        <v>2207</v>
      </c>
      <c r="N267" s="88">
        <v>72</v>
      </c>
      <c r="O267" s="88">
        <v>3</v>
      </c>
      <c r="P267" s="90">
        <v>0.96737652922519257</v>
      </c>
      <c r="Q267" s="88">
        <v>2339</v>
      </c>
      <c r="R267" s="88">
        <v>128</v>
      </c>
      <c r="S267" s="88">
        <v>1</v>
      </c>
      <c r="T267" s="90">
        <v>0.94527575887131254</v>
      </c>
      <c r="U267" s="88">
        <v>48747</v>
      </c>
      <c r="V267" s="88">
        <v>1367</v>
      </c>
      <c r="W267" s="88">
        <v>4</v>
      </c>
      <c r="X267" s="90">
        <v>0.97195724865119904</v>
      </c>
      <c r="Y267" s="85">
        <f t="shared" si="177"/>
        <v>57645</v>
      </c>
      <c r="Z267" s="85">
        <f t="shared" si="177"/>
        <v>1746</v>
      </c>
      <c r="AA267" s="91">
        <f t="shared" si="177"/>
        <v>9</v>
      </c>
      <c r="AB267" s="92">
        <v>1</v>
      </c>
      <c r="AC267" s="84">
        <v>0</v>
      </c>
      <c r="AD267" s="84">
        <v>0</v>
      </c>
      <c r="AE267" s="114">
        <v>1</v>
      </c>
      <c r="AF267" s="84">
        <v>0</v>
      </c>
      <c r="AG267" s="84">
        <v>0</v>
      </c>
      <c r="AH267" s="114">
        <v>1</v>
      </c>
      <c r="AI267" s="84">
        <v>0</v>
      </c>
      <c r="AJ267" s="84">
        <v>0</v>
      </c>
      <c r="AK267" s="218">
        <v>1</v>
      </c>
      <c r="AL267" s="84">
        <v>0</v>
      </c>
      <c r="AM267" s="94">
        <v>0</v>
      </c>
      <c r="AN267" s="218">
        <v>1</v>
      </c>
      <c r="AO267" s="84">
        <v>0</v>
      </c>
      <c r="AP267" s="94">
        <v>0</v>
      </c>
      <c r="AQ267" s="218">
        <v>1</v>
      </c>
      <c r="AR267" s="84">
        <v>0</v>
      </c>
      <c r="AS267" s="94">
        <v>0</v>
      </c>
      <c r="AT267" s="218">
        <v>1</v>
      </c>
      <c r="AU267" s="84">
        <v>0</v>
      </c>
      <c r="AV267" s="219">
        <v>0</v>
      </c>
      <c r="AW267" s="220">
        <f t="shared" si="167"/>
        <v>0</v>
      </c>
      <c r="AX267" s="220">
        <f t="shared" si="168"/>
        <v>6559</v>
      </c>
      <c r="AY267" s="221">
        <f t="shared" si="169"/>
        <v>51086</v>
      </c>
      <c r="AZ267" s="115"/>
      <c r="BA267" s="97">
        <v>21</v>
      </c>
      <c r="BB267" s="98">
        <v>9</v>
      </c>
      <c r="BC267" s="98">
        <v>22</v>
      </c>
      <c r="BD267" s="99">
        <v>7.5</v>
      </c>
      <c r="BE267" s="100">
        <v>10.5</v>
      </c>
      <c r="BF267" s="101"/>
      <c r="BG267" s="84"/>
      <c r="BH267" s="84"/>
      <c r="BI267" s="102"/>
      <c r="BJ267" s="102"/>
      <c r="BK267" s="102"/>
      <c r="BL267" s="103"/>
      <c r="BM267" s="104"/>
      <c r="BN267" s="102"/>
      <c r="BO267" s="102"/>
      <c r="BP267" s="104"/>
      <c r="BQ267" s="104"/>
      <c r="BR267" s="104"/>
      <c r="BS267" s="104"/>
      <c r="BT267" s="105">
        <f t="shared" si="154"/>
        <v>1</v>
      </c>
      <c r="BU267" s="105">
        <f t="shared" si="155"/>
        <v>1</v>
      </c>
      <c r="BV267" s="105">
        <f t="shared" si="156"/>
        <v>1</v>
      </c>
      <c r="BW267" s="105">
        <f t="shared" si="146"/>
        <v>1</v>
      </c>
      <c r="BX267" s="105">
        <f t="shared" si="157"/>
        <v>1</v>
      </c>
      <c r="BY267" s="105">
        <f t="shared" si="158"/>
        <v>1</v>
      </c>
      <c r="BZ267" s="105">
        <f t="shared" si="159"/>
        <v>1</v>
      </c>
      <c r="CA267" s="215">
        <v>0.98</v>
      </c>
      <c r="CB267" s="215">
        <v>0.9</v>
      </c>
      <c r="CC267" s="314"/>
      <c r="CD267" s="314"/>
      <c r="CE267" s="314"/>
      <c r="CF267" s="314"/>
      <c r="CG267" s="314"/>
      <c r="CH267" s="314"/>
      <c r="CI267" s="314"/>
      <c r="CJ267" s="216">
        <v>0.998</v>
      </c>
      <c r="CK267" s="216">
        <v>0.95</v>
      </c>
      <c r="CL267" s="217">
        <f t="shared" si="147"/>
        <v>1</v>
      </c>
      <c r="CM267" s="217">
        <f t="shared" si="148"/>
        <v>1</v>
      </c>
      <c r="CN267" s="217">
        <f t="shared" si="149"/>
        <v>1</v>
      </c>
      <c r="CO267" s="217">
        <f t="shared" si="150"/>
        <v>1</v>
      </c>
      <c r="CP267" s="217">
        <f t="shared" si="151"/>
        <v>1</v>
      </c>
      <c r="CQ267" s="217">
        <f t="shared" si="152"/>
        <v>1</v>
      </c>
      <c r="CR267" s="217">
        <f t="shared" si="153"/>
        <v>1</v>
      </c>
      <c r="CS267" s="317"/>
      <c r="CT267" s="317"/>
      <c r="CU267" s="317"/>
      <c r="CV267" s="317"/>
      <c r="CW267" s="317"/>
      <c r="CX267" s="317"/>
      <c r="CY267" s="317"/>
      <c r="CZ267" s="316"/>
      <c r="DA267" s="312"/>
      <c r="DB267" s="312"/>
      <c r="DC267" s="312"/>
      <c r="DD267" s="312"/>
      <c r="DE267" s="84">
        <f t="shared" si="181"/>
        <v>0</v>
      </c>
      <c r="DF267" s="84">
        <f t="shared" si="181"/>
        <v>0</v>
      </c>
      <c r="DG267" s="84">
        <f t="shared" si="181"/>
        <v>0</v>
      </c>
      <c r="DH267" s="84">
        <f t="shared" si="182"/>
        <v>0</v>
      </c>
      <c r="DI267" s="84">
        <f t="shared" si="182"/>
        <v>0</v>
      </c>
      <c r="DJ267" s="84">
        <f t="shared" si="182"/>
        <v>0</v>
      </c>
      <c r="DK267" s="84">
        <f t="shared" si="178"/>
        <v>0</v>
      </c>
      <c r="DL267" s="311"/>
      <c r="DM267" s="311"/>
      <c r="DN267" s="311"/>
      <c r="DO267" s="311"/>
      <c r="DP267" s="311"/>
      <c r="DQ267" s="311"/>
      <c r="DR267" s="311"/>
    </row>
    <row r="268" spans="1:122" ht="13.5" thickBot="1" x14ac:dyDescent="0.25">
      <c r="A268" s="84">
        <v>1942</v>
      </c>
      <c r="B268" s="310"/>
      <c r="C268" s="112">
        <v>42764</v>
      </c>
      <c r="D268" s="109">
        <f t="shared" si="176"/>
        <v>28414</v>
      </c>
      <c r="E268" s="84">
        <v>0</v>
      </c>
      <c r="F268" s="88">
        <v>0</v>
      </c>
      <c r="G268" s="84">
        <v>0</v>
      </c>
      <c r="H268" s="89"/>
      <c r="I268" s="88">
        <v>575</v>
      </c>
      <c r="J268" s="84">
        <v>13</v>
      </c>
      <c r="K268" s="88">
        <v>0</v>
      </c>
      <c r="L268" s="89">
        <v>0.97739130434782606</v>
      </c>
      <c r="M268" s="88">
        <v>375</v>
      </c>
      <c r="N268" s="88">
        <v>13</v>
      </c>
      <c r="O268" s="88">
        <v>0</v>
      </c>
      <c r="P268" s="90">
        <v>0.96533333333333338</v>
      </c>
      <c r="Q268" s="88">
        <v>107</v>
      </c>
      <c r="R268" s="88">
        <v>4</v>
      </c>
      <c r="S268" s="88">
        <v>0</v>
      </c>
      <c r="T268" s="90">
        <v>0.96261682242990654</v>
      </c>
      <c r="U268" s="88">
        <v>27357</v>
      </c>
      <c r="V268" s="88">
        <v>482</v>
      </c>
      <c r="W268" s="88">
        <v>0</v>
      </c>
      <c r="X268" s="90">
        <v>0.98238110903973386</v>
      </c>
      <c r="Y268" s="85">
        <f>E268+I268+M268+Q268+U268</f>
        <v>28414</v>
      </c>
      <c r="Z268" s="85">
        <f>F268+J268+N268+R268+V268</f>
        <v>512</v>
      </c>
      <c r="AA268" s="91">
        <f>G268+K268+O268+S268+W268</f>
        <v>0</v>
      </c>
      <c r="AB268" s="92">
        <v>1</v>
      </c>
      <c r="AC268" s="84">
        <v>0</v>
      </c>
      <c r="AD268" s="84">
        <v>0</v>
      </c>
      <c r="AE268" s="114">
        <v>1</v>
      </c>
      <c r="AF268" s="84">
        <v>0</v>
      </c>
      <c r="AG268" s="84">
        <v>0</v>
      </c>
      <c r="AH268" s="114">
        <v>1</v>
      </c>
      <c r="AI268" s="84">
        <v>0</v>
      </c>
      <c r="AJ268" s="84">
        <v>0</v>
      </c>
      <c r="AK268" s="218">
        <v>1</v>
      </c>
      <c r="AL268" s="84">
        <v>0</v>
      </c>
      <c r="AM268" s="94">
        <v>0</v>
      </c>
      <c r="AN268" s="218">
        <v>1</v>
      </c>
      <c r="AO268" s="84">
        <v>0</v>
      </c>
      <c r="AP268" s="94">
        <v>0</v>
      </c>
      <c r="AQ268" s="218">
        <v>1</v>
      </c>
      <c r="AR268" s="84">
        <v>0</v>
      </c>
      <c r="AS268" s="94">
        <v>0</v>
      </c>
      <c r="AT268" s="218">
        <v>1</v>
      </c>
      <c r="AU268" s="84">
        <v>0</v>
      </c>
      <c r="AV268" s="219">
        <v>0</v>
      </c>
      <c r="AW268" s="220">
        <f t="shared" si="167"/>
        <v>0</v>
      </c>
      <c r="AX268" s="220">
        <f t="shared" si="168"/>
        <v>950</v>
      </c>
      <c r="AY268" s="221">
        <f t="shared" si="169"/>
        <v>27464</v>
      </c>
      <c r="AZ268" s="115"/>
      <c r="BA268" s="97">
        <v>21</v>
      </c>
      <c r="BB268" s="98">
        <v>9</v>
      </c>
      <c r="BC268" s="98">
        <v>22</v>
      </c>
      <c r="BD268" s="98">
        <v>7.5</v>
      </c>
      <c r="BE268" s="116">
        <v>10.5</v>
      </c>
      <c r="BF268" s="101"/>
      <c r="BG268" s="84"/>
      <c r="BH268" s="84"/>
      <c r="BI268" s="102"/>
      <c r="BJ268" s="102"/>
      <c r="BK268" s="102"/>
      <c r="BL268" s="103"/>
      <c r="BM268" s="104"/>
      <c r="BN268" s="102"/>
      <c r="BO268" s="102"/>
      <c r="BP268" s="104"/>
      <c r="BQ268" s="104"/>
      <c r="BR268" s="104"/>
      <c r="BS268" s="104"/>
      <c r="BT268" s="105">
        <f t="shared" si="154"/>
        <v>1</v>
      </c>
      <c r="BU268" s="105">
        <f t="shared" si="155"/>
        <v>1</v>
      </c>
      <c r="BV268" s="105">
        <f t="shared" si="156"/>
        <v>1</v>
      </c>
      <c r="BW268" s="105">
        <f t="shared" si="146"/>
        <v>1</v>
      </c>
      <c r="BX268" s="105">
        <f t="shared" si="157"/>
        <v>1</v>
      </c>
      <c r="BY268" s="105">
        <f t="shared" si="158"/>
        <v>1</v>
      </c>
      <c r="BZ268" s="105">
        <f t="shared" si="159"/>
        <v>1</v>
      </c>
      <c r="CA268" s="215">
        <v>0.98</v>
      </c>
      <c r="CB268" s="215">
        <v>0.9</v>
      </c>
      <c r="CC268" s="315"/>
      <c r="CD268" s="315"/>
      <c r="CE268" s="315"/>
      <c r="CF268" s="315"/>
      <c r="CG268" s="315"/>
      <c r="CH268" s="315"/>
      <c r="CI268" s="315"/>
      <c r="CJ268" s="216">
        <v>0.998</v>
      </c>
      <c r="CK268" s="216">
        <v>0.95</v>
      </c>
      <c r="CL268" s="217">
        <f t="shared" si="147"/>
        <v>1</v>
      </c>
      <c r="CM268" s="217">
        <f t="shared" si="148"/>
        <v>1</v>
      </c>
      <c r="CN268" s="217">
        <f t="shared" si="149"/>
        <v>1</v>
      </c>
      <c r="CO268" s="217">
        <f t="shared" si="150"/>
        <v>1</v>
      </c>
      <c r="CP268" s="217">
        <f t="shared" si="151"/>
        <v>1</v>
      </c>
      <c r="CQ268" s="217">
        <f t="shared" si="152"/>
        <v>1</v>
      </c>
      <c r="CR268" s="217">
        <f t="shared" si="153"/>
        <v>1</v>
      </c>
      <c r="CS268" s="317"/>
      <c r="CT268" s="317"/>
      <c r="CU268" s="317"/>
      <c r="CV268" s="317"/>
      <c r="CW268" s="317"/>
      <c r="CX268" s="317"/>
      <c r="CY268" s="317"/>
      <c r="CZ268" s="316"/>
      <c r="DA268" s="312"/>
      <c r="DB268" s="312"/>
      <c r="DC268" s="312"/>
      <c r="DD268" s="312"/>
      <c r="DE268" s="84">
        <f t="shared" si="181"/>
        <v>0</v>
      </c>
      <c r="DF268" s="84">
        <f t="shared" si="181"/>
        <v>0</v>
      </c>
      <c r="DG268" s="84">
        <f t="shared" si="181"/>
        <v>0</v>
      </c>
      <c r="DH268" s="84">
        <f t="shared" si="182"/>
        <v>0</v>
      </c>
      <c r="DI268" s="84">
        <f t="shared" si="182"/>
        <v>0</v>
      </c>
      <c r="DJ268" s="84">
        <f t="shared" si="182"/>
        <v>0</v>
      </c>
      <c r="DK268" s="84">
        <f t="shared" si="178"/>
        <v>0</v>
      </c>
      <c r="DL268" s="311"/>
      <c r="DM268" s="311"/>
      <c r="DN268" s="311"/>
      <c r="DO268" s="311"/>
      <c r="DP268" s="311"/>
      <c r="DQ268" s="311"/>
      <c r="DR268" s="311"/>
    </row>
    <row r="269" spans="1:122" ht="13.5" thickBot="1" x14ac:dyDescent="0.25">
      <c r="A269" s="84">
        <v>1943</v>
      </c>
      <c r="B269" s="308">
        <v>5</v>
      </c>
      <c r="C269" s="112">
        <v>42765</v>
      </c>
      <c r="D269" s="109">
        <f t="shared" si="176"/>
        <v>77352</v>
      </c>
      <c r="E269" s="84">
        <v>10657</v>
      </c>
      <c r="F269" s="88">
        <v>303</v>
      </c>
      <c r="G269" s="84">
        <v>0</v>
      </c>
      <c r="H269" s="89">
        <v>0.97156798348503326</v>
      </c>
      <c r="I269" s="88">
        <v>15054</v>
      </c>
      <c r="J269" s="84">
        <v>443</v>
      </c>
      <c r="K269" s="88">
        <v>0</v>
      </c>
      <c r="L269" s="89">
        <v>0.97057260528763123</v>
      </c>
      <c r="M269" s="88">
        <v>4920</v>
      </c>
      <c r="N269" s="88">
        <v>125</v>
      </c>
      <c r="O269" s="88">
        <v>0</v>
      </c>
      <c r="P269" s="90">
        <v>0.97459349593495936</v>
      </c>
      <c r="Q269" s="88">
        <v>7628</v>
      </c>
      <c r="R269" s="88">
        <v>361</v>
      </c>
      <c r="S269" s="88">
        <v>0</v>
      </c>
      <c r="T269" s="90">
        <v>0.95267435762978503</v>
      </c>
      <c r="U269" s="88">
        <v>39093</v>
      </c>
      <c r="V269" s="88">
        <v>1282</v>
      </c>
      <c r="W269" s="88">
        <v>15</v>
      </c>
      <c r="X269" s="90">
        <v>0.96720640523878953</v>
      </c>
      <c r="Y269" s="85">
        <f t="shared" ref="Y269:AA283" si="183">E269+I269+M269+Q269+U269</f>
        <v>77352</v>
      </c>
      <c r="Z269" s="85">
        <f t="shared" si="183"/>
        <v>2514</v>
      </c>
      <c r="AA269" s="91">
        <f t="shared" si="183"/>
        <v>15</v>
      </c>
      <c r="AB269" s="92">
        <v>1</v>
      </c>
      <c r="AC269" s="84">
        <v>0</v>
      </c>
      <c r="AD269" s="84">
        <v>0</v>
      </c>
      <c r="AE269" s="114">
        <v>1</v>
      </c>
      <c r="AF269" s="84">
        <v>0</v>
      </c>
      <c r="AG269" s="84">
        <v>0</v>
      </c>
      <c r="AH269" s="114">
        <v>1</v>
      </c>
      <c r="AI269" s="84">
        <v>0</v>
      </c>
      <c r="AJ269" s="84">
        <v>0</v>
      </c>
      <c r="AK269" s="218">
        <v>1</v>
      </c>
      <c r="AL269" s="84">
        <v>0</v>
      </c>
      <c r="AM269" s="94">
        <v>0</v>
      </c>
      <c r="AN269" s="218">
        <v>1</v>
      </c>
      <c r="AO269" s="84">
        <v>0</v>
      </c>
      <c r="AP269" s="94">
        <v>0</v>
      </c>
      <c r="AQ269" s="218">
        <v>1</v>
      </c>
      <c r="AR269" s="84">
        <v>0</v>
      </c>
      <c r="AS269" s="94">
        <v>0</v>
      </c>
      <c r="AT269" s="218">
        <v>1</v>
      </c>
      <c r="AU269" s="84">
        <v>0</v>
      </c>
      <c r="AV269" s="219">
        <v>0</v>
      </c>
      <c r="AW269" s="220">
        <f>E269</f>
        <v>10657</v>
      </c>
      <c r="AX269" s="220">
        <f>I269+M269</f>
        <v>19974</v>
      </c>
      <c r="AY269" s="221">
        <f>Q269+U269</f>
        <v>46721</v>
      </c>
      <c r="AZ269" s="115"/>
      <c r="BA269" s="97">
        <v>14.5</v>
      </c>
      <c r="BB269" s="98">
        <v>0</v>
      </c>
      <c r="BC269" s="98">
        <v>12</v>
      </c>
      <c r="BD269" s="98">
        <v>7.5</v>
      </c>
      <c r="BE269" s="116">
        <v>10.5</v>
      </c>
      <c r="BF269" s="101"/>
      <c r="BG269" s="84"/>
      <c r="BH269" s="84"/>
      <c r="BI269" s="102"/>
      <c r="BJ269" s="102"/>
      <c r="BK269" s="102"/>
      <c r="BL269" s="103"/>
      <c r="BM269" s="104"/>
      <c r="BN269" s="102"/>
      <c r="BO269" s="102"/>
      <c r="BP269" s="104"/>
      <c r="BQ269" s="104"/>
      <c r="BR269" s="104"/>
      <c r="BS269" s="104"/>
      <c r="BT269" s="105">
        <f t="shared" si="154"/>
        <v>1</v>
      </c>
      <c r="BU269" s="105">
        <f t="shared" si="155"/>
        <v>1</v>
      </c>
      <c r="BV269" s="105">
        <f t="shared" si="156"/>
        <v>1</v>
      </c>
      <c r="BW269" s="105">
        <f t="shared" si="146"/>
        <v>1</v>
      </c>
      <c r="BX269" s="105">
        <f t="shared" si="157"/>
        <v>1</v>
      </c>
      <c r="BY269" s="105">
        <f t="shared" si="158"/>
        <v>1</v>
      </c>
      <c r="BZ269" s="105">
        <f t="shared" si="159"/>
        <v>1</v>
      </c>
      <c r="CA269" s="215">
        <v>0.98</v>
      </c>
      <c r="CB269" s="215">
        <v>0.9</v>
      </c>
      <c r="CC269" s="313">
        <f t="shared" ref="CC269:CI269" si="184">AVERAGE(BT269:BT275)</f>
        <v>0.99993197278911572</v>
      </c>
      <c r="CD269" s="313">
        <f t="shared" si="184"/>
        <v>1</v>
      </c>
      <c r="CE269" s="313">
        <f t="shared" si="184"/>
        <v>1</v>
      </c>
      <c r="CF269" s="313">
        <f t="shared" si="184"/>
        <v>1</v>
      </c>
      <c r="CG269" s="313">
        <f t="shared" si="184"/>
        <v>1</v>
      </c>
      <c r="CH269" s="313">
        <f t="shared" si="184"/>
        <v>1</v>
      </c>
      <c r="CI269" s="313">
        <f t="shared" si="184"/>
        <v>1</v>
      </c>
      <c r="CJ269" s="216">
        <v>0.998</v>
      </c>
      <c r="CK269" s="216">
        <v>0.95</v>
      </c>
      <c r="CL269" s="217">
        <f t="shared" si="147"/>
        <v>1</v>
      </c>
      <c r="CM269" s="217">
        <f t="shared" si="148"/>
        <v>1</v>
      </c>
      <c r="CN269" s="217">
        <f t="shared" si="149"/>
        <v>1</v>
      </c>
      <c r="CO269" s="217">
        <f t="shared" si="150"/>
        <v>1</v>
      </c>
      <c r="CP269" s="217">
        <f t="shared" si="151"/>
        <v>1</v>
      </c>
      <c r="CQ269" s="217">
        <f t="shared" si="152"/>
        <v>1</v>
      </c>
      <c r="CR269" s="217">
        <f t="shared" si="153"/>
        <v>1</v>
      </c>
      <c r="CS269" s="316">
        <f t="shared" ref="CS269:CY269" si="185">AVERAGE(CL269:CL275)</f>
        <v>0.99993197278911572</v>
      </c>
      <c r="CT269" s="316">
        <f t="shared" si="185"/>
        <v>1</v>
      </c>
      <c r="CU269" s="316">
        <f t="shared" si="185"/>
        <v>1</v>
      </c>
      <c r="CV269" s="316">
        <f t="shared" si="185"/>
        <v>1</v>
      </c>
      <c r="CW269" s="316">
        <f t="shared" si="185"/>
        <v>1</v>
      </c>
      <c r="CX269" s="316">
        <f t="shared" si="185"/>
        <v>1</v>
      </c>
      <c r="CY269" s="316">
        <f t="shared" si="185"/>
        <v>1</v>
      </c>
      <c r="CZ269" s="316">
        <f>(SUM(Q268:Q274)-SUM(R268:R274))/SUM(Q268:Q274)</f>
        <v>0.95868100358422936</v>
      </c>
      <c r="DA269" s="312">
        <f>(SUM(U268:U274)-SUM(V268:V274))/SUM(U268:U274)</f>
        <v>0.96663837566103028</v>
      </c>
      <c r="DB269" s="312">
        <f>((SUM(E268:E274)-SUM(F268:F274))/SUM(E268:E274))</f>
        <v>0.97408011226448188</v>
      </c>
      <c r="DC269" s="312">
        <f>((SUM(I268:I274)-SUM(J268:J274))/SUM(I268:I274))</f>
        <v>0.97658945674542386</v>
      </c>
      <c r="DD269" s="312">
        <f>((SUM(M268:M274)-SUM(N268:N274))/SUM(M268:M274))</f>
        <v>0.97507015902712812</v>
      </c>
      <c r="DE269" s="84">
        <f t="shared" si="181"/>
        <v>0</v>
      </c>
      <c r="DF269" s="84">
        <f t="shared" si="181"/>
        <v>0</v>
      </c>
      <c r="DG269" s="84">
        <f t="shared" si="181"/>
        <v>0</v>
      </c>
      <c r="DH269" s="84">
        <f t="shared" si="182"/>
        <v>0</v>
      </c>
      <c r="DI269" s="84">
        <f t="shared" si="182"/>
        <v>0</v>
      </c>
      <c r="DJ269" s="84">
        <f t="shared" si="182"/>
        <v>0</v>
      </c>
      <c r="DK269" s="84">
        <f t="shared" si="178"/>
        <v>0</v>
      </c>
      <c r="DL269" s="311">
        <f>IF(CC269&lt;99%,5000,IF(CC269&lt;99.2%,4500,IF(CC269&lt;99.3%,4000,IF(CC269&lt;99.4%,3500,IF(CC269&lt;99.5%,3000,IF(CC269&lt;99.6%,2500,IF(CC269&lt;99.7%,2000,IF(CC269&lt;99.8%,1500,))))))))</f>
        <v>0</v>
      </c>
      <c r="DM269" s="311">
        <f>IF(CD269&lt;99%,5000,IF(CD269&lt;99.2%,4500,IF(CD269&lt;99.3%,4000,IF(CD269&lt;99.4%,3500,IF(CD269&lt;99.5%,3000,IF(CD269&lt;99.6%,2500,IF(CD269&lt;99.7%,2000,IF(CD269&lt;99.8%,1500,))))))))</f>
        <v>0</v>
      </c>
      <c r="DN269" s="311">
        <f>IF(CE269&lt;99%,5000,IF(CE269&lt;99.2%,4500,IF(CE269&lt;99.3%,4000,IF(CE269&lt;99.4%,3500,IF(CE269&lt;99.5%,3000,IF(CE269&lt;99.6%,2500,IF(CE269&lt;99.7%,2000,IF(CE269&lt;99.8%,1500,))))))))</f>
        <v>0</v>
      </c>
      <c r="DO269" s="311">
        <f>IF(CF269&lt;88.2%,5000,IF(CF269&lt;88.4%,4500,IF(CF269&lt;88.5%,4000,IF(CF269&lt;88.6%,3500,IF(CF269&lt;88.7%,3000,IF(CF269&lt;88.8%,2500,IF(CF269&lt;88.9%,2000,IF(CF269&lt;90%,1500,))))))))</f>
        <v>0</v>
      </c>
      <c r="DP269" s="311">
        <f>IF(CG269&lt;99%,5000,IF(CG269&lt;99.2%,4500,IF(CG269&lt;99.3%,4000,IF(CG269&lt;99.4%,3500,IF(CG269&lt;99.5%,3000,IF(CG269&lt;99.6%,2500,IF(CG269&lt;99.7%,2000,IF(CG269&lt;99.8%,1500,))))))))</f>
        <v>0</v>
      </c>
      <c r="DQ269" s="311">
        <f>IF(CH269&lt;99%,5000,IF(CH269&lt;99.2%,4500,IF(CH269&lt;99.3%,4000,IF(CH269&lt;99.4%,3500,IF(CH269&lt;99.5%,3000,IF(CH269&lt;99.6%,2500,IF(CH269&lt;99.7%,2000,IF(CH269&lt;99.8%,1500,))))))))</f>
        <v>0</v>
      </c>
      <c r="DR269" s="311">
        <f>IF(CI269&lt;99%,5000,IF(CI269&lt;99.2%,4500,IF(CI269&lt;99.3%,4000,IF(CI269&lt;99.4%,3500,IF(CI269&lt;99.5%,3000,IF(CI269&lt;99.6%,2500,IF(CI269&lt;99.7%,2000,IF(CI269&lt;99.8%,1500,))))))))</f>
        <v>0</v>
      </c>
    </row>
    <row r="270" spans="1:122" ht="13.5" thickBot="1" x14ac:dyDescent="0.25">
      <c r="A270" s="84">
        <v>1944</v>
      </c>
      <c r="B270" s="309"/>
      <c r="C270" s="112">
        <v>42766</v>
      </c>
      <c r="D270" s="109">
        <f t="shared" si="176"/>
        <v>67949</v>
      </c>
      <c r="E270" s="84">
        <v>9797</v>
      </c>
      <c r="F270" s="88">
        <v>266</v>
      </c>
      <c r="G270" s="84">
        <v>1</v>
      </c>
      <c r="H270" s="110">
        <v>0.97284883127488009</v>
      </c>
      <c r="I270" s="88">
        <v>12640</v>
      </c>
      <c r="J270" s="84">
        <v>241</v>
      </c>
      <c r="K270" s="88">
        <v>2</v>
      </c>
      <c r="L270" s="89">
        <v>0.98093354430379742</v>
      </c>
      <c r="M270" s="88">
        <v>3498</v>
      </c>
      <c r="N270" s="88">
        <v>93</v>
      </c>
      <c r="O270" s="88">
        <v>0</v>
      </c>
      <c r="P270" s="90">
        <v>0.97341337907375647</v>
      </c>
      <c r="Q270" s="88">
        <v>6467</v>
      </c>
      <c r="R270" s="88">
        <v>240</v>
      </c>
      <c r="S270" s="88">
        <v>12</v>
      </c>
      <c r="T270" s="90">
        <v>0.96288851090149996</v>
      </c>
      <c r="U270" s="88">
        <v>35547</v>
      </c>
      <c r="V270" s="88">
        <v>1282</v>
      </c>
      <c r="W270" s="88">
        <v>28</v>
      </c>
      <c r="X270" s="90">
        <v>0.96393507187667027</v>
      </c>
      <c r="Y270" s="85">
        <f t="shared" si="183"/>
        <v>67949</v>
      </c>
      <c r="Z270" s="85">
        <f t="shared" si="183"/>
        <v>2122</v>
      </c>
      <c r="AA270" s="91">
        <f t="shared" si="183"/>
        <v>43</v>
      </c>
      <c r="AB270" s="92">
        <v>1</v>
      </c>
      <c r="AC270" s="84">
        <v>0</v>
      </c>
      <c r="AD270" s="84">
        <v>0</v>
      </c>
      <c r="AE270" s="114">
        <v>1</v>
      </c>
      <c r="AF270" s="84">
        <v>0</v>
      </c>
      <c r="AG270" s="84">
        <v>0</v>
      </c>
      <c r="AH270" s="114">
        <v>1</v>
      </c>
      <c r="AI270" s="84">
        <v>0</v>
      </c>
      <c r="AJ270" s="84">
        <v>0</v>
      </c>
      <c r="AK270" s="218">
        <v>1</v>
      </c>
      <c r="AL270" s="84">
        <v>0</v>
      </c>
      <c r="AM270" s="94">
        <v>0</v>
      </c>
      <c r="AN270" s="218">
        <v>1</v>
      </c>
      <c r="AO270" s="84">
        <v>0</v>
      </c>
      <c r="AP270" s="94">
        <v>0</v>
      </c>
      <c r="AQ270" s="218">
        <v>1</v>
      </c>
      <c r="AR270" s="84">
        <v>0</v>
      </c>
      <c r="AS270" s="94">
        <v>0</v>
      </c>
      <c r="AT270" s="218">
        <v>1</v>
      </c>
      <c r="AU270" s="84">
        <v>0</v>
      </c>
      <c r="AV270" s="219">
        <v>0</v>
      </c>
      <c r="AW270" s="220">
        <f>E270</f>
        <v>9797</v>
      </c>
      <c r="AX270" s="220">
        <f>I270+M270</f>
        <v>16138</v>
      </c>
      <c r="AY270" s="221">
        <f>Q270+U270</f>
        <v>42014</v>
      </c>
      <c r="AZ270" s="115"/>
      <c r="BA270" s="97">
        <v>16</v>
      </c>
      <c r="BB270" s="98">
        <v>0</v>
      </c>
      <c r="BC270" s="98">
        <v>8</v>
      </c>
      <c r="BD270" s="99">
        <v>7.5</v>
      </c>
      <c r="BE270" s="100">
        <v>10.5</v>
      </c>
      <c r="BF270" s="101"/>
      <c r="BG270" s="84"/>
      <c r="BH270" s="84"/>
      <c r="BI270" s="102"/>
      <c r="BJ270" s="102"/>
      <c r="BK270" s="102"/>
      <c r="BL270" s="103"/>
      <c r="BM270" s="104"/>
      <c r="BN270" s="102"/>
      <c r="BO270" s="102"/>
      <c r="BP270" s="104"/>
      <c r="BQ270" s="104"/>
      <c r="BR270" s="104"/>
      <c r="BS270" s="104"/>
      <c r="BT270" s="105">
        <f t="shared" si="154"/>
        <v>1</v>
      </c>
      <c r="BU270" s="105">
        <f t="shared" si="155"/>
        <v>1</v>
      </c>
      <c r="BV270" s="105">
        <f t="shared" si="156"/>
        <v>1</v>
      </c>
      <c r="BW270" s="105">
        <f t="shared" si="146"/>
        <v>1</v>
      </c>
      <c r="BX270" s="105">
        <f t="shared" si="157"/>
        <v>1</v>
      </c>
      <c r="BY270" s="105">
        <f t="shared" si="158"/>
        <v>1</v>
      </c>
      <c r="BZ270" s="105">
        <f t="shared" si="159"/>
        <v>1</v>
      </c>
      <c r="CA270" s="215">
        <v>0.98</v>
      </c>
      <c r="CB270" s="215">
        <v>0.9</v>
      </c>
      <c r="CC270" s="314"/>
      <c r="CD270" s="314"/>
      <c r="CE270" s="314"/>
      <c r="CF270" s="314"/>
      <c r="CG270" s="314"/>
      <c r="CH270" s="314"/>
      <c r="CI270" s="314"/>
      <c r="CJ270" s="216">
        <v>0.998</v>
      </c>
      <c r="CK270" s="216">
        <v>0.95</v>
      </c>
      <c r="CL270" s="217">
        <f t="shared" si="147"/>
        <v>1</v>
      </c>
      <c r="CM270" s="217">
        <f t="shared" si="148"/>
        <v>1</v>
      </c>
      <c r="CN270" s="217">
        <f t="shared" si="149"/>
        <v>1</v>
      </c>
      <c r="CO270" s="217">
        <f t="shared" si="150"/>
        <v>1</v>
      </c>
      <c r="CP270" s="217">
        <f t="shared" si="151"/>
        <v>1</v>
      </c>
      <c r="CQ270" s="217">
        <f t="shared" si="152"/>
        <v>1</v>
      </c>
      <c r="CR270" s="217">
        <f t="shared" si="153"/>
        <v>1</v>
      </c>
      <c r="CS270" s="317"/>
      <c r="CT270" s="317"/>
      <c r="CU270" s="317"/>
      <c r="CV270" s="317"/>
      <c r="CW270" s="317"/>
      <c r="CX270" s="317"/>
      <c r="CY270" s="317"/>
      <c r="CZ270" s="316"/>
      <c r="DA270" s="312"/>
      <c r="DB270" s="312"/>
      <c r="DC270" s="312"/>
      <c r="DD270" s="312"/>
      <c r="DE270" s="84">
        <f t="shared" si="181"/>
        <v>0</v>
      </c>
      <c r="DF270" s="84">
        <f t="shared" si="181"/>
        <v>0</v>
      </c>
      <c r="DG270" s="84">
        <f t="shared" si="181"/>
        <v>0</v>
      </c>
      <c r="DH270" s="84">
        <f t="shared" si="182"/>
        <v>0</v>
      </c>
      <c r="DI270" s="84">
        <f t="shared" si="182"/>
        <v>0</v>
      </c>
      <c r="DJ270" s="84">
        <f t="shared" si="182"/>
        <v>0</v>
      </c>
      <c r="DK270" s="84">
        <f t="shared" si="178"/>
        <v>0</v>
      </c>
      <c r="DL270" s="311"/>
      <c r="DM270" s="311"/>
      <c r="DN270" s="311"/>
      <c r="DO270" s="311"/>
      <c r="DP270" s="311"/>
      <c r="DQ270" s="311"/>
      <c r="DR270" s="311"/>
    </row>
    <row r="271" spans="1:122" ht="13.5" thickBot="1" x14ac:dyDescent="0.25">
      <c r="A271" s="84">
        <v>1945</v>
      </c>
      <c r="B271" s="309"/>
      <c r="C271" s="112">
        <v>42767</v>
      </c>
      <c r="D271" s="109">
        <f t="shared" si="176"/>
        <v>62815</v>
      </c>
      <c r="E271" s="84">
        <v>9652</v>
      </c>
      <c r="F271" s="88">
        <v>250</v>
      </c>
      <c r="G271" s="84">
        <v>0</v>
      </c>
      <c r="H271" s="110">
        <v>0.97409863240779115</v>
      </c>
      <c r="I271" s="88">
        <v>10231</v>
      </c>
      <c r="J271" s="84">
        <v>218</v>
      </c>
      <c r="K271" s="88">
        <v>0</v>
      </c>
      <c r="L271" s="89">
        <v>0.97869220995015149</v>
      </c>
      <c r="M271" s="88">
        <v>3304</v>
      </c>
      <c r="N271" s="88">
        <v>70</v>
      </c>
      <c r="O271" s="88">
        <v>0</v>
      </c>
      <c r="P271" s="90">
        <v>0.97881355932203384</v>
      </c>
      <c r="Q271" s="88">
        <v>6350</v>
      </c>
      <c r="R271" s="88">
        <v>214</v>
      </c>
      <c r="S271" s="88">
        <v>5</v>
      </c>
      <c r="T271" s="90">
        <v>0.96629921259842522</v>
      </c>
      <c r="U271" s="88">
        <v>33278</v>
      </c>
      <c r="V271" s="88">
        <v>1168</v>
      </c>
      <c r="W271" s="88">
        <v>8</v>
      </c>
      <c r="X271" s="90">
        <v>0.96490173688322611</v>
      </c>
      <c r="Y271" s="85">
        <f t="shared" si="183"/>
        <v>62815</v>
      </c>
      <c r="Z271" s="85">
        <f t="shared" si="183"/>
        <v>1920</v>
      </c>
      <c r="AA271" s="91">
        <f t="shared" si="183"/>
        <v>13</v>
      </c>
      <c r="AB271" s="92">
        <v>1</v>
      </c>
      <c r="AC271" s="84">
        <v>0</v>
      </c>
      <c r="AD271" s="84">
        <v>0</v>
      </c>
      <c r="AE271" s="114">
        <v>1</v>
      </c>
      <c r="AF271" s="84">
        <v>0</v>
      </c>
      <c r="AG271" s="84">
        <v>0</v>
      </c>
      <c r="AH271" s="114">
        <v>1</v>
      </c>
      <c r="AI271" s="84">
        <v>0</v>
      </c>
      <c r="AJ271" s="84">
        <v>0</v>
      </c>
      <c r="AK271" s="218">
        <v>1</v>
      </c>
      <c r="AL271" s="84">
        <v>0</v>
      </c>
      <c r="AM271" s="94">
        <v>0</v>
      </c>
      <c r="AN271" s="218">
        <v>1</v>
      </c>
      <c r="AO271" s="84">
        <v>0</v>
      </c>
      <c r="AP271" s="94">
        <v>0</v>
      </c>
      <c r="AQ271" s="218">
        <v>1</v>
      </c>
      <c r="AR271" s="84">
        <v>0</v>
      </c>
      <c r="AS271" s="94">
        <v>0</v>
      </c>
      <c r="AT271" s="218">
        <v>1</v>
      </c>
      <c r="AU271" s="84">
        <v>0</v>
      </c>
      <c r="AV271" s="219">
        <v>0</v>
      </c>
      <c r="AW271" s="220">
        <f>E271</f>
        <v>9652</v>
      </c>
      <c r="AX271" s="220">
        <f>I271+M271</f>
        <v>13535</v>
      </c>
      <c r="AY271" s="221">
        <f>Q271+U271</f>
        <v>39628</v>
      </c>
      <c r="AZ271" s="115"/>
      <c r="BA271" s="97">
        <v>21</v>
      </c>
      <c r="BB271" s="98">
        <v>9</v>
      </c>
      <c r="BC271" s="98">
        <v>18</v>
      </c>
      <c r="BD271" s="99">
        <v>7.5</v>
      </c>
      <c r="BE271" s="100">
        <v>10.5</v>
      </c>
      <c r="BF271" s="101"/>
      <c r="BG271" s="84"/>
      <c r="BH271" s="84"/>
      <c r="BI271" s="102"/>
      <c r="BJ271" s="102"/>
      <c r="BK271" s="102"/>
      <c r="BL271" s="103"/>
      <c r="BM271" s="104"/>
      <c r="BN271" s="102"/>
      <c r="BO271" s="102"/>
      <c r="BP271" s="104"/>
      <c r="BQ271" s="104"/>
      <c r="BR271" s="104"/>
      <c r="BS271" s="104"/>
      <c r="BT271" s="105">
        <f t="shared" si="154"/>
        <v>1</v>
      </c>
      <c r="BU271" s="105">
        <f t="shared" si="155"/>
        <v>1</v>
      </c>
      <c r="BV271" s="105">
        <f t="shared" si="156"/>
        <v>1</v>
      </c>
      <c r="BW271" s="105">
        <f t="shared" si="146"/>
        <v>1</v>
      </c>
      <c r="BX271" s="105">
        <f t="shared" si="157"/>
        <v>1</v>
      </c>
      <c r="BY271" s="105">
        <f t="shared" si="158"/>
        <v>1</v>
      </c>
      <c r="BZ271" s="105">
        <f t="shared" si="159"/>
        <v>1</v>
      </c>
      <c r="CA271" s="215">
        <v>0.98</v>
      </c>
      <c r="CB271" s="215">
        <v>0.9</v>
      </c>
      <c r="CC271" s="314"/>
      <c r="CD271" s="314"/>
      <c r="CE271" s="314"/>
      <c r="CF271" s="314"/>
      <c r="CG271" s="314"/>
      <c r="CH271" s="314"/>
      <c r="CI271" s="314"/>
      <c r="CJ271" s="216">
        <v>0.998</v>
      </c>
      <c r="CK271" s="216">
        <v>0.95</v>
      </c>
      <c r="CL271" s="217">
        <f t="shared" si="147"/>
        <v>1</v>
      </c>
      <c r="CM271" s="217">
        <f t="shared" si="148"/>
        <v>1</v>
      </c>
      <c r="CN271" s="217">
        <f t="shared" si="149"/>
        <v>1</v>
      </c>
      <c r="CO271" s="217">
        <f t="shared" si="150"/>
        <v>1</v>
      </c>
      <c r="CP271" s="217">
        <f t="shared" si="151"/>
        <v>1</v>
      </c>
      <c r="CQ271" s="217">
        <f t="shared" si="152"/>
        <v>1</v>
      </c>
      <c r="CR271" s="217">
        <f t="shared" si="153"/>
        <v>1</v>
      </c>
      <c r="CS271" s="317"/>
      <c r="CT271" s="317"/>
      <c r="CU271" s="317"/>
      <c r="CV271" s="317"/>
      <c r="CW271" s="317"/>
      <c r="CX271" s="317"/>
      <c r="CY271" s="317"/>
      <c r="CZ271" s="316"/>
      <c r="DA271" s="312"/>
      <c r="DB271" s="312"/>
      <c r="DC271" s="312"/>
      <c r="DD271" s="312"/>
      <c r="DE271" s="84">
        <f t="shared" si="181"/>
        <v>0</v>
      </c>
      <c r="DF271" s="84">
        <f t="shared" si="181"/>
        <v>0</v>
      </c>
      <c r="DG271" s="84">
        <f t="shared" si="181"/>
        <v>0</v>
      </c>
      <c r="DH271" s="84">
        <f t="shared" si="182"/>
        <v>0</v>
      </c>
      <c r="DI271" s="84">
        <f t="shared" si="182"/>
        <v>0</v>
      </c>
      <c r="DJ271" s="84">
        <f t="shared" si="182"/>
        <v>0</v>
      </c>
      <c r="DK271" s="84">
        <f t="shared" si="178"/>
        <v>0</v>
      </c>
      <c r="DL271" s="311"/>
      <c r="DM271" s="311"/>
      <c r="DN271" s="311"/>
      <c r="DO271" s="311"/>
      <c r="DP271" s="311"/>
      <c r="DQ271" s="311"/>
      <c r="DR271" s="311"/>
    </row>
    <row r="272" spans="1:122" ht="13.5" thickBot="1" x14ac:dyDescent="0.25">
      <c r="A272" s="84">
        <v>1946</v>
      </c>
      <c r="B272" s="309"/>
      <c r="C272" s="112">
        <v>42768</v>
      </c>
      <c r="D272" s="109">
        <f t="shared" si="176"/>
        <v>65321</v>
      </c>
      <c r="E272" s="84">
        <v>9794</v>
      </c>
      <c r="F272" s="88">
        <v>266</v>
      </c>
      <c r="G272" s="84">
        <v>0</v>
      </c>
      <c r="H272" s="89">
        <v>0.97284051460077603</v>
      </c>
      <c r="I272" s="88">
        <v>11960</v>
      </c>
      <c r="J272" s="84">
        <v>264</v>
      </c>
      <c r="K272" s="88">
        <v>0</v>
      </c>
      <c r="L272" s="89">
        <v>0.97792642140468222</v>
      </c>
      <c r="M272" s="88">
        <v>3743</v>
      </c>
      <c r="N272" s="88">
        <v>94</v>
      </c>
      <c r="O272" s="88">
        <v>1</v>
      </c>
      <c r="P272" s="90">
        <v>0.97488645471546886</v>
      </c>
      <c r="Q272" s="88">
        <v>6539</v>
      </c>
      <c r="R272" s="88">
        <v>285</v>
      </c>
      <c r="S272" s="88">
        <v>8</v>
      </c>
      <c r="T272" s="90">
        <v>0.95641535402966815</v>
      </c>
      <c r="U272" s="88">
        <v>33285</v>
      </c>
      <c r="V272" s="88">
        <v>1161</v>
      </c>
      <c r="W272" s="88">
        <v>3</v>
      </c>
      <c r="X272" s="90">
        <v>0.96511942316358723</v>
      </c>
      <c r="Y272" s="85">
        <f t="shared" si="183"/>
        <v>65321</v>
      </c>
      <c r="Z272" s="85">
        <f t="shared" si="183"/>
        <v>2070</v>
      </c>
      <c r="AA272" s="91">
        <f t="shared" si="183"/>
        <v>12</v>
      </c>
      <c r="AB272" s="92">
        <v>1</v>
      </c>
      <c r="AC272" s="84">
        <v>0</v>
      </c>
      <c r="AD272" s="84">
        <v>0</v>
      </c>
      <c r="AE272" s="114">
        <v>1</v>
      </c>
      <c r="AF272" s="84">
        <v>0</v>
      </c>
      <c r="AG272" s="84">
        <v>0</v>
      </c>
      <c r="AH272" s="114">
        <v>1</v>
      </c>
      <c r="AI272" s="84">
        <v>0</v>
      </c>
      <c r="AJ272" s="84">
        <v>0</v>
      </c>
      <c r="AK272" s="218">
        <v>1</v>
      </c>
      <c r="AL272" s="84">
        <v>0</v>
      </c>
      <c r="AM272" s="94">
        <v>0</v>
      </c>
      <c r="AN272" s="218">
        <v>1</v>
      </c>
      <c r="AO272" s="84">
        <v>0</v>
      </c>
      <c r="AP272" s="94">
        <v>0</v>
      </c>
      <c r="AQ272" s="218">
        <v>1</v>
      </c>
      <c r="AR272" s="84">
        <v>0</v>
      </c>
      <c r="AS272" s="94">
        <v>0</v>
      </c>
      <c r="AT272" s="218">
        <v>1</v>
      </c>
      <c r="AU272" s="84">
        <v>0</v>
      </c>
      <c r="AV272" s="219">
        <v>0</v>
      </c>
      <c r="AW272" s="220">
        <f>E272</f>
        <v>9794</v>
      </c>
      <c r="AX272" s="220">
        <f>I272+M272</f>
        <v>15703</v>
      </c>
      <c r="AY272" s="221">
        <f>Q272+U272</f>
        <v>39824</v>
      </c>
      <c r="AZ272" s="115"/>
      <c r="BA272" s="97">
        <v>21</v>
      </c>
      <c r="BB272" s="98">
        <v>9</v>
      </c>
      <c r="BC272" s="98">
        <v>22</v>
      </c>
      <c r="BD272" s="99">
        <v>7.5</v>
      </c>
      <c r="BE272" s="100">
        <v>10.5</v>
      </c>
      <c r="BF272" s="101"/>
      <c r="BG272" s="84"/>
      <c r="BH272" s="84"/>
      <c r="BI272" s="102"/>
      <c r="BJ272" s="102"/>
      <c r="BK272" s="102"/>
      <c r="BL272" s="103"/>
      <c r="BM272" s="104"/>
      <c r="BN272" s="102"/>
      <c r="BO272" s="102"/>
      <c r="BP272" s="104"/>
      <c r="BQ272" s="104"/>
      <c r="BR272" s="104"/>
      <c r="BS272" s="104"/>
      <c r="BT272" s="105">
        <f t="shared" si="154"/>
        <v>1</v>
      </c>
      <c r="BU272" s="105">
        <f t="shared" si="155"/>
        <v>1</v>
      </c>
      <c r="BV272" s="105">
        <f t="shared" si="156"/>
        <v>1</v>
      </c>
      <c r="BW272" s="105">
        <f t="shared" si="146"/>
        <v>1</v>
      </c>
      <c r="BX272" s="105">
        <f t="shared" si="157"/>
        <v>1</v>
      </c>
      <c r="BY272" s="105">
        <f t="shared" si="158"/>
        <v>1</v>
      </c>
      <c r="BZ272" s="105">
        <f t="shared" si="159"/>
        <v>1</v>
      </c>
      <c r="CA272" s="215">
        <v>0.98</v>
      </c>
      <c r="CB272" s="215">
        <v>0.9</v>
      </c>
      <c r="CC272" s="314"/>
      <c r="CD272" s="314"/>
      <c r="CE272" s="314"/>
      <c r="CF272" s="314"/>
      <c r="CG272" s="314"/>
      <c r="CH272" s="314"/>
      <c r="CI272" s="314"/>
      <c r="CJ272" s="216">
        <v>0.998</v>
      </c>
      <c r="CK272" s="216">
        <v>0.95</v>
      </c>
      <c r="CL272" s="217">
        <f t="shared" si="147"/>
        <v>1</v>
      </c>
      <c r="CM272" s="217">
        <f t="shared" si="148"/>
        <v>1</v>
      </c>
      <c r="CN272" s="217">
        <f t="shared" si="149"/>
        <v>1</v>
      </c>
      <c r="CO272" s="217">
        <f t="shared" si="150"/>
        <v>1</v>
      </c>
      <c r="CP272" s="217">
        <f t="shared" si="151"/>
        <v>1</v>
      </c>
      <c r="CQ272" s="217">
        <f t="shared" si="152"/>
        <v>1</v>
      </c>
      <c r="CR272" s="217">
        <f t="shared" si="153"/>
        <v>1</v>
      </c>
      <c r="CS272" s="317"/>
      <c r="CT272" s="317"/>
      <c r="CU272" s="317"/>
      <c r="CV272" s="317"/>
      <c r="CW272" s="317"/>
      <c r="CX272" s="317"/>
      <c r="CY272" s="317"/>
      <c r="CZ272" s="316"/>
      <c r="DA272" s="312"/>
      <c r="DB272" s="312"/>
      <c r="DC272" s="312"/>
      <c r="DD272" s="312"/>
      <c r="DE272" s="84">
        <f t="shared" si="181"/>
        <v>0</v>
      </c>
      <c r="DF272" s="84">
        <f t="shared" si="181"/>
        <v>0</v>
      </c>
      <c r="DG272" s="84">
        <f t="shared" si="181"/>
        <v>0</v>
      </c>
      <c r="DH272" s="84">
        <f t="shared" si="182"/>
        <v>0</v>
      </c>
      <c r="DI272" s="84">
        <f t="shared" si="182"/>
        <v>0</v>
      </c>
      <c r="DJ272" s="84">
        <f t="shared" si="182"/>
        <v>0</v>
      </c>
      <c r="DK272" s="84">
        <f t="shared" si="178"/>
        <v>0</v>
      </c>
      <c r="DL272" s="311"/>
      <c r="DM272" s="311"/>
      <c r="DN272" s="311"/>
      <c r="DO272" s="311"/>
      <c r="DP272" s="311"/>
      <c r="DQ272" s="311"/>
      <c r="DR272" s="311"/>
    </row>
    <row r="273" spans="1:122" ht="13.5" thickBot="1" x14ac:dyDescent="0.25">
      <c r="A273" s="84">
        <v>1947</v>
      </c>
      <c r="B273" s="309"/>
      <c r="C273" s="112">
        <v>42769</v>
      </c>
      <c r="D273" s="109">
        <f t="shared" si="176"/>
        <v>59049</v>
      </c>
      <c r="E273" s="84">
        <v>8557</v>
      </c>
      <c r="F273" s="88">
        <v>171</v>
      </c>
      <c r="G273" s="84">
        <v>0</v>
      </c>
      <c r="H273" s="110">
        <v>0.98001636087413813</v>
      </c>
      <c r="I273" s="88">
        <v>10593</v>
      </c>
      <c r="J273" s="84">
        <v>265</v>
      </c>
      <c r="K273" s="88">
        <v>0</v>
      </c>
      <c r="L273" s="89">
        <v>0.97498347965637688</v>
      </c>
      <c r="M273" s="88">
        <v>3816</v>
      </c>
      <c r="N273" s="88">
        <v>84</v>
      </c>
      <c r="O273" s="88">
        <v>0</v>
      </c>
      <c r="P273" s="90">
        <v>0.9779874213836478</v>
      </c>
      <c r="Q273" s="88">
        <v>6218</v>
      </c>
      <c r="R273" s="88">
        <v>269</v>
      </c>
      <c r="S273" s="88">
        <v>9</v>
      </c>
      <c r="T273" s="90">
        <v>0.95673850112576386</v>
      </c>
      <c r="U273" s="88">
        <v>29865</v>
      </c>
      <c r="V273" s="88">
        <v>1102</v>
      </c>
      <c r="W273" s="88">
        <v>11</v>
      </c>
      <c r="X273" s="90">
        <v>0.96310061945421066</v>
      </c>
      <c r="Y273" s="85">
        <f t="shared" si="183"/>
        <v>59049</v>
      </c>
      <c r="Z273" s="85">
        <f t="shared" si="183"/>
        <v>1891</v>
      </c>
      <c r="AA273" s="91">
        <f t="shared" si="183"/>
        <v>20</v>
      </c>
      <c r="AB273" s="92">
        <v>0.99952380952380948</v>
      </c>
      <c r="AC273" s="84">
        <v>1</v>
      </c>
      <c r="AD273" s="84">
        <v>0.01</v>
      </c>
      <c r="AE273" s="114">
        <v>1</v>
      </c>
      <c r="AF273" s="84">
        <v>0</v>
      </c>
      <c r="AG273" s="84">
        <v>0</v>
      </c>
      <c r="AH273" s="114">
        <v>1</v>
      </c>
      <c r="AI273" s="84">
        <v>0</v>
      </c>
      <c r="AJ273" s="84">
        <v>0</v>
      </c>
      <c r="AK273" s="218">
        <v>1</v>
      </c>
      <c r="AL273" s="84">
        <v>0</v>
      </c>
      <c r="AM273" s="94">
        <v>0</v>
      </c>
      <c r="AN273" s="218">
        <v>1</v>
      </c>
      <c r="AO273" s="84">
        <v>0</v>
      </c>
      <c r="AP273" s="94">
        <v>0</v>
      </c>
      <c r="AQ273" s="218">
        <v>1</v>
      </c>
      <c r="AR273" s="84">
        <v>0</v>
      </c>
      <c r="AS273" s="94">
        <v>0</v>
      </c>
      <c r="AT273" s="218">
        <v>1</v>
      </c>
      <c r="AU273" s="84">
        <v>0</v>
      </c>
      <c r="AV273" s="219">
        <v>0</v>
      </c>
      <c r="AW273" s="220">
        <f t="shared" ref="AW273:AW296" si="186">E273</f>
        <v>8557</v>
      </c>
      <c r="AX273" s="220">
        <f t="shared" ref="AX273:AX296" si="187">I273+M273</f>
        <v>14409</v>
      </c>
      <c r="AY273" s="221">
        <f t="shared" ref="AY273:AY296" si="188">Q273+U273</f>
        <v>36083</v>
      </c>
      <c r="AZ273" s="115" t="s">
        <v>880</v>
      </c>
      <c r="BA273" s="97">
        <v>21</v>
      </c>
      <c r="BB273" s="98">
        <v>9</v>
      </c>
      <c r="BC273" s="98">
        <v>22</v>
      </c>
      <c r="BD273" s="99">
        <v>7.5</v>
      </c>
      <c r="BE273" s="100">
        <v>10.5</v>
      </c>
      <c r="BF273" s="101">
        <v>0.5</v>
      </c>
      <c r="BG273" s="84"/>
      <c r="BH273" s="84"/>
      <c r="BI273" s="102"/>
      <c r="BJ273" s="102"/>
      <c r="BK273" s="102"/>
      <c r="BL273" s="103"/>
      <c r="BM273" s="104">
        <v>1</v>
      </c>
      <c r="BN273" s="102"/>
      <c r="BO273" s="102"/>
      <c r="BP273" s="104"/>
      <c r="BQ273" s="104"/>
      <c r="BR273" s="104"/>
      <c r="BS273" s="104"/>
      <c r="BT273" s="105">
        <f t="shared" si="154"/>
        <v>0.99952380952380948</v>
      </c>
      <c r="BU273" s="105">
        <f t="shared" si="155"/>
        <v>1</v>
      </c>
      <c r="BV273" s="105">
        <f t="shared" si="156"/>
        <v>1</v>
      </c>
      <c r="BW273" s="105">
        <f t="shared" si="146"/>
        <v>1</v>
      </c>
      <c r="BX273" s="105">
        <f t="shared" si="157"/>
        <v>1</v>
      </c>
      <c r="BY273" s="105">
        <f t="shared" si="158"/>
        <v>1</v>
      </c>
      <c r="BZ273" s="105">
        <f t="shared" si="159"/>
        <v>1</v>
      </c>
      <c r="CA273" s="215">
        <v>0.98</v>
      </c>
      <c r="CB273" s="215">
        <v>0.9</v>
      </c>
      <c r="CC273" s="314"/>
      <c r="CD273" s="314"/>
      <c r="CE273" s="314"/>
      <c r="CF273" s="314"/>
      <c r="CG273" s="314"/>
      <c r="CH273" s="314"/>
      <c r="CI273" s="314"/>
      <c r="CJ273" s="216">
        <v>0.998</v>
      </c>
      <c r="CK273" s="216">
        <v>0.95</v>
      </c>
      <c r="CL273" s="217">
        <f t="shared" si="147"/>
        <v>0.99952380952380948</v>
      </c>
      <c r="CM273" s="217">
        <f t="shared" si="148"/>
        <v>1</v>
      </c>
      <c r="CN273" s="217">
        <f t="shared" si="149"/>
        <v>1</v>
      </c>
      <c r="CO273" s="217">
        <f t="shared" si="150"/>
        <v>1</v>
      </c>
      <c r="CP273" s="217">
        <f t="shared" si="151"/>
        <v>1</v>
      </c>
      <c r="CQ273" s="217">
        <f t="shared" si="152"/>
        <v>1</v>
      </c>
      <c r="CR273" s="217">
        <f t="shared" si="153"/>
        <v>1</v>
      </c>
      <c r="CS273" s="317"/>
      <c r="CT273" s="317"/>
      <c r="CU273" s="317"/>
      <c r="CV273" s="317"/>
      <c r="CW273" s="317"/>
      <c r="CX273" s="317"/>
      <c r="CY273" s="317"/>
      <c r="CZ273" s="316"/>
      <c r="DA273" s="312"/>
      <c r="DB273" s="312"/>
      <c r="DC273" s="312"/>
      <c r="DD273" s="312"/>
      <c r="DE273" s="84">
        <f t="shared" si="181"/>
        <v>0</v>
      </c>
      <c r="DF273" s="84">
        <f t="shared" si="181"/>
        <v>0</v>
      </c>
      <c r="DG273" s="84">
        <f t="shared" si="181"/>
        <v>0</v>
      </c>
      <c r="DH273" s="84">
        <f t="shared" si="182"/>
        <v>0</v>
      </c>
      <c r="DI273" s="84">
        <f t="shared" si="182"/>
        <v>0</v>
      </c>
      <c r="DJ273" s="84">
        <f t="shared" si="182"/>
        <v>0</v>
      </c>
      <c r="DK273" s="84">
        <f t="shared" si="178"/>
        <v>0</v>
      </c>
      <c r="DL273" s="311"/>
      <c r="DM273" s="311"/>
      <c r="DN273" s="311"/>
      <c r="DO273" s="311"/>
      <c r="DP273" s="311"/>
      <c r="DQ273" s="311"/>
      <c r="DR273" s="311"/>
    </row>
    <row r="274" spans="1:122" ht="13.5" thickBot="1" x14ac:dyDescent="0.25">
      <c r="A274" s="84">
        <v>1948</v>
      </c>
      <c r="B274" s="309"/>
      <c r="C274" s="112">
        <v>42770</v>
      </c>
      <c r="D274" s="109">
        <f t="shared" si="176"/>
        <v>53513</v>
      </c>
      <c r="E274" s="84"/>
      <c r="F274" s="88"/>
      <c r="G274" s="84"/>
      <c r="H274" s="110"/>
      <c r="I274" s="88">
        <v>3576</v>
      </c>
      <c r="J274" s="84">
        <v>69</v>
      </c>
      <c r="K274" s="88">
        <v>0</v>
      </c>
      <c r="L274" s="89">
        <v>0.98070469798657722</v>
      </c>
      <c r="M274" s="88">
        <v>1724</v>
      </c>
      <c r="N274" s="88">
        <v>54</v>
      </c>
      <c r="O274" s="88">
        <v>0</v>
      </c>
      <c r="P274" s="90">
        <v>0.96867749419953597</v>
      </c>
      <c r="Q274" s="88">
        <v>1566</v>
      </c>
      <c r="R274" s="88">
        <v>68</v>
      </c>
      <c r="S274" s="88">
        <v>0</v>
      </c>
      <c r="T274" s="90">
        <v>0.95657726692209455</v>
      </c>
      <c r="U274" s="88">
        <v>46647</v>
      </c>
      <c r="V274" s="88">
        <v>1699</v>
      </c>
      <c r="W274" s="88">
        <v>37</v>
      </c>
      <c r="X274" s="90">
        <v>0.96357750766394412</v>
      </c>
      <c r="Y274" s="85">
        <f t="shared" si="183"/>
        <v>53513</v>
      </c>
      <c r="Z274" s="85">
        <f t="shared" si="183"/>
        <v>1890</v>
      </c>
      <c r="AA274" s="91">
        <f t="shared" si="183"/>
        <v>37</v>
      </c>
      <c r="AB274" s="92">
        <v>1</v>
      </c>
      <c r="AC274" s="84">
        <v>0</v>
      </c>
      <c r="AD274" s="84">
        <v>0</v>
      </c>
      <c r="AE274" s="114">
        <v>1</v>
      </c>
      <c r="AF274" s="84">
        <v>0</v>
      </c>
      <c r="AG274" s="84">
        <v>0</v>
      </c>
      <c r="AH274" s="114">
        <v>1</v>
      </c>
      <c r="AI274" s="84">
        <v>0</v>
      </c>
      <c r="AJ274" s="84">
        <v>0</v>
      </c>
      <c r="AK274" s="218">
        <v>1</v>
      </c>
      <c r="AL274" s="84">
        <v>0</v>
      </c>
      <c r="AM274" s="94">
        <v>0</v>
      </c>
      <c r="AN274" s="218">
        <v>1</v>
      </c>
      <c r="AO274" s="84">
        <v>0</v>
      </c>
      <c r="AP274" s="94">
        <v>0</v>
      </c>
      <c r="AQ274" s="218">
        <v>1</v>
      </c>
      <c r="AR274" s="84">
        <v>0</v>
      </c>
      <c r="AS274" s="94">
        <v>0</v>
      </c>
      <c r="AT274" s="218">
        <v>1</v>
      </c>
      <c r="AU274" s="84">
        <v>0</v>
      </c>
      <c r="AV274" s="219">
        <v>0</v>
      </c>
      <c r="AW274" s="220">
        <f t="shared" si="186"/>
        <v>0</v>
      </c>
      <c r="AX274" s="220">
        <f t="shared" si="187"/>
        <v>5300</v>
      </c>
      <c r="AY274" s="221">
        <f t="shared" si="188"/>
        <v>48213</v>
      </c>
      <c r="AZ274" s="115"/>
      <c r="BA274" s="97">
        <v>21</v>
      </c>
      <c r="BB274" s="98">
        <v>9</v>
      </c>
      <c r="BC274" s="98">
        <v>22</v>
      </c>
      <c r="BD274" s="99">
        <v>7.5</v>
      </c>
      <c r="BE274" s="100">
        <v>10.5</v>
      </c>
      <c r="BF274" s="101"/>
      <c r="BG274" s="84"/>
      <c r="BH274" s="84"/>
      <c r="BI274" s="102"/>
      <c r="BJ274" s="102"/>
      <c r="BK274" s="102"/>
      <c r="BL274" s="103"/>
      <c r="BM274" s="104"/>
      <c r="BN274" s="102"/>
      <c r="BO274" s="102"/>
      <c r="BP274" s="104"/>
      <c r="BQ274" s="104"/>
      <c r="BR274" s="104"/>
      <c r="BS274" s="104"/>
      <c r="BT274" s="105">
        <f t="shared" si="154"/>
        <v>1</v>
      </c>
      <c r="BU274" s="105">
        <f t="shared" si="155"/>
        <v>1</v>
      </c>
      <c r="BV274" s="105">
        <f t="shared" si="156"/>
        <v>1</v>
      </c>
      <c r="BW274" s="105">
        <f t="shared" si="146"/>
        <v>1</v>
      </c>
      <c r="BX274" s="105">
        <f t="shared" si="157"/>
        <v>1</v>
      </c>
      <c r="BY274" s="105">
        <f t="shared" si="158"/>
        <v>1</v>
      </c>
      <c r="BZ274" s="105">
        <f t="shared" si="159"/>
        <v>1</v>
      </c>
      <c r="CA274" s="215">
        <v>0.98</v>
      </c>
      <c r="CB274" s="215">
        <v>0.9</v>
      </c>
      <c r="CC274" s="314"/>
      <c r="CD274" s="314"/>
      <c r="CE274" s="314"/>
      <c r="CF274" s="314"/>
      <c r="CG274" s="314"/>
      <c r="CH274" s="314"/>
      <c r="CI274" s="314"/>
      <c r="CJ274" s="216">
        <v>0.998</v>
      </c>
      <c r="CK274" s="216">
        <v>0.95</v>
      </c>
      <c r="CL274" s="217">
        <f t="shared" si="147"/>
        <v>1</v>
      </c>
      <c r="CM274" s="217">
        <f t="shared" si="148"/>
        <v>1</v>
      </c>
      <c r="CN274" s="217">
        <f t="shared" si="149"/>
        <v>1</v>
      </c>
      <c r="CO274" s="217">
        <f t="shared" si="150"/>
        <v>1</v>
      </c>
      <c r="CP274" s="217">
        <f t="shared" si="151"/>
        <v>1</v>
      </c>
      <c r="CQ274" s="217">
        <f t="shared" si="152"/>
        <v>1</v>
      </c>
      <c r="CR274" s="217">
        <f t="shared" si="153"/>
        <v>1</v>
      </c>
      <c r="CS274" s="317"/>
      <c r="CT274" s="317"/>
      <c r="CU274" s="317"/>
      <c r="CV274" s="317"/>
      <c r="CW274" s="317"/>
      <c r="CX274" s="317"/>
      <c r="CY274" s="317"/>
      <c r="CZ274" s="316"/>
      <c r="DA274" s="312"/>
      <c r="DB274" s="312"/>
      <c r="DC274" s="312"/>
      <c r="DD274" s="312"/>
      <c r="DE274" s="84">
        <f t="shared" si="181"/>
        <v>0</v>
      </c>
      <c r="DF274" s="84">
        <f t="shared" si="181"/>
        <v>0</v>
      </c>
      <c r="DG274" s="84">
        <f t="shared" si="181"/>
        <v>0</v>
      </c>
      <c r="DH274" s="84">
        <f t="shared" si="182"/>
        <v>0</v>
      </c>
      <c r="DI274" s="84">
        <f t="shared" si="182"/>
        <v>0</v>
      </c>
      <c r="DJ274" s="84">
        <f t="shared" si="182"/>
        <v>0</v>
      </c>
      <c r="DK274" s="84">
        <f t="shared" si="178"/>
        <v>0</v>
      </c>
      <c r="DL274" s="311"/>
      <c r="DM274" s="311"/>
      <c r="DN274" s="311"/>
      <c r="DO274" s="311"/>
      <c r="DP274" s="311"/>
      <c r="DQ274" s="311"/>
      <c r="DR274" s="311"/>
    </row>
    <row r="275" spans="1:122" ht="13.5" thickBot="1" x14ac:dyDescent="0.25">
      <c r="A275" s="84">
        <v>1949</v>
      </c>
      <c r="B275" s="310"/>
      <c r="C275" s="112">
        <v>42771</v>
      </c>
      <c r="D275" s="109">
        <f t="shared" si="176"/>
        <v>18485</v>
      </c>
      <c r="E275" s="84"/>
      <c r="F275" s="88"/>
      <c r="G275" s="84"/>
      <c r="H275" s="110"/>
      <c r="I275" s="88">
        <v>10</v>
      </c>
      <c r="J275" s="84">
        <v>0</v>
      </c>
      <c r="K275" s="88">
        <v>0</v>
      </c>
      <c r="L275" s="89">
        <v>1</v>
      </c>
      <c r="M275" s="88">
        <v>88</v>
      </c>
      <c r="N275" s="88">
        <v>2</v>
      </c>
      <c r="O275" s="88">
        <v>0</v>
      </c>
      <c r="P275" s="90">
        <v>0.97727272727272729</v>
      </c>
      <c r="Q275" s="88">
        <v>40</v>
      </c>
      <c r="R275" s="88">
        <v>2</v>
      </c>
      <c r="S275" s="88">
        <v>0</v>
      </c>
      <c r="T275" s="90">
        <v>0.95</v>
      </c>
      <c r="U275" s="88">
        <v>18347</v>
      </c>
      <c r="V275" s="88">
        <v>348</v>
      </c>
      <c r="W275" s="88">
        <v>6</v>
      </c>
      <c r="X275" s="90">
        <v>0.98103232136044038</v>
      </c>
      <c r="Y275" s="85">
        <f t="shared" si="183"/>
        <v>18485</v>
      </c>
      <c r="Z275" s="85">
        <f t="shared" si="183"/>
        <v>352</v>
      </c>
      <c r="AA275" s="91">
        <f t="shared" si="183"/>
        <v>6</v>
      </c>
      <c r="AB275" s="92">
        <v>1</v>
      </c>
      <c r="AC275" s="84">
        <v>0</v>
      </c>
      <c r="AD275" s="84">
        <v>0</v>
      </c>
      <c r="AE275" s="114">
        <v>1</v>
      </c>
      <c r="AF275" s="84">
        <v>0</v>
      </c>
      <c r="AG275" s="84">
        <v>0</v>
      </c>
      <c r="AH275" s="114">
        <v>1</v>
      </c>
      <c r="AI275" s="84">
        <v>0</v>
      </c>
      <c r="AJ275" s="84">
        <v>0</v>
      </c>
      <c r="AK275" s="218">
        <v>1</v>
      </c>
      <c r="AL275" s="84">
        <v>0</v>
      </c>
      <c r="AM275" s="94">
        <v>0</v>
      </c>
      <c r="AN275" s="218">
        <v>1</v>
      </c>
      <c r="AO275" s="84">
        <v>0</v>
      </c>
      <c r="AP275" s="94">
        <v>0</v>
      </c>
      <c r="AQ275" s="218">
        <v>1</v>
      </c>
      <c r="AR275" s="84">
        <v>0</v>
      </c>
      <c r="AS275" s="94">
        <v>0</v>
      </c>
      <c r="AT275" s="218">
        <v>1</v>
      </c>
      <c r="AU275" s="84">
        <v>0</v>
      </c>
      <c r="AV275" s="219">
        <v>0</v>
      </c>
      <c r="AW275" s="220">
        <f t="shared" si="186"/>
        <v>0</v>
      </c>
      <c r="AX275" s="220">
        <f t="shared" si="187"/>
        <v>98</v>
      </c>
      <c r="AY275" s="221">
        <f t="shared" si="188"/>
        <v>18387</v>
      </c>
      <c r="AZ275" s="115"/>
      <c r="BA275" s="97">
        <v>21</v>
      </c>
      <c r="BB275" s="98">
        <v>9</v>
      </c>
      <c r="BC275" s="98">
        <v>22</v>
      </c>
      <c r="BD275" s="98">
        <v>7.5</v>
      </c>
      <c r="BE275" s="116">
        <v>10.5</v>
      </c>
      <c r="BF275" s="101"/>
      <c r="BG275" s="84"/>
      <c r="BH275" s="84"/>
      <c r="BI275" s="102"/>
      <c r="BJ275" s="102"/>
      <c r="BK275" s="102"/>
      <c r="BL275" s="103"/>
      <c r="BM275" s="104"/>
      <c r="BN275" s="102"/>
      <c r="BO275" s="102"/>
      <c r="BP275" s="104"/>
      <c r="BQ275" s="104"/>
      <c r="BR275" s="104"/>
      <c r="BS275" s="104"/>
      <c r="BT275" s="105">
        <f t="shared" si="154"/>
        <v>1</v>
      </c>
      <c r="BU275" s="105">
        <f t="shared" si="155"/>
        <v>1</v>
      </c>
      <c r="BV275" s="105">
        <f t="shared" si="156"/>
        <v>1</v>
      </c>
      <c r="BW275" s="105">
        <f t="shared" si="146"/>
        <v>1</v>
      </c>
      <c r="BX275" s="105">
        <f t="shared" si="157"/>
        <v>1</v>
      </c>
      <c r="BY275" s="105">
        <f t="shared" si="158"/>
        <v>1</v>
      </c>
      <c r="BZ275" s="105">
        <f t="shared" si="159"/>
        <v>1</v>
      </c>
      <c r="CA275" s="215">
        <v>0.98</v>
      </c>
      <c r="CB275" s="215">
        <v>0.9</v>
      </c>
      <c r="CC275" s="315"/>
      <c r="CD275" s="315"/>
      <c r="CE275" s="315"/>
      <c r="CF275" s="315"/>
      <c r="CG275" s="315"/>
      <c r="CH275" s="315"/>
      <c r="CI275" s="315"/>
      <c r="CJ275" s="216">
        <v>0.998</v>
      </c>
      <c r="CK275" s="216">
        <v>0.95</v>
      </c>
      <c r="CL275" s="217">
        <f t="shared" si="147"/>
        <v>1</v>
      </c>
      <c r="CM275" s="217">
        <f t="shared" si="148"/>
        <v>1</v>
      </c>
      <c r="CN275" s="217">
        <f t="shared" si="149"/>
        <v>1</v>
      </c>
      <c r="CO275" s="217">
        <f t="shared" si="150"/>
        <v>1</v>
      </c>
      <c r="CP275" s="217">
        <f t="shared" si="151"/>
        <v>1</v>
      </c>
      <c r="CQ275" s="217">
        <f t="shared" si="152"/>
        <v>1</v>
      </c>
      <c r="CR275" s="217">
        <f t="shared" si="153"/>
        <v>1</v>
      </c>
      <c r="CS275" s="317"/>
      <c r="CT275" s="317"/>
      <c r="CU275" s="317"/>
      <c r="CV275" s="317"/>
      <c r="CW275" s="317"/>
      <c r="CX275" s="317"/>
      <c r="CY275" s="317"/>
      <c r="CZ275" s="316"/>
      <c r="DA275" s="312"/>
      <c r="DB275" s="312"/>
      <c r="DC275" s="312"/>
      <c r="DD275" s="312"/>
      <c r="DE275" s="84">
        <f t="shared" si="181"/>
        <v>0</v>
      </c>
      <c r="DF275" s="84">
        <f t="shared" si="181"/>
        <v>0</v>
      </c>
      <c r="DG275" s="84">
        <f t="shared" si="181"/>
        <v>0</v>
      </c>
      <c r="DH275" s="84">
        <f t="shared" si="182"/>
        <v>0</v>
      </c>
      <c r="DI275" s="84">
        <f t="shared" si="182"/>
        <v>0</v>
      </c>
      <c r="DJ275" s="84">
        <f t="shared" si="182"/>
        <v>0</v>
      </c>
      <c r="DK275" s="84">
        <f t="shared" si="178"/>
        <v>0</v>
      </c>
      <c r="DL275" s="311"/>
      <c r="DM275" s="311"/>
      <c r="DN275" s="311"/>
      <c r="DO275" s="311"/>
      <c r="DP275" s="311"/>
      <c r="DQ275" s="311"/>
      <c r="DR275" s="311"/>
    </row>
    <row r="276" spans="1:122" ht="13.5" thickBot="1" x14ac:dyDescent="0.25">
      <c r="A276" s="84">
        <v>1950</v>
      </c>
      <c r="B276" s="308">
        <v>6</v>
      </c>
      <c r="C276" s="112">
        <v>42772</v>
      </c>
      <c r="D276" s="109">
        <f t="shared" si="176"/>
        <v>76432</v>
      </c>
      <c r="E276" s="84">
        <v>11459</v>
      </c>
      <c r="F276" s="88">
        <v>267</v>
      </c>
      <c r="G276" s="84">
        <v>0</v>
      </c>
      <c r="H276" s="110">
        <v>0.97669953748145566</v>
      </c>
      <c r="I276" s="88">
        <v>16107</v>
      </c>
      <c r="J276" s="84">
        <v>437</v>
      </c>
      <c r="K276" s="88">
        <v>2</v>
      </c>
      <c r="L276" s="89">
        <v>0.97286893897063387</v>
      </c>
      <c r="M276" s="88">
        <v>5199</v>
      </c>
      <c r="N276" s="88">
        <v>151</v>
      </c>
      <c r="O276" s="88">
        <v>0</v>
      </c>
      <c r="P276" s="90">
        <v>0.97095595306789773</v>
      </c>
      <c r="Q276" s="88">
        <v>8182</v>
      </c>
      <c r="R276" s="88">
        <v>286</v>
      </c>
      <c r="S276" s="88">
        <v>5</v>
      </c>
      <c r="T276" s="90">
        <v>0.96504522121730629</v>
      </c>
      <c r="U276" s="88">
        <v>35485</v>
      </c>
      <c r="V276" s="88">
        <v>1204</v>
      </c>
      <c r="W276" s="88">
        <v>38</v>
      </c>
      <c r="X276" s="90">
        <v>0.96607017049457522</v>
      </c>
      <c r="Y276" s="85">
        <f t="shared" si="183"/>
        <v>76432</v>
      </c>
      <c r="Z276" s="85">
        <f t="shared" si="183"/>
        <v>2345</v>
      </c>
      <c r="AA276" s="91">
        <f t="shared" si="183"/>
        <v>45</v>
      </c>
      <c r="AB276" s="92">
        <v>1</v>
      </c>
      <c r="AC276" s="84">
        <v>0</v>
      </c>
      <c r="AD276" s="84">
        <v>0</v>
      </c>
      <c r="AE276" s="114">
        <v>1</v>
      </c>
      <c r="AF276" s="84">
        <v>0</v>
      </c>
      <c r="AG276" s="84">
        <v>0</v>
      </c>
      <c r="AH276" s="114">
        <v>1</v>
      </c>
      <c r="AI276" s="84">
        <v>0</v>
      </c>
      <c r="AJ276" s="84">
        <v>0</v>
      </c>
      <c r="AK276" s="218">
        <v>1</v>
      </c>
      <c r="AL276" s="84">
        <v>0</v>
      </c>
      <c r="AM276" s="94">
        <v>0</v>
      </c>
      <c r="AN276" s="218">
        <v>1</v>
      </c>
      <c r="AO276" s="84">
        <v>0</v>
      </c>
      <c r="AP276" s="94">
        <v>0</v>
      </c>
      <c r="AQ276" s="218">
        <v>1</v>
      </c>
      <c r="AR276" s="84">
        <v>0</v>
      </c>
      <c r="AS276" s="94">
        <v>0</v>
      </c>
      <c r="AT276" s="218">
        <v>1</v>
      </c>
      <c r="AU276" s="84">
        <v>0</v>
      </c>
      <c r="AV276" s="219">
        <v>0</v>
      </c>
      <c r="AW276" s="220">
        <f t="shared" si="186"/>
        <v>11459</v>
      </c>
      <c r="AX276" s="220">
        <f t="shared" si="187"/>
        <v>21306</v>
      </c>
      <c r="AY276" s="221">
        <f t="shared" si="188"/>
        <v>43667</v>
      </c>
      <c r="AZ276" s="115"/>
      <c r="BA276" s="97">
        <v>14.5</v>
      </c>
      <c r="BB276" s="98">
        <v>0</v>
      </c>
      <c r="BC276" s="98">
        <v>12</v>
      </c>
      <c r="BD276" s="98">
        <v>7.5</v>
      </c>
      <c r="BE276" s="116">
        <v>10.5</v>
      </c>
      <c r="BF276" s="101"/>
      <c r="BG276" s="84"/>
      <c r="BH276" s="84"/>
      <c r="BI276" s="102"/>
      <c r="BJ276" s="102"/>
      <c r="BK276" s="102"/>
      <c r="BL276" s="103"/>
      <c r="BM276" s="104"/>
      <c r="BN276" s="102"/>
      <c r="BO276" s="102"/>
      <c r="BP276" s="104"/>
      <c r="BQ276" s="104"/>
      <c r="BR276" s="104"/>
      <c r="BS276" s="104"/>
      <c r="BT276" s="105">
        <f t="shared" si="154"/>
        <v>1</v>
      </c>
      <c r="BU276" s="105">
        <f t="shared" si="155"/>
        <v>1</v>
      </c>
      <c r="BV276" s="105">
        <f t="shared" si="156"/>
        <v>1</v>
      </c>
      <c r="BW276" s="105">
        <f t="shared" si="146"/>
        <v>1</v>
      </c>
      <c r="BX276" s="105">
        <f t="shared" si="157"/>
        <v>1</v>
      </c>
      <c r="BY276" s="105">
        <f t="shared" si="158"/>
        <v>1</v>
      </c>
      <c r="BZ276" s="105">
        <f t="shared" si="159"/>
        <v>1</v>
      </c>
      <c r="CA276" s="215">
        <v>0.98</v>
      </c>
      <c r="CB276" s="215">
        <v>0.9</v>
      </c>
      <c r="CC276" s="313">
        <f t="shared" ref="CC276:CI276" si="189">AVERAGE(BT276:BT282)</f>
        <v>1</v>
      </c>
      <c r="CD276" s="313">
        <f t="shared" si="189"/>
        <v>1</v>
      </c>
      <c r="CE276" s="313">
        <f t="shared" si="189"/>
        <v>1</v>
      </c>
      <c r="CF276" s="313">
        <f t="shared" si="189"/>
        <v>1</v>
      </c>
      <c r="CG276" s="313">
        <f t="shared" si="189"/>
        <v>1</v>
      </c>
      <c r="CH276" s="313">
        <f t="shared" si="189"/>
        <v>1</v>
      </c>
      <c r="CI276" s="313">
        <f t="shared" si="189"/>
        <v>1</v>
      </c>
      <c r="CJ276" s="216">
        <v>0.998</v>
      </c>
      <c r="CK276" s="216">
        <v>0.95</v>
      </c>
      <c r="CL276" s="217">
        <f t="shared" si="147"/>
        <v>1</v>
      </c>
      <c r="CM276" s="217">
        <f t="shared" si="148"/>
        <v>1</v>
      </c>
      <c r="CN276" s="217">
        <f t="shared" si="149"/>
        <v>1</v>
      </c>
      <c r="CO276" s="217">
        <f t="shared" si="150"/>
        <v>1</v>
      </c>
      <c r="CP276" s="217">
        <f t="shared" si="151"/>
        <v>1</v>
      </c>
      <c r="CQ276" s="217">
        <f t="shared" si="152"/>
        <v>1</v>
      </c>
      <c r="CR276" s="217">
        <f t="shared" si="153"/>
        <v>1</v>
      </c>
      <c r="CS276" s="316">
        <f t="shared" ref="CS276:CY276" si="190">AVERAGE(CL276:CL282)</f>
        <v>1</v>
      </c>
      <c r="CT276" s="316">
        <f t="shared" si="190"/>
        <v>1</v>
      </c>
      <c r="CU276" s="316">
        <f t="shared" si="190"/>
        <v>1</v>
      </c>
      <c r="CV276" s="316">
        <f t="shared" si="190"/>
        <v>1</v>
      </c>
      <c r="CW276" s="316">
        <f t="shared" si="190"/>
        <v>1</v>
      </c>
      <c r="CX276" s="316">
        <f t="shared" si="190"/>
        <v>1</v>
      </c>
      <c r="CY276" s="316">
        <f t="shared" si="190"/>
        <v>1</v>
      </c>
      <c r="CZ276" s="316">
        <f>(SUM(Q275:Q281)-SUM(R275:R281))/SUM(Q275:Q281)</f>
        <v>0.95579204829308906</v>
      </c>
      <c r="DA276" s="312">
        <f>(SUM(U275:U281)-SUM(V275:V281))/SUM(U275:U281)</f>
        <v>0.96827362646496551</v>
      </c>
      <c r="DB276" s="312">
        <f>((SUM(E275:E281)-SUM(F275:F281))/SUM(E275:E281))</f>
        <v>0.97556641492669927</v>
      </c>
      <c r="DC276" s="312">
        <f>((SUM(I275:I281)-SUM(J275:J281))/SUM(I275:I281))</f>
        <v>0.97440004835882243</v>
      </c>
      <c r="DD276" s="312">
        <f>((SUM(M275:M281)-SUM(N275:N281))/SUM(M275:M281))</f>
        <v>0.97431836664811877</v>
      </c>
      <c r="DE276" s="84">
        <f t="shared" si="181"/>
        <v>0</v>
      </c>
      <c r="DF276" s="84">
        <f t="shared" si="181"/>
        <v>0</v>
      </c>
      <c r="DG276" s="84">
        <f t="shared" si="181"/>
        <v>0</v>
      </c>
      <c r="DH276" s="84">
        <f t="shared" si="182"/>
        <v>0</v>
      </c>
      <c r="DI276" s="84">
        <f t="shared" si="182"/>
        <v>0</v>
      </c>
      <c r="DJ276" s="84">
        <f t="shared" si="182"/>
        <v>0</v>
      </c>
      <c r="DK276" s="84">
        <f t="shared" si="178"/>
        <v>0</v>
      </c>
      <c r="DL276" s="311">
        <f>IF(CC276&lt;99%,5000,IF(CC276&lt;99.2%,4500,IF(CC276&lt;99.3%,4000,IF(CC276&lt;99.4%,3500,IF(CC276&lt;99.5%,3000,IF(CC276&lt;99.6%,2500,IF(CC276&lt;99.7%,2000,IF(CC276&lt;99.8%,1500,))))))))</f>
        <v>0</v>
      </c>
      <c r="DM276" s="311">
        <f>IF(CD276&lt;99%,5000,IF(CD276&lt;99.2%,4500,IF(CD276&lt;99.3%,4000,IF(CD276&lt;99.4%,3500,IF(CD276&lt;99.5%,3000,IF(CD276&lt;99.6%,2500,IF(CD276&lt;99.7%,2000,IF(CD276&lt;99.8%,1500,))))))))</f>
        <v>0</v>
      </c>
      <c r="DN276" s="311">
        <f>IF(CE276&lt;99%,5000,IF(CE276&lt;99.2%,4500,IF(CE276&lt;99.3%,4000,IF(CE276&lt;99.4%,3500,IF(CE276&lt;99.5%,3000,IF(CE276&lt;99.6%,2500,IF(CE276&lt;99.7%,2000,IF(CE276&lt;99.8%,1500,))))))))</f>
        <v>0</v>
      </c>
      <c r="DO276" s="311">
        <f>IF(CF276&lt;88.2%,5000,IF(CF276&lt;88.4%,4500,IF(CF276&lt;88.5%,4000,IF(CF276&lt;88.6%,3500,IF(CF276&lt;88.7%,3000,IF(CF276&lt;88.8%,2500,IF(CF276&lt;88.9%,2000,IF(CF276&lt;90%,1500,))))))))</f>
        <v>0</v>
      </c>
      <c r="DP276" s="311">
        <f>IF(CG276&lt;99%,5000,IF(CG276&lt;99.2%,4500,IF(CG276&lt;99.3%,4000,IF(CG276&lt;99.4%,3500,IF(CG276&lt;99.5%,3000,IF(CG276&lt;99.6%,2500,IF(CG276&lt;99.7%,2000,IF(CG276&lt;99.8%,1500,))))))))</f>
        <v>0</v>
      </c>
      <c r="DQ276" s="311">
        <f>IF(CH276&lt;99%,5000,IF(CH276&lt;99.2%,4500,IF(CH276&lt;99.3%,4000,IF(CH276&lt;99.4%,3500,IF(CH276&lt;99.5%,3000,IF(CH276&lt;99.6%,2500,IF(CH276&lt;99.7%,2000,IF(CH276&lt;99.8%,1500,))))))))</f>
        <v>0</v>
      </c>
      <c r="DR276" s="311">
        <f>IF(CI276&lt;99%,5000,IF(CI276&lt;99.2%,4500,IF(CI276&lt;99.3%,4000,IF(CI276&lt;99.4%,3500,IF(CI276&lt;99.5%,3000,IF(CI276&lt;99.6%,2500,IF(CI276&lt;99.7%,2000,IF(CI276&lt;99.8%,1500,))))))))</f>
        <v>0</v>
      </c>
    </row>
    <row r="277" spans="1:122" ht="13.5" thickBot="1" x14ac:dyDescent="0.25">
      <c r="A277" s="84">
        <v>1951</v>
      </c>
      <c r="B277" s="309"/>
      <c r="C277" s="112">
        <v>42773</v>
      </c>
      <c r="D277" s="109">
        <f t="shared" si="176"/>
        <v>72375</v>
      </c>
      <c r="E277" s="84">
        <v>10423</v>
      </c>
      <c r="F277" s="88">
        <v>248</v>
      </c>
      <c r="G277" s="84">
        <v>0</v>
      </c>
      <c r="H277" s="110">
        <v>0.97620646646838727</v>
      </c>
      <c r="I277" s="88">
        <v>14365</v>
      </c>
      <c r="J277" s="84">
        <v>327</v>
      </c>
      <c r="K277" s="88">
        <v>0</v>
      </c>
      <c r="L277" s="89">
        <v>0.97723633832231116</v>
      </c>
      <c r="M277" s="88">
        <v>3995</v>
      </c>
      <c r="N277" s="88">
        <v>87</v>
      </c>
      <c r="O277" s="88">
        <v>0</v>
      </c>
      <c r="P277" s="90">
        <v>0.97822277847309136</v>
      </c>
      <c r="Q277" s="88">
        <v>7953</v>
      </c>
      <c r="R277" s="88">
        <v>331</v>
      </c>
      <c r="S277" s="88">
        <v>11</v>
      </c>
      <c r="T277" s="90">
        <v>0.95838048535143971</v>
      </c>
      <c r="U277" s="88">
        <v>35639</v>
      </c>
      <c r="V277" s="88">
        <v>1199</v>
      </c>
      <c r="W277" s="88">
        <v>5</v>
      </c>
      <c r="X277" s="90">
        <v>0.96635708072617077</v>
      </c>
      <c r="Y277" s="85">
        <f t="shared" si="183"/>
        <v>72375</v>
      </c>
      <c r="Z277" s="85">
        <f t="shared" si="183"/>
        <v>2192</v>
      </c>
      <c r="AA277" s="91">
        <f t="shared" si="183"/>
        <v>16</v>
      </c>
      <c r="AB277" s="92">
        <v>1</v>
      </c>
      <c r="AC277" s="84">
        <v>0</v>
      </c>
      <c r="AD277" s="84">
        <v>0</v>
      </c>
      <c r="AE277" s="114">
        <v>1</v>
      </c>
      <c r="AF277" s="84">
        <v>0</v>
      </c>
      <c r="AG277" s="84">
        <v>0</v>
      </c>
      <c r="AH277" s="114">
        <v>1</v>
      </c>
      <c r="AI277" s="84">
        <v>0</v>
      </c>
      <c r="AJ277" s="84">
        <v>0</v>
      </c>
      <c r="AK277" s="218">
        <v>1</v>
      </c>
      <c r="AL277" s="84">
        <v>0</v>
      </c>
      <c r="AM277" s="94">
        <v>0</v>
      </c>
      <c r="AN277" s="218">
        <v>1</v>
      </c>
      <c r="AO277" s="84">
        <v>0</v>
      </c>
      <c r="AP277" s="94">
        <v>0</v>
      </c>
      <c r="AQ277" s="218">
        <v>1</v>
      </c>
      <c r="AR277" s="84">
        <v>0</v>
      </c>
      <c r="AS277" s="94">
        <v>0</v>
      </c>
      <c r="AT277" s="218">
        <v>1</v>
      </c>
      <c r="AU277" s="84">
        <v>0</v>
      </c>
      <c r="AV277" s="219">
        <v>0</v>
      </c>
      <c r="AW277" s="220">
        <f t="shared" si="186"/>
        <v>10423</v>
      </c>
      <c r="AX277" s="220">
        <f t="shared" si="187"/>
        <v>18360</v>
      </c>
      <c r="AY277" s="221">
        <f t="shared" si="188"/>
        <v>43592</v>
      </c>
      <c r="AZ277" s="115"/>
      <c r="BA277" s="97">
        <v>16</v>
      </c>
      <c r="BB277" s="98">
        <v>0</v>
      </c>
      <c r="BC277" s="98">
        <v>8</v>
      </c>
      <c r="BD277" s="99">
        <v>7.5</v>
      </c>
      <c r="BE277" s="100">
        <v>10.5</v>
      </c>
      <c r="BF277" s="101"/>
      <c r="BG277" s="84"/>
      <c r="BH277" s="84"/>
      <c r="BI277" s="102"/>
      <c r="BJ277" s="102"/>
      <c r="BK277" s="102"/>
      <c r="BL277" s="103"/>
      <c r="BM277" s="104"/>
      <c r="BN277" s="102"/>
      <c r="BO277" s="102"/>
      <c r="BP277" s="104"/>
      <c r="BQ277" s="104"/>
      <c r="BR277" s="104"/>
      <c r="BS277" s="104"/>
      <c r="BT277" s="105">
        <f t="shared" si="154"/>
        <v>1</v>
      </c>
      <c r="BU277" s="105">
        <f t="shared" si="155"/>
        <v>1</v>
      </c>
      <c r="BV277" s="105">
        <f t="shared" si="156"/>
        <v>1</v>
      </c>
      <c r="BW277" s="105">
        <f t="shared" si="146"/>
        <v>1</v>
      </c>
      <c r="BX277" s="105">
        <f t="shared" si="157"/>
        <v>1</v>
      </c>
      <c r="BY277" s="105">
        <f t="shared" si="158"/>
        <v>1</v>
      </c>
      <c r="BZ277" s="105">
        <f t="shared" si="159"/>
        <v>1</v>
      </c>
      <c r="CA277" s="215">
        <v>0.98</v>
      </c>
      <c r="CB277" s="215">
        <v>0.9</v>
      </c>
      <c r="CC277" s="314"/>
      <c r="CD277" s="314"/>
      <c r="CE277" s="314"/>
      <c r="CF277" s="314"/>
      <c r="CG277" s="314"/>
      <c r="CH277" s="314"/>
      <c r="CI277" s="314"/>
      <c r="CJ277" s="216">
        <v>0.998</v>
      </c>
      <c r="CK277" s="216">
        <v>0.95</v>
      </c>
      <c r="CL277" s="217">
        <f t="shared" si="147"/>
        <v>1</v>
      </c>
      <c r="CM277" s="217">
        <f t="shared" si="148"/>
        <v>1</v>
      </c>
      <c r="CN277" s="217">
        <f t="shared" si="149"/>
        <v>1</v>
      </c>
      <c r="CO277" s="217">
        <f t="shared" si="150"/>
        <v>1</v>
      </c>
      <c r="CP277" s="217">
        <f t="shared" si="151"/>
        <v>1</v>
      </c>
      <c r="CQ277" s="217">
        <f t="shared" si="152"/>
        <v>1</v>
      </c>
      <c r="CR277" s="217">
        <f t="shared" si="153"/>
        <v>1</v>
      </c>
      <c r="CS277" s="317"/>
      <c r="CT277" s="317"/>
      <c r="CU277" s="317"/>
      <c r="CV277" s="317"/>
      <c r="CW277" s="317"/>
      <c r="CX277" s="317"/>
      <c r="CY277" s="317"/>
      <c r="CZ277" s="316"/>
      <c r="DA277" s="312"/>
      <c r="DB277" s="312"/>
      <c r="DC277" s="312"/>
      <c r="DD277" s="312"/>
      <c r="DE277" s="84">
        <f t="shared" si="181"/>
        <v>0</v>
      </c>
      <c r="DF277" s="84">
        <f t="shared" si="181"/>
        <v>0</v>
      </c>
      <c r="DG277" s="84">
        <f t="shared" si="181"/>
        <v>0</v>
      </c>
      <c r="DH277" s="84">
        <f t="shared" si="182"/>
        <v>0</v>
      </c>
      <c r="DI277" s="84">
        <f t="shared" si="182"/>
        <v>0</v>
      </c>
      <c r="DJ277" s="84">
        <f t="shared" si="182"/>
        <v>0</v>
      </c>
      <c r="DK277" s="84">
        <f t="shared" si="178"/>
        <v>0</v>
      </c>
      <c r="DL277" s="311"/>
      <c r="DM277" s="311"/>
      <c r="DN277" s="311"/>
      <c r="DO277" s="311"/>
      <c r="DP277" s="311"/>
      <c r="DQ277" s="311"/>
      <c r="DR277" s="311"/>
    </row>
    <row r="278" spans="1:122" ht="13.5" thickBot="1" x14ac:dyDescent="0.25">
      <c r="A278" s="84">
        <v>1952</v>
      </c>
      <c r="B278" s="309"/>
      <c r="C278" s="112">
        <v>42774</v>
      </c>
      <c r="D278" s="109">
        <f t="shared" si="176"/>
        <v>66507</v>
      </c>
      <c r="E278" s="84">
        <v>8828</v>
      </c>
      <c r="F278" s="88">
        <v>212</v>
      </c>
      <c r="G278" s="84">
        <v>2</v>
      </c>
      <c r="H278" s="89">
        <v>0.97598550067965562</v>
      </c>
      <c r="I278" s="88">
        <v>11745</v>
      </c>
      <c r="J278" s="84">
        <v>276</v>
      </c>
      <c r="K278" s="88">
        <v>2</v>
      </c>
      <c r="L278" s="89">
        <v>0.97650063856960412</v>
      </c>
      <c r="M278" s="88">
        <v>3931</v>
      </c>
      <c r="N278" s="88">
        <v>76</v>
      </c>
      <c r="O278" s="88">
        <v>1</v>
      </c>
      <c r="P278" s="90">
        <v>0.98066649707453579</v>
      </c>
      <c r="Q278" s="88">
        <v>6711</v>
      </c>
      <c r="R278" s="88">
        <v>304</v>
      </c>
      <c r="S278" s="88">
        <v>0</v>
      </c>
      <c r="T278" s="90">
        <v>0.95470123677544327</v>
      </c>
      <c r="U278" s="88">
        <v>35292</v>
      </c>
      <c r="V278" s="88">
        <v>1226</v>
      </c>
      <c r="W278" s="88">
        <v>4</v>
      </c>
      <c r="X278" s="90">
        <v>0.96526124900827381</v>
      </c>
      <c r="Y278" s="85">
        <f t="shared" si="183"/>
        <v>66507</v>
      </c>
      <c r="Z278" s="85">
        <f t="shared" si="183"/>
        <v>2094</v>
      </c>
      <c r="AA278" s="91">
        <f t="shared" si="183"/>
        <v>9</v>
      </c>
      <c r="AB278" s="92">
        <v>1</v>
      </c>
      <c r="AC278" s="84">
        <v>0</v>
      </c>
      <c r="AD278" s="84">
        <v>0</v>
      </c>
      <c r="AE278" s="114">
        <v>1</v>
      </c>
      <c r="AF278" s="84">
        <v>0</v>
      </c>
      <c r="AG278" s="84">
        <v>0</v>
      </c>
      <c r="AH278" s="114">
        <v>1</v>
      </c>
      <c r="AI278" s="84">
        <v>0</v>
      </c>
      <c r="AJ278" s="84">
        <v>0</v>
      </c>
      <c r="AK278" s="218">
        <v>1</v>
      </c>
      <c r="AL278" s="84">
        <v>0</v>
      </c>
      <c r="AM278" s="94">
        <v>0</v>
      </c>
      <c r="AN278" s="218">
        <v>1</v>
      </c>
      <c r="AO278" s="84">
        <v>0</v>
      </c>
      <c r="AP278" s="94">
        <v>0</v>
      </c>
      <c r="AQ278" s="218">
        <v>1</v>
      </c>
      <c r="AR278" s="84">
        <v>0</v>
      </c>
      <c r="AS278" s="94">
        <v>0</v>
      </c>
      <c r="AT278" s="218">
        <v>1</v>
      </c>
      <c r="AU278" s="84">
        <v>0</v>
      </c>
      <c r="AV278" s="219">
        <v>0</v>
      </c>
      <c r="AW278" s="220">
        <f t="shared" si="186"/>
        <v>8828</v>
      </c>
      <c r="AX278" s="220">
        <f t="shared" si="187"/>
        <v>15676</v>
      </c>
      <c r="AY278" s="221">
        <f t="shared" si="188"/>
        <v>42003</v>
      </c>
      <c r="AZ278" s="115"/>
      <c r="BA278" s="97">
        <v>21</v>
      </c>
      <c r="BB278" s="98">
        <v>9</v>
      </c>
      <c r="BC278" s="98">
        <v>18</v>
      </c>
      <c r="BD278" s="99">
        <v>7.5</v>
      </c>
      <c r="BE278" s="100">
        <v>10.5</v>
      </c>
      <c r="BF278" s="101"/>
      <c r="BG278" s="84"/>
      <c r="BH278" s="84"/>
      <c r="BI278" s="102"/>
      <c r="BJ278" s="102"/>
      <c r="BK278" s="102"/>
      <c r="BL278" s="103"/>
      <c r="BM278" s="104"/>
      <c r="BN278" s="102"/>
      <c r="BO278" s="102"/>
      <c r="BP278" s="104"/>
      <c r="BQ278" s="104"/>
      <c r="BR278" s="104"/>
      <c r="BS278" s="104"/>
      <c r="BT278" s="105">
        <f t="shared" si="154"/>
        <v>1</v>
      </c>
      <c r="BU278" s="105">
        <f t="shared" si="155"/>
        <v>1</v>
      </c>
      <c r="BV278" s="105">
        <f t="shared" si="156"/>
        <v>1</v>
      </c>
      <c r="BW278" s="105">
        <f t="shared" si="146"/>
        <v>1</v>
      </c>
      <c r="BX278" s="105">
        <f t="shared" si="157"/>
        <v>1</v>
      </c>
      <c r="BY278" s="105">
        <f t="shared" si="158"/>
        <v>1</v>
      </c>
      <c r="BZ278" s="105">
        <f t="shared" si="159"/>
        <v>1</v>
      </c>
      <c r="CA278" s="215">
        <v>0.98</v>
      </c>
      <c r="CB278" s="215">
        <v>0.9</v>
      </c>
      <c r="CC278" s="314"/>
      <c r="CD278" s="314"/>
      <c r="CE278" s="314"/>
      <c r="CF278" s="314"/>
      <c r="CG278" s="314"/>
      <c r="CH278" s="314"/>
      <c r="CI278" s="314"/>
      <c r="CJ278" s="216">
        <v>0.998</v>
      </c>
      <c r="CK278" s="216">
        <v>0.95</v>
      </c>
      <c r="CL278" s="217">
        <f t="shared" si="147"/>
        <v>1</v>
      </c>
      <c r="CM278" s="217">
        <f t="shared" si="148"/>
        <v>1</v>
      </c>
      <c r="CN278" s="217">
        <f t="shared" si="149"/>
        <v>1</v>
      </c>
      <c r="CO278" s="217">
        <f t="shared" si="150"/>
        <v>1</v>
      </c>
      <c r="CP278" s="217">
        <f t="shared" si="151"/>
        <v>1</v>
      </c>
      <c r="CQ278" s="217">
        <f t="shared" si="152"/>
        <v>1</v>
      </c>
      <c r="CR278" s="217">
        <f t="shared" si="153"/>
        <v>1</v>
      </c>
      <c r="CS278" s="317"/>
      <c r="CT278" s="317"/>
      <c r="CU278" s="317"/>
      <c r="CV278" s="317"/>
      <c r="CW278" s="317"/>
      <c r="CX278" s="317"/>
      <c r="CY278" s="317"/>
      <c r="CZ278" s="316"/>
      <c r="DA278" s="312"/>
      <c r="DB278" s="312"/>
      <c r="DC278" s="312"/>
      <c r="DD278" s="312"/>
      <c r="DE278" s="84">
        <f t="shared" si="181"/>
        <v>0</v>
      </c>
      <c r="DF278" s="84">
        <f t="shared" si="181"/>
        <v>0</v>
      </c>
      <c r="DG278" s="84">
        <f t="shared" si="181"/>
        <v>0</v>
      </c>
      <c r="DH278" s="84">
        <f t="shared" si="182"/>
        <v>0</v>
      </c>
      <c r="DI278" s="84">
        <f t="shared" si="182"/>
        <v>0</v>
      </c>
      <c r="DJ278" s="84">
        <f t="shared" si="182"/>
        <v>0</v>
      </c>
      <c r="DK278" s="84">
        <f t="shared" si="178"/>
        <v>0</v>
      </c>
      <c r="DL278" s="311"/>
      <c r="DM278" s="311"/>
      <c r="DN278" s="311"/>
      <c r="DO278" s="311"/>
      <c r="DP278" s="311"/>
      <c r="DQ278" s="311"/>
      <c r="DR278" s="311"/>
    </row>
    <row r="279" spans="1:122" ht="13.5" thickBot="1" x14ac:dyDescent="0.25">
      <c r="A279" s="84">
        <v>1953</v>
      </c>
      <c r="B279" s="309"/>
      <c r="C279" s="112">
        <v>42775</v>
      </c>
      <c r="D279" s="109">
        <f t="shared" si="176"/>
        <v>62233</v>
      </c>
      <c r="E279" s="84">
        <v>8295</v>
      </c>
      <c r="F279" s="88">
        <v>230</v>
      </c>
      <c r="G279" s="84">
        <v>3</v>
      </c>
      <c r="H279" s="110">
        <v>0.97227245328511147</v>
      </c>
      <c r="I279" s="88">
        <v>10438</v>
      </c>
      <c r="J279" s="84">
        <v>220</v>
      </c>
      <c r="K279" s="88">
        <v>0</v>
      </c>
      <c r="L279" s="89">
        <v>0.97892316535734814</v>
      </c>
      <c r="M279" s="88">
        <v>3908</v>
      </c>
      <c r="N279" s="88">
        <v>91</v>
      </c>
      <c r="O279" s="88">
        <v>0</v>
      </c>
      <c r="P279" s="90">
        <v>0.97671443193449337</v>
      </c>
      <c r="Q279" s="88">
        <v>7023</v>
      </c>
      <c r="R279" s="88">
        <v>352</v>
      </c>
      <c r="S279" s="88">
        <v>1</v>
      </c>
      <c r="T279" s="90">
        <v>0.94987896910152358</v>
      </c>
      <c r="U279" s="88">
        <v>32569</v>
      </c>
      <c r="V279" s="88">
        <v>1100</v>
      </c>
      <c r="W279" s="88">
        <v>22</v>
      </c>
      <c r="X279" s="90">
        <v>0.96622555190518589</v>
      </c>
      <c r="Y279" s="85">
        <f t="shared" si="183"/>
        <v>62233</v>
      </c>
      <c r="Z279" s="85">
        <f t="shared" si="183"/>
        <v>1993</v>
      </c>
      <c r="AA279" s="91">
        <f t="shared" si="183"/>
        <v>26</v>
      </c>
      <c r="AB279" s="92">
        <v>1</v>
      </c>
      <c r="AC279" s="84">
        <v>0</v>
      </c>
      <c r="AD279" s="84">
        <v>0</v>
      </c>
      <c r="AE279" s="114">
        <v>1</v>
      </c>
      <c r="AF279" s="84">
        <v>0</v>
      </c>
      <c r="AG279" s="84">
        <v>0</v>
      </c>
      <c r="AH279" s="114">
        <v>1</v>
      </c>
      <c r="AI279" s="84">
        <v>0</v>
      </c>
      <c r="AJ279" s="84">
        <v>0</v>
      </c>
      <c r="AK279" s="218">
        <v>1</v>
      </c>
      <c r="AL279" s="84">
        <v>0</v>
      </c>
      <c r="AM279" s="94">
        <v>0</v>
      </c>
      <c r="AN279" s="218">
        <v>1</v>
      </c>
      <c r="AO279" s="84">
        <v>0</v>
      </c>
      <c r="AP279" s="94">
        <v>0</v>
      </c>
      <c r="AQ279" s="218">
        <v>1</v>
      </c>
      <c r="AR279" s="84">
        <v>0</v>
      </c>
      <c r="AS279" s="94">
        <v>0</v>
      </c>
      <c r="AT279" s="218">
        <v>1</v>
      </c>
      <c r="AU279" s="84">
        <v>0</v>
      </c>
      <c r="AV279" s="219">
        <v>0</v>
      </c>
      <c r="AW279" s="220">
        <f t="shared" si="186"/>
        <v>8295</v>
      </c>
      <c r="AX279" s="220">
        <f t="shared" si="187"/>
        <v>14346</v>
      </c>
      <c r="AY279" s="221">
        <f t="shared" si="188"/>
        <v>39592</v>
      </c>
      <c r="AZ279" s="115"/>
      <c r="BA279" s="97">
        <v>21</v>
      </c>
      <c r="BB279" s="98">
        <v>9</v>
      </c>
      <c r="BC279" s="98">
        <v>22</v>
      </c>
      <c r="BD279" s="99">
        <v>7.5</v>
      </c>
      <c r="BE279" s="100">
        <v>10.5</v>
      </c>
      <c r="BF279" s="101"/>
      <c r="BG279" s="84"/>
      <c r="BH279" s="84"/>
      <c r="BI279" s="102"/>
      <c r="BJ279" s="102"/>
      <c r="BK279" s="102"/>
      <c r="BL279" s="103"/>
      <c r="BM279" s="104"/>
      <c r="BN279" s="102"/>
      <c r="BO279" s="102"/>
      <c r="BP279" s="104"/>
      <c r="BQ279" s="104"/>
      <c r="BR279" s="104"/>
      <c r="BS279" s="104"/>
      <c r="BT279" s="105">
        <f t="shared" si="154"/>
        <v>1</v>
      </c>
      <c r="BU279" s="105">
        <f t="shared" si="155"/>
        <v>1</v>
      </c>
      <c r="BV279" s="105">
        <f t="shared" si="156"/>
        <v>1</v>
      </c>
      <c r="BW279" s="105">
        <f t="shared" si="146"/>
        <v>1</v>
      </c>
      <c r="BX279" s="105">
        <f t="shared" si="157"/>
        <v>1</v>
      </c>
      <c r="BY279" s="105">
        <f t="shared" si="158"/>
        <v>1</v>
      </c>
      <c r="BZ279" s="105">
        <f t="shared" si="159"/>
        <v>1</v>
      </c>
      <c r="CA279" s="215">
        <v>0.98</v>
      </c>
      <c r="CB279" s="215">
        <v>0.9</v>
      </c>
      <c r="CC279" s="314"/>
      <c r="CD279" s="314"/>
      <c r="CE279" s="314"/>
      <c r="CF279" s="314"/>
      <c r="CG279" s="314"/>
      <c r="CH279" s="314"/>
      <c r="CI279" s="314"/>
      <c r="CJ279" s="216">
        <v>0.998</v>
      </c>
      <c r="CK279" s="216">
        <v>0.95</v>
      </c>
      <c r="CL279" s="217">
        <f t="shared" si="147"/>
        <v>1</v>
      </c>
      <c r="CM279" s="217">
        <f t="shared" si="148"/>
        <v>1</v>
      </c>
      <c r="CN279" s="217">
        <f t="shared" si="149"/>
        <v>1</v>
      </c>
      <c r="CO279" s="217">
        <f t="shared" si="150"/>
        <v>1</v>
      </c>
      <c r="CP279" s="217">
        <f t="shared" si="151"/>
        <v>1</v>
      </c>
      <c r="CQ279" s="217">
        <f t="shared" si="152"/>
        <v>1</v>
      </c>
      <c r="CR279" s="217">
        <f t="shared" si="153"/>
        <v>1</v>
      </c>
      <c r="CS279" s="317"/>
      <c r="CT279" s="317"/>
      <c r="CU279" s="317"/>
      <c r="CV279" s="317"/>
      <c r="CW279" s="317"/>
      <c r="CX279" s="317"/>
      <c r="CY279" s="317"/>
      <c r="CZ279" s="316"/>
      <c r="DA279" s="312"/>
      <c r="DB279" s="312"/>
      <c r="DC279" s="312"/>
      <c r="DD279" s="312"/>
      <c r="DE279" s="84">
        <f t="shared" si="181"/>
        <v>0</v>
      </c>
      <c r="DF279" s="84">
        <f t="shared" si="181"/>
        <v>0</v>
      </c>
      <c r="DG279" s="84">
        <f t="shared" si="181"/>
        <v>0</v>
      </c>
      <c r="DH279" s="84">
        <f t="shared" si="182"/>
        <v>0</v>
      </c>
      <c r="DI279" s="84">
        <f t="shared" si="182"/>
        <v>0</v>
      </c>
      <c r="DJ279" s="84">
        <f t="shared" si="182"/>
        <v>0</v>
      </c>
      <c r="DK279" s="84">
        <f t="shared" si="178"/>
        <v>0</v>
      </c>
      <c r="DL279" s="311"/>
      <c r="DM279" s="311"/>
      <c r="DN279" s="311"/>
      <c r="DO279" s="311"/>
      <c r="DP279" s="311"/>
      <c r="DQ279" s="311"/>
      <c r="DR279" s="311"/>
    </row>
    <row r="280" spans="1:122" ht="13.5" thickBot="1" x14ac:dyDescent="0.25">
      <c r="A280" s="84">
        <v>1954</v>
      </c>
      <c r="B280" s="309"/>
      <c r="C280" s="112">
        <v>42776</v>
      </c>
      <c r="D280" s="109">
        <f t="shared" si="176"/>
        <v>63438</v>
      </c>
      <c r="E280" s="84">
        <v>8266</v>
      </c>
      <c r="F280" s="88">
        <v>198</v>
      </c>
      <c r="G280" s="84">
        <v>0</v>
      </c>
      <c r="H280" s="110">
        <v>0.97604645535930312</v>
      </c>
      <c r="I280" s="88">
        <v>10444</v>
      </c>
      <c r="J280" s="84">
        <v>298</v>
      </c>
      <c r="K280" s="88">
        <v>2</v>
      </c>
      <c r="L280" s="89">
        <v>0.97146687093067785</v>
      </c>
      <c r="M280" s="88">
        <v>3985</v>
      </c>
      <c r="N280" s="88">
        <v>106</v>
      </c>
      <c r="O280" s="88">
        <v>0</v>
      </c>
      <c r="P280" s="90">
        <v>0.97340025094102889</v>
      </c>
      <c r="Q280" s="88">
        <v>6444</v>
      </c>
      <c r="R280" s="88">
        <v>324</v>
      </c>
      <c r="S280" s="88">
        <v>2</v>
      </c>
      <c r="T280" s="90">
        <v>0.94972067039106145</v>
      </c>
      <c r="U280" s="88">
        <v>34299</v>
      </c>
      <c r="V280" s="88">
        <v>1193</v>
      </c>
      <c r="W280" s="88">
        <v>5</v>
      </c>
      <c r="X280" s="90">
        <v>0.96521764482929528</v>
      </c>
      <c r="Y280" s="85">
        <f t="shared" si="183"/>
        <v>63438</v>
      </c>
      <c r="Z280" s="85">
        <f t="shared" si="183"/>
        <v>2119</v>
      </c>
      <c r="AA280" s="91">
        <f t="shared" si="183"/>
        <v>9</v>
      </c>
      <c r="AB280" s="92">
        <v>1</v>
      </c>
      <c r="AC280" s="84">
        <v>0</v>
      </c>
      <c r="AD280" s="84">
        <v>0</v>
      </c>
      <c r="AE280" s="114">
        <v>1</v>
      </c>
      <c r="AF280" s="84">
        <v>0</v>
      </c>
      <c r="AG280" s="84">
        <v>0</v>
      </c>
      <c r="AH280" s="114">
        <v>1</v>
      </c>
      <c r="AI280" s="84">
        <v>0</v>
      </c>
      <c r="AJ280" s="84">
        <v>0</v>
      </c>
      <c r="AK280" s="218">
        <v>1</v>
      </c>
      <c r="AL280" s="84">
        <v>0</v>
      </c>
      <c r="AM280" s="94">
        <v>0</v>
      </c>
      <c r="AN280" s="218">
        <v>1</v>
      </c>
      <c r="AO280" s="84">
        <v>0</v>
      </c>
      <c r="AP280" s="94">
        <v>0</v>
      </c>
      <c r="AQ280" s="218">
        <v>1</v>
      </c>
      <c r="AR280" s="84">
        <v>0</v>
      </c>
      <c r="AS280" s="94">
        <v>0</v>
      </c>
      <c r="AT280" s="218">
        <v>1</v>
      </c>
      <c r="AU280" s="84">
        <v>0</v>
      </c>
      <c r="AV280" s="219">
        <v>0</v>
      </c>
      <c r="AW280" s="220">
        <f t="shared" si="186"/>
        <v>8266</v>
      </c>
      <c r="AX280" s="220">
        <f t="shared" si="187"/>
        <v>14429</v>
      </c>
      <c r="AY280" s="221">
        <f t="shared" si="188"/>
        <v>40743</v>
      </c>
      <c r="AZ280" s="115"/>
      <c r="BA280" s="97">
        <v>21</v>
      </c>
      <c r="BB280" s="98">
        <v>9</v>
      </c>
      <c r="BC280" s="98">
        <v>22</v>
      </c>
      <c r="BD280" s="99">
        <v>7.5</v>
      </c>
      <c r="BE280" s="100">
        <v>10.5</v>
      </c>
      <c r="BF280" s="101"/>
      <c r="BG280" s="84"/>
      <c r="BH280" s="84"/>
      <c r="BI280" s="102"/>
      <c r="BJ280" s="102"/>
      <c r="BK280" s="102"/>
      <c r="BL280" s="103"/>
      <c r="BM280" s="104"/>
      <c r="BN280" s="102"/>
      <c r="BO280" s="102"/>
      <c r="BP280" s="104"/>
      <c r="BQ280" s="104"/>
      <c r="BR280" s="104"/>
      <c r="BS280" s="104"/>
      <c r="BT280" s="105">
        <f t="shared" si="154"/>
        <v>1</v>
      </c>
      <c r="BU280" s="105">
        <f t="shared" si="155"/>
        <v>1</v>
      </c>
      <c r="BV280" s="105">
        <f t="shared" si="156"/>
        <v>1</v>
      </c>
      <c r="BW280" s="105">
        <f t="shared" si="146"/>
        <v>1</v>
      </c>
      <c r="BX280" s="105">
        <f t="shared" si="157"/>
        <v>1</v>
      </c>
      <c r="BY280" s="105">
        <f t="shared" si="158"/>
        <v>1</v>
      </c>
      <c r="BZ280" s="105">
        <f t="shared" si="159"/>
        <v>1</v>
      </c>
      <c r="CA280" s="215">
        <v>0.98</v>
      </c>
      <c r="CB280" s="215">
        <v>0.9</v>
      </c>
      <c r="CC280" s="314"/>
      <c r="CD280" s="314"/>
      <c r="CE280" s="314"/>
      <c r="CF280" s="314"/>
      <c r="CG280" s="314"/>
      <c r="CH280" s="314"/>
      <c r="CI280" s="314"/>
      <c r="CJ280" s="216">
        <v>0.998</v>
      </c>
      <c r="CK280" s="216">
        <v>0.95</v>
      </c>
      <c r="CL280" s="217">
        <f t="shared" si="147"/>
        <v>1</v>
      </c>
      <c r="CM280" s="217">
        <f t="shared" si="148"/>
        <v>1</v>
      </c>
      <c r="CN280" s="217">
        <f t="shared" si="149"/>
        <v>1</v>
      </c>
      <c r="CO280" s="217">
        <f t="shared" si="150"/>
        <v>1</v>
      </c>
      <c r="CP280" s="217">
        <f t="shared" si="151"/>
        <v>1</v>
      </c>
      <c r="CQ280" s="217">
        <f t="shared" si="152"/>
        <v>1</v>
      </c>
      <c r="CR280" s="217">
        <f t="shared" si="153"/>
        <v>1</v>
      </c>
      <c r="CS280" s="317"/>
      <c r="CT280" s="317"/>
      <c r="CU280" s="317"/>
      <c r="CV280" s="317"/>
      <c r="CW280" s="317"/>
      <c r="CX280" s="317"/>
      <c r="CY280" s="317"/>
      <c r="CZ280" s="316"/>
      <c r="DA280" s="312"/>
      <c r="DB280" s="312"/>
      <c r="DC280" s="312"/>
      <c r="DD280" s="312"/>
      <c r="DE280" s="84">
        <f t="shared" si="181"/>
        <v>0</v>
      </c>
      <c r="DF280" s="84">
        <f t="shared" si="181"/>
        <v>0</v>
      </c>
      <c r="DG280" s="84">
        <f t="shared" si="181"/>
        <v>0</v>
      </c>
      <c r="DH280" s="84">
        <f t="shared" si="182"/>
        <v>0</v>
      </c>
      <c r="DI280" s="84">
        <f t="shared" si="182"/>
        <v>0</v>
      </c>
      <c r="DJ280" s="84">
        <f t="shared" si="182"/>
        <v>0</v>
      </c>
      <c r="DK280" s="84">
        <f t="shared" si="178"/>
        <v>0</v>
      </c>
      <c r="DL280" s="311"/>
      <c r="DM280" s="311"/>
      <c r="DN280" s="311"/>
      <c r="DO280" s="311"/>
      <c r="DP280" s="311"/>
      <c r="DQ280" s="311"/>
      <c r="DR280" s="311"/>
    </row>
    <row r="281" spans="1:122" ht="13.5" thickBot="1" x14ac:dyDescent="0.25">
      <c r="A281" s="84">
        <v>1955</v>
      </c>
      <c r="B281" s="309"/>
      <c r="C281" s="112">
        <v>42777</v>
      </c>
      <c r="D281" s="109">
        <f t="shared" si="176"/>
        <v>56388</v>
      </c>
      <c r="E281" s="84"/>
      <c r="F281" s="88"/>
      <c r="G281" s="84"/>
      <c r="H281" s="89"/>
      <c r="I281" s="88">
        <v>3063</v>
      </c>
      <c r="J281" s="84">
        <v>136</v>
      </c>
      <c r="K281" s="88">
        <v>0</v>
      </c>
      <c r="L281" s="89">
        <v>0.95559908586353248</v>
      </c>
      <c r="M281" s="88">
        <v>2257</v>
      </c>
      <c r="N281" s="88">
        <v>87</v>
      </c>
      <c r="O281" s="88">
        <v>0</v>
      </c>
      <c r="P281" s="90">
        <v>0.96145325653522373</v>
      </c>
      <c r="Q281" s="88">
        <v>2079</v>
      </c>
      <c r="R281" s="88">
        <v>100</v>
      </c>
      <c r="S281" s="88">
        <v>2</v>
      </c>
      <c r="T281" s="90">
        <v>0.95189995189995191</v>
      </c>
      <c r="U281" s="88">
        <v>48989</v>
      </c>
      <c r="V281" s="88">
        <v>1364</v>
      </c>
      <c r="W281" s="88">
        <v>26</v>
      </c>
      <c r="X281" s="90">
        <v>0.97215701484006611</v>
      </c>
      <c r="Y281" s="85">
        <f t="shared" si="183"/>
        <v>56388</v>
      </c>
      <c r="Z281" s="85">
        <f t="shared" si="183"/>
        <v>1687</v>
      </c>
      <c r="AA281" s="91">
        <f t="shared" si="183"/>
        <v>28</v>
      </c>
      <c r="AB281" s="92">
        <v>1</v>
      </c>
      <c r="AC281" s="84">
        <v>0</v>
      </c>
      <c r="AD281" s="84">
        <v>0</v>
      </c>
      <c r="AE281" s="114">
        <v>1</v>
      </c>
      <c r="AF281" s="84">
        <v>0</v>
      </c>
      <c r="AG281" s="84">
        <v>0</v>
      </c>
      <c r="AH281" s="114">
        <v>1</v>
      </c>
      <c r="AI281" s="84">
        <v>0</v>
      </c>
      <c r="AJ281" s="84">
        <v>0</v>
      </c>
      <c r="AK281" s="218">
        <v>1</v>
      </c>
      <c r="AL281" s="84">
        <v>0</v>
      </c>
      <c r="AM281" s="94">
        <v>0</v>
      </c>
      <c r="AN281" s="218">
        <v>1</v>
      </c>
      <c r="AO281" s="84">
        <v>0</v>
      </c>
      <c r="AP281" s="94">
        <v>0</v>
      </c>
      <c r="AQ281" s="218">
        <v>1</v>
      </c>
      <c r="AR281" s="84">
        <v>0</v>
      </c>
      <c r="AS281" s="94">
        <v>0</v>
      </c>
      <c r="AT281" s="218">
        <v>1</v>
      </c>
      <c r="AU281" s="84">
        <v>0</v>
      </c>
      <c r="AV281" s="219">
        <v>0</v>
      </c>
      <c r="AW281" s="220">
        <f t="shared" si="186"/>
        <v>0</v>
      </c>
      <c r="AX281" s="220">
        <f t="shared" si="187"/>
        <v>5320</v>
      </c>
      <c r="AY281" s="221">
        <f t="shared" si="188"/>
        <v>51068</v>
      </c>
      <c r="AZ281" s="115"/>
      <c r="BA281" s="97">
        <v>21</v>
      </c>
      <c r="BB281" s="98">
        <v>9</v>
      </c>
      <c r="BC281" s="98">
        <v>22</v>
      </c>
      <c r="BD281" s="99">
        <v>7.5</v>
      </c>
      <c r="BE281" s="100">
        <v>10.5</v>
      </c>
      <c r="BF281" s="101"/>
      <c r="BG281" s="84"/>
      <c r="BH281" s="84"/>
      <c r="BI281" s="102"/>
      <c r="BJ281" s="102"/>
      <c r="BK281" s="102"/>
      <c r="BL281" s="103"/>
      <c r="BM281" s="104"/>
      <c r="BN281" s="102"/>
      <c r="BO281" s="102"/>
      <c r="BP281" s="104"/>
      <c r="BQ281" s="104"/>
      <c r="BR281" s="104"/>
      <c r="BS281" s="104"/>
      <c r="BT281" s="105">
        <f t="shared" si="154"/>
        <v>1</v>
      </c>
      <c r="BU281" s="105">
        <f t="shared" si="155"/>
        <v>1</v>
      </c>
      <c r="BV281" s="105">
        <f t="shared" si="156"/>
        <v>1</v>
      </c>
      <c r="BW281" s="105">
        <f t="shared" si="146"/>
        <v>1</v>
      </c>
      <c r="BX281" s="105">
        <f t="shared" si="157"/>
        <v>1</v>
      </c>
      <c r="BY281" s="105">
        <f t="shared" si="158"/>
        <v>1</v>
      </c>
      <c r="BZ281" s="105">
        <f t="shared" si="159"/>
        <v>1</v>
      </c>
      <c r="CA281" s="215">
        <v>0.98</v>
      </c>
      <c r="CB281" s="215">
        <v>0.9</v>
      </c>
      <c r="CC281" s="314"/>
      <c r="CD281" s="314"/>
      <c r="CE281" s="314"/>
      <c r="CF281" s="314"/>
      <c r="CG281" s="314"/>
      <c r="CH281" s="314"/>
      <c r="CI281" s="314"/>
      <c r="CJ281" s="216">
        <v>0.998</v>
      </c>
      <c r="CK281" s="216">
        <v>0.95</v>
      </c>
      <c r="CL281" s="217">
        <f t="shared" si="147"/>
        <v>1</v>
      </c>
      <c r="CM281" s="217">
        <f t="shared" si="148"/>
        <v>1</v>
      </c>
      <c r="CN281" s="217">
        <f t="shared" si="149"/>
        <v>1</v>
      </c>
      <c r="CO281" s="217">
        <f t="shared" si="150"/>
        <v>1</v>
      </c>
      <c r="CP281" s="217">
        <f t="shared" si="151"/>
        <v>1</v>
      </c>
      <c r="CQ281" s="217">
        <f t="shared" si="152"/>
        <v>1</v>
      </c>
      <c r="CR281" s="217">
        <f t="shared" si="153"/>
        <v>1</v>
      </c>
      <c r="CS281" s="317"/>
      <c r="CT281" s="317"/>
      <c r="CU281" s="317"/>
      <c r="CV281" s="317"/>
      <c r="CW281" s="317"/>
      <c r="CX281" s="317"/>
      <c r="CY281" s="317"/>
      <c r="CZ281" s="316"/>
      <c r="DA281" s="312"/>
      <c r="DB281" s="312"/>
      <c r="DC281" s="312"/>
      <c r="DD281" s="312"/>
      <c r="DE281" s="84">
        <f t="shared" si="181"/>
        <v>0</v>
      </c>
      <c r="DF281" s="84">
        <f t="shared" si="181"/>
        <v>0</v>
      </c>
      <c r="DG281" s="84">
        <f t="shared" si="181"/>
        <v>0</v>
      </c>
      <c r="DH281" s="84">
        <f t="shared" si="182"/>
        <v>0</v>
      </c>
      <c r="DI281" s="84">
        <f t="shared" si="182"/>
        <v>0</v>
      </c>
      <c r="DJ281" s="84">
        <f t="shared" si="182"/>
        <v>0</v>
      </c>
      <c r="DK281" s="84">
        <f t="shared" si="178"/>
        <v>0</v>
      </c>
      <c r="DL281" s="311"/>
      <c r="DM281" s="311"/>
      <c r="DN281" s="311"/>
      <c r="DO281" s="311"/>
      <c r="DP281" s="311"/>
      <c r="DQ281" s="311"/>
      <c r="DR281" s="311"/>
    </row>
    <row r="282" spans="1:122" ht="13.5" thickBot="1" x14ac:dyDescent="0.25">
      <c r="A282" s="84">
        <v>1956</v>
      </c>
      <c r="B282" s="310"/>
      <c r="C282" s="112">
        <v>42778</v>
      </c>
      <c r="D282" s="109">
        <f t="shared" si="176"/>
        <v>20905</v>
      </c>
      <c r="E282" s="84"/>
      <c r="F282" s="88"/>
      <c r="G282" s="84"/>
      <c r="H282" s="110"/>
      <c r="I282" s="88">
        <v>771</v>
      </c>
      <c r="J282" s="84">
        <v>44</v>
      </c>
      <c r="K282" s="88">
        <v>0</v>
      </c>
      <c r="L282" s="89">
        <v>0.94293125810635536</v>
      </c>
      <c r="M282" s="88">
        <v>782</v>
      </c>
      <c r="N282" s="88">
        <v>102</v>
      </c>
      <c r="O282" s="88">
        <v>0</v>
      </c>
      <c r="P282" s="90">
        <v>0.86956521739130432</v>
      </c>
      <c r="Q282" s="88">
        <v>269</v>
      </c>
      <c r="R282" s="88">
        <v>9</v>
      </c>
      <c r="S282" s="88">
        <v>0</v>
      </c>
      <c r="T282" s="90">
        <v>0.96654275092936803</v>
      </c>
      <c r="U282" s="88">
        <v>19083</v>
      </c>
      <c r="V282" s="88">
        <v>633</v>
      </c>
      <c r="W282" s="88">
        <v>8</v>
      </c>
      <c r="X282" s="90">
        <v>0.96682911491903789</v>
      </c>
      <c r="Y282" s="85">
        <f t="shared" si="183"/>
        <v>20905</v>
      </c>
      <c r="Z282" s="85">
        <f t="shared" si="183"/>
        <v>788</v>
      </c>
      <c r="AA282" s="91">
        <f t="shared" si="183"/>
        <v>8</v>
      </c>
      <c r="AB282" s="92">
        <v>1</v>
      </c>
      <c r="AC282" s="84">
        <v>0</v>
      </c>
      <c r="AD282" s="84">
        <v>0</v>
      </c>
      <c r="AE282" s="114">
        <v>1</v>
      </c>
      <c r="AF282" s="84">
        <v>0</v>
      </c>
      <c r="AG282" s="84">
        <v>0</v>
      </c>
      <c r="AH282" s="114">
        <v>1</v>
      </c>
      <c r="AI282" s="84">
        <v>0</v>
      </c>
      <c r="AJ282" s="84">
        <v>0</v>
      </c>
      <c r="AK282" s="218">
        <v>1</v>
      </c>
      <c r="AL282" s="84">
        <v>0</v>
      </c>
      <c r="AM282" s="94">
        <v>0</v>
      </c>
      <c r="AN282" s="218">
        <v>1</v>
      </c>
      <c r="AO282" s="84">
        <v>0</v>
      </c>
      <c r="AP282" s="94">
        <v>0</v>
      </c>
      <c r="AQ282" s="218">
        <v>1</v>
      </c>
      <c r="AR282" s="84">
        <v>0</v>
      </c>
      <c r="AS282" s="94">
        <v>0</v>
      </c>
      <c r="AT282" s="218">
        <v>1</v>
      </c>
      <c r="AU282" s="84">
        <v>0</v>
      </c>
      <c r="AV282" s="219">
        <v>0</v>
      </c>
      <c r="AW282" s="220">
        <f t="shared" si="186"/>
        <v>0</v>
      </c>
      <c r="AX282" s="220">
        <f t="shared" si="187"/>
        <v>1553</v>
      </c>
      <c r="AY282" s="221">
        <f t="shared" si="188"/>
        <v>19352</v>
      </c>
      <c r="AZ282" s="115"/>
      <c r="BA282" s="97">
        <v>21</v>
      </c>
      <c r="BB282" s="98">
        <v>9</v>
      </c>
      <c r="BC282" s="98">
        <v>22</v>
      </c>
      <c r="BD282" s="98">
        <v>7.5</v>
      </c>
      <c r="BE282" s="116">
        <v>10.5</v>
      </c>
      <c r="BF282" s="101"/>
      <c r="BG282" s="84"/>
      <c r="BH282" s="84"/>
      <c r="BI282" s="102"/>
      <c r="BJ282" s="102"/>
      <c r="BK282" s="102"/>
      <c r="BL282" s="103"/>
      <c r="BM282" s="104"/>
      <c r="BN282" s="102"/>
      <c r="BO282" s="102"/>
      <c r="BP282" s="104"/>
      <c r="BQ282" s="104"/>
      <c r="BR282" s="104"/>
      <c r="BS282" s="104"/>
      <c r="BT282" s="105">
        <f t="shared" si="154"/>
        <v>1</v>
      </c>
      <c r="BU282" s="105">
        <f t="shared" si="155"/>
        <v>1</v>
      </c>
      <c r="BV282" s="105">
        <f t="shared" si="156"/>
        <v>1</v>
      </c>
      <c r="BW282" s="105">
        <f t="shared" si="146"/>
        <v>1</v>
      </c>
      <c r="BX282" s="105">
        <f t="shared" si="157"/>
        <v>1</v>
      </c>
      <c r="BY282" s="105">
        <f t="shared" si="158"/>
        <v>1</v>
      </c>
      <c r="BZ282" s="105">
        <f t="shared" si="159"/>
        <v>1</v>
      </c>
      <c r="CA282" s="215">
        <v>0.98</v>
      </c>
      <c r="CB282" s="215">
        <v>0.9</v>
      </c>
      <c r="CC282" s="315"/>
      <c r="CD282" s="315"/>
      <c r="CE282" s="315"/>
      <c r="CF282" s="315"/>
      <c r="CG282" s="315"/>
      <c r="CH282" s="315"/>
      <c r="CI282" s="315"/>
      <c r="CJ282" s="216">
        <v>0.998</v>
      </c>
      <c r="CK282" s="216">
        <v>0.95</v>
      </c>
      <c r="CL282" s="217">
        <f t="shared" si="147"/>
        <v>1</v>
      </c>
      <c r="CM282" s="217">
        <f t="shared" si="148"/>
        <v>1</v>
      </c>
      <c r="CN282" s="217">
        <f t="shared" si="149"/>
        <v>1</v>
      </c>
      <c r="CO282" s="217">
        <f t="shared" si="150"/>
        <v>1</v>
      </c>
      <c r="CP282" s="217">
        <f t="shared" si="151"/>
        <v>1</v>
      </c>
      <c r="CQ282" s="217">
        <f t="shared" si="152"/>
        <v>1</v>
      </c>
      <c r="CR282" s="217">
        <f t="shared" si="153"/>
        <v>1</v>
      </c>
      <c r="CS282" s="317"/>
      <c r="CT282" s="317"/>
      <c r="CU282" s="317"/>
      <c r="CV282" s="317"/>
      <c r="CW282" s="317"/>
      <c r="CX282" s="317"/>
      <c r="CY282" s="317"/>
      <c r="CZ282" s="316"/>
      <c r="DA282" s="312"/>
      <c r="DB282" s="312"/>
      <c r="DC282" s="312"/>
      <c r="DD282" s="312"/>
      <c r="DE282" s="84">
        <f t="shared" si="181"/>
        <v>0</v>
      </c>
      <c r="DF282" s="84">
        <f t="shared" si="181"/>
        <v>0</v>
      </c>
      <c r="DG282" s="84">
        <f t="shared" si="181"/>
        <v>0</v>
      </c>
      <c r="DH282" s="84">
        <f t="shared" si="182"/>
        <v>0</v>
      </c>
      <c r="DI282" s="84">
        <f t="shared" si="182"/>
        <v>0</v>
      </c>
      <c r="DJ282" s="84">
        <f t="shared" si="182"/>
        <v>0</v>
      </c>
      <c r="DK282" s="84">
        <f t="shared" si="178"/>
        <v>0</v>
      </c>
      <c r="DL282" s="311"/>
      <c r="DM282" s="311"/>
      <c r="DN282" s="311"/>
      <c r="DO282" s="311"/>
      <c r="DP282" s="311"/>
      <c r="DQ282" s="311"/>
      <c r="DR282" s="311"/>
    </row>
    <row r="283" spans="1:122" ht="13.5" thickBot="1" x14ac:dyDescent="0.25">
      <c r="A283" s="84">
        <v>1957</v>
      </c>
      <c r="B283" s="308">
        <v>7</v>
      </c>
      <c r="C283" s="112">
        <v>42779</v>
      </c>
      <c r="D283" s="109">
        <f t="shared" si="176"/>
        <v>74929</v>
      </c>
      <c r="E283" s="84">
        <v>10221</v>
      </c>
      <c r="F283" s="88">
        <v>224</v>
      </c>
      <c r="G283" s="84">
        <v>0</v>
      </c>
      <c r="H283" s="110">
        <v>0.97808433617062907</v>
      </c>
      <c r="I283" s="88">
        <v>16649</v>
      </c>
      <c r="J283" s="84">
        <v>492</v>
      </c>
      <c r="K283" s="88">
        <v>2</v>
      </c>
      <c r="L283" s="89">
        <v>0.9704486755961319</v>
      </c>
      <c r="M283" s="88">
        <v>5171</v>
      </c>
      <c r="N283" s="88">
        <v>133</v>
      </c>
      <c r="O283" s="88">
        <v>4</v>
      </c>
      <c r="P283" s="90">
        <v>0.97427963643395865</v>
      </c>
      <c r="Q283" s="88">
        <v>8266</v>
      </c>
      <c r="R283" s="88">
        <v>296</v>
      </c>
      <c r="S283" s="88">
        <v>6</v>
      </c>
      <c r="T283" s="90">
        <v>0.96419066053714009</v>
      </c>
      <c r="U283" s="88">
        <v>34622</v>
      </c>
      <c r="V283" s="88">
        <v>1081</v>
      </c>
      <c r="W283" s="88">
        <v>19</v>
      </c>
      <c r="X283" s="90">
        <v>0.96877707815839642</v>
      </c>
      <c r="Y283" s="85">
        <f t="shared" si="183"/>
        <v>74929</v>
      </c>
      <c r="Z283" s="85">
        <f t="shared" si="183"/>
        <v>2226</v>
      </c>
      <c r="AA283" s="91">
        <f t="shared" si="183"/>
        <v>31</v>
      </c>
      <c r="AB283" s="92">
        <v>1</v>
      </c>
      <c r="AC283" s="84">
        <v>0</v>
      </c>
      <c r="AD283" s="84">
        <v>0</v>
      </c>
      <c r="AE283" s="114">
        <v>1</v>
      </c>
      <c r="AF283" s="84">
        <v>0</v>
      </c>
      <c r="AG283" s="84">
        <v>0</v>
      </c>
      <c r="AH283" s="114">
        <v>1</v>
      </c>
      <c r="AI283" s="84">
        <v>0</v>
      </c>
      <c r="AJ283" s="84">
        <v>0</v>
      </c>
      <c r="AK283" s="218">
        <v>1</v>
      </c>
      <c r="AL283" s="84">
        <v>0</v>
      </c>
      <c r="AM283" s="94">
        <v>0</v>
      </c>
      <c r="AN283" s="218">
        <v>1</v>
      </c>
      <c r="AO283" s="84">
        <v>0</v>
      </c>
      <c r="AP283" s="94">
        <v>0</v>
      </c>
      <c r="AQ283" s="218">
        <v>1</v>
      </c>
      <c r="AR283" s="84">
        <v>0</v>
      </c>
      <c r="AS283" s="94">
        <v>0</v>
      </c>
      <c r="AT283" s="218">
        <v>1</v>
      </c>
      <c r="AU283" s="84">
        <v>0</v>
      </c>
      <c r="AV283" s="219">
        <v>0</v>
      </c>
      <c r="AW283" s="220">
        <f t="shared" si="186"/>
        <v>10221</v>
      </c>
      <c r="AX283" s="220">
        <f t="shared" si="187"/>
        <v>21820</v>
      </c>
      <c r="AY283" s="221">
        <f t="shared" si="188"/>
        <v>42888</v>
      </c>
      <c r="AZ283" s="115"/>
      <c r="BA283" s="97">
        <v>14.5</v>
      </c>
      <c r="BB283" s="98">
        <v>0</v>
      </c>
      <c r="BC283" s="98">
        <v>12</v>
      </c>
      <c r="BD283" s="98">
        <v>7.5</v>
      </c>
      <c r="BE283" s="116">
        <v>10.5</v>
      </c>
      <c r="BF283" s="101"/>
      <c r="BG283" s="84"/>
      <c r="BH283" s="84"/>
      <c r="BI283" s="102"/>
      <c r="BJ283" s="102"/>
      <c r="BK283" s="102"/>
      <c r="BL283" s="103"/>
      <c r="BM283" s="104"/>
      <c r="BN283" s="102"/>
      <c r="BO283" s="102"/>
      <c r="BP283" s="104"/>
      <c r="BQ283" s="104"/>
      <c r="BR283" s="104"/>
      <c r="BS283" s="104"/>
      <c r="BT283" s="105">
        <f t="shared" si="154"/>
        <v>1</v>
      </c>
      <c r="BU283" s="105">
        <f t="shared" si="155"/>
        <v>1</v>
      </c>
      <c r="BV283" s="105">
        <f t="shared" si="156"/>
        <v>1</v>
      </c>
      <c r="BW283" s="105">
        <f t="shared" si="146"/>
        <v>1</v>
      </c>
      <c r="BX283" s="105">
        <f t="shared" si="157"/>
        <v>1</v>
      </c>
      <c r="BY283" s="105">
        <f t="shared" si="158"/>
        <v>1</v>
      </c>
      <c r="BZ283" s="105">
        <f t="shared" si="159"/>
        <v>1</v>
      </c>
      <c r="CA283" s="215">
        <v>0.98</v>
      </c>
      <c r="CB283" s="215">
        <v>0.9</v>
      </c>
      <c r="CC283" s="313">
        <f t="shared" ref="CC283:CI283" si="191">AVERAGE(BT283:BT289)</f>
        <v>1</v>
      </c>
      <c r="CD283" s="313">
        <f t="shared" si="191"/>
        <v>1</v>
      </c>
      <c r="CE283" s="313">
        <f t="shared" si="191"/>
        <v>1</v>
      </c>
      <c r="CF283" s="313">
        <f t="shared" si="191"/>
        <v>1</v>
      </c>
      <c r="CG283" s="313">
        <f t="shared" si="191"/>
        <v>1</v>
      </c>
      <c r="CH283" s="313">
        <f t="shared" si="191"/>
        <v>1</v>
      </c>
      <c r="CI283" s="313">
        <f t="shared" si="191"/>
        <v>1</v>
      </c>
      <c r="CJ283" s="216">
        <v>0.998</v>
      </c>
      <c r="CK283" s="216">
        <v>0.95</v>
      </c>
      <c r="CL283" s="217">
        <f t="shared" si="147"/>
        <v>1</v>
      </c>
      <c r="CM283" s="217">
        <f t="shared" si="148"/>
        <v>1</v>
      </c>
      <c r="CN283" s="217">
        <f t="shared" si="149"/>
        <v>1</v>
      </c>
      <c r="CO283" s="217">
        <f t="shared" si="150"/>
        <v>1</v>
      </c>
      <c r="CP283" s="217">
        <f t="shared" si="151"/>
        <v>1</v>
      </c>
      <c r="CQ283" s="217">
        <f t="shared" si="152"/>
        <v>1</v>
      </c>
      <c r="CR283" s="217">
        <f t="shared" si="153"/>
        <v>1</v>
      </c>
      <c r="CS283" s="316">
        <f t="shared" ref="CS283:CY283" si="192">AVERAGE(CL283:CL289)</f>
        <v>1</v>
      </c>
      <c r="CT283" s="316">
        <f t="shared" si="192"/>
        <v>1</v>
      </c>
      <c r="CU283" s="316">
        <f t="shared" si="192"/>
        <v>1</v>
      </c>
      <c r="CV283" s="316">
        <f t="shared" si="192"/>
        <v>1</v>
      </c>
      <c r="CW283" s="316">
        <f t="shared" si="192"/>
        <v>1</v>
      </c>
      <c r="CX283" s="316">
        <f t="shared" si="192"/>
        <v>1</v>
      </c>
      <c r="CY283" s="316">
        <f t="shared" si="192"/>
        <v>1</v>
      </c>
      <c r="CZ283" s="316">
        <f>(SUM(Q282:Q288)-SUM(R282:R288))/SUM(Q282:Q288)</f>
        <v>0.95546976812805817</v>
      </c>
      <c r="DA283" s="312">
        <f>(SUM(U282:U288)-SUM(V282:V288))/SUM(U282:U288)</f>
        <v>0.96690198668404048</v>
      </c>
      <c r="DB283" s="312">
        <f>((SUM(E282:E288)-SUM(F282:F288))/SUM(E282:E288))</f>
        <v>0.97478115881617344</v>
      </c>
      <c r="DC283" s="312">
        <f>((SUM(I282:I288)-SUM(J282:J288))/SUM(I282:I288))</f>
        <v>0.96781415051341857</v>
      </c>
      <c r="DD283" s="312">
        <f>((SUM(M282:M288)-SUM(N282:N288))/SUM(M282:M288))</f>
        <v>0.96625242275681222</v>
      </c>
      <c r="DE283" s="84">
        <f t="shared" si="181"/>
        <v>0</v>
      </c>
      <c r="DF283" s="84">
        <f t="shared" si="181"/>
        <v>0</v>
      </c>
      <c r="DG283" s="84">
        <f t="shared" si="181"/>
        <v>0</v>
      </c>
      <c r="DH283" s="84">
        <f t="shared" si="182"/>
        <v>0</v>
      </c>
      <c r="DI283" s="84">
        <f t="shared" si="182"/>
        <v>0</v>
      </c>
      <c r="DJ283" s="84">
        <f t="shared" si="182"/>
        <v>0</v>
      </c>
      <c r="DK283" s="84">
        <f t="shared" si="178"/>
        <v>0</v>
      </c>
      <c r="DL283" s="311">
        <f>IF(CC283&lt;99%,5000,IF(CC283&lt;99.2%,4500,IF(CC283&lt;99.3%,4000,IF(CC283&lt;99.4%,3500,IF(CC283&lt;99.5%,3000,IF(CC283&lt;99.6%,2500,IF(CC283&lt;99.7%,2000,IF(CC283&lt;99.8%,1500,))))))))</f>
        <v>0</v>
      </c>
      <c r="DM283" s="311">
        <f>IF(CD283&lt;99%,5000,IF(CD283&lt;99.2%,4500,IF(CD283&lt;99.3%,4000,IF(CD283&lt;99.4%,3500,IF(CD283&lt;99.5%,3000,IF(CD283&lt;99.6%,2500,IF(CD283&lt;99.7%,2000,IF(CD283&lt;99.8%,1500,))))))))</f>
        <v>0</v>
      </c>
      <c r="DN283" s="311">
        <f>IF(CE283&lt;99%,5000,IF(CE283&lt;99.2%,4500,IF(CE283&lt;99.3%,4000,IF(CE283&lt;99.4%,3500,IF(CE283&lt;99.5%,3000,IF(CE283&lt;99.6%,2500,IF(CE283&lt;99.7%,2000,IF(CE283&lt;99.8%,1500,))))))))</f>
        <v>0</v>
      </c>
      <c r="DO283" s="311">
        <f>IF(CF283&lt;88.2%,5000,IF(CF283&lt;88.4%,4500,IF(CF283&lt;88.5%,4000,IF(CF283&lt;88.6%,3500,IF(CF283&lt;88.7%,3000,IF(CF283&lt;88.8%,2500,IF(CF283&lt;88.9%,2000,IF(CF283&lt;90%,1500,))))))))</f>
        <v>0</v>
      </c>
      <c r="DP283" s="311">
        <f>IF(CG283&lt;99%,5000,IF(CG283&lt;99.2%,4500,IF(CG283&lt;99.3%,4000,IF(CG283&lt;99.4%,3500,IF(CG283&lt;99.5%,3000,IF(CG283&lt;99.6%,2500,IF(CG283&lt;99.7%,2000,IF(CG283&lt;99.8%,1500,))))))))</f>
        <v>0</v>
      </c>
      <c r="DQ283" s="311">
        <f>IF(CH283&lt;99%,5000,IF(CH283&lt;99.2%,4500,IF(CH283&lt;99.3%,4000,IF(CH283&lt;99.4%,3500,IF(CH283&lt;99.5%,3000,IF(CH283&lt;99.6%,2500,IF(CH283&lt;99.7%,2000,IF(CH283&lt;99.8%,1500,))))))))</f>
        <v>0</v>
      </c>
      <c r="DR283" s="311">
        <f>IF(CI283&lt;99%,5000,IF(CI283&lt;99.2%,4500,IF(CI283&lt;99.3%,4000,IF(CI283&lt;99.4%,3500,IF(CI283&lt;99.5%,3000,IF(CI283&lt;99.6%,2500,IF(CI283&lt;99.7%,2000,IF(CI283&lt;99.8%,1500,))))))))</f>
        <v>0</v>
      </c>
    </row>
    <row r="284" spans="1:122" ht="13.5" thickBot="1" x14ac:dyDescent="0.25">
      <c r="A284" s="84">
        <v>1958</v>
      </c>
      <c r="B284" s="309"/>
      <c r="C284" s="112">
        <v>42780</v>
      </c>
      <c r="D284" s="109">
        <v>63839</v>
      </c>
      <c r="E284" s="84">
        <v>7496</v>
      </c>
      <c r="F284" s="88">
        <v>162</v>
      </c>
      <c r="G284" s="84">
        <v>0</v>
      </c>
      <c r="H284" s="110">
        <v>0.97838847385272143</v>
      </c>
      <c r="I284" s="88">
        <v>13675</v>
      </c>
      <c r="J284" s="84">
        <v>513</v>
      </c>
      <c r="K284" s="88">
        <v>4</v>
      </c>
      <c r="L284" s="89">
        <v>0.96248628884826326</v>
      </c>
      <c r="M284" s="88">
        <v>4218</v>
      </c>
      <c r="N284" s="88">
        <v>163</v>
      </c>
      <c r="O284" s="88">
        <v>2</v>
      </c>
      <c r="P284" s="90">
        <v>0.96135609293504032</v>
      </c>
      <c r="Q284" s="88">
        <v>5713</v>
      </c>
      <c r="R284" s="88">
        <v>289</v>
      </c>
      <c r="S284" s="88">
        <v>2</v>
      </c>
      <c r="T284" s="90">
        <v>0.94941361806406444</v>
      </c>
      <c r="U284" s="88">
        <v>32737</v>
      </c>
      <c r="V284" s="88">
        <v>1115</v>
      </c>
      <c r="W284" s="88">
        <v>6</v>
      </c>
      <c r="X284" s="90">
        <v>0.96594067874270706</v>
      </c>
      <c r="Y284" s="244">
        <f t="shared" ref="Y284:Y301" si="193">E284+I284+M284+Q284+U284</f>
        <v>63839</v>
      </c>
      <c r="Z284" s="244">
        <f t="shared" ref="Z284:Z301" si="194">F284+J284+N284+R284+V284</f>
        <v>2242</v>
      </c>
      <c r="AA284" s="91">
        <f t="shared" ref="AA284:AA301" si="195">G284+K284+O284+S284+W284</f>
        <v>14</v>
      </c>
      <c r="AB284" s="92">
        <v>1</v>
      </c>
      <c r="AC284" s="84">
        <v>0</v>
      </c>
      <c r="AD284" s="84">
        <v>0</v>
      </c>
      <c r="AE284" s="114">
        <v>1</v>
      </c>
      <c r="AF284" s="84">
        <v>0</v>
      </c>
      <c r="AG284" s="84">
        <v>0</v>
      </c>
      <c r="AH284" s="114">
        <v>1</v>
      </c>
      <c r="AI284" s="84">
        <v>0</v>
      </c>
      <c r="AJ284" s="84">
        <v>0</v>
      </c>
      <c r="AK284" s="218">
        <v>1</v>
      </c>
      <c r="AL284" s="84">
        <v>0</v>
      </c>
      <c r="AM284" s="94">
        <v>0</v>
      </c>
      <c r="AN284" s="218">
        <v>1</v>
      </c>
      <c r="AO284" s="84">
        <v>0</v>
      </c>
      <c r="AP284" s="94">
        <v>0</v>
      </c>
      <c r="AQ284" s="218">
        <v>1</v>
      </c>
      <c r="AR284" s="84">
        <v>0</v>
      </c>
      <c r="AS284" s="94">
        <v>0</v>
      </c>
      <c r="AT284" s="218">
        <v>1</v>
      </c>
      <c r="AU284" s="84">
        <v>0</v>
      </c>
      <c r="AV284" s="219">
        <v>0</v>
      </c>
      <c r="AW284" s="220">
        <f t="shared" si="186"/>
        <v>7496</v>
      </c>
      <c r="AX284" s="220">
        <f t="shared" si="187"/>
        <v>17893</v>
      </c>
      <c r="AY284" s="221">
        <f t="shared" si="188"/>
        <v>38450</v>
      </c>
      <c r="AZ284" s="115"/>
      <c r="BA284" s="97">
        <v>16</v>
      </c>
      <c r="BB284" s="98">
        <v>0</v>
      </c>
      <c r="BC284" s="98">
        <v>8</v>
      </c>
      <c r="BD284" s="99">
        <v>7.5</v>
      </c>
      <c r="BE284" s="100">
        <v>10.5</v>
      </c>
      <c r="BF284" s="101"/>
      <c r="BG284" s="84"/>
      <c r="BH284" s="84"/>
      <c r="BI284" s="102"/>
      <c r="BJ284" s="102"/>
      <c r="BK284" s="102"/>
      <c r="BL284" s="103"/>
      <c r="BM284" s="104"/>
      <c r="BN284" s="102"/>
      <c r="BO284" s="102"/>
      <c r="BP284" s="104"/>
      <c r="BQ284" s="104"/>
      <c r="BR284" s="104"/>
      <c r="BS284" s="104"/>
      <c r="BT284" s="105">
        <f t="shared" si="154"/>
        <v>1</v>
      </c>
      <c r="BU284" s="105">
        <f t="shared" si="155"/>
        <v>1</v>
      </c>
      <c r="BV284" s="105">
        <f t="shared" si="156"/>
        <v>1</v>
      </c>
      <c r="BW284" s="105">
        <f t="shared" si="146"/>
        <v>1</v>
      </c>
      <c r="BX284" s="105">
        <f t="shared" si="157"/>
        <v>1</v>
      </c>
      <c r="BY284" s="105">
        <f t="shared" si="158"/>
        <v>1</v>
      </c>
      <c r="BZ284" s="105">
        <f t="shared" si="159"/>
        <v>1</v>
      </c>
      <c r="CA284" s="215">
        <v>0.98</v>
      </c>
      <c r="CB284" s="215">
        <v>0.9</v>
      </c>
      <c r="CC284" s="314"/>
      <c r="CD284" s="314"/>
      <c r="CE284" s="314"/>
      <c r="CF284" s="314"/>
      <c r="CG284" s="314"/>
      <c r="CH284" s="314"/>
      <c r="CI284" s="314"/>
      <c r="CJ284" s="216">
        <v>0.998</v>
      </c>
      <c r="CK284" s="216">
        <v>0.95</v>
      </c>
      <c r="CL284" s="217">
        <f t="shared" si="147"/>
        <v>1</v>
      </c>
      <c r="CM284" s="217">
        <f t="shared" si="148"/>
        <v>1</v>
      </c>
      <c r="CN284" s="217">
        <f t="shared" si="149"/>
        <v>1</v>
      </c>
      <c r="CO284" s="217">
        <f t="shared" si="150"/>
        <v>1</v>
      </c>
      <c r="CP284" s="217">
        <f t="shared" si="151"/>
        <v>1</v>
      </c>
      <c r="CQ284" s="217">
        <f t="shared" si="152"/>
        <v>1</v>
      </c>
      <c r="CR284" s="217">
        <f t="shared" si="153"/>
        <v>1</v>
      </c>
      <c r="CS284" s="317"/>
      <c r="CT284" s="317"/>
      <c r="CU284" s="317"/>
      <c r="CV284" s="317"/>
      <c r="CW284" s="317"/>
      <c r="CX284" s="317"/>
      <c r="CY284" s="317"/>
      <c r="CZ284" s="316"/>
      <c r="DA284" s="312"/>
      <c r="DB284" s="312"/>
      <c r="DC284" s="312"/>
      <c r="DD284" s="312"/>
      <c r="DE284" s="84">
        <f t="shared" si="181"/>
        <v>0</v>
      </c>
      <c r="DF284" s="84">
        <f t="shared" si="181"/>
        <v>0</v>
      </c>
      <c r="DG284" s="84">
        <f t="shared" si="181"/>
        <v>0</v>
      </c>
      <c r="DH284" s="84">
        <f t="shared" si="182"/>
        <v>0</v>
      </c>
      <c r="DI284" s="84">
        <f t="shared" si="182"/>
        <v>0</v>
      </c>
      <c r="DJ284" s="84">
        <f t="shared" si="182"/>
        <v>0</v>
      </c>
      <c r="DK284" s="84">
        <f t="shared" si="178"/>
        <v>0</v>
      </c>
      <c r="DL284" s="311"/>
      <c r="DM284" s="311"/>
      <c r="DN284" s="311"/>
      <c r="DO284" s="311"/>
      <c r="DP284" s="311"/>
      <c r="DQ284" s="311"/>
      <c r="DR284" s="311"/>
    </row>
    <row r="285" spans="1:122" ht="13.5" thickBot="1" x14ac:dyDescent="0.25">
      <c r="A285" s="84">
        <v>1959</v>
      </c>
      <c r="B285" s="309"/>
      <c r="C285" s="112">
        <v>42781</v>
      </c>
      <c r="D285" s="109">
        <v>66040</v>
      </c>
      <c r="E285" s="84">
        <v>8313</v>
      </c>
      <c r="F285" s="88">
        <v>221</v>
      </c>
      <c r="G285" s="84">
        <v>0</v>
      </c>
      <c r="H285" s="110">
        <v>0.97341513292433535</v>
      </c>
      <c r="I285" s="88">
        <v>13622</v>
      </c>
      <c r="J285" s="84">
        <v>355</v>
      </c>
      <c r="K285" s="88">
        <v>6</v>
      </c>
      <c r="L285" s="89">
        <v>0.97393921597415944</v>
      </c>
      <c r="M285" s="88">
        <v>4889</v>
      </c>
      <c r="N285" s="88">
        <v>187</v>
      </c>
      <c r="O285" s="88">
        <v>0</v>
      </c>
      <c r="P285" s="90">
        <v>0.96175086929842502</v>
      </c>
      <c r="Q285" s="88">
        <v>8451</v>
      </c>
      <c r="R285" s="88">
        <v>369</v>
      </c>
      <c r="S285" s="88">
        <v>5</v>
      </c>
      <c r="T285" s="90">
        <v>0.95633652822151227</v>
      </c>
      <c r="U285" s="88">
        <v>30765</v>
      </c>
      <c r="V285" s="88">
        <v>1049</v>
      </c>
      <c r="W285" s="88">
        <v>17</v>
      </c>
      <c r="X285" s="90">
        <v>0.96590281163660008</v>
      </c>
      <c r="Y285" s="244">
        <f t="shared" si="193"/>
        <v>66040</v>
      </c>
      <c r="Z285" s="244">
        <f t="shared" si="194"/>
        <v>2181</v>
      </c>
      <c r="AA285" s="91">
        <f t="shared" si="195"/>
        <v>28</v>
      </c>
      <c r="AB285" s="92">
        <v>1</v>
      </c>
      <c r="AC285" s="84">
        <v>0</v>
      </c>
      <c r="AD285" s="84">
        <v>0</v>
      </c>
      <c r="AE285" s="114">
        <v>1</v>
      </c>
      <c r="AF285" s="84">
        <v>0</v>
      </c>
      <c r="AG285" s="84">
        <v>0</v>
      </c>
      <c r="AH285" s="114">
        <v>1</v>
      </c>
      <c r="AI285" s="84">
        <v>0</v>
      </c>
      <c r="AJ285" s="84">
        <v>0</v>
      </c>
      <c r="AK285" s="218">
        <v>1</v>
      </c>
      <c r="AL285" s="84">
        <v>0</v>
      </c>
      <c r="AM285" s="94">
        <v>0</v>
      </c>
      <c r="AN285" s="218">
        <v>1</v>
      </c>
      <c r="AO285" s="84">
        <v>0</v>
      </c>
      <c r="AP285" s="94">
        <v>0</v>
      </c>
      <c r="AQ285" s="218">
        <v>1</v>
      </c>
      <c r="AR285" s="84">
        <v>0</v>
      </c>
      <c r="AS285" s="94">
        <v>0</v>
      </c>
      <c r="AT285" s="218">
        <v>1</v>
      </c>
      <c r="AU285" s="84">
        <v>0</v>
      </c>
      <c r="AV285" s="219">
        <v>0</v>
      </c>
      <c r="AW285" s="220">
        <f t="shared" si="186"/>
        <v>8313</v>
      </c>
      <c r="AX285" s="220">
        <f t="shared" si="187"/>
        <v>18511</v>
      </c>
      <c r="AY285" s="221">
        <f t="shared" si="188"/>
        <v>39216</v>
      </c>
      <c r="AZ285" s="115"/>
      <c r="BA285" s="97">
        <v>21</v>
      </c>
      <c r="BB285" s="98">
        <v>9</v>
      </c>
      <c r="BC285" s="98">
        <v>18</v>
      </c>
      <c r="BD285" s="99">
        <v>7.5</v>
      </c>
      <c r="BE285" s="100">
        <v>10.5</v>
      </c>
      <c r="BF285" s="101"/>
      <c r="BG285" s="84"/>
      <c r="BH285" s="84"/>
      <c r="BI285" s="102"/>
      <c r="BJ285" s="102"/>
      <c r="BK285" s="102"/>
      <c r="BL285" s="103"/>
      <c r="BM285" s="104"/>
      <c r="BN285" s="102"/>
      <c r="BO285" s="102"/>
      <c r="BP285" s="104"/>
      <c r="BQ285" s="104"/>
      <c r="BR285" s="104"/>
      <c r="BS285" s="104"/>
      <c r="BT285" s="105">
        <f t="shared" si="154"/>
        <v>1</v>
      </c>
      <c r="BU285" s="105">
        <f t="shared" si="155"/>
        <v>1</v>
      </c>
      <c r="BV285" s="105">
        <f t="shared" si="156"/>
        <v>1</v>
      </c>
      <c r="BW285" s="105">
        <f t="shared" si="146"/>
        <v>1</v>
      </c>
      <c r="BX285" s="105">
        <f t="shared" si="157"/>
        <v>1</v>
      </c>
      <c r="BY285" s="105">
        <f t="shared" si="158"/>
        <v>1</v>
      </c>
      <c r="BZ285" s="105">
        <f t="shared" si="159"/>
        <v>1</v>
      </c>
      <c r="CA285" s="215">
        <v>0.98</v>
      </c>
      <c r="CB285" s="215">
        <v>0.9</v>
      </c>
      <c r="CC285" s="314"/>
      <c r="CD285" s="314"/>
      <c r="CE285" s="314"/>
      <c r="CF285" s="314"/>
      <c r="CG285" s="314"/>
      <c r="CH285" s="314"/>
      <c r="CI285" s="314"/>
      <c r="CJ285" s="216">
        <v>0.998</v>
      </c>
      <c r="CK285" s="216">
        <v>0.95</v>
      </c>
      <c r="CL285" s="217">
        <f t="shared" si="147"/>
        <v>1</v>
      </c>
      <c r="CM285" s="217">
        <f t="shared" si="148"/>
        <v>1</v>
      </c>
      <c r="CN285" s="217">
        <f t="shared" si="149"/>
        <v>1</v>
      </c>
      <c r="CO285" s="217">
        <f t="shared" si="150"/>
        <v>1</v>
      </c>
      <c r="CP285" s="217">
        <f t="shared" si="151"/>
        <v>1</v>
      </c>
      <c r="CQ285" s="217">
        <f t="shared" si="152"/>
        <v>1</v>
      </c>
      <c r="CR285" s="217">
        <f t="shared" si="153"/>
        <v>1</v>
      </c>
      <c r="CS285" s="317"/>
      <c r="CT285" s="317"/>
      <c r="CU285" s="317"/>
      <c r="CV285" s="317"/>
      <c r="CW285" s="317"/>
      <c r="CX285" s="317"/>
      <c r="CY285" s="317"/>
      <c r="CZ285" s="316"/>
      <c r="DA285" s="312"/>
      <c r="DB285" s="312"/>
      <c r="DC285" s="312"/>
      <c r="DD285" s="312"/>
      <c r="DE285" s="84">
        <f t="shared" si="181"/>
        <v>0</v>
      </c>
      <c r="DF285" s="84">
        <f t="shared" si="181"/>
        <v>0</v>
      </c>
      <c r="DG285" s="84">
        <f t="shared" si="181"/>
        <v>0</v>
      </c>
      <c r="DH285" s="84">
        <f t="shared" si="182"/>
        <v>0</v>
      </c>
      <c r="DI285" s="84">
        <f t="shared" si="182"/>
        <v>0</v>
      </c>
      <c r="DJ285" s="84">
        <f t="shared" si="182"/>
        <v>0</v>
      </c>
      <c r="DK285" s="84">
        <f t="shared" si="178"/>
        <v>0</v>
      </c>
      <c r="DL285" s="311"/>
      <c r="DM285" s="311"/>
      <c r="DN285" s="311"/>
      <c r="DO285" s="311"/>
      <c r="DP285" s="311"/>
      <c r="DQ285" s="311"/>
      <c r="DR285" s="311"/>
    </row>
    <row r="286" spans="1:122" ht="13.5" thickBot="1" x14ac:dyDescent="0.25">
      <c r="A286" s="84">
        <v>1960</v>
      </c>
      <c r="B286" s="309"/>
      <c r="C286" s="112">
        <v>42782</v>
      </c>
      <c r="D286" s="109">
        <v>65166</v>
      </c>
      <c r="E286" s="84">
        <v>8932</v>
      </c>
      <c r="F286" s="88">
        <v>237</v>
      </c>
      <c r="G286" s="84">
        <v>3</v>
      </c>
      <c r="H286" s="110">
        <v>0.9734661889834304</v>
      </c>
      <c r="I286" s="88">
        <v>12757</v>
      </c>
      <c r="J286" s="84">
        <v>377</v>
      </c>
      <c r="K286" s="88">
        <v>2</v>
      </c>
      <c r="L286" s="89">
        <v>0.9704475973975073</v>
      </c>
      <c r="M286" s="88">
        <v>4747</v>
      </c>
      <c r="N286" s="88">
        <v>126</v>
      </c>
      <c r="O286" s="88">
        <v>2</v>
      </c>
      <c r="P286" s="90">
        <v>0.9734569201601011</v>
      </c>
      <c r="Q286" s="88">
        <v>7913</v>
      </c>
      <c r="R286" s="88">
        <v>296</v>
      </c>
      <c r="S286" s="88">
        <v>2</v>
      </c>
      <c r="T286" s="90">
        <v>0.96259320106154433</v>
      </c>
      <c r="U286" s="88">
        <v>30817</v>
      </c>
      <c r="V286" s="88">
        <v>1060</v>
      </c>
      <c r="W286" s="88">
        <v>11</v>
      </c>
      <c r="X286" s="90">
        <v>0.96560340072038164</v>
      </c>
      <c r="Y286" s="244">
        <f t="shared" si="193"/>
        <v>65166</v>
      </c>
      <c r="Z286" s="244">
        <f t="shared" si="194"/>
        <v>2096</v>
      </c>
      <c r="AA286" s="91">
        <f t="shared" si="195"/>
        <v>20</v>
      </c>
      <c r="AB286" s="92">
        <v>1</v>
      </c>
      <c r="AC286" s="84">
        <v>0</v>
      </c>
      <c r="AD286" s="84">
        <v>0</v>
      </c>
      <c r="AE286" s="114">
        <v>1</v>
      </c>
      <c r="AF286" s="84">
        <v>0</v>
      </c>
      <c r="AG286" s="84">
        <v>0</v>
      </c>
      <c r="AH286" s="114">
        <v>1</v>
      </c>
      <c r="AI286" s="84">
        <v>0</v>
      </c>
      <c r="AJ286" s="84">
        <v>0</v>
      </c>
      <c r="AK286" s="218">
        <v>1</v>
      </c>
      <c r="AL286" s="84">
        <v>0</v>
      </c>
      <c r="AM286" s="94">
        <v>0</v>
      </c>
      <c r="AN286" s="218">
        <v>1</v>
      </c>
      <c r="AO286" s="84">
        <v>0</v>
      </c>
      <c r="AP286" s="94">
        <v>0</v>
      </c>
      <c r="AQ286" s="218">
        <v>1</v>
      </c>
      <c r="AR286" s="84">
        <v>0</v>
      </c>
      <c r="AS286" s="94">
        <v>0</v>
      </c>
      <c r="AT286" s="218">
        <v>1</v>
      </c>
      <c r="AU286" s="84">
        <v>0</v>
      </c>
      <c r="AV286" s="219">
        <v>0</v>
      </c>
      <c r="AW286" s="220">
        <f t="shared" si="186"/>
        <v>8932</v>
      </c>
      <c r="AX286" s="220">
        <f t="shared" si="187"/>
        <v>17504</v>
      </c>
      <c r="AY286" s="221">
        <f t="shared" si="188"/>
        <v>38730</v>
      </c>
      <c r="AZ286" s="115"/>
      <c r="BA286" s="97">
        <v>21</v>
      </c>
      <c r="BB286" s="98">
        <v>9</v>
      </c>
      <c r="BC286" s="98">
        <v>22</v>
      </c>
      <c r="BD286" s="99">
        <v>7.5</v>
      </c>
      <c r="BE286" s="100">
        <v>10.5</v>
      </c>
      <c r="BF286" s="101"/>
      <c r="BG286" s="84"/>
      <c r="BH286" s="84"/>
      <c r="BI286" s="102"/>
      <c r="BJ286" s="102"/>
      <c r="BK286" s="102"/>
      <c r="BL286" s="103"/>
      <c r="BM286" s="104"/>
      <c r="BN286" s="102"/>
      <c r="BO286" s="102"/>
      <c r="BP286" s="104"/>
      <c r="BQ286" s="104"/>
      <c r="BR286" s="104"/>
      <c r="BS286" s="104"/>
      <c r="BT286" s="105">
        <f t="shared" si="154"/>
        <v>1</v>
      </c>
      <c r="BU286" s="105">
        <f t="shared" si="155"/>
        <v>1</v>
      </c>
      <c r="BV286" s="105">
        <f t="shared" si="156"/>
        <v>1</v>
      </c>
      <c r="BW286" s="105">
        <f t="shared" si="146"/>
        <v>1</v>
      </c>
      <c r="BX286" s="105">
        <f t="shared" si="157"/>
        <v>1</v>
      </c>
      <c r="BY286" s="105">
        <f t="shared" si="158"/>
        <v>1</v>
      </c>
      <c r="BZ286" s="105">
        <f t="shared" si="159"/>
        <v>1</v>
      </c>
      <c r="CA286" s="215">
        <v>0.98</v>
      </c>
      <c r="CB286" s="215">
        <v>0.9</v>
      </c>
      <c r="CC286" s="314"/>
      <c r="CD286" s="314"/>
      <c r="CE286" s="314"/>
      <c r="CF286" s="314"/>
      <c r="CG286" s="314"/>
      <c r="CH286" s="314"/>
      <c r="CI286" s="314"/>
      <c r="CJ286" s="216">
        <v>0.998</v>
      </c>
      <c r="CK286" s="216">
        <v>0.95</v>
      </c>
      <c r="CL286" s="217">
        <f t="shared" si="147"/>
        <v>1</v>
      </c>
      <c r="CM286" s="217">
        <f t="shared" si="148"/>
        <v>1</v>
      </c>
      <c r="CN286" s="217">
        <f t="shared" si="149"/>
        <v>1</v>
      </c>
      <c r="CO286" s="217">
        <f t="shared" si="150"/>
        <v>1</v>
      </c>
      <c r="CP286" s="217">
        <f t="shared" si="151"/>
        <v>1</v>
      </c>
      <c r="CQ286" s="217">
        <f t="shared" si="152"/>
        <v>1</v>
      </c>
      <c r="CR286" s="217">
        <f t="shared" si="153"/>
        <v>1</v>
      </c>
      <c r="CS286" s="317"/>
      <c r="CT286" s="317"/>
      <c r="CU286" s="317"/>
      <c r="CV286" s="317"/>
      <c r="CW286" s="317"/>
      <c r="CX286" s="317"/>
      <c r="CY286" s="317"/>
      <c r="CZ286" s="316"/>
      <c r="DA286" s="312"/>
      <c r="DB286" s="312"/>
      <c r="DC286" s="312"/>
      <c r="DD286" s="312"/>
      <c r="DE286" s="84">
        <f t="shared" si="181"/>
        <v>0</v>
      </c>
      <c r="DF286" s="84">
        <f t="shared" si="181"/>
        <v>0</v>
      </c>
      <c r="DG286" s="84">
        <f t="shared" si="181"/>
        <v>0</v>
      </c>
      <c r="DH286" s="84">
        <f t="shared" si="182"/>
        <v>0</v>
      </c>
      <c r="DI286" s="84">
        <f t="shared" si="182"/>
        <v>0</v>
      </c>
      <c r="DJ286" s="84">
        <f t="shared" si="182"/>
        <v>0</v>
      </c>
      <c r="DK286" s="84">
        <f t="shared" si="178"/>
        <v>0</v>
      </c>
      <c r="DL286" s="311"/>
      <c r="DM286" s="311"/>
      <c r="DN286" s="311"/>
      <c r="DO286" s="311"/>
      <c r="DP286" s="311"/>
      <c r="DQ286" s="311"/>
      <c r="DR286" s="311"/>
    </row>
    <row r="287" spans="1:122" ht="13.5" thickBot="1" x14ac:dyDescent="0.25">
      <c r="A287" s="84">
        <v>1961</v>
      </c>
      <c r="B287" s="309"/>
      <c r="C287" s="112">
        <v>42783</v>
      </c>
      <c r="D287" s="109">
        <v>66090</v>
      </c>
      <c r="E287" s="84">
        <v>8220</v>
      </c>
      <c r="F287" s="88">
        <v>245</v>
      </c>
      <c r="G287" s="84">
        <v>0</v>
      </c>
      <c r="H287" s="110">
        <v>0.97019464720194648</v>
      </c>
      <c r="I287" s="88">
        <v>12765</v>
      </c>
      <c r="J287" s="84">
        <v>468</v>
      </c>
      <c r="K287" s="88">
        <v>0</v>
      </c>
      <c r="L287" s="89">
        <v>0.96333725029377204</v>
      </c>
      <c r="M287" s="88">
        <v>4458</v>
      </c>
      <c r="N287" s="88">
        <v>120</v>
      </c>
      <c r="O287" s="88">
        <v>1</v>
      </c>
      <c r="P287" s="90">
        <v>0.97308209959623149</v>
      </c>
      <c r="Q287" s="88">
        <v>8023</v>
      </c>
      <c r="R287" s="88">
        <v>484</v>
      </c>
      <c r="S287" s="88">
        <v>8</v>
      </c>
      <c r="T287" s="90">
        <v>0.93967343886326815</v>
      </c>
      <c r="U287" s="88">
        <v>32624</v>
      </c>
      <c r="V287" s="88">
        <v>1063</v>
      </c>
      <c r="W287" s="88">
        <v>38</v>
      </c>
      <c r="X287" s="90">
        <v>0.96741662579695931</v>
      </c>
      <c r="Y287" s="244">
        <f t="shared" si="193"/>
        <v>66090</v>
      </c>
      <c r="Z287" s="244">
        <f t="shared" si="194"/>
        <v>2380</v>
      </c>
      <c r="AA287" s="91">
        <f t="shared" si="195"/>
        <v>47</v>
      </c>
      <c r="AB287" s="92">
        <v>1</v>
      </c>
      <c r="AC287" s="84">
        <v>0</v>
      </c>
      <c r="AD287" s="84">
        <v>0</v>
      </c>
      <c r="AE287" s="114">
        <v>1</v>
      </c>
      <c r="AF287" s="84">
        <v>0</v>
      </c>
      <c r="AG287" s="84">
        <v>0</v>
      </c>
      <c r="AH287" s="114">
        <v>1</v>
      </c>
      <c r="AI287" s="84">
        <v>0</v>
      </c>
      <c r="AJ287" s="84">
        <v>0</v>
      </c>
      <c r="AK287" s="218">
        <v>1</v>
      </c>
      <c r="AL287" s="84">
        <v>0</v>
      </c>
      <c r="AM287" s="94">
        <v>0</v>
      </c>
      <c r="AN287" s="218">
        <v>1</v>
      </c>
      <c r="AO287" s="84">
        <v>0</v>
      </c>
      <c r="AP287" s="94">
        <v>0</v>
      </c>
      <c r="AQ287" s="218">
        <v>1</v>
      </c>
      <c r="AR287" s="84">
        <v>0</v>
      </c>
      <c r="AS287" s="94">
        <v>0</v>
      </c>
      <c r="AT287" s="218">
        <v>1</v>
      </c>
      <c r="AU287" s="84">
        <v>0</v>
      </c>
      <c r="AV287" s="219">
        <v>0</v>
      </c>
      <c r="AW287" s="220">
        <f t="shared" si="186"/>
        <v>8220</v>
      </c>
      <c r="AX287" s="220">
        <f t="shared" si="187"/>
        <v>17223</v>
      </c>
      <c r="AY287" s="221">
        <f t="shared" si="188"/>
        <v>40647</v>
      </c>
      <c r="AZ287" s="115"/>
      <c r="BA287" s="97">
        <v>21</v>
      </c>
      <c r="BB287" s="98">
        <v>9</v>
      </c>
      <c r="BC287" s="98">
        <v>22</v>
      </c>
      <c r="BD287" s="99">
        <v>7.5</v>
      </c>
      <c r="BE287" s="100">
        <v>10.5</v>
      </c>
      <c r="BF287" s="101"/>
      <c r="BG287" s="84"/>
      <c r="BH287" s="84"/>
      <c r="BI287" s="102"/>
      <c r="BJ287" s="102"/>
      <c r="BK287" s="102"/>
      <c r="BL287" s="103"/>
      <c r="BM287" s="104"/>
      <c r="BN287" s="102"/>
      <c r="BO287" s="102"/>
      <c r="BP287" s="104"/>
      <c r="BQ287" s="104"/>
      <c r="BR287" s="104"/>
      <c r="BS287" s="104"/>
      <c r="BT287" s="105">
        <f t="shared" si="154"/>
        <v>1</v>
      </c>
      <c r="BU287" s="105">
        <f t="shared" si="155"/>
        <v>1</v>
      </c>
      <c r="BV287" s="105">
        <f t="shared" si="156"/>
        <v>1</v>
      </c>
      <c r="BW287" s="105">
        <f t="shared" si="146"/>
        <v>1</v>
      </c>
      <c r="BX287" s="105">
        <f t="shared" si="157"/>
        <v>1</v>
      </c>
      <c r="BY287" s="105">
        <f t="shared" si="158"/>
        <v>1</v>
      </c>
      <c r="BZ287" s="105">
        <f t="shared" si="159"/>
        <v>1</v>
      </c>
      <c r="CA287" s="215">
        <v>0.98</v>
      </c>
      <c r="CB287" s="215">
        <v>0.9</v>
      </c>
      <c r="CC287" s="314"/>
      <c r="CD287" s="314"/>
      <c r="CE287" s="314"/>
      <c r="CF287" s="314"/>
      <c r="CG287" s="314"/>
      <c r="CH287" s="314"/>
      <c r="CI287" s="314"/>
      <c r="CJ287" s="216">
        <v>0.998</v>
      </c>
      <c r="CK287" s="216">
        <v>0.95</v>
      </c>
      <c r="CL287" s="217">
        <f t="shared" si="147"/>
        <v>1</v>
      </c>
      <c r="CM287" s="217">
        <f t="shared" si="148"/>
        <v>1</v>
      </c>
      <c r="CN287" s="217">
        <f t="shared" si="149"/>
        <v>1</v>
      </c>
      <c r="CO287" s="217">
        <f t="shared" si="150"/>
        <v>1</v>
      </c>
      <c r="CP287" s="217">
        <f t="shared" si="151"/>
        <v>1</v>
      </c>
      <c r="CQ287" s="217">
        <f t="shared" si="152"/>
        <v>1</v>
      </c>
      <c r="CR287" s="217">
        <f t="shared" si="153"/>
        <v>1</v>
      </c>
      <c r="CS287" s="317"/>
      <c r="CT287" s="317"/>
      <c r="CU287" s="317"/>
      <c r="CV287" s="317"/>
      <c r="CW287" s="317"/>
      <c r="CX287" s="317"/>
      <c r="CY287" s="317"/>
      <c r="CZ287" s="316"/>
      <c r="DA287" s="312"/>
      <c r="DB287" s="312"/>
      <c r="DC287" s="312"/>
      <c r="DD287" s="312"/>
      <c r="DE287" s="84">
        <f t="shared" si="181"/>
        <v>0</v>
      </c>
      <c r="DF287" s="84">
        <f t="shared" si="181"/>
        <v>0</v>
      </c>
      <c r="DG287" s="84">
        <f t="shared" si="181"/>
        <v>0</v>
      </c>
      <c r="DH287" s="84">
        <f t="shared" si="182"/>
        <v>0</v>
      </c>
      <c r="DI287" s="84">
        <f t="shared" si="182"/>
        <v>0</v>
      </c>
      <c r="DJ287" s="84">
        <f t="shared" si="182"/>
        <v>0</v>
      </c>
      <c r="DK287" s="84">
        <f t="shared" si="178"/>
        <v>0</v>
      </c>
      <c r="DL287" s="311"/>
      <c r="DM287" s="311"/>
      <c r="DN287" s="311"/>
      <c r="DO287" s="311"/>
      <c r="DP287" s="311"/>
      <c r="DQ287" s="311"/>
      <c r="DR287" s="311"/>
    </row>
    <row r="288" spans="1:122" ht="13.5" thickBot="1" x14ac:dyDescent="0.25">
      <c r="A288" s="84">
        <v>1962</v>
      </c>
      <c r="B288" s="309"/>
      <c r="C288" s="112">
        <v>42784</v>
      </c>
      <c r="D288" s="109">
        <v>51885</v>
      </c>
      <c r="E288" s="84"/>
      <c r="F288" s="88"/>
      <c r="G288" s="84"/>
      <c r="H288" s="110"/>
      <c r="I288" s="88">
        <v>4359</v>
      </c>
      <c r="J288" s="84">
        <v>152</v>
      </c>
      <c r="K288" s="88">
        <v>0</v>
      </c>
      <c r="L288" s="89">
        <v>0.96512961688460652</v>
      </c>
      <c r="M288" s="88">
        <v>2048</v>
      </c>
      <c r="N288" s="88">
        <v>57</v>
      </c>
      <c r="O288" s="88">
        <v>0</v>
      </c>
      <c r="P288" s="90">
        <v>0.97216796875</v>
      </c>
      <c r="Q288" s="88">
        <v>2034</v>
      </c>
      <c r="R288" s="88">
        <v>68</v>
      </c>
      <c r="S288" s="88">
        <v>1</v>
      </c>
      <c r="T288" s="90">
        <v>0.96656833824975419</v>
      </c>
      <c r="U288" s="88">
        <v>43444</v>
      </c>
      <c r="V288" s="88">
        <v>1416</v>
      </c>
      <c r="W288" s="88">
        <v>45</v>
      </c>
      <c r="X288" s="90">
        <v>0.96740631617714756</v>
      </c>
      <c r="Y288" s="244">
        <f t="shared" si="193"/>
        <v>51885</v>
      </c>
      <c r="Z288" s="244">
        <f t="shared" si="194"/>
        <v>1693</v>
      </c>
      <c r="AA288" s="91">
        <f t="shared" si="195"/>
        <v>46</v>
      </c>
      <c r="AB288" s="92">
        <v>1</v>
      </c>
      <c r="AC288" s="84">
        <v>0</v>
      </c>
      <c r="AD288" s="84">
        <v>0</v>
      </c>
      <c r="AE288" s="114">
        <v>1</v>
      </c>
      <c r="AF288" s="84">
        <v>0</v>
      </c>
      <c r="AG288" s="84">
        <v>0</v>
      </c>
      <c r="AH288" s="114">
        <v>1</v>
      </c>
      <c r="AI288" s="84">
        <v>0</v>
      </c>
      <c r="AJ288" s="84">
        <v>0</v>
      </c>
      <c r="AK288" s="218">
        <v>1</v>
      </c>
      <c r="AL288" s="84">
        <v>0</v>
      </c>
      <c r="AM288" s="94">
        <v>0</v>
      </c>
      <c r="AN288" s="218">
        <v>1</v>
      </c>
      <c r="AO288" s="84">
        <v>0</v>
      </c>
      <c r="AP288" s="94">
        <v>0</v>
      </c>
      <c r="AQ288" s="218">
        <v>1</v>
      </c>
      <c r="AR288" s="84">
        <v>0</v>
      </c>
      <c r="AS288" s="94">
        <v>0</v>
      </c>
      <c r="AT288" s="218">
        <v>1</v>
      </c>
      <c r="AU288" s="84">
        <v>0</v>
      </c>
      <c r="AV288" s="219">
        <v>0</v>
      </c>
      <c r="AW288" s="220">
        <f t="shared" si="186"/>
        <v>0</v>
      </c>
      <c r="AX288" s="220">
        <f t="shared" si="187"/>
        <v>6407</v>
      </c>
      <c r="AY288" s="221">
        <f t="shared" si="188"/>
        <v>45478</v>
      </c>
      <c r="AZ288" s="115"/>
      <c r="BA288" s="97">
        <v>21</v>
      </c>
      <c r="BB288" s="98">
        <v>9</v>
      </c>
      <c r="BC288" s="98">
        <v>22</v>
      </c>
      <c r="BD288" s="99">
        <v>7.5</v>
      </c>
      <c r="BE288" s="100">
        <v>10.5</v>
      </c>
      <c r="BF288" s="101"/>
      <c r="BG288" s="84"/>
      <c r="BH288" s="84"/>
      <c r="BI288" s="102"/>
      <c r="BJ288" s="102"/>
      <c r="BK288" s="102"/>
      <c r="BL288" s="103"/>
      <c r="BM288" s="104"/>
      <c r="BN288" s="102"/>
      <c r="BO288" s="102"/>
      <c r="BP288" s="104"/>
      <c r="BQ288" s="104"/>
      <c r="BR288" s="104"/>
      <c r="BS288" s="104"/>
      <c r="BT288" s="105">
        <f t="shared" si="154"/>
        <v>1</v>
      </c>
      <c r="BU288" s="105">
        <f t="shared" si="155"/>
        <v>1</v>
      </c>
      <c r="BV288" s="105">
        <f t="shared" si="156"/>
        <v>1</v>
      </c>
      <c r="BW288" s="105">
        <f t="shared" si="146"/>
        <v>1</v>
      </c>
      <c r="BX288" s="105">
        <f t="shared" si="157"/>
        <v>1</v>
      </c>
      <c r="BY288" s="105">
        <f t="shared" si="158"/>
        <v>1</v>
      </c>
      <c r="BZ288" s="105">
        <f t="shared" si="159"/>
        <v>1</v>
      </c>
      <c r="CA288" s="215">
        <v>0.98</v>
      </c>
      <c r="CB288" s="215">
        <v>0.9</v>
      </c>
      <c r="CC288" s="314"/>
      <c r="CD288" s="314"/>
      <c r="CE288" s="314"/>
      <c r="CF288" s="314"/>
      <c r="CG288" s="314"/>
      <c r="CH288" s="314"/>
      <c r="CI288" s="314"/>
      <c r="CJ288" s="216">
        <v>0.998</v>
      </c>
      <c r="CK288" s="216">
        <v>0.95</v>
      </c>
      <c r="CL288" s="217">
        <f t="shared" si="147"/>
        <v>1</v>
      </c>
      <c r="CM288" s="217">
        <f t="shared" si="148"/>
        <v>1</v>
      </c>
      <c r="CN288" s="217">
        <f t="shared" si="149"/>
        <v>1</v>
      </c>
      <c r="CO288" s="217">
        <f t="shared" si="150"/>
        <v>1</v>
      </c>
      <c r="CP288" s="217">
        <f t="shared" si="151"/>
        <v>1</v>
      </c>
      <c r="CQ288" s="217">
        <f t="shared" si="152"/>
        <v>1</v>
      </c>
      <c r="CR288" s="217">
        <f t="shared" si="153"/>
        <v>1</v>
      </c>
      <c r="CS288" s="317"/>
      <c r="CT288" s="317"/>
      <c r="CU288" s="317"/>
      <c r="CV288" s="317"/>
      <c r="CW288" s="317"/>
      <c r="CX288" s="317"/>
      <c r="CY288" s="317"/>
      <c r="CZ288" s="316"/>
      <c r="DA288" s="312"/>
      <c r="DB288" s="312"/>
      <c r="DC288" s="312"/>
      <c r="DD288" s="312"/>
      <c r="DE288" s="84">
        <f t="shared" si="181"/>
        <v>0</v>
      </c>
      <c r="DF288" s="84">
        <f t="shared" si="181"/>
        <v>0</v>
      </c>
      <c r="DG288" s="84">
        <f t="shared" si="181"/>
        <v>0</v>
      </c>
      <c r="DH288" s="84">
        <f t="shared" si="182"/>
        <v>0</v>
      </c>
      <c r="DI288" s="84">
        <f t="shared" si="182"/>
        <v>0</v>
      </c>
      <c r="DJ288" s="84">
        <f t="shared" si="182"/>
        <v>0</v>
      </c>
      <c r="DK288" s="84">
        <f t="shared" si="178"/>
        <v>0</v>
      </c>
      <c r="DL288" s="311"/>
      <c r="DM288" s="311"/>
      <c r="DN288" s="311"/>
      <c r="DO288" s="311"/>
      <c r="DP288" s="311"/>
      <c r="DQ288" s="311"/>
      <c r="DR288" s="311"/>
    </row>
    <row r="289" spans="1:122" ht="13.5" thickBot="1" x14ac:dyDescent="0.25">
      <c r="A289" s="84">
        <v>1963</v>
      </c>
      <c r="B289" s="310"/>
      <c r="C289" s="112">
        <v>42785</v>
      </c>
      <c r="D289" s="109">
        <v>17113</v>
      </c>
      <c r="E289" s="84"/>
      <c r="F289" s="88"/>
      <c r="G289" s="84"/>
      <c r="H289" s="110"/>
      <c r="I289" s="88">
        <v>1104</v>
      </c>
      <c r="J289" s="84">
        <v>30</v>
      </c>
      <c r="K289" s="88">
        <v>0</v>
      </c>
      <c r="L289" s="89">
        <v>0.97282608695652173</v>
      </c>
      <c r="M289" s="88">
        <v>841</v>
      </c>
      <c r="N289" s="88">
        <v>108</v>
      </c>
      <c r="O289" s="88">
        <v>0</v>
      </c>
      <c r="P289" s="90">
        <v>0.8715814506539834</v>
      </c>
      <c r="Q289" s="88">
        <v>218</v>
      </c>
      <c r="R289" s="88">
        <v>6</v>
      </c>
      <c r="S289" s="88">
        <v>0</v>
      </c>
      <c r="T289" s="90">
        <v>0.97247706422018354</v>
      </c>
      <c r="U289" s="88">
        <v>14950</v>
      </c>
      <c r="V289" s="88">
        <v>499</v>
      </c>
      <c r="W289" s="88">
        <v>3</v>
      </c>
      <c r="X289" s="90">
        <v>0.96662207357859531</v>
      </c>
      <c r="Y289" s="244">
        <f t="shared" si="193"/>
        <v>17113</v>
      </c>
      <c r="Z289" s="244">
        <f t="shared" si="194"/>
        <v>643</v>
      </c>
      <c r="AA289" s="91">
        <f t="shared" si="195"/>
        <v>3</v>
      </c>
      <c r="AB289" s="92">
        <v>1</v>
      </c>
      <c r="AC289" s="84">
        <v>0</v>
      </c>
      <c r="AD289" s="84">
        <v>0</v>
      </c>
      <c r="AE289" s="114">
        <v>1</v>
      </c>
      <c r="AF289" s="84">
        <v>0</v>
      </c>
      <c r="AG289" s="84">
        <v>0</v>
      </c>
      <c r="AH289" s="114">
        <v>1</v>
      </c>
      <c r="AI289" s="84">
        <v>0</v>
      </c>
      <c r="AJ289" s="84">
        <v>0</v>
      </c>
      <c r="AK289" s="218">
        <v>1</v>
      </c>
      <c r="AL289" s="84">
        <v>0</v>
      </c>
      <c r="AM289" s="94">
        <v>0</v>
      </c>
      <c r="AN289" s="218">
        <v>1</v>
      </c>
      <c r="AO289" s="84">
        <v>0</v>
      </c>
      <c r="AP289" s="94">
        <v>0</v>
      </c>
      <c r="AQ289" s="218">
        <v>1</v>
      </c>
      <c r="AR289" s="84">
        <v>0</v>
      </c>
      <c r="AS289" s="94">
        <v>0</v>
      </c>
      <c r="AT289" s="218">
        <v>1</v>
      </c>
      <c r="AU289" s="84">
        <v>0</v>
      </c>
      <c r="AV289" s="219">
        <v>0</v>
      </c>
      <c r="AW289" s="220">
        <f t="shared" si="186"/>
        <v>0</v>
      </c>
      <c r="AX289" s="220">
        <f t="shared" si="187"/>
        <v>1945</v>
      </c>
      <c r="AY289" s="221">
        <f t="shared" si="188"/>
        <v>15168</v>
      </c>
      <c r="AZ289" s="115"/>
      <c r="BA289" s="97">
        <v>21</v>
      </c>
      <c r="BB289" s="98">
        <v>9</v>
      </c>
      <c r="BC289" s="98">
        <v>22</v>
      </c>
      <c r="BD289" s="98">
        <v>7.5</v>
      </c>
      <c r="BE289" s="116">
        <v>10.5</v>
      </c>
      <c r="BF289" s="101"/>
      <c r="BG289" s="84"/>
      <c r="BH289" s="84"/>
      <c r="BI289" s="102"/>
      <c r="BJ289" s="102"/>
      <c r="BK289" s="102"/>
      <c r="BL289" s="103"/>
      <c r="BM289" s="104"/>
      <c r="BN289" s="102"/>
      <c r="BO289" s="102"/>
      <c r="BP289" s="104"/>
      <c r="BQ289" s="104"/>
      <c r="BR289" s="104"/>
      <c r="BS289" s="104"/>
      <c r="BT289" s="105">
        <f t="shared" si="154"/>
        <v>1</v>
      </c>
      <c r="BU289" s="105">
        <f t="shared" si="155"/>
        <v>1</v>
      </c>
      <c r="BV289" s="105">
        <f t="shared" si="156"/>
        <v>1</v>
      </c>
      <c r="BW289" s="105">
        <f t="shared" ref="BW289:BW352" si="196">IF(BP289&lt;1,1,AK289)</f>
        <v>1</v>
      </c>
      <c r="BX289" s="105">
        <f t="shared" si="157"/>
        <v>1</v>
      </c>
      <c r="BY289" s="105">
        <f t="shared" si="158"/>
        <v>1</v>
      </c>
      <c r="BZ289" s="105">
        <f t="shared" si="159"/>
        <v>1</v>
      </c>
      <c r="CA289" s="215">
        <v>0.98</v>
      </c>
      <c r="CB289" s="215">
        <v>0.9</v>
      </c>
      <c r="CC289" s="315"/>
      <c r="CD289" s="315"/>
      <c r="CE289" s="315"/>
      <c r="CF289" s="315"/>
      <c r="CG289" s="315"/>
      <c r="CH289" s="315"/>
      <c r="CI289" s="315"/>
      <c r="CJ289" s="216">
        <v>0.998</v>
      </c>
      <c r="CK289" s="216">
        <v>0.95</v>
      </c>
      <c r="CL289" s="217">
        <f t="shared" ref="CL289:CL352" si="197">AB289</f>
        <v>1</v>
      </c>
      <c r="CM289" s="217">
        <f t="shared" ref="CM289:CM352" si="198">AE289</f>
        <v>1</v>
      </c>
      <c r="CN289" s="217">
        <f t="shared" ref="CN289:CN352" si="199">AH289</f>
        <v>1</v>
      </c>
      <c r="CO289" s="217">
        <f t="shared" ref="CO289:CO352" si="200">AK289</f>
        <v>1</v>
      </c>
      <c r="CP289" s="217">
        <f t="shared" ref="CP289:CP352" si="201">AN289</f>
        <v>1</v>
      </c>
      <c r="CQ289" s="217">
        <f t="shared" ref="CQ289:CQ352" si="202">AQ289</f>
        <v>1</v>
      </c>
      <c r="CR289" s="217">
        <f t="shared" ref="CR289:CR352" si="203">AT289</f>
        <v>1</v>
      </c>
      <c r="CS289" s="317"/>
      <c r="CT289" s="317"/>
      <c r="CU289" s="317"/>
      <c r="CV289" s="317"/>
      <c r="CW289" s="317"/>
      <c r="CX289" s="317"/>
      <c r="CY289" s="317"/>
      <c r="CZ289" s="316"/>
      <c r="DA289" s="312"/>
      <c r="DB289" s="312"/>
      <c r="DC289" s="312"/>
      <c r="DD289" s="312"/>
      <c r="DE289" s="84">
        <f t="shared" si="181"/>
        <v>0</v>
      </c>
      <c r="DF289" s="84">
        <f t="shared" si="181"/>
        <v>0</v>
      </c>
      <c r="DG289" s="84">
        <f t="shared" si="181"/>
        <v>0</v>
      </c>
      <c r="DH289" s="84">
        <f t="shared" si="182"/>
        <v>0</v>
      </c>
      <c r="DI289" s="84">
        <f t="shared" si="182"/>
        <v>0</v>
      </c>
      <c r="DJ289" s="84">
        <f t="shared" si="182"/>
        <v>0</v>
      </c>
      <c r="DK289" s="84">
        <f t="shared" si="178"/>
        <v>0</v>
      </c>
      <c r="DL289" s="311"/>
      <c r="DM289" s="311"/>
      <c r="DN289" s="311"/>
      <c r="DO289" s="311"/>
      <c r="DP289" s="311"/>
      <c r="DQ289" s="311"/>
      <c r="DR289" s="311"/>
    </row>
    <row r="290" spans="1:122" ht="13.5" thickBot="1" x14ac:dyDescent="0.25">
      <c r="A290" s="84">
        <v>1964</v>
      </c>
      <c r="B290" s="308">
        <v>8</v>
      </c>
      <c r="C290" s="112">
        <v>42786</v>
      </c>
      <c r="D290" s="109">
        <v>67554</v>
      </c>
      <c r="E290" s="84">
        <v>9424</v>
      </c>
      <c r="F290" s="88">
        <v>361</v>
      </c>
      <c r="G290" s="84">
        <v>2</v>
      </c>
      <c r="H290" s="110">
        <v>0.96169354838709675</v>
      </c>
      <c r="I290" s="88">
        <v>14338</v>
      </c>
      <c r="J290" s="84">
        <v>392</v>
      </c>
      <c r="K290" s="88">
        <v>8</v>
      </c>
      <c r="L290" s="89">
        <v>0.97266006416515549</v>
      </c>
      <c r="M290" s="88">
        <v>5026</v>
      </c>
      <c r="N290" s="88">
        <v>165</v>
      </c>
      <c r="O290" s="88">
        <v>0</v>
      </c>
      <c r="P290" s="90">
        <v>0.96717071229606044</v>
      </c>
      <c r="Q290" s="88">
        <v>7355</v>
      </c>
      <c r="R290" s="88">
        <v>385</v>
      </c>
      <c r="S290" s="88">
        <v>5</v>
      </c>
      <c r="T290" s="90">
        <v>0.94765465669612503</v>
      </c>
      <c r="U290" s="88">
        <v>31411</v>
      </c>
      <c r="V290" s="88">
        <v>1177</v>
      </c>
      <c r="W290" s="88">
        <v>11</v>
      </c>
      <c r="X290" s="90">
        <v>0.96252905033268599</v>
      </c>
      <c r="Y290" s="244">
        <f t="shared" si="193"/>
        <v>67554</v>
      </c>
      <c r="Z290" s="244">
        <f t="shared" si="194"/>
        <v>2480</v>
      </c>
      <c r="AA290" s="91">
        <f t="shared" si="195"/>
        <v>26</v>
      </c>
      <c r="AB290" s="92">
        <v>1</v>
      </c>
      <c r="AC290" s="84">
        <v>0</v>
      </c>
      <c r="AD290" s="84">
        <v>0</v>
      </c>
      <c r="AE290" s="114">
        <v>1</v>
      </c>
      <c r="AF290" s="84">
        <v>0</v>
      </c>
      <c r="AG290" s="84">
        <v>0</v>
      </c>
      <c r="AH290" s="114">
        <v>1</v>
      </c>
      <c r="AI290" s="84">
        <v>0</v>
      </c>
      <c r="AJ290" s="84">
        <v>0</v>
      </c>
      <c r="AK290" s="218">
        <v>1</v>
      </c>
      <c r="AL290" s="84">
        <v>0</v>
      </c>
      <c r="AM290" s="94">
        <v>0</v>
      </c>
      <c r="AN290" s="218">
        <v>1</v>
      </c>
      <c r="AO290" s="84">
        <v>0</v>
      </c>
      <c r="AP290" s="94">
        <v>0</v>
      </c>
      <c r="AQ290" s="218">
        <v>1</v>
      </c>
      <c r="AR290" s="84">
        <v>0</v>
      </c>
      <c r="AS290" s="94">
        <v>0</v>
      </c>
      <c r="AT290" s="218">
        <v>1</v>
      </c>
      <c r="AU290" s="84">
        <v>0</v>
      </c>
      <c r="AV290" s="219">
        <v>0</v>
      </c>
      <c r="AW290" s="220">
        <f t="shared" si="186"/>
        <v>9424</v>
      </c>
      <c r="AX290" s="220">
        <f t="shared" si="187"/>
        <v>19364</v>
      </c>
      <c r="AY290" s="221">
        <f t="shared" si="188"/>
        <v>38766</v>
      </c>
      <c r="AZ290" s="115"/>
      <c r="BA290" s="97">
        <v>14.5</v>
      </c>
      <c r="BB290" s="98">
        <v>0</v>
      </c>
      <c r="BC290" s="98">
        <v>12</v>
      </c>
      <c r="BD290" s="98">
        <v>7.5</v>
      </c>
      <c r="BE290" s="116">
        <v>10.5</v>
      </c>
      <c r="BF290" s="101"/>
      <c r="BG290" s="84"/>
      <c r="BH290" s="84"/>
      <c r="BI290" s="102"/>
      <c r="BJ290" s="102"/>
      <c r="BK290" s="102"/>
      <c r="BL290" s="103"/>
      <c r="BM290" s="104"/>
      <c r="BN290" s="102"/>
      <c r="BO290" s="102"/>
      <c r="BP290" s="104"/>
      <c r="BQ290" s="104"/>
      <c r="BR290" s="104"/>
      <c r="BS290" s="104"/>
      <c r="BT290" s="105">
        <f t="shared" ref="BT290:BT353" si="204">IF(BM290&lt;1,1,AB290)</f>
        <v>1</v>
      </c>
      <c r="BU290" s="105">
        <f t="shared" ref="BU290:BU353" si="205">IF(BN290&lt;1,1,AE290)</f>
        <v>1</v>
      </c>
      <c r="BV290" s="105">
        <f t="shared" ref="BV290:BV353" si="206">IF(BO290&lt;1,1,AH290)</f>
        <v>1</v>
      </c>
      <c r="BW290" s="105">
        <f t="shared" si="196"/>
        <v>1</v>
      </c>
      <c r="BX290" s="105">
        <f t="shared" ref="BX290:BX353" si="207">IF(BQ290&lt;1,1,AN290)</f>
        <v>1</v>
      </c>
      <c r="BY290" s="105">
        <f t="shared" ref="BY290:BY353" si="208">IF(BR290&lt;1,1,AQ290)</f>
        <v>1</v>
      </c>
      <c r="BZ290" s="105">
        <f t="shared" ref="BZ290:BZ353" si="209">IF(BS290&lt;1,1,AT290)</f>
        <v>1</v>
      </c>
      <c r="CA290" s="215">
        <v>0.98</v>
      </c>
      <c r="CB290" s="215">
        <v>0.9</v>
      </c>
      <c r="CC290" s="313">
        <f t="shared" ref="CC290:CI290" si="210">AVERAGE(BT290:BT296)</f>
        <v>1</v>
      </c>
      <c r="CD290" s="313">
        <f t="shared" si="210"/>
        <v>1</v>
      </c>
      <c r="CE290" s="313">
        <f t="shared" si="210"/>
        <v>1</v>
      </c>
      <c r="CF290" s="313">
        <f t="shared" si="210"/>
        <v>1</v>
      </c>
      <c r="CG290" s="313">
        <f t="shared" si="210"/>
        <v>1</v>
      </c>
      <c r="CH290" s="313">
        <f t="shared" si="210"/>
        <v>1</v>
      </c>
      <c r="CI290" s="313">
        <f t="shared" si="210"/>
        <v>1</v>
      </c>
      <c r="CJ290" s="216">
        <v>0.998</v>
      </c>
      <c r="CK290" s="216">
        <v>0.95</v>
      </c>
      <c r="CL290" s="217">
        <f t="shared" si="197"/>
        <v>1</v>
      </c>
      <c r="CM290" s="217">
        <f t="shared" si="198"/>
        <v>1</v>
      </c>
      <c r="CN290" s="217">
        <f t="shared" si="199"/>
        <v>1</v>
      </c>
      <c r="CO290" s="217">
        <f t="shared" si="200"/>
        <v>1</v>
      </c>
      <c r="CP290" s="217">
        <f t="shared" si="201"/>
        <v>1</v>
      </c>
      <c r="CQ290" s="217">
        <f t="shared" si="202"/>
        <v>1</v>
      </c>
      <c r="CR290" s="217">
        <f t="shared" si="203"/>
        <v>1</v>
      </c>
      <c r="CS290" s="316">
        <f t="shared" ref="CS290:CY290" si="211">AVERAGE(CL290:CL296)</f>
        <v>1</v>
      </c>
      <c r="CT290" s="316">
        <f t="shared" si="211"/>
        <v>1</v>
      </c>
      <c r="CU290" s="316">
        <f t="shared" si="211"/>
        <v>1</v>
      </c>
      <c r="CV290" s="316">
        <f t="shared" si="211"/>
        <v>1</v>
      </c>
      <c r="CW290" s="316">
        <f t="shared" si="211"/>
        <v>1</v>
      </c>
      <c r="CX290" s="316">
        <f t="shared" si="211"/>
        <v>1</v>
      </c>
      <c r="CY290" s="316">
        <f t="shared" si="211"/>
        <v>1</v>
      </c>
      <c r="CZ290" s="316">
        <f>(SUM(Q289:Q295)-SUM(R289:R295))/SUM(Q289:Q295)</f>
        <v>0.95056215193863614</v>
      </c>
      <c r="DA290" s="312">
        <f>(SUM(U289:U295)-SUM(V289:V295))/SUM(U289:U295)</f>
        <v>0.96216600448151846</v>
      </c>
      <c r="DB290" s="312">
        <f>((SUM(E289:E295)-SUM(F289:F295))/SUM(E289:E295))</f>
        <v>0.96876665858977462</v>
      </c>
      <c r="DC290" s="312">
        <f>((SUM(I289:I295)-SUM(J289:J295))/SUM(I289:I295))</f>
        <v>0.97059738203613133</v>
      </c>
      <c r="DD290" s="312">
        <f>((SUM(M289:M295)-SUM(N289:N295))/SUM(M289:M295))</f>
        <v>0.96459588451607858</v>
      </c>
      <c r="DE290" s="84">
        <f t="shared" si="181"/>
        <v>0</v>
      </c>
      <c r="DF290" s="84">
        <f t="shared" si="181"/>
        <v>0</v>
      </c>
      <c r="DG290" s="84">
        <f t="shared" si="181"/>
        <v>0</v>
      </c>
      <c r="DH290" s="84">
        <f t="shared" si="182"/>
        <v>0</v>
      </c>
      <c r="DI290" s="84">
        <f t="shared" si="182"/>
        <v>0</v>
      </c>
      <c r="DJ290" s="84">
        <f t="shared" si="182"/>
        <v>0</v>
      </c>
      <c r="DK290" s="84">
        <f t="shared" si="178"/>
        <v>0</v>
      </c>
      <c r="DL290" s="311">
        <f>IF(CC290&lt;99%,5000,IF(CC290&lt;99.2%,4500,IF(CC290&lt;99.3%,4000,IF(CC290&lt;99.4%,3500,IF(CC290&lt;99.5%,3000,IF(CC290&lt;99.6%,2500,IF(CC290&lt;99.7%,2000,IF(CC290&lt;99.8%,1500,))))))))</f>
        <v>0</v>
      </c>
      <c r="DM290" s="311">
        <f>IF(CD290&lt;99%,5000,IF(CD290&lt;99.2%,4500,IF(CD290&lt;99.3%,4000,IF(CD290&lt;99.4%,3500,IF(CD290&lt;99.5%,3000,IF(CD290&lt;99.6%,2500,IF(CD290&lt;99.7%,2000,IF(CD290&lt;99.8%,1500,))))))))</f>
        <v>0</v>
      </c>
      <c r="DN290" s="311">
        <f>IF(CE290&lt;99%,5000,IF(CE290&lt;99.2%,4500,IF(CE290&lt;99.3%,4000,IF(CE290&lt;99.4%,3500,IF(CE290&lt;99.5%,3000,IF(CE290&lt;99.6%,2500,IF(CE290&lt;99.7%,2000,IF(CE290&lt;99.8%,1500,))))))))</f>
        <v>0</v>
      </c>
      <c r="DO290" s="311">
        <f>IF(CF290&lt;88.2%,5000,IF(CF290&lt;88.4%,4500,IF(CF290&lt;88.5%,4000,IF(CF290&lt;88.6%,3500,IF(CF290&lt;88.7%,3000,IF(CF290&lt;88.8%,2500,IF(CF290&lt;88.9%,2000,IF(CF290&lt;90%,1500,))))))))</f>
        <v>0</v>
      </c>
      <c r="DP290" s="311">
        <f>IF(CG290&lt;99%,5000,IF(CG290&lt;99.2%,4500,IF(CG290&lt;99.3%,4000,IF(CG290&lt;99.4%,3500,IF(CG290&lt;99.5%,3000,IF(CG290&lt;99.6%,2500,IF(CG290&lt;99.7%,2000,IF(CG290&lt;99.8%,1500,))))))))</f>
        <v>0</v>
      </c>
      <c r="DQ290" s="311">
        <f>IF(CH290&lt;99%,5000,IF(CH290&lt;99.2%,4500,IF(CH290&lt;99.3%,4000,IF(CH290&lt;99.4%,3500,IF(CH290&lt;99.5%,3000,IF(CH290&lt;99.6%,2500,IF(CH290&lt;99.7%,2000,IF(CH290&lt;99.8%,1500,))))))))</f>
        <v>0</v>
      </c>
      <c r="DR290" s="311">
        <f>IF(CI290&lt;99%,5000,IF(CI290&lt;99.2%,4500,IF(CI290&lt;99.3%,4000,IF(CI290&lt;99.4%,3500,IF(CI290&lt;99.5%,3000,IF(CI290&lt;99.6%,2500,IF(CI290&lt;99.7%,2000,IF(CI290&lt;99.8%,1500,))))))))</f>
        <v>0</v>
      </c>
    </row>
    <row r="291" spans="1:122" ht="13.5" thickBot="1" x14ac:dyDescent="0.25">
      <c r="A291" s="84">
        <v>1965</v>
      </c>
      <c r="B291" s="309"/>
      <c r="C291" s="112">
        <v>42787</v>
      </c>
      <c r="D291" s="109">
        <v>68584</v>
      </c>
      <c r="E291" s="84">
        <v>8758</v>
      </c>
      <c r="F291" s="88">
        <v>309</v>
      </c>
      <c r="G291" s="84">
        <v>0</v>
      </c>
      <c r="H291" s="110">
        <v>0.96471797213975796</v>
      </c>
      <c r="I291" s="88">
        <v>15112</v>
      </c>
      <c r="J291" s="84">
        <v>498</v>
      </c>
      <c r="K291" s="88">
        <v>4</v>
      </c>
      <c r="L291" s="89">
        <v>0.96704605611434624</v>
      </c>
      <c r="M291" s="88">
        <v>4589</v>
      </c>
      <c r="N291" s="88">
        <v>157</v>
      </c>
      <c r="O291" s="88">
        <v>4</v>
      </c>
      <c r="P291" s="90">
        <v>0.96578775332316413</v>
      </c>
      <c r="Q291" s="88">
        <v>8941</v>
      </c>
      <c r="R291" s="88">
        <v>434</v>
      </c>
      <c r="S291" s="88">
        <v>6</v>
      </c>
      <c r="T291" s="90">
        <v>0.95145956828095291</v>
      </c>
      <c r="U291" s="88">
        <v>31184</v>
      </c>
      <c r="V291" s="88">
        <v>1211</v>
      </c>
      <c r="W291" s="88">
        <v>14</v>
      </c>
      <c r="X291" s="90">
        <v>0.96116598255515651</v>
      </c>
      <c r="Y291" s="244">
        <f t="shared" si="193"/>
        <v>68584</v>
      </c>
      <c r="Z291" s="244">
        <f t="shared" si="194"/>
        <v>2609</v>
      </c>
      <c r="AA291" s="91">
        <f t="shared" si="195"/>
        <v>28</v>
      </c>
      <c r="AB291" s="92">
        <v>1</v>
      </c>
      <c r="AC291" s="84">
        <v>0</v>
      </c>
      <c r="AD291" s="84">
        <v>0</v>
      </c>
      <c r="AE291" s="114">
        <v>1</v>
      </c>
      <c r="AF291" s="84">
        <v>0</v>
      </c>
      <c r="AG291" s="84">
        <v>0</v>
      </c>
      <c r="AH291" s="114">
        <v>1</v>
      </c>
      <c r="AI291" s="84">
        <v>0</v>
      </c>
      <c r="AJ291" s="84">
        <v>0</v>
      </c>
      <c r="AK291" s="218">
        <v>1</v>
      </c>
      <c r="AL291" s="84">
        <v>0</v>
      </c>
      <c r="AM291" s="94">
        <v>0</v>
      </c>
      <c r="AN291" s="218">
        <v>1</v>
      </c>
      <c r="AO291" s="84">
        <v>0</v>
      </c>
      <c r="AP291" s="94">
        <v>0</v>
      </c>
      <c r="AQ291" s="218">
        <v>1</v>
      </c>
      <c r="AR291" s="84">
        <v>0</v>
      </c>
      <c r="AS291" s="94">
        <v>0</v>
      </c>
      <c r="AT291" s="218">
        <v>1</v>
      </c>
      <c r="AU291" s="84">
        <v>0</v>
      </c>
      <c r="AV291" s="219">
        <v>0</v>
      </c>
      <c r="AW291" s="220">
        <f t="shared" si="186"/>
        <v>8758</v>
      </c>
      <c r="AX291" s="220">
        <f t="shared" si="187"/>
        <v>19701</v>
      </c>
      <c r="AY291" s="221">
        <f t="shared" si="188"/>
        <v>40125</v>
      </c>
      <c r="AZ291" s="115"/>
      <c r="BA291" s="97">
        <v>16</v>
      </c>
      <c r="BB291" s="98">
        <v>0</v>
      </c>
      <c r="BC291" s="98">
        <v>8</v>
      </c>
      <c r="BD291" s="99">
        <v>7.5</v>
      </c>
      <c r="BE291" s="100">
        <v>10.5</v>
      </c>
      <c r="BF291" s="101"/>
      <c r="BG291" s="84"/>
      <c r="BH291" s="84"/>
      <c r="BI291" s="102"/>
      <c r="BJ291" s="102"/>
      <c r="BK291" s="102"/>
      <c r="BL291" s="103"/>
      <c r="BM291" s="104"/>
      <c r="BN291" s="102"/>
      <c r="BO291" s="102"/>
      <c r="BP291" s="104"/>
      <c r="BQ291" s="104"/>
      <c r="BR291" s="104"/>
      <c r="BS291" s="104"/>
      <c r="BT291" s="105">
        <f t="shared" si="204"/>
        <v>1</v>
      </c>
      <c r="BU291" s="105">
        <f t="shared" si="205"/>
        <v>1</v>
      </c>
      <c r="BV291" s="105">
        <f t="shared" si="206"/>
        <v>1</v>
      </c>
      <c r="BW291" s="105">
        <f t="shared" si="196"/>
        <v>1</v>
      </c>
      <c r="BX291" s="105">
        <f t="shared" si="207"/>
        <v>1</v>
      </c>
      <c r="BY291" s="105">
        <f t="shared" si="208"/>
        <v>1</v>
      </c>
      <c r="BZ291" s="105">
        <f t="shared" si="209"/>
        <v>1</v>
      </c>
      <c r="CA291" s="215">
        <v>0.98</v>
      </c>
      <c r="CB291" s="215">
        <v>0.9</v>
      </c>
      <c r="CC291" s="314"/>
      <c r="CD291" s="314"/>
      <c r="CE291" s="314"/>
      <c r="CF291" s="314"/>
      <c r="CG291" s="314"/>
      <c r="CH291" s="314"/>
      <c r="CI291" s="314"/>
      <c r="CJ291" s="216">
        <v>0.998</v>
      </c>
      <c r="CK291" s="216">
        <v>0.95</v>
      </c>
      <c r="CL291" s="217">
        <f t="shared" si="197"/>
        <v>1</v>
      </c>
      <c r="CM291" s="217">
        <f t="shared" si="198"/>
        <v>1</v>
      </c>
      <c r="CN291" s="217">
        <f t="shared" si="199"/>
        <v>1</v>
      </c>
      <c r="CO291" s="217">
        <f t="shared" si="200"/>
        <v>1</v>
      </c>
      <c r="CP291" s="217">
        <f t="shared" si="201"/>
        <v>1</v>
      </c>
      <c r="CQ291" s="217">
        <f t="shared" si="202"/>
        <v>1</v>
      </c>
      <c r="CR291" s="217">
        <f t="shared" si="203"/>
        <v>1</v>
      </c>
      <c r="CS291" s="317"/>
      <c r="CT291" s="317"/>
      <c r="CU291" s="317"/>
      <c r="CV291" s="317"/>
      <c r="CW291" s="317"/>
      <c r="CX291" s="317"/>
      <c r="CY291" s="317"/>
      <c r="CZ291" s="316"/>
      <c r="DA291" s="312"/>
      <c r="DB291" s="312"/>
      <c r="DC291" s="312"/>
      <c r="DD291" s="312"/>
      <c r="DE291" s="84">
        <f t="shared" si="181"/>
        <v>0</v>
      </c>
      <c r="DF291" s="84">
        <f t="shared" si="181"/>
        <v>0</v>
      </c>
      <c r="DG291" s="84">
        <f t="shared" si="181"/>
        <v>0</v>
      </c>
      <c r="DH291" s="84">
        <f t="shared" si="182"/>
        <v>0</v>
      </c>
      <c r="DI291" s="84">
        <f t="shared" si="182"/>
        <v>0</v>
      </c>
      <c r="DJ291" s="84">
        <f t="shared" si="182"/>
        <v>0</v>
      </c>
      <c r="DK291" s="84">
        <f t="shared" si="178"/>
        <v>0</v>
      </c>
      <c r="DL291" s="311"/>
      <c r="DM291" s="311"/>
      <c r="DN291" s="311"/>
      <c r="DO291" s="311"/>
      <c r="DP291" s="311"/>
      <c r="DQ291" s="311"/>
      <c r="DR291" s="311"/>
    </row>
    <row r="292" spans="1:122" ht="13.5" thickBot="1" x14ac:dyDescent="0.25">
      <c r="A292" s="84">
        <v>1966</v>
      </c>
      <c r="B292" s="309"/>
      <c r="C292" s="112">
        <v>42788</v>
      </c>
      <c r="D292" s="109">
        <v>66760</v>
      </c>
      <c r="E292" s="84">
        <v>8202</v>
      </c>
      <c r="F292" s="88">
        <v>228</v>
      </c>
      <c r="G292" s="84">
        <v>0</v>
      </c>
      <c r="H292" s="110">
        <v>0.97220190197512801</v>
      </c>
      <c r="I292" s="88">
        <v>14737</v>
      </c>
      <c r="J292" s="84">
        <v>392</v>
      </c>
      <c r="K292" s="88">
        <v>0</v>
      </c>
      <c r="L292" s="89">
        <v>0.97340028499694642</v>
      </c>
      <c r="M292" s="88">
        <v>4599</v>
      </c>
      <c r="N292" s="88">
        <v>143</v>
      </c>
      <c r="O292" s="88">
        <v>0</v>
      </c>
      <c r="P292" s="90">
        <v>0.96890628397477707</v>
      </c>
      <c r="Q292" s="88">
        <v>7846</v>
      </c>
      <c r="R292" s="88">
        <v>385</v>
      </c>
      <c r="S292" s="88">
        <v>1</v>
      </c>
      <c r="T292" s="90">
        <v>0.95093041040020387</v>
      </c>
      <c r="U292" s="88">
        <v>31376</v>
      </c>
      <c r="V292" s="88">
        <v>1173</v>
      </c>
      <c r="W292" s="88">
        <v>7</v>
      </c>
      <c r="X292" s="90">
        <v>0.96261473737888836</v>
      </c>
      <c r="Y292" s="244">
        <f t="shared" si="193"/>
        <v>66760</v>
      </c>
      <c r="Z292" s="244">
        <f t="shared" si="194"/>
        <v>2321</v>
      </c>
      <c r="AA292" s="91">
        <f t="shared" si="195"/>
        <v>8</v>
      </c>
      <c r="AB292" s="92">
        <v>1</v>
      </c>
      <c r="AC292" s="84">
        <v>0</v>
      </c>
      <c r="AD292" s="84">
        <v>0</v>
      </c>
      <c r="AE292" s="114">
        <v>1</v>
      </c>
      <c r="AF292" s="84">
        <v>0</v>
      </c>
      <c r="AG292" s="84">
        <v>0</v>
      </c>
      <c r="AH292" s="114">
        <v>1</v>
      </c>
      <c r="AI292" s="84">
        <v>0</v>
      </c>
      <c r="AJ292" s="84">
        <v>0</v>
      </c>
      <c r="AK292" s="218">
        <v>1</v>
      </c>
      <c r="AL292" s="84">
        <v>0</v>
      </c>
      <c r="AM292" s="94">
        <v>0</v>
      </c>
      <c r="AN292" s="218">
        <v>1</v>
      </c>
      <c r="AO292" s="84">
        <v>0</v>
      </c>
      <c r="AP292" s="94">
        <v>0</v>
      </c>
      <c r="AQ292" s="218">
        <v>1</v>
      </c>
      <c r="AR292" s="84">
        <v>0</v>
      </c>
      <c r="AS292" s="94">
        <v>0</v>
      </c>
      <c r="AT292" s="218">
        <v>1</v>
      </c>
      <c r="AU292" s="84">
        <v>0</v>
      </c>
      <c r="AV292" s="219">
        <v>0</v>
      </c>
      <c r="AW292" s="220">
        <f t="shared" si="186"/>
        <v>8202</v>
      </c>
      <c r="AX292" s="220">
        <f t="shared" si="187"/>
        <v>19336</v>
      </c>
      <c r="AY292" s="221">
        <f t="shared" si="188"/>
        <v>39222</v>
      </c>
      <c r="AZ292" s="115"/>
      <c r="BA292" s="97">
        <v>21</v>
      </c>
      <c r="BB292" s="98">
        <v>9</v>
      </c>
      <c r="BC292" s="98">
        <v>18</v>
      </c>
      <c r="BD292" s="99">
        <v>7.5</v>
      </c>
      <c r="BE292" s="100">
        <v>10.5</v>
      </c>
      <c r="BF292" s="101"/>
      <c r="BG292" s="84"/>
      <c r="BH292" s="84"/>
      <c r="BI292" s="102"/>
      <c r="BJ292" s="102"/>
      <c r="BK292" s="102"/>
      <c r="BL292" s="103"/>
      <c r="BM292" s="104"/>
      <c r="BN292" s="102"/>
      <c r="BO292" s="102"/>
      <c r="BP292" s="104"/>
      <c r="BQ292" s="104"/>
      <c r="BR292" s="104"/>
      <c r="BS292" s="104"/>
      <c r="BT292" s="105">
        <f t="shared" si="204"/>
        <v>1</v>
      </c>
      <c r="BU292" s="105">
        <f t="shared" si="205"/>
        <v>1</v>
      </c>
      <c r="BV292" s="105">
        <f t="shared" si="206"/>
        <v>1</v>
      </c>
      <c r="BW292" s="105">
        <f t="shared" si="196"/>
        <v>1</v>
      </c>
      <c r="BX292" s="105">
        <f t="shared" si="207"/>
        <v>1</v>
      </c>
      <c r="BY292" s="105">
        <f t="shared" si="208"/>
        <v>1</v>
      </c>
      <c r="BZ292" s="105">
        <f t="shared" si="209"/>
        <v>1</v>
      </c>
      <c r="CA292" s="215">
        <v>0.98</v>
      </c>
      <c r="CB292" s="215">
        <v>0.9</v>
      </c>
      <c r="CC292" s="314"/>
      <c r="CD292" s="314"/>
      <c r="CE292" s="314"/>
      <c r="CF292" s="314"/>
      <c r="CG292" s="314"/>
      <c r="CH292" s="314"/>
      <c r="CI292" s="314"/>
      <c r="CJ292" s="216">
        <v>0.998</v>
      </c>
      <c r="CK292" s="216">
        <v>0.95</v>
      </c>
      <c r="CL292" s="217">
        <f t="shared" si="197"/>
        <v>1</v>
      </c>
      <c r="CM292" s="217">
        <f t="shared" si="198"/>
        <v>1</v>
      </c>
      <c r="CN292" s="217">
        <f t="shared" si="199"/>
        <v>1</v>
      </c>
      <c r="CO292" s="217">
        <f t="shared" si="200"/>
        <v>1</v>
      </c>
      <c r="CP292" s="217">
        <f t="shared" si="201"/>
        <v>1</v>
      </c>
      <c r="CQ292" s="217">
        <f t="shared" si="202"/>
        <v>1</v>
      </c>
      <c r="CR292" s="217">
        <f t="shared" si="203"/>
        <v>1</v>
      </c>
      <c r="CS292" s="317"/>
      <c r="CT292" s="317"/>
      <c r="CU292" s="317"/>
      <c r="CV292" s="317"/>
      <c r="CW292" s="317"/>
      <c r="CX292" s="317"/>
      <c r="CY292" s="317"/>
      <c r="CZ292" s="316"/>
      <c r="DA292" s="312"/>
      <c r="DB292" s="312"/>
      <c r="DC292" s="312"/>
      <c r="DD292" s="312"/>
      <c r="DE292" s="84">
        <f t="shared" si="181"/>
        <v>0</v>
      </c>
      <c r="DF292" s="84">
        <f t="shared" si="181"/>
        <v>0</v>
      </c>
      <c r="DG292" s="84">
        <f t="shared" si="181"/>
        <v>0</v>
      </c>
      <c r="DH292" s="84">
        <f t="shared" si="182"/>
        <v>0</v>
      </c>
      <c r="DI292" s="84">
        <f t="shared" si="182"/>
        <v>0</v>
      </c>
      <c r="DJ292" s="84">
        <f t="shared" si="182"/>
        <v>0</v>
      </c>
      <c r="DK292" s="84">
        <f t="shared" si="178"/>
        <v>0</v>
      </c>
      <c r="DL292" s="311"/>
      <c r="DM292" s="311"/>
      <c r="DN292" s="311"/>
      <c r="DO292" s="311"/>
      <c r="DP292" s="311"/>
      <c r="DQ292" s="311"/>
      <c r="DR292" s="311"/>
    </row>
    <row r="293" spans="1:122" ht="13.5" thickBot="1" x14ac:dyDescent="0.25">
      <c r="A293" s="84">
        <v>1967</v>
      </c>
      <c r="B293" s="309"/>
      <c r="C293" s="112">
        <v>42789</v>
      </c>
      <c r="D293" s="109">
        <v>57686</v>
      </c>
      <c r="E293" s="84">
        <v>7902</v>
      </c>
      <c r="F293" s="88">
        <v>211</v>
      </c>
      <c r="G293" s="84">
        <v>0</v>
      </c>
      <c r="H293" s="110">
        <v>0.97329789926600863</v>
      </c>
      <c r="I293" s="88">
        <v>11339</v>
      </c>
      <c r="J293" s="84">
        <v>285</v>
      </c>
      <c r="K293" s="88">
        <v>0</v>
      </c>
      <c r="L293" s="89">
        <v>0.9748655084222595</v>
      </c>
      <c r="M293" s="88">
        <v>3806</v>
      </c>
      <c r="N293" s="88">
        <v>102</v>
      </c>
      <c r="O293" s="88">
        <v>1</v>
      </c>
      <c r="P293" s="90">
        <v>0.97320021019442982</v>
      </c>
      <c r="Q293" s="88">
        <v>6701</v>
      </c>
      <c r="R293" s="88">
        <v>295</v>
      </c>
      <c r="S293" s="88">
        <v>0</v>
      </c>
      <c r="T293" s="90">
        <v>0.95597671989255339</v>
      </c>
      <c r="U293" s="88">
        <v>27938</v>
      </c>
      <c r="V293" s="88">
        <v>1099</v>
      </c>
      <c r="W293" s="88">
        <v>22</v>
      </c>
      <c r="X293" s="90">
        <v>0.96066289641348701</v>
      </c>
      <c r="Y293" s="244">
        <f t="shared" si="193"/>
        <v>57686</v>
      </c>
      <c r="Z293" s="244">
        <f t="shared" si="194"/>
        <v>1992</v>
      </c>
      <c r="AA293" s="91">
        <f t="shared" si="195"/>
        <v>23</v>
      </c>
      <c r="AB293" s="92">
        <v>1</v>
      </c>
      <c r="AC293" s="245">
        <v>0</v>
      </c>
      <c r="AD293" s="245">
        <v>0</v>
      </c>
      <c r="AE293" s="114">
        <v>1</v>
      </c>
      <c r="AF293" s="245">
        <v>0</v>
      </c>
      <c r="AG293" s="245">
        <v>0</v>
      </c>
      <c r="AH293" s="114">
        <v>1</v>
      </c>
      <c r="AI293" s="245">
        <v>0</v>
      </c>
      <c r="AJ293" s="245">
        <v>0</v>
      </c>
      <c r="AK293" s="218">
        <v>1</v>
      </c>
      <c r="AL293" s="84">
        <v>0</v>
      </c>
      <c r="AM293" s="94">
        <v>0</v>
      </c>
      <c r="AN293" s="218">
        <v>1</v>
      </c>
      <c r="AO293" s="84">
        <v>0</v>
      </c>
      <c r="AP293" s="94">
        <v>0</v>
      </c>
      <c r="AQ293" s="218">
        <v>1</v>
      </c>
      <c r="AR293" s="84">
        <v>0</v>
      </c>
      <c r="AS293" s="94">
        <v>0</v>
      </c>
      <c r="AT293" s="218">
        <v>1</v>
      </c>
      <c r="AU293" s="84">
        <v>0</v>
      </c>
      <c r="AV293" s="219">
        <v>0</v>
      </c>
      <c r="AW293" s="220">
        <f t="shared" si="186"/>
        <v>7902</v>
      </c>
      <c r="AX293" s="220">
        <f t="shared" si="187"/>
        <v>15145</v>
      </c>
      <c r="AY293" s="221">
        <f t="shared" si="188"/>
        <v>34639</v>
      </c>
      <c r="AZ293" s="115"/>
      <c r="BA293" s="97">
        <v>21</v>
      </c>
      <c r="BB293" s="98">
        <v>9</v>
      </c>
      <c r="BC293" s="98">
        <v>22</v>
      </c>
      <c r="BD293" s="99">
        <v>7.5</v>
      </c>
      <c r="BE293" s="100">
        <v>10.5</v>
      </c>
      <c r="BF293" s="101"/>
      <c r="BG293" s="84"/>
      <c r="BH293" s="84"/>
      <c r="BI293" s="102"/>
      <c r="BJ293" s="102"/>
      <c r="BK293" s="102"/>
      <c r="BL293" s="103"/>
      <c r="BM293" s="104"/>
      <c r="BN293" s="102"/>
      <c r="BO293" s="102"/>
      <c r="BP293" s="104"/>
      <c r="BQ293" s="104"/>
      <c r="BR293" s="104"/>
      <c r="BS293" s="104"/>
      <c r="BT293" s="105">
        <f t="shared" si="204"/>
        <v>1</v>
      </c>
      <c r="BU293" s="105">
        <f t="shared" si="205"/>
        <v>1</v>
      </c>
      <c r="BV293" s="105">
        <f t="shared" si="206"/>
        <v>1</v>
      </c>
      <c r="BW293" s="105">
        <f t="shared" si="196"/>
        <v>1</v>
      </c>
      <c r="BX293" s="105">
        <f t="shared" si="207"/>
        <v>1</v>
      </c>
      <c r="BY293" s="105">
        <f t="shared" si="208"/>
        <v>1</v>
      </c>
      <c r="BZ293" s="105">
        <f t="shared" si="209"/>
        <v>1</v>
      </c>
      <c r="CA293" s="215">
        <v>0.98</v>
      </c>
      <c r="CB293" s="215">
        <v>0.9</v>
      </c>
      <c r="CC293" s="314"/>
      <c r="CD293" s="314"/>
      <c r="CE293" s="314"/>
      <c r="CF293" s="314"/>
      <c r="CG293" s="314"/>
      <c r="CH293" s="314"/>
      <c r="CI293" s="314"/>
      <c r="CJ293" s="216">
        <v>0.998</v>
      </c>
      <c r="CK293" s="216">
        <v>0.95</v>
      </c>
      <c r="CL293" s="217">
        <f t="shared" si="197"/>
        <v>1</v>
      </c>
      <c r="CM293" s="217">
        <f t="shared" si="198"/>
        <v>1</v>
      </c>
      <c r="CN293" s="217">
        <f t="shared" si="199"/>
        <v>1</v>
      </c>
      <c r="CO293" s="217">
        <f t="shared" si="200"/>
        <v>1</v>
      </c>
      <c r="CP293" s="217">
        <f t="shared" si="201"/>
        <v>1</v>
      </c>
      <c r="CQ293" s="217">
        <f t="shared" si="202"/>
        <v>1</v>
      </c>
      <c r="CR293" s="217">
        <f t="shared" si="203"/>
        <v>1</v>
      </c>
      <c r="CS293" s="317"/>
      <c r="CT293" s="317"/>
      <c r="CU293" s="317"/>
      <c r="CV293" s="317"/>
      <c r="CW293" s="317"/>
      <c r="CX293" s="317"/>
      <c r="CY293" s="317"/>
      <c r="CZ293" s="316"/>
      <c r="DA293" s="312"/>
      <c r="DB293" s="312"/>
      <c r="DC293" s="312"/>
      <c r="DD293" s="312"/>
      <c r="DE293" s="84">
        <f t="shared" si="181"/>
        <v>0</v>
      </c>
      <c r="DF293" s="84">
        <f t="shared" si="181"/>
        <v>0</v>
      </c>
      <c r="DG293" s="84">
        <f t="shared" si="181"/>
        <v>0</v>
      </c>
      <c r="DH293" s="84">
        <f t="shared" si="182"/>
        <v>0</v>
      </c>
      <c r="DI293" s="84">
        <f t="shared" si="182"/>
        <v>0</v>
      </c>
      <c r="DJ293" s="84">
        <f t="shared" si="182"/>
        <v>0</v>
      </c>
      <c r="DK293" s="84">
        <f t="shared" si="178"/>
        <v>0</v>
      </c>
      <c r="DL293" s="311"/>
      <c r="DM293" s="311"/>
      <c r="DN293" s="311"/>
      <c r="DO293" s="311"/>
      <c r="DP293" s="311"/>
      <c r="DQ293" s="311"/>
      <c r="DR293" s="311"/>
    </row>
    <row r="294" spans="1:122" ht="13.5" thickBot="1" x14ac:dyDescent="0.25">
      <c r="A294" s="84">
        <v>1968</v>
      </c>
      <c r="B294" s="309"/>
      <c r="C294" s="112">
        <v>42790</v>
      </c>
      <c r="D294" s="109">
        <v>60188</v>
      </c>
      <c r="E294" s="84">
        <v>6982</v>
      </c>
      <c r="F294" s="88">
        <v>180</v>
      </c>
      <c r="G294" s="84">
        <v>0</v>
      </c>
      <c r="H294" s="110">
        <v>0.97421942136923523</v>
      </c>
      <c r="I294" s="88">
        <v>10614</v>
      </c>
      <c r="J294" s="84">
        <v>355</v>
      </c>
      <c r="K294" s="88">
        <v>2</v>
      </c>
      <c r="L294" s="89">
        <v>0.96655360844168081</v>
      </c>
      <c r="M294" s="88">
        <v>4553</v>
      </c>
      <c r="N294" s="88">
        <v>148</v>
      </c>
      <c r="O294" s="88">
        <v>0</v>
      </c>
      <c r="P294" s="90">
        <v>0.96749396002635624</v>
      </c>
      <c r="Q294" s="88">
        <v>5556</v>
      </c>
      <c r="R294" s="88">
        <v>321</v>
      </c>
      <c r="S294" s="88">
        <v>0</v>
      </c>
      <c r="T294" s="90">
        <v>0.9422246220302376</v>
      </c>
      <c r="U294" s="88">
        <v>32483</v>
      </c>
      <c r="V294" s="88">
        <v>1227</v>
      </c>
      <c r="W294" s="88">
        <v>8</v>
      </c>
      <c r="X294" s="90">
        <v>0.96222639534525756</v>
      </c>
      <c r="Y294" s="244">
        <f t="shared" si="193"/>
        <v>60188</v>
      </c>
      <c r="Z294" s="244">
        <f t="shared" si="194"/>
        <v>2231</v>
      </c>
      <c r="AA294" s="91">
        <f t="shared" si="195"/>
        <v>10</v>
      </c>
      <c r="AB294" s="92">
        <v>1</v>
      </c>
      <c r="AC294" s="245">
        <v>0</v>
      </c>
      <c r="AD294" s="245">
        <v>0</v>
      </c>
      <c r="AE294" s="114">
        <v>1</v>
      </c>
      <c r="AF294" s="245">
        <v>0</v>
      </c>
      <c r="AG294" s="245">
        <v>0</v>
      </c>
      <c r="AH294" s="114">
        <v>1</v>
      </c>
      <c r="AI294" s="245">
        <v>0</v>
      </c>
      <c r="AJ294" s="245">
        <v>0</v>
      </c>
      <c r="AK294" s="218">
        <v>1</v>
      </c>
      <c r="AL294" s="84">
        <v>0</v>
      </c>
      <c r="AM294" s="94">
        <v>0</v>
      </c>
      <c r="AN294" s="218">
        <v>1</v>
      </c>
      <c r="AO294" s="84">
        <v>0</v>
      </c>
      <c r="AP294" s="94">
        <v>0</v>
      </c>
      <c r="AQ294" s="218">
        <v>1</v>
      </c>
      <c r="AR294" s="84">
        <v>0</v>
      </c>
      <c r="AS294" s="94">
        <v>0</v>
      </c>
      <c r="AT294" s="218">
        <v>1</v>
      </c>
      <c r="AU294" s="84">
        <v>0</v>
      </c>
      <c r="AV294" s="219">
        <v>0</v>
      </c>
      <c r="AW294" s="220">
        <f t="shared" si="186"/>
        <v>6982</v>
      </c>
      <c r="AX294" s="220">
        <f t="shared" si="187"/>
        <v>15167</v>
      </c>
      <c r="AY294" s="221">
        <f t="shared" si="188"/>
        <v>38039</v>
      </c>
      <c r="AZ294" s="115"/>
      <c r="BA294" s="97">
        <v>21</v>
      </c>
      <c r="BB294" s="98">
        <v>9</v>
      </c>
      <c r="BC294" s="98">
        <v>22</v>
      </c>
      <c r="BD294" s="99">
        <v>7.5</v>
      </c>
      <c r="BE294" s="100">
        <v>10.5</v>
      </c>
      <c r="BF294" s="101"/>
      <c r="BG294" s="84"/>
      <c r="BH294" s="84"/>
      <c r="BI294" s="102"/>
      <c r="BJ294" s="102"/>
      <c r="BK294" s="102"/>
      <c r="BL294" s="103"/>
      <c r="BM294" s="104"/>
      <c r="BN294" s="102"/>
      <c r="BO294" s="102"/>
      <c r="BP294" s="104"/>
      <c r="BQ294" s="104"/>
      <c r="BR294" s="104"/>
      <c r="BS294" s="104"/>
      <c r="BT294" s="105">
        <f t="shared" si="204"/>
        <v>1</v>
      </c>
      <c r="BU294" s="105">
        <f t="shared" si="205"/>
        <v>1</v>
      </c>
      <c r="BV294" s="105">
        <f t="shared" si="206"/>
        <v>1</v>
      </c>
      <c r="BW294" s="105">
        <f t="shared" si="196"/>
        <v>1</v>
      </c>
      <c r="BX294" s="105">
        <f t="shared" si="207"/>
        <v>1</v>
      </c>
      <c r="BY294" s="105">
        <f t="shared" si="208"/>
        <v>1</v>
      </c>
      <c r="BZ294" s="105">
        <f t="shared" si="209"/>
        <v>1</v>
      </c>
      <c r="CA294" s="215">
        <v>0.98</v>
      </c>
      <c r="CB294" s="215">
        <v>0.9</v>
      </c>
      <c r="CC294" s="314"/>
      <c r="CD294" s="314"/>
      <c r="CE294" s="314"/>
      <c r="CF294" s="314"/>
      <c r="CG294" s="314"/>
      <c r="CH294" s="314"/>
      <c r="CI294" s="314"/>
      <c r="CJ294" s="216">
        <v>0.998</v>
      </c>
      <c r="CK294" s="216">
        <v>0.95</v>
      </c>
      <c r="CL294" s="217">
        <f t="shared" si="197"/>
        <v>1</v>
      </c>
      <c r="CM294" s="217">
        <f t="shared" si="198"/>
        <v>1</v>
      </c>
      <c r="CN294" s="217">
        <f t="shared" si="199"/>
        <v>1</v>
      </c>
      <c r="CO294" s="217">
        <f t="shared" si="200"/>
        <v>1</v>
      </c>
      <c r="CP294" s="217">
        <f t="shared" si="201"/>
        <v>1</v>
      </c>
      <c r="CQ294" s="217">
        <f t="shared" si="202"/>
        <v>1</v>
      </c>
      <c r="CR294" s="217">
        <f t="shared" si="203"/>
        <v>1</v>
      </c>
      <c r="CS294" s="317"/>
      <c r="CT294" s="317"/>
      <c r="CU294" s="317"/>
      <c r="CV294" s="317"/>
      <c r="CW294" s="317"/>
      <c r="CX294" s="317"/>
      <c r="CY294" s="317"/>
      <c r="CZ294" s="316"/>
      <c r="DA294" s="312"/>
      <c r="DB294" s="312"/>
      <c r="DC294" s="312"/>
      <c r="DD294" s="312"/>
      <c r="DE294" s="84">
        <f t="shared" si="181"/>
        <v>0</v>
      </c>
      <c r="DF294" s="84">
        <f t="shared" si="181"/>
        <v>0</v>
      </c>
      <c r="DG294" s="84">
        <f t="shared" si="181"/>
        <v>0</v>
      </c>
      <c r="DH294" s="84">
        <f t="shared" si="182"/>
        <v>0</v>
      </c>
      <c r="DI294" s="84">
        <f t="shared" si="182"/>
        <v>0</v>
      </c>
      <c r="DJ294" s="84">
        <f t="shared" si="182"/>
        <v>0</v>
      </c>
      <c r="DK294" s="84">
        <f t="shared" si="178"/>
        <v>0</v>
      </c>
      <c r="DL294" s="311"/>
      <c r="DM294" s="311"/>
      <c r="DN294" s="311"/>
      <c r="DO294" s="311"/>
      <c r="DP294" s="311"/>
      <c r="DQ294" s="311"/>
      <c r="DR294" s="311"/>
    </row>
    <row r="295" spans="1:122" ht="13.5" thickBot="1" x14ac:dyDescent="0.25">
      <c r="A295" s="84">
        <v>1969</v>
      </c>
      <c r="B295" s="309"/>
      <c r="C295" s="112">
        <v>42791</v>
      </c>
      <c r="D295" s="109">
        <f t="shared" ref="D295:D301" si="212">SUM(E295,I295,M295,Q295,U295)</f>
        <v>50185</v>
      </c>
      <c r="E295" s="245">
        <v>2</v>
      </c>
      <c r="F295" s="88">
        <v>0</v>
      </c>
      <c r="G295" s="245">
        <v>0</v>
      </c>
      <c r="H295" s="110">
        <v>1</v>
      </c>
      <c r="I295" s="88">
        <v>3498</v>
      </c>
      <c r="J295" s="245">
        <v>128</v>
      </c>
      <c r="K295" s="88">
        <v>0</v>
      </c>
      <c r="L295" s="246">
        <v>0.9634076615208691</v>
      </c>
      <c r="M295" s="88">
        <v>2148</v>
      </c>
      <c r="N295" s="88">
        <v>82</v>
      </c>
      <c r="O295" s="88">
        <v>0</v>
      </c>
      <c r="P295" s="90">
        <v>0.96182495344506513</v>
      </c>
      <c r="Q295" s="88">
        <v>1451</v>
      </c>
      <c r="R295" s="88">
        <v>56</v>
      </c>
      <c r="S295" s="88">
        <v>0</v>
      </c>
      <c r="T295" s="90">
        <v>0.96140592694693316</v>
      </c>
      <c r="U295" s="88">
        <v>43086</v>
      </c>
      <c r="V295" s="88">
        <v>1651</v>
      </c>
      <c r="W295" s="88">
        <v>25</v>
      </c>
      <c r="X295" s="90">
        <v>0.96168128858561941</v>
      </c>
      <c r="Y295" s="244">
        <f t="shared" si="193"/>
        <v>50185</v>
      </c>
      <c r="Z295" s="244">
        <f t="shared" si="194"/>
        <v>1917</v>
      </c>
      <c r="AA295" s="91">
        <f t="shared" si="195"/>
        <v>25</v>
      </c>
      <c r="AB295" s="92">
        <v>1</v>
      </c>
      <c r="AC295" s="245">
        <v>0</v>
      </c>
      <c r="AD295" s="245">
        <v>0</v>
      </c>
      <c r="AE295" s="114">
        <v>1</v>
      </c>
      <c r="AF295" s="245">
        <v>0</v>
      </c>
      <c r="AG295" s="245">
        <v>0</v>
      </c>
      <c r="AH295" s="114">
        <v>1</v>
      </c>
      <c r="AI295" s="245">
        <v>0</v>
      </c>
      <c r="AJ295" s="245">
        <v>0</v>
      </c>
      <c r="AK295" s="218">
        <v>1</v>
      </c>
      <c r="AL295" s="84">
        <v>0</v>
      </c>
      <c r="AM295" s="94">
        <v>0</v>
      </c>
      <c r="AN295" s="218">
        <v>1</v>
      </c>
      <c r="AO295" s="84">
        <v>0</v>
      </c>
      <c r="AP295" s="94">
        <v>0</v>
      </c>
      <c r="AQ295" s="218">
        <v>1</v>
      </c>
      <c r="AR295" s="84">
        <v>0</v>
      </c>
      <c r="AS295" s="94">
        <v>0</v>
      </c>
      <c r="AT295" s="218">
        <v>1</v>
      </c>
      <c r="AU295" s="84">
        <v>0</v>
      </c>
      <c r="AV295" s="219">
        <v>0</v>
      </c>
      <c r="AW295" s="220">
        <f t="shared" si="186"/>
        <v>2</v>
      </c>
      <c r="AX295" s="220">
        <f t="shared" si="187"/>
        <v>5646</v>
      </c>
      <c r="AY295" s="221">
        <f t="shared" si="188"/>
        <v>44537</v>
      </c>
      <c r="AZ295" s="115"/>
      <c r="BA295" s="97">
        <v>21</v>
      </c>
      <c r="BB295" s="98">
        <v>9</v>
      </c>
      <c r="BC295" s="98">
        <v>22</v>
      </c>
      <c r="BD295" s="99">
        <v>7.5</v>
      </c>
      <c r="BE295" s="100">
        <v>10.5</v>
      </c>
      <c r="BF295" s="101"/>
      <c r="BG295" s="84"/>
      <c r="BH295" s="84"/>
      <c r="BI295" s="102"/>
      <c r="BJ295" s="102"/>
      <c r="BK295" s="102"/>
      <c r="BL295" s="103"/>
      <c r="BM295" s="104"/>
      <c r="BN295" s="102"/>
      <c r="BO295" s="102"/>
      <c r="BP295" s="104"/>
      <c r="BQ295" s="104"/>
      <c r="BR295" s="104"/>
      <c r="BS295" s="104"/>
      <c r="BT295" s="105">
        <f t="shared" si="204"/>
        <v>1</v>
      </c>
      <c r="BU295" s="105">
        <f t="shared" si="205"/>
        <v>1</v>
      </c>
      <c r="BV295" s="105">
        <f t="shared" si="206"/>
        <v>1</v>
      </c>
      <c r="BW295" s="105">
        <f t="shared" si="196"/>
        <v>1</v>
      </c>
      <c r="BX295" s="105">
        <f t="shared" si="207"/>
        <v>1</v>
      </c>
      <c r="BY295" s="105">
        <f t="shared" si="208"/>
        <v>1</v>
      </c>
      <c r="BZ295" s="105">
        <f t="shared" si="209"/>
        <v>1</v>
      </c>
      <c r="CA295" s="215">
        <v>0.98</v>
      </c>
      <c r="CB295" s="215">
        <v>0.9</v>
      </c>
      <c r="CC295" s="314"/>
      <c r="CD295" s="314"/>
      <c r="CE295" s="314"/>
      <c r="CF295" s="314"/>
      <c r="CG295" s="314"/>
      <c r="CH295" s="314"/>
      <c r="CI295" s="314"/>
      <c r="CJ295" s="216">
        <v>0.998</v>
      </c>
      <c r="CK295" s="216">
        <v>0.95</v>
      </c>
      <c r="CL295" s="217">
        <f t="shared" si="197"/>
        <v>1</v>
      </c>
      <c r="CM295" s="217">
        <f t="shared" si="198"/>
        <v>1</v>
      </c>
      <c r="CN295" s="217">
        <f t="shared" si="199"/>
        <v>1</v>
      </c>
      <c r="CO295" s="217">
        <f t="shared" si="200"/>
        <v>1</v>
      </c>
      <c r="CP295" s="217">
        <f t="shared" si="201"/>
        <v>1</v>
      </c>
      <c r="CQ295" s="217">
        <f t="shared" si="202"/>
        <v>1</v>
      </c>
      <c r="CR295" s="217">
        <f t="shared" si="203"/>
        <v>1</v>
      </c>
      <c r="CS295" s="317"/>
      <c r="CT295" s="317"/>
      <c r="CU295" s="317"/>
      <c r="CV295" s="317"/>
      <c r="CW295" s="317"/>
      <c r="CX295" s="317"/>
      <c r="CY295" s="317"/>
      <c r="CZ295" s="316"/>
      <c r="DA295" s="312"/>
      <c r="DB295" s="312"/>
      <c r="DC295" s="312"/>
      <c r="DD295" s="312"/>
      <c r="DE295" s="84">
        <f t="shared" si="181"/>
        <v>0</v>
      </c>
      <c r="DF295" s="84">
        <f t="shared" si="181"/>
        <v>0</v>
      </c>
      <c r="DG295" s="84">
        <f t="shared" si="181"/>
        <v>0</v>
      </c>
      <c r="DH295" s="84">
        <f t="shared" si="182"/>
        <v>0</v>
      </c>
      <c r="DI295" s="84">
        <f t="shared" si="182"/>
        <v>0</v>
      </c>
      <c r="DJ295" s="84">
        <f t="shared" si="182"/>
        <v>0</v>
      </c>
      <c r="DK295" s="84">
        <f t="shared" si="178"/>
        <v>0</v>
      </c>
      <c r="DL295" s="311"/>
      <c r="DM295" s="311"/>
      <c r="DN295" s="311"/>
      <c r="DO295" s="311"/>
      <c r="DP295" s="311"/>
      <c r="DQ295" s="311"/>
      <c r="DR295" s="311"/>
    </row>
    <row r="296" spans="1:122" ht="13.5" thickBot="1" x14ac:dyDescent="0.25">
      <c r="A296" s="84">
        <v>1970</v>
      </c>
      <c r="B296" s="310"/>
      <c r="C296" s="112">
        <v>42792</v>
      </c>
      <c r="D296" s="109">
        <f t="shared" si="212"/>
        <v>17459</v>
      </c>
      <c r="E296" s="245"/>
      <c r="F296" s="88"/>
      <c r="G296" s="245"/>
      <c r="H296" s="110"/>
      <c r="I296" s="88">
        <v>726</v>
      </c>
      <c r="J296" s="245">
        <v>16</v>
      </c>
      <c r="K296" s="88">
        <v>0</v>
      </c>
      <c r="L296" s="246">
        <v>0.97796143250688705</v>
      </c>
      <c r="M296" s="88">
        <v>622</v>
      </c>
      <c r="N296" s="88">
        <v>37</v>
      </c>
      <c r="O296" s="88">
        <v>0</v>
      </c>
      <c r="P296" s="90">
        <v>0.94051446945337625</v>
      </c>
      <c r="Q296" s="88">
        <v>263</v>
      </c>
      <c r="R296" s="88">
        <v>6</v>
      </c>
      <c r="S296" s="88">
        <v>1</v>
      </c>
      <c r="T296" s="90">
        <v>0.97718631178707227</v>
      </c>
      <c r="U296" s="88">
        <v>15848</v>
      </c>
      <c r="V296" s="88">
        <v>387</v>
      </c>
      <c r="W296" s="88">
        <v>0</v>
      </c>
      <c r="X296" s="90">
        <v>0.97558051489146891</v>
      </c>
      <c r="Y296" s="244">
        <f t="shared" si="193"/>
        <v>17459</v>
      </c>
      <c r="Z296" s="244">
        <f t="shared" si="194"/>
        <v>446</v>
      </c>
      <c r="AA296" s="91">
        <f t="shared" si="195"/>
        <v>1</v>
      </c>
      <c r="AB296" s="92">
        <v>1</v>
      </c>
      <c r="AC296" s="245">
        <v>0</v>
      </c>
      <c r="AD296" s="245">
        <v>0</v>
      </c>
      <c r="AE296" s="114">
        <v>1</v>
      </c>
      <c r="AF296" s="245">
        <v>0</v>
      </c>
      <c r="AG296" s="245">
        <v>0</v>
      </c>
      <c r="AH296" s="114">
        <v>1</v>
      </c>
      <c r="AI296" s="245">
        <v>0</v>
      </c>
      <c r="AJ296" s="245">
        <v>0</v>
      </c>
      <c r="AK296" s="218">
        <v>1</v>
      </c>
      <c r="AL296" s="84">
        <v>0</v>
      </c>
      <c r="AM296" s="94">
        <v>0</v>
      </c>
      <c r="AN296" s="218">
        <v>1</v>
      </c>
      <c r="AO296" s="84">
        <v>0</v>
      </c>
      <c r="AP296" s="94">
        <v>0</v>
      </c>
      <c r="AQ296" s="218">
        <v>1</v>
      </c>
      <c r="AR296" s="84">
        <v>0</v>
      </c>
      <c r="AS296" s="94">
        <v>0</v>
      </c>
      <c r="AT296" s="218">
        <v>1</v>
      </c>
      <c r="AU296" s="84">
        <v>0</v>
      </c>
      <c r="AV296" s="219">
        <v>0</v>
      </c>
      <c r="AW296" s="220">
        <f t="shared" si="186"/>
        <v>0</v>
      </c>
      <c r="AX296" s="220">
        <f t="shared" si="187"/>
        <v>1348</v>
      </c>
      <c r="AY296" s="221">
        <f t="shared" si="188"/>
        <v>16111</v>
      </c>
      <c r="AZ296" s="115"/>
      <c r="BA296" s="97">
        <v>21</v>
      </c>
      <c r="BB296" s="98">
        <v>9</v>
      </c>
      <c r="BC296" s="98">
        <v>22</v>
      </c>
      <c r="BD296" s="98">
        <v>7.5</v>
      </c>
      <c r="BE296" s="116">
        <v>10.5</v>
      </c>
      <c r="BF296" s="101"/>
      <c r="BG296" s="84"/>
      <c r="BH296" s="84"/>
      <c r="BI296" s="102"/>
      <c r="BJ296" s="102"/>
      <c r="BK296" s="102"/>
      <c r="BL296" s="103"/>
      <c r="BM296" s="104"/>
      <c r="BN296" s="102"/>
      <c r="BO296" s="102"/>
      <c r="BP296" s="104"/>
      <c r="BQ296" s="104"/>
      <c r="BR296" s="104"/>
      <c r="BS296" s="104"/>
      <c r="BT296" s="105">
        <f t="shared" si="204"/>
        <v>1</v>
      </c>
      <c r="BU296" s="105">
        <f t="shared" si="205"/>
        <v>1</v>
      </c>
      <c r="BV296" s="105">
        <f t="shared" si="206"/>
        <v>1</v>
      </c>
      <c r="BW296" s="105">
        <f t="shared" si="196"/>
        <v>1</v>
      </c>
      <c r="BX296" s="105">
        <f t="shared" si="207"/>
        <v>1</v>
      </c>
      <c r="BY296" s="105">
        <f t="shared" si="208"/>
        <v>1</v>
      </c>
      <c r="BZ296" s="105">
        <f t="shared" si="209"/>
        <v>1</v>
      </c>
      <c r="CA296" s="215">
        <v>0.98</v>
      </c>
      <c r="CB296" s="215">
        <v>0.9</v>
      </c>
      <c r="CC296" s="315"/>
      <c r="CD296" s="315"/>
      <c r="CE296" s="315"/>
      <c r="CF296" s="315"/>
      <c r="CG296" s="315"/>
      <c r="CH296" s="315"/>
      <c r="CI296" s="315"/>
      <c r="CJ296" s="216">
        <v>0.998</v>
      </c>
      <c r="CK296" s="216">
        <v>0.95</v>
      </c>
      <c r="CL296" s="217">
        <f t="shared" si="197"/>
        <v>1</v>
      </c>
      <c r="CM296" s="217">
        <f t="shared" si="198"/>
        <v>1</v>
      </c>
      <c r="CN296" s="217">
        <f t="shared" si="199"/>
        <v>1</v>
      </c>
      <c r="CO296" s="217">
        <f t="shared" si="200"/>
        <v>1</v>
      </c>
      <c r="CP296" s="217">
        <f t="shared" si="201"/>
        <v>1</v>
      </c>
      <c r="CQ296" s="217">
        <f t="shared" si="202"/>
        <v>1</v>
      </c>
      <c r="CR296" s="217">
        <f t="shared" si="203"/>
        <v>1</v>
      </c>
      <c r="CS296" s="317"/>
      <c r="CT296" s="317"/>
      <c r="CU296" s="317"/>
      <c r="CV296" s="317"/>
      <c r="CW296" s="317"/>
      <c r="CX296" s="317"/>
      <c r="CY296" s="317"/>
      <c r="CZ296" s="316"/>
      <c r="DA296" s="312"/>
      <c r="DB296" s="312"/>
      <c r="DC296" s="312"/>
      <c r="DD296" s="312"/>
      <c r="DE296" s="84">
        <f t="shared" si="181"/>
        <v>0</v>
      </c>
      <c r="DF296" s="84">
        <f t="shared" si="181"/>
        <v>0</v>
      </c>
      <c r="DG296" s="84">
        <f t="shared" si="181"/>
        <v>0</v>
      </c>
      <c r="DH296" s="84">
        <f t="shared" si="182"/>
        <v>0</v>
      </c>
      <c r="DI296" s="84">
        <f t="shared" si="182"/>
        <v>0</v>
      </c>
      <c r="DJ296" s="84">
        <f t="shared" si="182"/>
        <v>0</v>
      </c>
      <c r="DK296" s="84">
        <f t="shared" si="178"/>
        <v>0</v>
      </c>
      <c r="DL296" s="311"/>
      <c r="DM296" s="311"/>
      <c r="DN296" s="311"/>
      <c r="DO296" s="311"/>
      <c r="DP296" s="311"/>
      <c r="DQ296" s="311"/>
      <c r="DR296" s="311"/>
    </row>
    <row r="297" spans="1:122" ht="13.5" thickBot="1" x14ac:dyDescent="0.25">
      <c r="A297" s="84">
        <v>1971</v>
      </c>
      <c r="B297" s="308">
        <v>9</v>
      </c>
      <c r="C297" s="112">
        <v>42793</v>
      </c>
      <c r="D297" s="109">
        <f t="shared" si="212"/>
        <v>71171</v>
      </c>
      <c r="E297" s="245">
        <v>9789</v>
      </c>
      <c r="F297" s="88">
        <v>249</v>
      </c>
      <c r="G297" s="245">
        <v>1</v>
      </c>
      <c r="H297" s="246">
        <v>0.97456328532025738</v>
      </c>
      <c r="I297" s="88">
        <v>15116</v>
      </c>
      <c r="J297" s="245">
        <v>368</v>
      </c>
      <c r="K297" s="88">
        <v>0</v>
      </c>
      <c r="L297" s="246">
        <v>0.97565493516803392</v>
      </c>
      <c r="M297" s="88">
        <v>4669</v>
      </c>
      <c r="N297" s="88">
        <v>179</v>
      </c>
      <c r="O297" s="88">
        <v>0</v>
      </c>
      <c r="P297" s="90">
        <v>0.96166202612979224</v>
      </c>
      <c r="Q297" s="88">
        <v>9102</v>
      </c>
      <c r="R297" s="88">
        <v>390</v>
      </c>
      <c r="S297" s="88">
        <v>2</v>
      </c>
      <c r="T297" s="90">
        <v>0.95715227422544491</v>
      </c>
      <c r="U297" s="88">
        <v>32495</v>
      </c>
      <c r="V297" s="88">
        <v>1432</v>
      </c>
      <c r="W297" s="88">
        <v>15</v>
      </c>
      <c r="X297" s="90">
        <v>0.95593168179719956</v>
      </c>
      <c r="Y297" s="244">
        <f t="shared" si="193"/>
        <v>71171</v>
      </c>
      <c r="Z297" s="244">
        <f t="shared" si="194"/>
        <v>2618</v>
      </c>
      <c r="AA297" s="91">
        <f t="shared" si="195"/>
        <v>18</v>
      </c>
      <c r="AB297" s="92">
        <v>0.98952380952380958</v>
      </c>
      <c r="AC297" s="245">
        <v>1</v>
      </c>
      <c r="AD297" s="245">
        <v>0.22</v>
      </c>
      <c r="AE297" s="114">
        <v>1</v>
      </c>
      <c r="AF297" s="245">
        <v>0</v>
      </c>
      <c r="AG297" s="245">
        <v>0</v>
      </c>
      <c r="AH297" s="114">
        <v>1</v>
      </c>
      <c r="AI297" s="245">
        <v>0</v>
      </c>
      <c r="AJ297" s="245">
        <v>0</v>
      </c>
      <c r="AK297" s="218">
        <v>1</v>
      </c>
      <c r="AL297" s="84">
        <v>0</v>
      </c>
      <c r="AM297" s="94">
        <v>0</v>
      </c>
      <c r="AN297" s="218">
        <v>1</v>
      </c>
      <c r="AO297" s="84">
        <v>0</v>
      </c>
      <c r="AP297" s="94">
        <v>0</v>
      </c>
      <c r="AQ297" s="218">
        <v>1</v>
      </c>
      <c r="AR297" s="84">
        <v>0</v>
      </c>
      <c r="AS297" s="94">
        <v>0</v>
      </c>
      <c r="AT297" s="218">
        <v>1</v>
      </c>
      <c r="AU297" s="84">
        <v>0</v>
      </c>
      <c r="AV297" s="219">
        <v>0</v>
      </c>
      <c r="AW297" s="220">
        <f>E297</f>
        <v>9789</v>
      </c>
      <c r="AX297" s="220">
        <f>I297+M297</f>
        <v>19785</v>
      </c>
      <c r="AY297" s="221">
        <f>Q297+U297</f>
        <v>41597</v>
      </c>
      <c r="AZ297" s="115" t="s">
        <v>908</v>
      </c>
      <c r="BA297" s="97">
        <v>14.5</v>
      </c>
      <c r="BB297" s="98">
        <v>0</v>
      </c>
      <c r="BC297" s="98">
        <v>12</v>
      </c>
      <c r="BD297" s="98">
        <v>7.5</v>
      </c>
      <c r="BE297" s="116">
        <v>10.5</v>
      </c>
      <c r="BF297" s="101">
        <v>0.22</v>
      </c>
      <c r="BG297" s="84"/>
      <c r="BH297" s="84"/>
      <c r="BI297" s="102"/>
      <c r="BJ297" s="102"/>
      <c r="BK297" s="102"/>
      <c r="BL297" s="103"/>
      <c r="BM297" s="104">
        <v>0</v>
      </c>
      <c r="BN297" s="102"/>
      <c r="BO297" s="102"/>
      <c r="BP297" s="104"/>
      <c r="BQ297" s="104"/>
      <c r="BR297" s="104"/>
      <c r="BS297" s="231"/>
      <c r="BT297" s="105">
        <f t="shared" si="204"/>
        <v>1</v>
      </c>
      <c r="BU297" s="105">
        <f t="shared" si="205"/>
        <v>1</v>
      </c>
      <c r="BV297" s="105">
        <f t="shared" si="206"/>
        <v>1</v>
      </c>
      <c r="BW297" s="105">
        <f t="shared" si="196"/>
        <v>1</v>
      </c>
      <c r="BX297" s="105">
        <f t="shared" si="207"/>
        <v>1</v>
      </c>
      <c r="BY297" s="105">
        <f t="shared" si="208"/>
        <v>1</v>
      </c>
      <c r="BZ297" s="105">
        <f t="shared" si="209"/>
        <v>1</v>
      </c>
      <c r="CA297" s="215">
        <v>0.98</v>
      </c>
      <c r="CB297" s="215">
        <v>0.9</v>
      </c>
      <c r="CC297" s="313">
        <f t="shared" ref="CC297:CI297" si="213">AVERAGE(BT297:BT303)</f>
        <v>1</v>
      </c>
      <c r="CD297" s="313">
        <f t="shared" si="213"/>
        <v>1</v>
      </c>
      <c r="CE297" s="313">
        <f t="shared" si="213"/>
        <v>1</v>
      </c>
      <c r="CF297" s="313">
        <f t="shared" si="213"/>
        <v>1</v>
      </c>
      <c r="CG297" s="313">
        <f t="shared" si="213"/>
        <v>1</v>
      </c>
      <c r="CH297" s="313">
        <f t="shared" si="213"/>
        <v>1</v>
      </c>
      <c r="CI297" s="313">
        <f t="shared" si="213"/>
        <v>1</v>
      </c>
      <c r="CJ297" s="216">
        <v>0.998</v>
      </c>
      <c r="CK297" s="216">
        <v>0.95</v>
      </c>
      <c r="CL297" s="217">
        <f t="shared" si="197"/>
        <v>0.98952380952380958</v>
      </c>
      <c r="CM297" s="217">
        <f t="shared" si="198"/>
        <v>1</v>
      </c>
      <c r="CN297" s="217">
        <f t="shared" si="199"/>
        <v>1</v>
      </c>
      <c r="CO297" s="217">
        <f t="shared" si="200"/>
        <v>1</v>
      </c>
      <c r="CP297" s="217">
        <f t="shared" si="201"/>
        <v>1</v>
      </c>
      <c r="CQ297" s="217">
        <f t="shared" si="202"/>
        <v>1</v>
      </c>
      <c r="CR297" s="217">
        <f t="shared" si="203"/>
        <v>1</v>
      </c>
      <c r="CS297" s="316">
        <f t="shared" ref="CS297:CY297" si="214">AVERAGE(CL297:CL303)</f>
        <v>0.71278911564625858</v>
      </c>
      <c r="CT297" s="316">
        <f t="shared" si="214"/>
        <v>0.7142857142857143</v>
      </c>
      <c r="CU297" s="316">
        <f t="shared" si="214"/>
        <v>0.7142857142857143</v>
      </c>
      <c r="CV297" s="316">
        <f t="shared" si="214"/>
        <v>0.7142857142857143</v>
      </c>
      <c r="CW297" s="316">
        <f t="shared" si="214"/>
        <v>0.7142857142857143</v>
      </c>
      <c r="CX297" s="316">
        <f t="shared" si="214"/>
        <v>0.7142857142857143</v>
      </c>
      <c r="CY297" s="316">
        <f t="shared" si="214"/>
        <v>0.7142857142857143</v>
      </c>
      <c r="CZ297" s="316">
        <f>(SUM(Q296:Q302)-SUM(R296:R302))/SUM(Q296:Q302)</f>
        <v>0.95887931474022337</v>
      </c>
      <c r="DA297" s="312">
        <f>(SUM(U296:U302)-SUM(V296:V302))/SUM(U296:U302)</f>
        <v>0.95953837920845064</v>
      </c>
      <c r="DB297" s="312">
        <f>((SUM(E296:E302)-SUM(F296:F302))/SUM(E296:E302))</f>
        <v>0.97325263134471174</v>
      </c>
      <c r="DC297" s="312">
        <f>((SUM(I296:I302)-SUM(J296:J302))/SUM(I296:I302))</f>
        <v>0.97129709519700891</v>
      </c>
      <c r="DD297" s="312">
        <f>((SUM(M296:M302)-SUM(N296:N302))/SUM(M296:M302))</f>
        <v>0.9641741120549272</v>
      </c>
      <c r="DE297" s="84">
        <f t="shared" si="181"/>
        <v>0</v>
      </c>
      <c r="DF297" s="84">
        <f t="shared" si="181"/>
        <v>0</v>
      </c>
      <c r="DG297" s="84">
        <f t="shared" si="181"/>
        <v>0</v>
      </c>
      <c r="DH297" s="84">
        <f t="shared" si="182"/>
        <v>0</v>
      </c>
      <c r="DI297" s="84">
        <f t="shared" si="182"/>
        <v>0</v>
      </c>
      <c r="DJ297" s="84">
        <f t="shared" si="182"/>
        <v>0</v>
      </c>
      <c r="DK297" s="84">
        <f t="shared" si="178"/>
        <v>0</v>
      </c>
      <c r="DL297" s="311">
        <f>IF(CC297&lt;99%,5000,IF(CC297&lt;99.2%,4500,IF(CC297&lt;99.3%,4000,IF(CC297&lt;99.4%,3500,IF(CC297&lt;99.5%,3000,IF(CC297&lt;99.6%,2500,IF(CC297&lt;99.7%,2000,IF(CC297&lt;99.8%,1500,))))))))</f>
        <v>0</v>
      </c>
      <c r="DM297" s="311">
        <f>IF(CD297&lt;99%,5000,IF(CD297&lt;99.2%,4500,IF(CD297&lt;99.3%,4000,IF(CD297&lt;99.4%,3500,IF(CD297&lt;99.5%,3000,IF(CD297&lt;99.6%,2500,IF(CD297&lt;99.7%,2000,IF(CD297&lt;99.8%,1500,))))))))</f>
        <v>0</v>
      </c>
      <c r="DN297" s="311">
        <f>IF(CE297&lt;99%,5000,IF(CE297&lt;99.2%,4500,IF(CE297&lt;99.3%,4000,IF(CE297&lt;99.4%,3500,IF(CE297&lt;99.5%,3000,IF(CE297&lt;99.6%,2500,IF(CE297&lt;99.7%,2000,IF(CE297&lt;99.8%,1500,))))))))</f>
        <v>0</v>
      </c>
      <c r="DO297" s="311">
        <f>IF(CF297&lt;88.2%,5000,IF(CF297&lt;88.4%,4500,IF(CF297&lt;88.5%,4000,IF(CF297&lt;88.6%,3500,IF(CF297&lt;88.7%,3000,IF(CF297&lt;88.8%,2500,IF(CF297&lt;88.9%,2000,IF(CF297&lt;90%,1500,))))))))</f>
        <v>0</v>
      </c>
      <c r="DP297" s="311">
        <f>IF(CG297&lt;99%,5000,IF(CG297&lt;99.2%,4500,IF(CG297&lt;99.3%,4000,IF(CG297&lt;99.4%,3500,IF(CG297&lt;99.5%,3000,IF(CG297&lt;99.6%,2500,IF(CG297&lt;99.7%,2000,IF(CG297&lt;99.8%,1500,))))))))</f>
        <v>0</v>
      </c>
      <c r="DQ297" s="311">
        <f>IF(CH297&lt;99%,5000,IF(CH297&lt;99.2%,4500,IF(CH297&lt;99.3%,4000,IF(CH297&lt;99.4%,3500,IF(CH297&lt;99.5%,3000,IF(CH297&lt;99.6%,2500,IF(CH297&lt;99.7%,2000,IF(CH297&lt;99.8%,1500,))))))))</f>
        <v>0</v>
      </c>
      <c r="DR297" s="311">
        <f>IF(CI297&lt;99%,5000,IF(CI297&lt;99.2%,4500,IF(CI297&lt;99.3%,4000,IF(CI297&lt;99.4%,3500,IF(CI297&lt;99.5%,3000,IF(CI297&lt;99.6%,2500,IF(CI297&lt;99.7%,2000,IF(CI297&lt;99.8%,1500,))))))))</f>
        <v>0</v>
      </c>
    </row>
    <row r="298" spans="1:122" ht="13.5" thickBot="1" x14ac:dyDescent="0.25">
      <c r="A298" s="84">
        <v>1972</v>
      </c>
      <c r="B298" s="309"/>
      <c r="C298" s="112">
        <v>42794</v>
      </c>
      <c r="D298" s="109">
        <f t="shared" si="212"/>
        <v>71587</v>
      </c>
      <c r="E298" s="245">
        <v>9004</v>
      </c>
      <c r="F298" s="88">
        <v>221</v>
      </c>
      <c r="G298" s="245">
        <v>0</v>
      </c>
      <c r="H298" s="110">
        <v>0.97545535317636611</v>
      </c>
      <c r="I298" s="88">
        <v>16889</v>
      </c>
      <c r="J298" s="245">
        <v>499</v>
      </c>
      <c r="K298" s="88">
        <v>6</v>
      </c>
      <c r="L298" s="246">
        <v>0.97045414174906741</v>
      </c>
      <c r="M298" s="88">
        <v>4851</v>
      </c>
      <c r="N298" s="88">
        <v>179</v>
      </c>
      <c r="O298" s="88">
        <v>2</v>
      </c>
      <c r="P298" s="90">
        <v>0.96310039167182027</v>
      </c>
      <c r="Q298" s="88">
        <v>8865</v>
      </c>
      <c r="R298" s="88">
        <v>390</v>
      </c>
      <c r="S298" s="88">
        <v>9</v>
      </c>
      <c r="T298" s="90">
        <v>0.95600676818950936</v>
      </c>
      <c r="U298" s="88">
        <v>31978</v>
      </c>
      <c r="V298" s="88">
        <v>1466</v>
      </c>
      <c r="W298" s="88">
        <v>33</v>
      </c>
      <c r="X298" s="90">
        <v>0.95415598223778852</v>
      </c>
      <c r="Y298" s="244">
        <f t="shared" si="193"/>
        <v>71587</v>
      </c>
      <c r="Z298" s="244">
        <f t="shared" si="194"/>
        <v>2755</v>
      </c>
      <c r="AA298" s="91">
        <f t="shared" si="195"/>
        <v>50</v>
      </c>
      <c r="AB298" s="92">
        <v>1</v>
      </c>
      <c r="AC298" s="245">
        <v>0</v>
      </c>
      <c r="AD298" s="245">
        <v>0</v>
      </c>
      <c r="AE298" s="114">
        <v>1</v>
      </c>
      <c r="AF298" s="245">
        <v>0</v>
      </c>
      <c r="AG298" s="245">
        <v>0</v>
      </c>
      <c r="AH298" s="114">
        <v>1</v>
      </c>
      <c r="AI298" s="245">
        <v>0</v>
      </c>
      <c r="AJ298" s="245">
        <v>0</v>
      </c>
      <c r="AK298" s="218">
        <v>1</v>
      </c>
      <c r="AL298" s="84">
        <v>0</v>
      </c>
      <c r="AM298" s="94">
        <v>0</v>
      </c>
      <c r="AN298" s="218">
        <v>1</v>
      </c>
      <c r="AO298" s="84">
        <v>0</v>
      </c>
      <c r="AP298" s="94">
        <v>0</v>
      </c>
      <c r="AQ298" s="218">
        <v>1</v>
      </c>
      <c r="AR298" s="84">
        <v>0</v>
      </c>
      <c r="AS298" s="94">
        <v>0</v>
      </c>
      <c r="AT298" s="218">
        <v>1</v>
      </c>
      <c r="AU298" s="84">
        <v>0</v>
      </c>
      <c r="AV298" s="219">
        <v>0</v>
      </c>
      <c r="AW298" s="220">
        <v>9004</v>
      </c>
      <c r="AX298" s="220">
        <v>21740</v>
      </c>
      <c r="AY298" s="221">
        <v>40843</v>
      </c>
      <c r="AZ298" s="115"/>
      <c r="BA298" s="97">
        <v>21</v>
      </c>
      <c r="BB298" s="98">
        <v>9</v>
      </c>
      <c r="BC298" s="98">
        <v>22</v>
      </c>
      <c r="BD298" s="98">
        <v>7.5</v>
      </c>
      <c r="BE298" s="116">
        <v>10.5</v>
      </c>
      <c r="BF298" s="101">
        <v>0</v>
      </c>
      <c r="BG298" s="84">
        <v>0</v>
      </c>
      <c r="BH298" s="84">
        <v>0</v>
      </c>
      <c r="BI298" s="102">
        <v>0</v>
      </c>
      <c r="BJ298" s="102">
        <v>0</v>
      </c>
      <c r="BK298" s="102">
        <v>0</v>
      </c>
      <c r="BL298" s="103">
        <v>0</v>
      </c>
      <c r="BM298" s="104"/>
      <c r="BN298" s="102"/>
      <c r="BO298" s="102"/>
      <c r="BP298" s="104"/>
      <c r="BQ298" s="104"/>
      <c r="BR298" s="104"/>
      <c r="BS298" s="231"/>
      <c r="BT298" s="105">
        <f>IF(BM298&lt;1,1,AB298)</f>
        <v>1</v>
      </c>
      <c r="BU298" s="105">
        <f>IF(BN298&lt;1,1,AE298)</f>
        <v>1</v>
      </c>
      <c r="BV298" s="105">
        <f>IF(BO298&lt;1,1,AH298)</f>
        <v>1</v>
      </c>
      <c r="BW298" s="105">
        <f>IF(BP298&lt;1,1,AK298)</f>
        <v>1</v>
      </c>
      <c r="BX298" s="105">
        <f>IF(BQ298&lt;1,1,AN298)</f>
        <v>1</v>
      </c>
      <c r="BY298" s="105">
        <f>IF(BR298&lt;1,1,AQ298)</f>
        <v>1</v>
      </c>
      <c r="BZ298" s="105">
        <f>IF(BS298&lt;1,1,AT298)</f>
        <v>1</v>
      </c>
      <c r="CA298" s="215">
        <v>0.98</v>
      </c>
      <c r="CB298" s="215">
        <v>0.9</v>
      </c>
      <c r="CC298" s="314"/>
      <c r="CD298" s="314"/>
      <c r="CE298" s="314"/>
      <c r="CF298" s="314"/>
      <c r="CG298" s="314"/>
      <c r="CH298" s="314"/>
      <c r="CI298" s="314"/>
      <c r="CJ298" s="216">
        <v>0.998</v>
      </c>
      <c r="CK298" s="216">
        <v>0.95</v>
      </c>
      <c r="CL298" s="217">
        <f t="shared" si="197"/>
        <v>1</v>
      </c>
      <c r="CM298" s="217">
        <f t="shared" si="198"/>
        <v>1</v>
      </c>
      <c r="CN298" s="217">
        <f t="shared" si="199"/>
        <v>1</v>
      </c>
      <c r="CO298" s="217">
        <f t="shared" si="200"/>
        <v>1</v>
      </c>
      <c r="CP298" s="217">
        <f t="shared" si="201"/>
        <v>1</v>
      </c>
      <c r="CQ298" s="217">
        <f t="shared" si="202"/>
        <v>1</v>
      </c>
      <c r="CR298" s="217">
        <f t="shared" si="203"/>
        <v>1</v>
      </c>
      <c r="CS298" s="317"/>
      <c r="CT298" s="317"/>
      <c r="CU298" s="317"/>
      <c r="CV298" s="317"/>
      <c r="CW298" s="317"/>
      <c r="CX298" s="317"/>
      <c r="CY298" s="317"/>
      <c r="CZ298" s="316"/>
      <c r="DA298" s="312"/>
      <c r="DB298" s="312"/>
      <c r="DC298" s="312"/>
      <c r="DD298" s="312"/>
      <c r="DE298" s="84">
        <f t="shared" si="181"/>
        <v>0</v>
      </c>
      <c r="DF298" s="84">
        <f t="shared" si="181"/>
        <v>0</v>
      </c>
      <c r="DG298" s="84">
        <f t="shared" si="181"/>
        <v>0</v>
      </c>
      <c r="DH298" s="84">
        <f t="shared" si="182"/>
        <v>0</v>
      </c>
      <c r="DI298" s="84">
        <f t="shared" si="182"/>
        <v>0</v>
      </c>
      <c r="DJ298" s="84">
        <f t="shared" si="182"/>
        <v>0</v>
      </c>
      <c r="DK298" s="84">
        <f t="shared" si="178"/>
        <v>0</v>
      </c>
      <c r="DL298" s="311"/>
      <c r="DM298" s="311"/>
      <c r="DN298" s="311"/>
      <c r="DO298" s="311"/>
      <c r="DP298" s="311"/>
      <c r="DQ298" s="311"/>
      <c r="DR298" s="311"/>
    </row>
    <row r="299" spans="1:122" ht="13.5" thickBot="1" x14ac:dyDescent="0.25">
      <c r="A299" s="84">
        <v>1973</v>
      </c>
      <c r="B299" s="309"/>
      <c r="C299" s="112">
        <v>42795</v>
      </c>
      <c r="D299" s="109">
        <f t="shared" si="212"/>
        <v>63803</v>
      </c>
      <c r="E299" s="245">
        <v>8774</v>
      </c>
      <c r="F299" s="88">
        <v>255</v>
      </c>
      <c r="G299" s="245">
        <v>3</v>
      </c>
      <c r="H299" s="110">
        <v>0.97093685890129933</v>
      </c>
      <c r="I299" s="88">
        <v>11924</v>
      </c>
      <c r="J299" s="245">
        <v>376</v>
      </c>
      <c r="K299" s="88">
        <v>0</v>
      </c>
      <c r="L299" s="246">
        <v>0.96846695739684674</v>
      </c>
      <c r="M299" s="88">
        <v>4625</v>
      </c>
      <c r="N299" s="88">
        <v>203</v>
      </c>
      <c r="O299" s="88">
        <v>0</v>
      </c>
      <c r="P299" s="90">
        <v>0.95610810810810809</v>
      </c>
      <c r="Q299" s="88">
        <v>6766</v>
      </c>
      <c r="R299" s="88">
        <v>260</v>
      </c>
      <c r="S299" s="88">
        <v>8</v>
      </c>
      <c r="T299" s="90">
        <v>0.96157256872598285</v>
      </c>
      <c r="U299" s="88">
        <v>31714</v>
      </c>
      <c r="V299" s="88">
        <v>1330</v>
      </c>
      <c r="W299" s="88">
        <v>7</v>
      </c>
      <c r="X299" s="90">
        <v>0.95806268524941662</v>
      </c>
      <c r="Y299" s="244">
        <f t="shared" si="193"/>
        <v>63803</v>
      </c>
      <c r="Z299" s="244">
        <f t="shared" si="194"/>
        <v>2424</v>
      </c>
      <c r="AA299" s="91">
        <f t="shared" si="195"/>
        <v>18</v>
      </c>
      <c r="AB299" s="92">
        <v>1</v>
      </c>
      <c r="AC299" s="245">
        <v>0</v>
      </c>
      <c r="AD299" s="245">
        <v>0</v>
      </c>
      <c r="AE299" s="114">
        <v>1</v>
      </c>
      <c r="AF299" s="245">
        <v>0</v>
      </c>
      <c r="AG299" s="245">
        <v>0</v>
      </c>
      <c r="AH299" s="114">
        <v>1</v>
      </c>
      <c r="AI299" s="245">
        <v>0</v>
      </c>
      <c r="AJ299" s="245">
        <v>0</v>
      </c>
      <c r="AK299" s="218">
        <v>1</v>
      </c>
      <c r="AL299" s="84">
        <v>0</v>
      </c>
      <c r="AM299" s="94">
        <v>0</v>
      </c>
      <c r="AN299" s="218">
        <v>1</v>
      </c>
      <c r="AO299" s="84">
        <v>0</v>
      </c>
      <c r="AP299" s="94">
        <v>0</v>
      </c>
      <c r="AQ299" s="218">
        <v>1</v>
      </c>
      <c r="AR299" s="84">
        <v>0</v>
      </c>
      <c r="AS299" s="94">
        <v>0</v>
      </c>
      <c r="AT299" s="218">
        <v>1</v>
      </c>
      <c r="AU299" s="84">
        <v>0</v>
      </c>
      <c r="AV299" s="219">
        <v>0</v>
      </c>
      <c r="AW299" s="220">
        <v>9004</v>
      </c>
      <c r="AX299" s="220">
        <v>21740</v>
      </c>
      <c r="AY299" s="221">
        <v>40843</v>
      </c>
      <c r="AZ299" s="115"/>
      <c r="BA299" s="97">
        <v>21</v>
      </c>
      <c r="BB299" s="98">
        <v>9</v>
      </c>
      <c r="BC299" s="98">
        <v>22</v>
      </c>
      <c r="BD299" s="98">
        <v>7.5</v>
      </c>
      <c r="BE299" s="116">
        <v>10.5</v>
      </c>
      <c r="BF299" s="101">
        <v>0</v>
      </c>
      <c r="BG299" s="84">
        <v>0</v>
      </c>
      <c r="BH299" s="84">
        <v>0</v>
      </c>
      <c r="BI299" s="102">
        <v>0</v>
      </c>
      <c r="BJ299" s="102">
        <v>0</v>
      </c>
      <c r="BK299" s="102">
        <v>0</v>
      </c>
      <c r="BL299" s="103">
        <v>0</v>
      </c>
      <c r="BM299" s="104"/>
      <c r="BN299" s="102"/>
      <c r="BO299" s="102"/>
      <c r="BP299" s="104"/>
      <c r="BQ299" s="104"/>
      <c r="BR299" s="104"/>
      <c r="BS299" s="231"/>
      <c r="BT299" s="105">
        <f>IF(BM299&lt;1,1,AB299)</f>
        <v>1</v>
      </c>
      <c r="BU299" s="105">
        <f>IF(BN299&lt;1,1,AE299)</f>
        <v>1</v>
      </c>
      <c r="BV299" s="105">
        <f>IF(BO299&lt;1,1,AH299)</f>
        <v>1</v>
      </c>
      <c r="BW299" s="105">
        <f>IF(BP299&lt;1,1,AK299)</f>
        <v>1</v>
      </c>
      <c r="BX299" s="105">
        <f>IF(BQ299&lt;1,1,AN299)</f>
        <v>1</v>
      </c>
      <c r="BY299" s="105">
        <f>IF(BR299&lt;1,1,AQ299)</f>
        <v>1</v>
      </c>
      <c r="BZ299" s="105">
        <f>IF(BS299&lt;1,1,AT299)</f>
        <v>1</v>
      </c>
      <c r="CA299" s="215">
        <v>0.98</v>
      </c>
      <c r="CB299" s="215">
        <v>0.9</v>
      </c>
      <c r="CC299" s="314"/>
      <c r="CD299" s="314"/>
      <c r="CE299" s="314"/>
      <c r="CF299" s="314"/>
      <c r="CG299" s="314"/>
      <c r="CH299" s="314"/>
      <c r="CI299" s="314"/>
      <c r="CJ299" s="216">
        <v>0.998</v>
      </c>
      <c r="CK299" s="216">
        <v>0.95</v>
      </c>
      <c r="CL299" s="217">
        <f t="shared" si="197"/>
        <v>1</v>
      </c>
      <c r="CM299" s="217">
        <f t="shared" si="198"/>
        <v>1</v>
      </c>
      <c r="CN299" s="217">
        <f t="shared" si="199"/>
        <v>1</v>
      </c>
      <c r="CO299" s="217">
        <f t="shared" si="200"/>
        <v>1</v>
      </c>
      <c r="CP299" s="217">
        <f t="shared" si="201"/>
        <v>1</v>
      </c>
      <c r="CQ299" s="217">
        <f t="shared" si="202"/>
        <v>1</v>
      </c>
      <c r="CR299" s="217">
        <f t="shared" si="203"/>
        <v>1</v>
      </c>
      <c r="CS299" s="317"/>
      <c r="CT299" s="317"/>
      <c r="CU299" s="317"/>
      <c r="CV299" s="317"/>
      <c r="CW299" s="317"/>
      <c r="CX299" s="317"/>
      <c r="CY299" s="317"/>
      <c r="CZ299" s="316"/>
      <c r="DA299" s="312"/>
      <c r="DB299" s="312"/>
      <c r="DC299" s="312"/>
      <c r="DD299" s="312"/>
      <c r="DE299" s="84">
        <f t="shared" si="181"/>
        <v>0</v>
      </c>
      <c r="DF299" s="84">
        <f t="shared" si="181"/>
        <v>0</v>
      </c>
      <c r="DG299" s="84">
        <f t="shared" si="181"/>
        <v>0</v>
      </c>
      <c r="DH299" s="84">
        <f t="shared" si="182"/>
        <v>0</v>
      </c>
      <c r="DI299" s="84">
        <f t="shared" si="182"/>
        <v>0</v>
      </c>
      <c r="DJ299" s="84">
        <f t="shared" si="182"/>
        <v>0</v>
      </c>
      <c r="DK299" s="84">
        <f t="shared" si="178"/>
        <v>0</v>
      </c>
      <c r="DL299" s="311"/>
      <c r="DM299" s="311"/>
      <c r="DN299" s="311"/>
      <c r="DO299" s="311"/>
      <c r="DP299" s="311"/>
      <c r="DQ299" s="311"/>
      <c r="DR299" s="311"/>
    </row>
    <row r="300" spans="1:122" ht="13.5" thickBot="1" x14ac:dyDescent="0.25">
      <c r="A300" s="84">
        <v>1974</v>
      </c>
      <c r="B300" s="309"/>
      <c r="C300" s="112">
        <v>42796</v>
      </c>
      <c r="D300" s="109">
        <f t="shared" si="212"/>
        <v>62657</v>
      </c>
      <c r="E300" s="245">
        <v>8944</v>
      </c>
      <c r="F300" s="88">
        <v>243</v>
      </c>
      <c r="G300" s="245">
        <v>0</v>
      </c>
      <c r="H300" s="246">
        <v>0.97283094812164583</v>
      </c>
      <c r="I300" s="88">
        <v>11494</v>
      </c>
      <c r="J300" s="245">
        <v>388</v>
      </c>
      <c r="K300" s="88">
        <v>0</v>
      </c>
      <c r="L300" s="246">
        <v>0.96624325735166172</v>
      </c>
      <c r="M300" s="88">
        <v>4301</v>
      </c>
      <c r="N300" s="88">
        <v>122</v>
      </c>
      <c r="O300" s="88">
        <v>0</v>
      </c>
      <c r="P300" s="90">
        <v>0.97163450360381309</v>
      </c>
      <c r="Q300" s="88">
        <v>7394</v>
      </c>
      <c r="R300" s="88">
        <v>295</v>
      </c>
      <c r="S300" s="88">
        <v>1</v>
      </c>
      <c r="T300" s="90">
        <v>0.96010278604273736</v>
      </c>
      <c r="U300" s="88">
        <v>30524</v>
      </c>
      <c r="V300" s="88">
        <v>1259</v>
      </c>
      <c r="W300" s="88">
        <v>12</v>
      </c>
      <c r="X300" s="90">
        <v>0.95875376752719177</v>
      </c>
      <c r="Y300" s="244">
        <f t="shared" si="193"/>
        <v>62657</v>
      </c>
      <c r="Z300" s="244">
        <f t="shared" si="194"/>
        <v>2307</v>
      </c>
      <c r="AA300" s="91">
        <f t="shared" si="195"/>
        <v>13</v>
      </c>
      <c r="AB300" s="92">
        <v>1</v>
      </c>
      <c r="AC300" s="245">
        <v>0</v>
      </c>
      <c r="AD300" s="245">
        <v>0</v>
      </c>
      <c r="AE300" s="114">
        <v>1</v>
      </c>
      <c r="AF300" s="245">
        <v>0</v>
      </c>
      <c r="AG300" s="245">
        <v>0</v>
      </c>
      <c r="AH300" s="114">
        <v>1</v>
      </c>
      <c r="AI300" s="245">
        <v>0</v>
      </c>
      <c r="AJ300" s="245">
        <v>0</v>
      </c>
      <c r="AK300" s="218">
        <v>1</v>
      </c>
      <c r="AL300" s="84">
        <v>0</v>
      </c>
      <c r="AM300" s="94">
        <v>0</v>
      </c>
      <c r="AN300" s="218">
        <v>1</v>
      </c>
      <c r="AO300" s="84">
        <v>0</v>
      </c>
      <c r="AP300" s="94">
        <v>0</v>
      </c>
      <c r="AQ300" s="218">
        <v>1</v>
      </c>
      <c r="AR300" s="84">
        <v>0</v>
      </c>
      <c r="AS300" s="94">
        <v>0</v>
      </c>
      <c r="AT300" s="218">
        <v>1</v>
      </c>
      <c r="AU300" s="84">
        <v>0</v>
      </c>
      <c r="AV300" s="219">
        <v>0</v>
      </c>
      <c r="AW300" s="220">
        <v>8428</v>
      </c>
      <c r="AX300" s="220">
        <v>17044</v>
      </c>
      <c r="AY300" s="221">
        <v>36193</v>
      </c>
      <c r="AZ300" s="115"/>
      <c r="BA300" s="97">
        <v>15</v>
      </c>
      <c r="BB300" s="98">
        <v>0</v>
      </c>
      <c r="BC300" s="98">
        <v>12</v>
      </c>
      <c r="BD300" s="98">
        <v>7.5</v>
      </c>
      <c r="BE300" s="116">
        <v>0</v>
      </c>
      <c r="BF300" s="101">
        <v>0</v>
      </c>
      <c r="BG300" s="84">
        <v>0</v>
      </c>
      <c r="BH300" s="84">
        <v>0</v>
      </c>
      <c r="BI300" s="102">
        <v>0</v>
      </c>
      <c r="BJ300" s="102">
        <v>0</v>
      </c>
      <c r="BK300" s="102">
        <v>0</v>
      </c>
      <c r="BL300" s="103">
        <v>0</v>
      </c>
      <c r="BM300" s="104"/>
      <c r="BN300" s="102"/>
      <c r="BO300" s="102"/>
      <c r="BP300" s="104"/>
      <c r="BQ300" s="104"/>
      <c r="BR300" s="104"/>
      <c r="BS300" s="231"/>
      <c r="BT300" s="105">
        <f>IF(BM300&lt;1,1,AB300)</f>
        <v>1</v>
      </c>
      <c r="BU300" s="105">
        <f>IF(BN300&lt;1,1,AE300)</f>
        <v>1</v>
      </c>
      <c r="BV300" s="105">
        <f>IF(BO300&lt;1,1,AH300)</f>
        <v>1</v>
      </c>
      <c r="BW300" s="105">
        <f>IF(BP300&lt;1,1,AK300)</f>
        <v>1</v>
      </c>
      <c r="BX300" s="105">
        <f>IF(BQ300&lt;1,1,AN300)</f>
        <v>1</v>
      </c>
      <c r="BY300" s="105">
        <f>IF(BR300&lt;1,1,AQ300)</f>
        <v>1</v>
      </c>
      <c r="BZ300" s="105">
        <f>IF(BS300&lt;1,1,AT300)</f>
        <v>1</v>
      </c>
      <c r="CA300" s="215">
        <v>0.98</v>
      </c>
      <c r="CB300" s="215">
        <v>0.9</v>
      </c>
      <c r="CC300" s="314"/>
      <c r="CD300" s="314"/>
      <c r="CE300" s="314"/>
      <c r="CF300" s="314"/>
      <c r="CG300" s="314"/>
      <c r="CH300" s="314"/>
      <c r="CI300" s="314"/>
      <c r="CJ300" s="216">
        <v>0.998</v>
      </c>
      <c r="CK300" s="216">
        <v>0.95</v>
      </c>
      <c r="CL300" s="217">
        <f t="shared" si="197"/>
        <v>1</v>
      </c>
      <c r="CM300" s="217">
        <f t="shared" si="198"/>
        <v>1</v>
      </c>
      <c r="CN300" s="217">
        <f t="shared" si="199"/>
        <v>1</v>
      </c>
      <c r="CO300" s="217">
        <f t="shared" si="200"/>
        <v>1</v>
      </c>
      <c r="CP300" s="217">
        <f t="shared" si="201"/>
        <v>1</v>
      </c>
      <c r="CQ300" s="217">
        <f t="shared" si="202"/>
        <v>1</v>
      </c>
      <c r="CR300" s="217">
        <f t="shared" si="203"/>
        <v>1</v>
      </c>
      <c r="CS300" s="317"/>
      <c r="CT300" s="317"/>
      <c r="CU300" s="317"/>
      <c r="CV300" s="317"/>
      <c r="CW300" s="317"/>
      <c r="CX300" s="317"/>
      <c r="CY300" s="317"/>
      <c r="CZ300" s="316"/>
      <c r="DA300" s="312"/>
      <c r="DB300" s="312"/>
      <c r="DC300" s="312"/>
      <c r="DD300" s="312"/>
      <c r="DE300" s="84">
        <f t="shared" si="181"/>
        <v>0</v>
      </c>
      <c r="DF300" s="84">
        <f t="shared" si="181"/>
        <v>0</v>
      </c>
      <c r="DG300" s="84">
        <f t="shared" si="181"/>
        <v>0</v>
      </c>
      <c r="DH300" s="84">
        <f t="shared" si="182"/>
        <v>0</v>
      </c>
      <c r="DI300" s="84">
        <f t="shared" si="182"/>
        <v>0</v>
      </c>
      <c r="DJ300" s="84">
        <f t="shared" si="182"/>
        <v>0</v>
      </c>
      <c r="DK300" s="84">
        <f t="shared" si="178"/>
        <v>0</v>
      </c>
      <c r="DL300" s="311"/>
      <c r="DM300" s="311"/>
      <c r="DN300" s="311"/>
      <c r="DO300" s="311"/>
      <c r="DP300" s="311"/>
      <c r="DQ300" s="311"/>
      <c r="DR300" s="311"/>
    </row>
    <row r="301" spans="1:122" ht="13.5" thickBot="1" x14ac:dyDescent="0.25">
      <c r="A301" s="84">
        <v>1975</v>
      </c>
      <c r="B301" s="309"/>
      <c r="C301" s="112">
        <v>42797</v>
      </c>
      <c r="D301" s="109">
        <f t="shared" si="212"/>
        <v>61665</v>
      </c>
      <c r="E301" s="245">
        <v>8428</v>
      </c>
      <c r="F301" s="88">
        <v>234</v>
      </c>
      <c r="G301" s="245">
        <v>0</v>
      </c>
      <c r="H301" s="110">
        <v>0.97223540579022305</v>
      </c>
      <c r="I301" s="88">
        <v>13391</v>
      </c>
      <c r="J301" s="245">
        <v>349</v>
      </c>
      <c r="K301" s="88">
        <v>0</v>
      </c>
      <c r="L301" s="246">
        <v>0.97393771936375173</v>
      </c>
      <c r="M301" s="88">
        <v>3653</v>
      </c>
      <c r="N301" s="88">
        <v>94</v>
      </c>
      <c r="O301" s="88">
        <v>0</v>
      </c>
      <c r="P301" s="90">
        <v>0.9742677251574049</v>
      </c>
      <c r="Q301" s="88">
        <v>6836</v>
      </c>
      <c r="R301" s="88">
        <v>272</v>
      </c>
      <c r="S301" s="88">
        <v>10</v>
      </c>
      <c r="T301" s="90">
        <v>0.96021064950263313</v>
      </c>
      <c r="U301" s="88">
        <v>29357</v>
      </c>
      <c r="V301" s="88">
        <v>1082</v>
      </c>
      <c r="W301" s="88">
        <v>17</v>
      </c>
      <c r="X301" s="90">
        <v>0.96314337296045238</v>
      </c>
      <c r="Y301" s="244">
        <f t="shared" si="193"/>
        <v>61665</v>
      </c>
      <c r="Z301" s="244">
        <f t="shared" si="194"/>
        <v>2031</v>
      </c>
      <c r="AA301" s="91">
        <f t="shared" si="195"/>
        <v>27</v>
      </c>
      <c r="AB301" s="92">
        <v>1</v>
      </c>
      <c r="AC301" s="245">
        <v>0</v>
      </c>
      <c r="AD301" s="245">
        <v>0</v>
      </c>
      <c r="AE301" s="114">
        <v>1</v>
      </c>
      <c r="AF301" s="245">
        <v>0</v>
      </c>
      <c r="AG301" s="245">
        <v>0</v>
      </c>
      <c r="AH301" s="114">
        <v>1</v>
      </c>
      <c r="AI301" s="245">
        <v>0</v>
      </c>
      <c r="AJ301" s="245">
        <v>0</v>
      </c>
      <c r="AK301" s="218">
        <v>1</v>
      </c>
      <c r="AL301" s="84">
        <v>0</v>
      </c>
      <c r="AM301" s="94">
        <v>0</v>
      </c>
      <c r="AN301" s="218">
        <v>1</v>
      </c>
      <c r="AO301" s="84">
        <v>0</v>
      </c>
      <c r="AP301" s="94">
        <v>0</v>
      </c>
      <c r="AQ301" s="218">
        <v>1</v>
      </c>
      <c r="AR301" s="84">
        <v>0</v>
      </c>
      <c r="AS301" s="94">
        <v>0</v>
      </c>
      <c r="AT301" s="218">
        <v>1</v>
      </c>
      <c r="AU301" s="84">
        <v>0</v>
      </c>
      <c r="AV301" s="219">
        <v>0</v>
      </c>
      <c r="AW301" s="220">
        <v>8428</v>
      </c>
      <c r="AX301" s="220">
        <v>17044</v>
      </c>
      <c r="AY301" s="221">
        <v>36193</v>
      </c>
      <c r="AZ301" s="115"/>
      <c r="BA301" s="97">
        <v>15</v>
      </c>
      <c r="BB301" s="98">
        <v>0</v>
      </c>
      <c r="BC301" s="98">
        <v>12</v>
      </c>
      <c r="BD301" s="98">
        <v>7.5</v>
      </c>
      <c r="BE301" s="116">
        <v>0</v>
      </c>
      <c r="BF301" s="101">
        <v>0</v>
      </c>
      <c r="BG301" s="84">
        <v>0</v>
      </c>
      <c r="BH301" s="84">
        <v>0</v>
      </c>
      <c r="BI301" s="102">
        <v>0</v>
      </c>
      <c r="BJ301" s="102">
        <v>0</v>
      </c>
      <c r="BK301" s="102">
        <v>0</v>
      </c>
      <c r="BL301" s="103">
        <v>0</v>
      </c>
      <c r="BM301" s="104"/>
      <c r="BN301" s="102"/>
      <c r="BO301" s="102"/>
      <c r="BP301" s="104"/>
      <c r="BQ301" s="104"/>
      <c r="BR301" s="104"/>
      <c r="BS301" s="231"/>
      <c r="BT301" s="105">
        <f>IF(BM301&lt;1,1,AB301)</f>
        <v>1</v>
      </c>
      <c r="BU301" s="105">
        <f>IF(BN301&lt;1,1,AE301)</f>
        <v>1</v>
      </c>
      <c r="BV301" s="105">
        <f>IF(BO301&lt;1,1,AH301)</f>
        <v>1</v>
      </c>
      <c r="BW301" s="105">
        <f>IF(BP301&lt;1,1,AK301)</f>
        <v>1</v>
      </c>
      <c r="BX301" s="105">
        <f>IF(BQ301&lt;1,1,AN301)</f>
        <v>1</v>
      </c>
      <c r="BY301" s="105">
        <f>IF(BR301&lt;1,1,AQ301)</f>
        <v>1</v>
      </c>
      <c r="BZ301" s="105">
        <f>IF(BS301&lt;1,1,AT301)</f>
        <v>1</v>
      </c>
      <c r="CA301" s="215">
        <v>0.98</v>
      </c>
      <c r="CB301" s="215">
        <v>0.9</v>
      </c>
      <c r="CC301" s="314"/>
      <c r="CD301" s="314"/>
      <c r="CE301" s="314"/>
      <c r="CF301" s="314"/>
      <c r="CG301" s="314"/>
      <c r="CH301" s="314"/>
      <c r="CI301" s="314"/>
      <c r="CJ301" s="216">
        <v>0.998</v>
      </c>
      <c r="CK301" s="216">
        <v>0.95</v>
      </c>
      <c r="CL301" s="217">
        <f t="shared" si="197"/>
        <v>1</v>
      </c>
      <c r="CM301" s="217">
        <f t="shared" si="198"/>
        <v>1</v>
      </c>
      <c r="CN301" s="217">
        <f t="shared" si="199"/>
        <v>1</v>
      </c>
      <c r="CO301" s="217">
        <f t="shared" si="200"/>
        <v>1</v>
      </c>
      <c r="CP301" s="217">
        <f t="shared" si="201"/>
        <v>1</v>
      </c>
      <c r="CQ301" s="217">
        <f t="shared" si="202"/>
        <v>1</v>
      </c>
      <c r="CR301" s="217">
        <f t="shared" si="203"/>
        <v>1</v>
      </c>
      <c r="CS301" s="317"/>
      <c r="CT301" s="317"/>
      <c r="CU301" s="317"/>
      <c r="CV301" s="317"/>
      <c r="CW301" s="317"/>
      <c r="CX301" s="317"/>
      <c r="CY301" s="317"/>
      <c r="CZ301" s="316"/>
      <c r="DA301" s="312"/>
      <c r="DB301" s="312"/>
      <c r="DC301" s="312"/>
      <c r="DD301" s="312"/>
      <c r="DE301" s="84">
        <f t="shared" si="181"/>
        <v>0</v>
      </c>
      <c r="DF301" s="84">
        <f t="shared" si="181"/>
        <v>0</v>
      </c>
      <c r="DG301" s="84">
        <f t="shared" si="181"/>
        <v>0</v>
      </c>
      <c r="DH301" s="84">
        <f t="shared" si="182"/>
        <v>0</v>
      </c>
      <c r="DI301" s="84">
        <f t="shared" si="182"/>
        <v>0</v>
      </c>
      <c r="DJ301" s="84">
        <f t="shared" si="182"/>
        <v>0</v>
      </c>
      <c r="DK301" s="84">
        <f t="shared" si="178"/>
        <v>0</v>
      </c>
      <c r="DL301" s="311"/>
      <c r="DM301" s="311"/>
      <c r="DN301" s="311"/>
      <c r="DO301" s="311"/>
      <c r="DP301" s="311"/>
      <c r="DQ301" s="311"/>
      <c r="DR301" s="311"/>
    </row>
    <row r="302" spans="1:122" ht="13.5" thickBot="1" x14ac:dyDescent="0.25">
      <c r="A302" s="84">
        <v>1976</v>
      </c>
      <c r="B302" s="309"/>
      <c r="C302" s="112">
        <v>42798</v>
      </c>
      <c r="D302" s="87"/>
      <c r="E302" s="84"/>
      <c r="F302" s="88"/>
      <c r="G302" s="84"/>
      <c r="H302" s="89"/>
      <c r="I302" s="88"/>
      <c r="J302" s="84"/>
      <c r="K302" s="88"/>
      <c r="L302" s="89"/>
      <c r="M302" s="88"/>
      <c r="N302" s="88"/>
      <c r="O302" s="88"/>
      <c r="P302" s="90"/>
      <c r="Q302" s="88"/>
      <c r="R302" s="88"/>
      <c r="S302" s="88"/>
      <c r="T302" s="90"/>
      <c r="U302" s="88"/>
      <c r="V302" s="88"/>
      <c r="W302" s="88"/>
      <c r="X302" s="90"/>
      <c r="Y302" s="84"/>
      <c r="Z302" s="84"/>
      <c r="AA302" s="94"/>
      <c r="AB302" s="114"/>
      <c r="AC302" s="84"/>
      <c r="AD302" s="84"/>
      <c r="AE302" s="114"/>
      <c r="AF302" s="84"/>
      <c r="AG302" s="84"/>
      <c r="AH302" s="114"/>
      <c r="AI302" s="84"/>
      <c r="AJ302" s="84"/>
      <c r="AK302" s="218"/>
      <c r="AL302" s="84"/>
      <c r="AM302" s="94"/>
      <c r="AN302" s="218"/>
      <c r="AO302" s="84"/>
      <c r="AP302" s="94"/>
      <c r="AQ302" s="218"/>
      <c r="AR302" s="84"/>
      <c r="AS302" s="94"/>
      <c r="AT302" s="218"/>
      <c r="AU302" s="84"/>
      <c r="AV302" s="219"/>
      <c r="AW302" s="220"/>
      <c r="AX302" s="220"/>
      <c r="AY302" s="221"/>
      <c r="AZ302" s="115"/>
      <c r="BA302" s="97"/>
      <c r="BB302" s="98"/>
      <c r="BC302" s="98"/>
      <c r="BD302" s="98"/>
      <c r="BE302" s="116"/>
      <c r="BF302" s="101"/>
      <c r="BG302" s="84"/>
      <c r="BH302" s="84"/>
      <c r="BI302" s="102"/>
      <c r="BJ302" s="102"/>
      <c r="BK302" s="102"/>
      <c r="BL302" s="103"/>
      <c r="BM302" s="104"/>
      <c r="BN302" s="102"/>
      <c r="BO302" s="102"/>
      <c r="BP302" s="104"/>
      <c r="BQ302" s="104"/>
      <c r="BR302" s="104"/>
      <c r="BS302" s="231"/>
      <c r="BT302" s="105">
        <f t="shared" si="204"/>
        <v>1</v>
      </c>
      <c r="BU302" s="105">
        <f t="shared" si="205"/>
        <v>1</v>
      </c>
      <c r="BV302" s="105">
        <f t="shared" si="206"/>
        <v>1</v>
      </c>
      <c r="BW302" s="105">
        <f t="shared" si="196"/>
        <v>1</v>
      </c>
      <c r="BX302" s="105">
        <f t="shared" si="207"/>
        <v>1</v>
      </c>
      <c r="BY302" s="105">
        <f t="shared" si="208"/>
        <v>1</v>
      </c>
      <c r="BZ302" s="105">
        <f t="shared" si="209"/>
        <v>1</v>
      </c>
      <c r="CA302" s="215">
        <v>0.98</v>
      </c>
      <c r="CB302" s="215">
        <v>0.9</v>
      </c>
      <c r="CC302" s="314"/>
      <c r="CD302" s="314"/>
      <c r="CE302" s="314"/>
      <c r="CF302" s="314"/>
      <c r="CG302" s="314"/>
      <c r="CH302" s="314"/>
      <c r="CI302" s="314"/>
      <c r="CJ302" s="216">
        <v>0.998</v>
      </c>
      <c r="CK302" s="216">
        <v>0.95</v>
      </c>
      <c r="CL302" s="217">
        <f t="shared" si="197"/>
        <v>0</v>
      </c>
      <c r="CM302" s="217">
        <f t="shared" si="198"/>
        <v>0</v>
      </c>
      <c r="CN302" s="217">
        <f t="shared" si="199"/>
        <v>0</v>
      </c>
      <c r="CO302" s="217">
        <f t="shared" si="200"/>
        <v>0</v>
      </c>
      <c r="CP302" s="217">
        <f t="shared" si="201"/>
        <v>0</v>
      </c>
      <c r="CQ302" s="217">
        <f t="shared" si="202"/>
        <v>0</v>
      </c>
      <c r="CR302" s="217">
        <f t="shared" si="203"/>
        <v>0</v>
      </c>
      <c r="CS302" s="317"/>
      <c r="CT302" s="317"/>
      <c r="CU302" s="317"/>
      <c r="CV302" s="317"/>
      <c r="CW302" s="317"/>
      <c r="CX302" s="317"/>
      <c r="CY302" s="317"/>
      <c r="CZ302" s="316"/>
      <c r="DA302" s="312"/>
      <c r="DB302" s="312"/>
      <c r="DC302" s="312"/>
      <c r="DD302" s="312"/>
      <c r="DE302" s="84">
        <f t="shared" si="181"/>
        <v>0</v>
      </c>
      <c r="DF302" s="84">
        <f t="shared" si="181"/>
        <v>0</v>
      </c>
      <c r="DG302" s="84">
        <f t="shared" si="181"/>
        <v>0</v>
      </c>
      <c r="DH302" s="84">
        <f t="shared" si="182"/>
        <v>0</v>
      </c>
      <c r="DI302" s="84">
        <f t="shared" si="182"/>
        <v>0</v>
      </c>
      <c r="DJ302" s="84">
        <f t="shared" si="182"/>
        <v>0</v>
      </c>
      <c r="DK302" s="84">
        <f t="shared" si="178"/>
        <v>0</v>
      </c>
      <c r="DL302" s="311"/>
      <c r="DM302" s="311"/>
      <c r="DN302" s="311"/>
      <c r="DO302" s="311"/>
      <c r="DP302" s="311"/>
      <c r="DQ302" s="311"/>
      <c r="DR302" s="311"/>
    </row>
    <row r="303" spans="1:122" ht="13.5" thickBot="1" x14ac:dyDescent="0.25">
      <c r="A303" s="84">
        <v>1977</v>
      </c>
      <c r="B303" s="310"/>
      <c r="C303" s="112">
        <v>42799</v>
      </c>
      <c r="D303" s="87"/>
      <c r="E303" s="84"/>
      <c r="F303" s="88"/>
      <c r="G303" s="84"/>
      <c r="H303" s="89"/>
      <c r="I303" s="88"/>
      <c r="J303" s="84"/>
      <c r="K303" s="88"/>
      <c r="L303" s="89"/>
      <c r="M303" s="88"/>
      <c r="N303" s="88"/>
      <c r="O303" s="88"/>
      <c r="P303" s="90"/>
      <c r="Q303" s="88"/>
      <c r="R303" s="88"/>
      <c r="S303" s="88"/>
      <c r="T303" s="90"/>
      <c r="U303" s="88"/>
      <c r="V303" s="88"/>
      <c r="W303" s="88"/>
      <c r="X303" s="90"/>
      <c r="Y303" s="84"/>
      <c r="Z303" s="84"/>
      <c r="AA303" s="94"/>
      <c r="AB303" s="114"/>
      <c r="AC303" s="84"/>
      <c r="AD303" s="84"/>
      <c r="AE303" s="114"/>
      <c r="AF303" s="84"/>
      <c r="AG303" s="84"/>
      <c r="AH303" s="114"/>
      <c r="AI303" s="84"/>
      <c r="AJ303" s="84"/>
      <c r="AK303" s="218"/>
      <c r="AL303" s="84"/>
      <c r="AM303" s="94"/>
      <c r="AN303" s="218"/>
      <c r="AO303" s="84"/>
      <c r="AP303" s="94"/>
      <c r="AQ303" s="218"/>
      <c r="AR303" s="84"/>
      <c r="AS303" s="94"/>
      <c r="AT303" s="218"/>
      <c r="AU303" s="84"/>
      <c r="AV303" s="219"/>
      <c r="AW303" s="220"/>
      <c r="AX303" s="220"/>
      <c r="AY303" s="221"/>
      <c r="AZ303" s="115"/>
      <c r="BA303" s="97"/>
      <c r="BB303" s="98"/>
      <c r="BC303" s="98"/>
      <c r="BD303" s="98"/>
      <c r="BE303" s="116"/>
      <c r="BF303" s="101"/>
      <c r="BG303" s="84"/>
      <c r="BH303" s="84"/>
      <c r="BI303" s="102"/>
      <c r="BJ303" s="102"/>
      <c r="BK303" s="102"/>
      <c r="BL303" s="103"/>
      <c r="BM303" s="104"/>
      <c r="BN303" s="102"/>
      <c r="BO303" s="102"/>
      <c r="BP303" s="104"/>
      <c r="BQ303" s="104"/>
      <c r="BR303" s="104"/>
      <c r="BS303" s="231"/>
      <c r="BT303" s="105">
        <f t="shared" si="204"/>
        <v>1</v>
      </c>
      <c r="BU303" s="105">
        <f t="shared" si="205"/>
        <v>1</v>
      </c>
      <c r="BV303" s="105">
        <f t="shared" si="206"/>
        <v>1</v>
      </c>
      <c r="BW303" s="105">
        <f t="shared" si="196"/>
        <v>1</v>
      </c>
      <c r="BX303" s="105">
        <f t="shared" si="207"/>
        <v>1</v>
      </c>
      <c r="BY303" s="105">
        <f t="shared" si="208"/>
        <v>1</v>
      </c>
      <c r="BZ303" s="105">
        <f t="shared" si="209"/>
        <v>1</v>
      </c>
      <c r="CA303" s="215">
        <v>0.98</v>
      </c>
      <c r="CB303" s="215">
        <v>0.9</v>
      </c>
      <c r="CC303" s="315"/>
      <c r="CD303" s="315"/>
      <c r="CE303" s="315"/>
      <c r="CF303" s="315"/>
      <c r="CG303" s="315"/>
      <c r="CH303" s="315"/>
      <c r="CI303" s="315"/>
      <c r="CJ303" s="216">
        <v>0.998</v>
      </c>
      <c r="CK303" s="216">
        <v>0.95</v>
      </c>
      <c r="CL303" s="217">
        <f t="shared" si="197"/>
        <v>0</v>
      </c>
      <c r="CM303" s="217">
        <f t="shared" si="198"/>
        <v>0</v>
      </c>
      <c r="CN303" s="217">
        <f t="shared" si="199"/>
        <v>0</v>
      </c>
      <c r="CO303" s="217">
        <f t="shared" si="200"/>
        <v>0</v>
      </c>
      <c r="CP303" s="217">
        <f t="shared" si="201"/>
        <v>0</v>
      </c>
      <c r="CQ303" s="217">
        <f t="shared" si="202"/>
        <v>0</v>
      </c>
      <c r="CR303" s="217">
        <f t="shared" si="203"/>
        <v>0</v>
      </c>
      <c r="CS303" s="317"/>
      <c r="CT303" s="317"/>
      <c r="CU303" s="317"/>
      <c r="CV303" s="317"/>
      <c r="CW303" s="317"/>
      <c r="CX303" s="317"/>
      <c r="CY303" s="317"/>
      <c r="CZ303" s="316"/>
      <c r="DA303" s="312"/>
      <c r="DB303" s="312"/>
      <c r="DC303" s="312"/>
      <c r="DD303" s="312"/>
      <c r="DE303" s="84">
        <f t="shared" si="181"/>
        <v>0</v>
      </c>
      <c r="DF303" s="84">
        <f t="shared" si="181"/>
        <v>0</v>
      </c>
      <c r="DG303" s="84">
        <f t="shared" si="181"/>
        <v>0</v>
      </c>
      <c r="DH303" s="84">
        <f t="shared" si="182"/>
        <v>0</v>
      </c>
      <c r="DI303" s="84">
        <f t="shared" si="182"/>
        <v>0</v>
      </c>
      <c r="DJ303" s="84">
        <f t="shared" si="182"/>
        <v>0</v>
      </c>
      <c r="DK303" s="84">
        <f t="shared" si="178"/>
        <v>0</v>
      </c>
      <c r="DL303" s="311"/>
      <c r="DM303" s="311"/>
      <c r="DN303" s="311"/>
      <c r="DO303" s="311"/>
      <c r="DP303" s="311"/>
      <c r="DQ303" s="311"/>
      <c r="DR303" s="311"/>
    </row>
    <row r="304" spans="1:122" ht="13.5" thickBot="1" x14ac:dyDescent="0.25">
      <c r="A304" s="84">
        <v>1978</v>
      </c>
      <c r="B304" s="308">
        <v>10</v>
      </c>
      <c r="C304" s="112">
        <v>42800</v>
      </c>
      <c r="D304" s="87"/>
      <c r="E304" s="84"/>
      <c r="F304" s="88"/>
      <c r="G304" s="84"/>
      <c r="H304" s="89"/>
      <c r="I304" s="88"/>
      <c r="J304" s="84"/>
      <c r="K304" s="88"/>
      <c r="L304" s="89"/>
      <c r="M304" s="88"/>
      <c r="N304" s="88"/>
      <c r="O304" s="88"/>
      <c r="P304" s="90"/>
      <c r="Q304" s="88"/>
      <c r="R304" s="88"/>
      <c r="S304" s="88"/>
      <c r="T304" s="90"/>
      <c r="U304" s="88"/>
      <c r="V304" s="88"/>
      <c r="W304" s="88"/>
      <c r="X304" s="90"/>
      <c r="Y304" s="84"/>
      <c r="Z304" s="84"/>
      <c r="AA304" s="94"/>
      <c r="AB304" s="114"/>
      <c r="AC304" s="84"/>
      <c r="AD304" s="84"/>
      <c r="AE304" s="114"/>
      <c r="AF304" s="84"/>
      <c r="AG304" s="84"/>
      <c r="AH304" s="114"/>
      <c r="AI304" s="84"/>
      <c r="AJ304" s="84"/>
      <c r="AK304" s="218"/>
      <c r="AL304" s="84"/>
      <c r="AM304" s="94"/>
      <c r="AN304" s="218"/>
      <c r="AO304" s="84"/>
      <c r="AP304" s="94"/>
      <c r="AQ304" s="218"/>
      <c r="AR304" s="84"/>
      <c r="AS304" s="94"/>
      <c r="AT304" s="218"/>
      <c r="AU304" s="84"/>
      <c r="AV304" s="219"/>
      <c r="AW304" s="220"/>
      <c r="AX304" s="220"/>
      <c r="AY304" s="221"/>
      <c r="AZ304" s="115"/>
      <c r="BA304" s="97"/>
      <c r="BB304" s="98"/>
      <c r="BC304" s="98"/>
      <c r="BD304" s="98"/>
      <c r="BE304" s="116"/>
      <c r="BF304" s="101"/>
      <c r="BG304" s="84"/>
      <c r="BH304" s="84"/>
      <c r="BI304" s="102"/>
      <c r="BJ304" s="102"/>
      <c r="BK304" s="102"/>
      <c r="BL304" s="103"/>
      <c r="BM304" s="104"/>
      <c r="BN304" s="102"/>
      <c r="BO304" s="102"/>
      <c r="BP304" s="104"/>
      <c r="BQ304" s="104"/>
      <c r="BR304" s="104"/>
      <c r="BS304" s="231"/>
      <c r="BT304" s="105">
        <f t="shared" si="204"/>
        <v>1</v>
      </c>
      <c r="BU304" s="105">
        <f t="shared" si="205"/>
        <v>1</v>
      </c>
      <c r="BV304" s="105">
        <f t="shared" si="206"/>
        <v>1</v>
      </c>
      <c r="BW304" s="105">
        <f t="shared" si="196"/>
        <v>1</v>
      </c>
      <c r="BX304" s="105">
        <f t="shared" si="207"/>
        <v>1</v>
      </c>
      <c r="BY304" s="105">
        <f t="shared" si="208"/>
        <v>1</v>
      </c>
      <c r="BZ304" s="105">
        <f t="shared" si="209"/>
        <v>1</v>
      </c>
      <c r="CA304" s="215">
        <v>0.98</v>
      </c>
      <c r="CB304" s="215">
        <v>0.9</v>
      </c>
      <c r="CC304" s="313">
        <f t="shared" ref="CC304:CI304" si="215">AVERAGE(BT304:BT310)</f>
        <v>1</v>
      </c>
      <c r="CD304" s="313">
        <f t="shared" si="215"/>
        <v>1</v>
      </c>
      <c r="CE304" s="313">
        <f t="shared" si="215"/>
        <v>1</v>
      </c>
      <c r="CF304" s="313">
        <f t="shared" si="215"/>
        <v>1</v>
      </c>
      <c r="CG304" s="313">
        <f t="shared" si="215"/>
        <v>1</v>
      </c>
      <c r="CH304" s="313">
        <f t="shared" si="215"/>
        <v>1</v>
      </c>
      <c r="CI304" s="313">
        <f t="shared" si="215"/>
        <v>1</v>
      </c>
      <c r="CJ304" s="216">
        <v>0.998</v>
      </c>
      <c r="CK304" s="216">
        <v>0.95</v>
      </c>
      <c r="CL304" s="217">
        <f t="shared" si="197"/>
        <v>0</v>
      </c>
      <c r="CM304" s="217">
        <f t="shared" si="198"/>
        <v>0</v>
      </c>
      <c r="CN304" s="217">
        <f t="shared" si="199"/>
        <v>0</v>
      </c>
      <c r="CO304" s="217">
        <f t="shared" si="200"/>
        <v>0</v>
      </c>
      <c r="CP304" s="217">
        <f t="shared" si="201"/>
        <v>0</v>
      </c>
      <c r="CQ304" s="217">
        <f t="shared" si="202"/>
        <v>0</v>
      </c>
      <c r="CR304" s="217">
        <f t="shared" si="203"/>
        <v>0</v>
      </c>
      <c r="CS304" s="316">
        <f t="shared" ref="CS304:CY304" si="216">AVERAGE(CL304:CL310)</f>
        <v>0</v>
      </c>
      <c r="CT304" s="316">
        <f t="shared" si="216"/>
        <v>0</v>
      </c>
      <c r="CU304" s="316">
        <f t="shared" si="216"/>
        <v>0</v>
      </c>
      <c r="CV304" s="316">
        <f t="shared" si="216"/>
        <v>0</v>
      </c>
      <c r="CW304" s="316">
        <f t="shared" si="216"/>
        <v>0</v>
      </c>
      <c r="CX304" s="316">
        <f t="shared" si="216"/>
        <v>0</v>
      </c>
      <c r="CY304" s="316">
        <f t="shared" si="216"/>
        <v>0</v>
      </c>
      <c r="CZ304" s="316" t="e">
        <f>(SUM(Q303:Q309)-SUM(R303:R309))/SUM(Q303:Q309)</f>
        <v>#DIV/0!</v>
      </c>
      <c r="DA304" s="312" t="e">
        <f>(SUM(U303:U309)-SUM(V303:V309))/SUM(U303:U309)</f>
        <v>#DIV/0!</v>
      </c>
      <c r="DB304" s="312" t="e">
        <f>((SUM(E303:E309)-SUM(F303:F309))/SUM(E303:E309))</f>
        <v>#DIV/0!</v>
      </c>
      <c r="DC304" s="312" t="e">
        <f>((SUM(I303:I309)-SUM(J303:J309))/SUM(I303:I309))</f>
        <v>#DIV/0!</v>
      </c>
      <c r="DD304" s="312" t="e">
        <f>((SUM(M303:M309)-SUM(N303:N309))/SUM(M303:M309))</f>
        <v>#DIV/0!</v>
      </c>
      <c r="DE304" s="84">
        <f t="shared" si="181"/>
        <v>0</v>
      </c>
      <c r="DF304" s="84">
        <f t="shared" si="181"/>
        <v>0</v>
      </c>
      <c r="DG304" s="84">
        <f t="shared" si="181"/>
        <v>0</v>
      </c>
      <c r="DH304" s="84">
        <f t="shared" si="182"/>
        <v>0</v>
      </c>
      <c r="DI304" s="84">
        <f t="shared" si="182"/>
        <v>0</v>
      </c>
      <c r="DJ304" s="84">
        <f t="shared" si="182"/>
        <v>0</v>
      </c>
      <c r="DK304" s="84">
        <f t="shared" si="178"/>
        <v>0</v>
      </c>
      <c r="DL304" s="311">
        <f>IF(CC304&lt;99%,5000,IF(CC304&lt;99.2%,4500,IF(CC304&lt;99.3%,4000,IF(CC304&lt;99.4%,3500,IF(CC304&lt;99.5%,3000,IF(CC304&lt;99.6%,2500,IF(CC304&lt;99.7%,2000,IF(CC304&lt;99.8%,1500,))))))))</f>
        <v>0</v>
      </c>
      <c r="DM304" s="311">
        <f>IF(CD304&lt;99%,5000,IF(CD304&lt;99.2%,4500,IF(CD304&lt;99.3%,4000,IF(CD304&lt;99.4%,3500,IF(CD304&lt;99.5%,3000,IF(CD304&lt;99.6%,2500,IF(CD304&lt;99.7%,2000,IF(CD304&lt;99.8%,1500,))))))))</f>
        <v>0</v>
      </c>
      <c r="DN304" s="311">
        <f>IF(CE304&lt;99%,5000,IF(CE304&lt;99.2%,4500,IF(CE304&lt;99.3%,4000,IF(CE304&lt;99.4%,3500,IF(CE304&lt;99.5%,3000,IF(CE304&lt;99.6%,2500,IF(CE304&lt;99.7%,2000,IF(CE304&lt;99.8%,1500,))))))))</f>
        <v>0</v>
      </c>
      <c r="DO304" s="311">
        <f>IF(CF304&lt;88.2%,5000,IF(CF304&lt;88.4%,4500,IF(CF304&lt;88.5%,4000,IF(CF304&lt;88.6%,3500,IF(CF304&lt;88.7%,3000,IF(CF304&lt;88.8%,2500,IF(CF304&lt;88.9%,2000,IF(CF304&lt;90%,1500,))))))))</f>
        <v>0</v>
      </c>
      <c r="DP304" s="311">
        <f>IF(CG304&lt;99%,5000,IF(CG304&lt;99.2%,4500,IF(CG304&lt;99.3%,4000,IF(CG304&lt;99.4%,3500,IF(CG304&lt;99.5%,3000,IF(CG304&lt;99.6%,2500,IF(CG304&lt;99.7%,2000,IF(CG304&lt;99.8%,1500,))))))))</f>
        <v>0</v>
      </c>
      <c r="DQ304" s="311">
        <f>IF(CH304&lt;99%,5000,IF(CH304&lt;99.2%,4500,IF(CH304&lt;99.3%,4000,IF(CH304&lt;99.4%,3500,IF(CH304&lt;99.5%,3000,IF(CH304&lt;99.6%,2500,IF(CH304&lt;99.7%,2000,IF(CH304&lt;99.8%,1500,))))))))</f>
        <v>0</v>
      </c>
      <c r="DR304" s="311">
        <f>IF(CI304&lt;99%,5000,IF(CI304&lt;99.2%,4500,IF(CI304&lt;99.3%,4000,IF(CI304&lt;99.4%,3500,IF(CI304&lt;99.5%,3000,IF(CI304&lt;99.6%,2500,IF(CI304&lt;99.7%,2000,IF(CI304&lt;99.8%,1500,))))))))</f>
        <v>0</v>
      </c>
    </row>
    <row r="305" spans="1:122" ht="13.5" thickBot="1" x14ac:dyDescent="0.25">
      <c r="A305" s="84">
        <v>1979</v>
      </c>
      <c r="B305" s="309"/>
      <c r="C305" s="112">
        <v>42801</v>
      </c>
      <c r="D305" s="87"/>
      <c r="E305" s="84"/>
      <c r="F305" s="88"/>
      <c r="G305" s="84"/>
      <c r="H305" s="89"/>
      <c r="I305" s="88"/>
      <c r="J305" s="84"/>
      <c r="K305" s="88"/>
      <c r="L305" s="89"/>
      <c r="M305" s="88"/>
      <c r="N305" s="88"/>
      <c r="O305" s="88"/>
      <c r="P305" s="90"/>
      <c r="Q305" s="88"/>
      <c r="R305" s="88"/>
      <c r="S305" s="88"/>
      <c r="T305" s="90"/>
      <c r="U305" s="88"/>
      <c r="V305" s="88"/>
      <c r="W305" s="88"/>
      <c r="X305" s="90"/>
      <c r="Y305" s="84"/>
      <c r="Z305" s="84"/>
      <c r="AA305" s="94"/>
      <c r="AB305" s="114"/>
      <c r="AC305" s="84"/>
      <c r="AD305" s="84"/>
      <c r="AE305" s="114"/>
      <c r="AF305" s="84"/>
      <c r="AG305" s="84"/>
      <c r="AH305" s="114"/>
      <c r="AI305" s="84"/>
      <c r="AJ305" s="84"/>
      <c r="AK305" s="218"/>
      <c r="AL305" s="84"/>
      <c r="AM305" s="94"/>
      <c r="AN305" s="218"/>
      <c r="AO305" s="84"/>
      <c r="AP305" s="94"/>
      <c r="AQ305" s="218"/>
      <c r="AR305" s="84"/>
      <c r="AS305" s="94"/>
      <c r="AT305" s="218"/>
      <c r="AU305" s="84"/>
      <c r="AV305" s="219"/>
      <c r="AW305" s="220"/>
      <c r="AX305" s="220"/>
      <c r="AY305" s="221"/>
      <c r="AZ305" s="115"/>
      <c r="BA305" s="97"/>
      <c r="BB305" s="98"/>
      <c r="BC305" s="98"/>
      <c r="BD305" s="98"/>
      <c r="BE305" s="116"/>
      <c r="BF305" s="101"/>
      <c r="BG305" s="84"/>
      <c r="BH305" s="84"/>
      <c r="BI305" s="102"/>
      <c r="BJ305" s="102"/>
      <c r="BK305" s="102"/>
      <c r="BL305" s="103"/>
      <c r="BM305" s="104"/>
      <c r="BN305" s="102"/>
      <c r="BO305" s="102"/>
      <c r="BP305" s="104"/>
      <c r="BQ305" s="104"/>
      <c r="BR305" s="104"/>
      <c r="BS305" s="231"/>
      <c r="BT305" s="105">
        <f t="shared" si="204"/>
        <v>1</v>
      </c>
      <c r="BU305" s="105">
        <f t="shared" si="205"/>
        <v>1</v>
      </c>
      <c r="BV305" s="105">
        <f t="shared" si="206"/>
        <v>1</v>
      </c>
      <c r="BW305" s="105">
        <f t="shared" si="196"/>
        <v>1</v>
      </c>
      <c r="BX305" s="105">
        <f t="shared" si="207"/>
        <v>1</v>
      </c>
      <c r="BY305" s="105">
        <f t="shared" si="208"/>
        <v>1</v>
      </c>
      <c r="BZ305" s="105">
        <f t="shared" si="209"/>
        <v>1</v>
      </c>
      <c r="CA305" s="215">
        <v>0.98</v>
      </c>
      <c r="CB305" s="215">
        <v>0.9</v>
      </c>
      <c r="CC305" s="314"/>
      <c r="CD305" s="314"/>
      <c r="CE305" s="314"/>
      <c r="CF305" s="314"/>
      <c r="CG305" s="314"/>
      <c r="CH305" s="314"/>
      <c r="CI305" s="314"/>
      <c r="CJ305" s="216">
        <v>0.998</v>
      </c>
      <c r="CK305" s="216">
        <v>0.95</v>
      </c>
      <c r="CL305" s="217">
        <f t="shared" si="197"/>
        <v>0</v>
      </c>
      <c r="CM305" s="217">
        <f t="shared" si="198"/>
        <v>0</v>
      </c>
      <c r="CN305" s="217">
        <f t="shared" si="199"/>
        <v>0</v>
      </c>
      <c r="CO305" s="217">
        <f t="shared" si="200"/>
        <v>0</v>
      </c>
      <c r="CP305" s="217">
        <f t="shared" si="201"/>
        <v>0</v>
      </c>
      <c r="CQ305" s="217">
        <f t="shared" si="202"/>
        <v>0</v>
      </c>
      <c r="CR305" s="217">
        <f t="shared" si="203"/>
        <v>0</v>
      </c>
      <c r="CS305" s="317"/>
      <c r="CT305" s="317"/>
      <c r="CU305" s="317"/>
      <c r="CV305" s="317"/>
      <c r="CW305" s="317"/>
      <c r="CX305" s="317"/>
      <c r="CY305" s="317"/>
      <c r="CZ305" s="316"/>
      <c r="DA305" s="312"/>
      <c r="DB305" s="312"/>
      <c r="DC305" s="312"/>
      <c r="DD305" s="312"/>
      <c r="DE305" s="84">
        <f t="shared" si="181"/>
        <v>0</v>
      </c>
      <c r="DF305" s="84">
        <f t="shared" si="181"/>
        <v>0</v>
      </c>
      <c r="DG305" s="84">
        <f t="shared" si="181"/>
        <v>0</v>
      </c>
      <c r="DH305" s="84">
        <f t="shared" si="182"/>
        <v>0</v>
      </c>
      <c r="DI305" s="84">
        <f t="shared" si="182"/>
        <v>0</v>
      </c>
      <c r="DJ305" s="84">
        <f t="shared" si="182"/>
        <v>0</v>
      </c>
      <c r="DK305" s="84">
        <f t="shared" si="178"/>
        <v>0</v>
      </c>
      <c r="DL305" s="311"/>
      <c r="DM305" s="311"/>
      <c r="DN305" s="311"/>
      <c r="DO305" s="311"/>
      <c r="DP305" s="311"/>
      <c r="DQ305" s="311"/>
      <c r="DR305" s="311"/>
    </row>
    <row r="306" spans="1:122" ht="13.5" thickBot="1" x14ac:dyDescent="0.25">
      <c r="A306" s="84">
        <v>1980</v>
      </c>
      <c r="B306" s="309"/>
      <c r="C306" s="112">
        <v>42802</v>
      </c>
      <c r="D306" s="87"/>
      <c r="E306" s="84"/>
      <c r="F306" s="88"/>
      <c r="G306" s="84"/>
      <c r="H306" s="89"/>
      <c r="I306" s="88"/>
      <c r="J306" s="84"/>
      <c r="K306" s="88"/>
      <c r="L306" s="89"/>
      <c r="M306" s="88"/>
      <c r="N306" s="88"/>
      <c r="O306" s="88"/>
      <c r="P306" s="90"/>
      <c r="Q306" s="88"/>
      <c r="R306" s="88"/>
      <c r="S306" s="88"/>
      <c r="T306" s="90"/>
      <c r="U306" s="88"/>
      <c r="V306" s="88"/>
      <c r="W306" s="88"/>
      <c r="X306" s="90"/>
      <c r="Y306" s="84"/>
      <c r="Z306" s="84"/>
      <c r="AA306" s="94"/>
      <c r="AB306" s="114"/>
      <c r="AC306" s="84"/>
      <c r="AD306" s="84"/>
      <c r="AE306" s="114"/>
      <c r="AF306" s="84"/>
      <c r="AG306" s="84"/>
      <c r="AH306" s="114"/>
      <c r="AI306" s="84"/>
      <c r="AJ306" s="84"/>
      <c r="AK306" s="218"/>
      <c r="AL306" s="84"/>
      <c r="AM306" s="94"/>
      <c r="AN306" s="218"/>
      <c r="AO306" s="84"/>
      <c r="AP306" s="94"/>
      <c r="AQ306" s="218"/>
      <c r="AR306" s="84"/>
      <c r="AS306" s="94"/>
      <c r="AT306" s="218"/>
      <c r="AU306" s="84"/>
      <c r="AV306" s="219"/>
      <c r="AW306" s="220"/>
      <c r="AX306" s="220"/>
      <c r="AY306" s="221"/>
      <c r="AZ306" s="115"/>
      <c r="BA306" s="97"/>
      <c r="BB306" s="98"/>
      <c r="BC306" s="98"/>
      <c r="BD306" s="98"/>
      <c r="BE306" s="116"/>
      <c r="BF306" s="101"/>
      <c r="BG306" s="84"/>
      <c r="BH306" s="84"/>
      <c r="BI306" s="102"/>
      <c r="BJ306" s="102"/>
      <c r="BK306" s="102"/>
      <c r="BL306" s="103"/>
      <c r="BM306" s="104"/>
      <c r="BN306" s="102"/>
      <c r="BO306" s="102"/>
      <c r="BP306" s="104"/>
      <c r="BQ306" s="104"/>
      <c r="BR306" s="104"/>
      <c r="BS306" s="231"/>
      <c r="BT306" s="105">
        <f t="shared" si="204"/>
        <v>1</v>
      </c>
      <c r="BU306" s="105">
        <f t="shared" si="205"/>
        <v>1</v>
      </c>
      <c r="BV306" s="105">
        <f t="shared" si="206"/>
        <v>1</v>
      </c>
      <c r="BW306" s="105">
        <f t="shared" si="196"/>
        <v>1</v>
      </c>
      <c r="BX306" s="105">
        <f t="shared" si="207"/>
        <v>1</v>
      </c>
      <c r="BY306" s="105">
        <f t="shared" si="208"/>
        <v>1</v>
      </c>
      <c r="BZ306" s="105">
        <f t="shared" si="209"/>
        <v>1</v>
      </c>
      <c r="CA306" s="215">
        <v>0.98</v>
      </c>
      <c r="CB306" s="215">
        <v>0.9</v>
      </c>
      <c r="CC306" s="314"/>
      <c r="CD306" s="314"/>
      <c r="CE306" s="314"/>
      <c r="CF306" s="314"/>
      <c r="CG306" s="314"/>
      <c r="CH306" s="314"/>
      <c r="CI306" s="314"/>
      <c r="CJ306" s="216">
        <v>0.998</v>
      </c>
      <c r="CK306" s="216">
        <v>0.95</v>
      </c>
      <c r="CL306" s="217">
        <f t="shared" si="197"/>
        <v>0</v>
      </c>
      <c r="CM306" s="217">
        <f t="shared" si="198"/>
        <v>0</v>
      </c>
      <c r="CN306" s="217">
        <f t="shared" si="199"/>
        <v>0</v>
      </c>
      <c r="CO306" s="217">
        <f t="shared" si="200"/>
        <v>0</v>
      </c>
      <c r="CP306" s="217">
        <f t="shared" si="201"/>
        <v>0</v>
      </c>
      <c r="CQ306" s="217">
        <f t="shared" si="202"/>
        <v>0</v>
      </c>
      <c r="CR306" s="217">
        <f t="shared" si="203"/>
        <v>0</v>
      </c>
      <c r="CS306" s="317"/>
      <c r="CT306" s="317"/>
      <c r="CU306" s="317"/>
      <c r="CV306" s="317"/>
      <c r="CW306" s="317"/>
      <c r="CX306" s="317"/>
      <c r="CY306" s="317"/>
      <c r="CZ306" s="316"/>
      <c r="DA306" s="312"/>
      <c r="DB306" s="312"/>
      <c r="DC306" s="312"/>
      <c r="DD306" s="312"/>
      <c r="DE306" s="84">
        <f t="shared" si="181"/>
        <v>0</v>
      </c>
      <c r="DF306" s="84">
        <f t="shared" si="181"/>
        <v>0</v>
      </c>
      <c r="DG306" s="84">
        <f t="shared" si="181"/>
        <v>0</v>
      </c>
      <c r="DH306" s="84">
        <f t="shared" si="182"/>
        <v>0</v>
      </c>
      <c r="DI306" s="84">
        <f t="shared" si="182"/>
        <v>0</v>
      </c>
      <c r="DJ306" s="84">
        <f t="shared" si="182"/>
        <v>0</v>
      </c>
      <c r="DK306" s="84">
        <f t="shared" si="178"/>
        <v>0</v>
      </c>
      <c r="DL306" s="311"/>
      <c r="DM306" s="311"/>
      <c r="DN306" s="311"/>
      <c r="DO306" s="311"/>
      <c r="DP306" s="311"/>
      <c r="DQ306" s="311"/>
      <c r="DR306" s="311"/>
    </row>
    <row r="307" spans="1:122" ht="13.5" thickBot="1" x14ac:dyDescent="0.25">
      <c r="A307" s="84">
        <v>1981</v>
      </c>
      <c r="B307" s="309"/>
      <c r="C307" s="112">
        <v>42803</v>
      </c>
      <c r="D307" s="87"/>
      <c r="E307" s="84"/>
      <c r="F307" s="88"/>
      <c r="G307" s="84"/>
      <c r="H307" s="89"/>
      <c r="I307" s="88"/>
      <c r="J307" s="84"/>
      <c r="K307" s="88"/>
      <c r="L307" s="89"/>
      <c r="M307" s="88"/>
      <c r="N307" s="88"/>
      <c r="O307" s="88"/>
      <c r="P307" s="90"/>
      <c r="Q307" s="88"/>
      <c r="R307" s="88"/>
      <c r="S307" s="88"/>
      <c r="T307" s="90"/>
      <c r="U307" s="88"/>
      <c r="V307" s="88"/>
      <c r="W307" s="88"/>
      <c r="X307" s="90"/>
      <c r="Y307" s="84"/>
      <c r="Z307" s="84"/>
      <c r="AA307" s="94"/>
      <c r="AB307" s="114"/>
      <c r="AC307" s="84"/>
      <c r="AD307" s="84"/>
      <c r="AE307" s="114"/>
      <c r="AF307" s="84"/>
      <c r="AG307" s="84"/>
      <c r="AH307" s="114"/>
      <c r="AI307" s="84"/>
      <c r="AJ307" s="84"/>
      <c r="AK307" s="218"/>
      <c r="AL307" s="84"/>
      <c r="AM307" s="94"/>
      <c r="AN307" s="218"/>
      <c r="AO307" s="84"/>
      <c r="AP307" s="94"/>
      <c r="AQ307" s="218"/>
      <c r="AR307" s="84"/>
      <c r="AS307" s="94"/>
      <c r="AT307" s="218"/>
      <c r="AU307" s="84"/>
      <c r="AV307" s="219"/>
      <c r="AW307" s="220"/>
      <c r="AX307" s="220"/>
      <c r="AY307" s="221"/>
      <c r="AZ307" s="115"/>
      <c r="BA307" s="97"/>
      <c r="BB307" s="98"/>
      <c r="BC307" s="98"/>
      <c r="BD307" s="98"/>
      <c r="BE307" s="116"/>
      <c r="BF307" s="101"/>
      <c r="BG307" s="84"/>
      <c r="BH307" s="84"/>
      <c r="BI307" s="102"/>
      <c r="BJ307" s="102"/>
      <c r="BK307" s="102"/>
      <c r="BL307" s="103"/>
      <c r="BM307" s="104"/>
      <c r="BN307" s="102"/>
      <c r="BO307" s="102"/>
      <c r="BP307" s="104"/>
      <c r="BQ307" s="104"/>
      <c r="BR307" s="104"/>
      <c r="BS307" s="231"/>
      <c r="BT307" s="105">
        <f t="shared" si="204"/>
        <v>1</v>
      </c>
      <c r="BU307" s="105">
        <f t="shared" si="205"/>
        <v>1</v>
      </c>
      <c r="BV307" s="105">
        <f t="shared" si="206"/>
        <v>1</v>
      </c>
      <c r="BW307" s="105">
        <f t="shared" si="196"/>
        <v>1</v>
      </c>
      <c r="BX307" s="105">
        <f t="shared" si="207"/>
        <v>1</v>
      </c>
      <c r="BY307" s="105">
        <f t="shared" si="208"/>
        <v>1</v>
      </c>
      <c r="BZ307" s="105">
        <f t="shared" si="209"/>
        <v>1</v>
      </c>
      <c r="CA307" s="215">
        <v>0.98</v>
      </c>
      <c r="CB307" s="215">
        <v>0.9</v>
      </c>
      <c r="CC307" s="314"/>
      <c r="CD307" s="314"/>
      <c r="CE307" s="314"/>
      <c r="CF307" s="314"/>
      <c r="CG307" s="314"/>
      <c r="CH307" s="314"/>
      <c r="CI307" s="314"/>
      <c r="CJ307" s="216">
        <v>0.998</v>
      </c>
      <c r="CK307" s="216">
        <v>0.95</v>
      </c>
      <c r="CL307" s="217">
        <f t="shared" si="197"/>
        <v>0</v>
      </c>
      <c r="CM307" s="217">
        <f t="shared" si="198"/>
        <v>0</v>
      </c>
      <c r="CN307" s="217">
        <f t="shared" si="199"/>
        <v>0</v>
      </c>
      <c r="CO307" s="217">
        <f t="shared" si="200"/>
        <v>0</v>
      </c>
      <c r="CP307" s="217">
        <f t="shared" si="201"/>
        <v>0</v>
      </c>
      <c r="CQ307" s="217">
        <f t="shared" si="202"/>
        <v>0</v>
      </c>
      <c r="CR307" s="217">
        <f t="shared" si="203"/>
        <v>0</v>
      </c>
      <c r="CS307" s="317"/>
      <c r="CT307" s="317"/>
      <c r="CU307" s="317"/>
      <c r="CV307" s="317"/>
      <c r="CW307" s="317"/>
      <c r="CX307" s="317"/>
      <c r="CY307" s="317"/>
      <c r="CZ307" s="316"/>
      <c r="DA307" s="312"/>
      <c r="DB307" s="312"/>
      <c r="DC307" s="312"/>
      <c r="DD307" s="312"/>
      <c r="DE307" s="84">
        <f t="shared" si="181"/>
        <v>0</v>
      </c>
      <c r="DF307" s="84">
        <f t="shared" si="181"/>
        <v>0</v>
      </c>
      <c r="DG307" s="84">
        <f t="shared" si="181"/>
        <v>0</v>
      </c>
      <c r="DH307" s="84">
        <f t="shared" si="182"/>
        <v>0</v>
      </c>
      <c r="DI307" s="84">
        <f t="shared" si="182"/>
        <v>0</v>
      </c>
      <c r="DJ307" s="84">
        <f t="shared" si="182"/>
        <v>0</v>
      </c>
      <c r="DK307" s="84">
        <f t="shared" si="178"/>
        <v>0</v>
      </c>
      <c r="DL307" s="311"/>
      <c r="DM307" s="311"/>
      <c r="DN307" s="311"/>
      <c r="DO307" s="311"/>
      <c r="DP307" s="311"/>
      <c r="DQ307" s="311"/>
      <c r="DR307" s="311"/>
    </row>
    <row r="308" spans="1:122" ht="13.5" thickBot="1" x14ac:dyDescent="0.25">
      <c r="A308" s="84">
        <v>1982</v>
      </c>
      <c r="B308" s="309"/>
      <c r="C308" s="112">
        <v>42804</v>
      </c>
      <c r="D308" s="87"/>
      <c r="E308" s="84"/>
      <c r="F308" s="88"/>
      <c r="G308" s="84"/>
      <c r="H308" s="89"/>
      <c r="I308" s="88"/>
      <c r="J308" s="84"/>
      <c r="K308" s="88"/>
      <c r="L308" s="89"/>
      <c r="M308" s="88"/>
      <c r="N308" s="88"/>
      <c r="O308" s="88"/>
      <c r="P308" s="90"/>
      <c r="Q308" s="88"/>
      <c r="R308" s="88"/>
      <c r="S308" s="88"/>
      <c r="T308" s="90"/>
      <c r="U308" s="88"/>
      <c r="V308" s="88"/>
      <c r="W308" s="88"/>
      <c r="X308" s="90"/>
      <c r="Y308" s="84"/>
      <c r="Z308" s="84"/>
      <c r="AA308" s="94"/>
      <c r="AB308" s="114"/>
      <c r="AC308" s="84"/>
      <c r="AD308" s="84"/>
      <c r="AE308" s="114"/>
      <c r="AF308" s="84"/>
      <c r="AG308" s="84"/>
      <c r="AH308" s="114"/>
      <c r="AI308" s="84"/>
      <c r="AJ308" s="84"/>
      <c r="AK308" s="218"/>
      <c r="AL308" s="84"/>
      <c r="AM308" s="94"/>
      <c r="AN308" s="218"/>
      <c r="AO308" s="84"/>
      <c r="AP308" s="94"/>
      <c r="AQ308" s="218"/>
      <c r="AR308" s="84"/>
      <c r="AS308" s="94"/>
      <c r="AT308" s="218"/>
      <c r="AU308" s="84"/>
      <c r="AV308" s="219"/>
      <c r="AW308" s="220"/>
      <c r="AX308" s="220"/>
      <c r="AY308" s="221"/>
      <c r="AZ308" s="115"/>
      <c r="BA308" s="97"/>
      <c r="BB308" s="98"/>
      <c r="BC308" s="98"/>
      <c r="BD308" s="98"/>
      <c r="BE308" s="116"/>
      <c r="BF308" s="101"/>
      <c r="BG308" s="84"/>
      <c r="BH308" s="84"/>
      <c r="BI308" s="102"/>
      <c r="BJ308" s="102"/>
      <c r="BK308" s="102"/>
      <c r="BL308" s="103"/>
      <c r="BM308" s="104"/>
      <c r="BN308" s="102"/>
      <c r="BO308" s="102"/>
      <c r="BP308" s="104"/>
      <c r="BQ308" s="104"/>
      <c r="BR308" s="104"/>
      <c r="BS308" s="231"/>
      <c r="BT308" s="105">
        <f t="shared" si="204"/>
        <v>1</v>
      </c>
      <c r="BU308" s="105">
        <f t="shared" si="205"/>
        <v>1</v>
      </c>
      <c r="BV308" s="105">
        <f t="shared" si="206"/>
        <v>1</v>
      </c>
      <c r="BW308" s="105">
        <f t="shared" si="196"/>
        <v>1</v>
      </c>
      <c r="BX308" s="105">
        <f t="shared" si="207"/>
        <v>1</v>
      </c>
      <c r="BY308" s="105">
        <f t="shared" si="208"/>
        <v>1</v>
      </c>
      <c r="BZ308" s="105">
        <f t="shared" si="209"/>
        <v>1</v>
      </c>
      <c r="CA308" s="215">
        <v>0.98</v>
      </c>
      <c r="CB308" s="215">
        <v>0.9</v>
      </c>
      <c r="CC308" s="314"/>
      <c r="CD308" s="314"/>
      <c r="CE308" s="314"/>
      <c r="CF308" s="314"/>
      <c r="CG308" s="314"/>
      <c r="CH308" s="314"/>
      <c r="CI308" s="314"/>
      <c r="CJ308" s="216">
        <v>0.998</v>
      </c>
      <c r="CK308" s="216">
        <v>0.95</v>
      </c>
      <c r="CL308" s="217">
        <f t="shared" si="197"/>
        <v>0</v>
      </c>
      <c r="CM308" s="217">
        <f t="shared" si="198"/>
        <v>0</v>
      </c>
      <c r="CN308" s="217">
        <f t="shared" si="199"/>
        <v>0</v>
      </c>
      <c r="CO308" s="217">
        <f t="shared" si="200"/>
        <v>0</v>
      </c>
      <c r="CP308" s="217">
        <f t="shared" si="201"/>
        <v>0</v>
      </c>
      <c r="CQ308" s="217">
        <f t="shared" si="202"/>
        <v>0</v>
      </c>
      <c r="CR308" s="217">
        <f t="shared" si="203"/>
        <v>0</v>
      </c>
      <c r="CS308" s="317"/>
      <c r="CT308" s="317"/>
      <c r="CU308" s="317"/>
      <c r="CV308" s="317"/>
      <c r="CW308" s="317"/>
      <c r="CX308" s="317"/>
      <c r="CY308" s="317"/>
      <c r="CZ308" s="316"/>
      <c r="DA308" s="312"/>
      <c r="DB308" s="312"/>
      <c r="DC308" s="312"/>
      <c r="DD308" s="312"/>
      <c r="DE308" s="84">
        <f t="shared" si="181"/>
        <v>0</v>
      </c>
      <c r="DF308" s="84">
        <f t="shared" si="181"/>
        <v>0</v>
      </c>
      <c r="DG308" s="84">
        <f t="shared" si="181"/>
        <v>0</v>
      </c>
      <c r="DH308" s="84">
        <f t="shared" si="182"/>
        <v>0</v>
      </c>
      <c r="DI308" s="84">
        <f t="shared" si="182"/>
        <v>0</v>
      </c>
      <c r="DJ308" s="84">
        <f t="shared" si="182"/>
        <v>0</v>
      </c>
      <c r="DK308" s="84">
        <f t="shared" si="178"/>
        <v>0</v>
      </c>
      <c r="DL308" s="311"/>
      <c r="DM308" s="311"/>
      <c r="DN308" s="311"/>
      <c r="DO308" s="311"/>
      <c r="DP308" s="311"/>
      <c r="DQ308" s="311"/>
      <c r="DR308" s="311"/>
    </row>
    <row r="309" spans="1:122" ht="13.5" thickBot="1" x14ac:dyDescent="0.25">
      <c r="A309" s="84">
        <v>1983</v>
      </c>
      <c r="B309" s="309"/>
      <c r="C309" s="112">
        <v>42805</v>
      </c>
      <c r="D309" s="87"/>
      <c r="E309" s="84"/>
      <c r="F309" s="88"/>
      <c r="G309" s="84"/>
      <c r="H309" s="89"/>
      <c r="I309" s="88"/>
      <c r="J309" s="84"/>
      <c r="K309" s="88"/>
      <c r="L309" s="89"/>
      <c r="M309" s="88"/>
      <c r="N309" s="88"/>
      <c r="O309" s="88"/>
      <c r="P309" s="90"/>
      <c r="Q309" s="88"/>
      <c r="R309" s="88"/>
      <c r="S309" s="88"/>
      <c r="T309" s="90"/>
      <c r="U309" s="88"/>
      <c r="V309" s="88"/>
      <c r="W309" s="88"/>
      <c r="X309" s="90"/>
      <c r="Y309" s="84"/>
      <c r="Z309" s="84"/>
      <c r="AA309" s="94"/>
      <c r="AB309" s="114"/>
      <c r="AC309" s="84"/>
      <c r="AD309" s="84"/>
      <c r="AE309" s="114"/>
      <c r="AF309" s="84"/>
      <c r="AG309" s="84"/>
      <c r="AH309" s="114"/>
      <c r="AI309" s="84"/>
      <c r="AJ309" s="84"/>
      <c r="AK309" s="218"/>
      <c r="AL309" s="84"/>
      <c r="AM309" s="94"/>
      <c r="AN309" s="218"/>
      <c r="AO309" s="84"/>
      <c r="AP309" s="94"/>
      <c r="AQ309" s="218"/>
      <c r="AR309" s="84"/>
      <c r="AS309" s="94"/>
      <c r="AT309" s="218"/>
      <c r="AU309" s="84"/>
      <c r="AV309" s="219"/>
      <c r="AW309" s="220"/>
      <c r="AX309" s="220"/>
      <c r="AY309" s="221"/>
      <c r="AZ309" s="115"/>
      <c r="BA309" s="97"/>
      <c r="BB309" s="98"/>
      <c r="BC309" s="98"/>
      <c r="BD309" s="98"/>
      <c r="BE309" s="116"/>
      <c r="BF309" s="101"/>
      <c r="BG309" s="84"/>
      <c r="BH309" s="84"/>
      <c r="BI309" s="102"/>
      <c r="BJ309" s="102"/>
      <c r="BK309" s="102"/>
      <c r="BL309" s="103"/>
      <c r="BM309" s="104"/>
      <c r="BN309" s="102"/>
      <c r="BO309" s="102"/>
      <c r="BP309" s="104"/>
      <c r="BQ309" s="104"/>
      <c r="BR309" s="104"/>
      <c r="BS309" s="231"/>
      <c r="BT309" s="105">
        <f t="shared" si="204"/>
        <v>1</v>
      </c>
      <c r="BU309" s="105">
        <f t="shared" si="205"/>
        <v>1</v>
      </c>
      <c r="BV309" s="105">
        <f t="shared" si="206"/>
        <v>1</v>
      </c>
      <c r="BW309" s="105">
        <f t="shared" si="196"/>
        <v>1</v>
      </c>
      <c r="BX309" s="105">
        <f t="shared" si="207"/>
        <v>1</v>
      </c>
      <c r="BY309" s="105">
        <f t="shared" si="208"/>
        <v>1</v>
      </c>
      <c r="BZ309" s="105">
        <f t="shared" si="209"/>
        <v>1</v>
      </c>
      <c r="CA309" s="215">
        <v>0.98</v>
      </c>
      <c r="CB309" s="215">
        <v>0.9</v>
      </c>
      <c r="CC309" s="314"/>
      <c r="CD309" s="314"/>
      <c r="CE309" s="314"/>
      <c r="CF309" s="314"/>
      <c r="CG309" s="314"/>
      <c r="CH309" s="314"/>
      <c r="CI309" s="314"/>
      <c r="CJ309" s="216">
        <v>0.998</v>
      </c>
      <c r="CK309" s="216">
        <v>0.95</v>
      </c>
      <c r="CL309" s="217">
        <f t="shared" si="197"/>
        <v>0</v>
      </c>
      <c r="CM309" s="217">
        <f t="shared" si="198"/>
        <v>0</v>
      </c>
      <c r="CN309" s="217">
        <f t="shared" si="199"/>
        <v>0</v>
      </c>
      <c r="CO309" s="217">
        <f t="shared" si="200"/>
        <v>0</v>
      </c>
      <c r="CP309" s="217">
        <f t="shared" si="201"/>
        <v>0</v>
      </c>
      <c r="CQ309" s="217">
        <f t="shared" si="202"/>
        <v>0</v>
      </c>
      <c r="CR309" s="217">
        <f t="shared" si="203"/>
        <v>0</v>
      </c>
      <c r="CS309" s="317"/>
      <c r="CT309" s="317"/>
      <c r="CU309" s="317"/>
      <c r="CV309" s="317"/>
      <c r="CW309" s="317"/>
      <c r="CX309" s="317"/>
      <c r="CY309" s="317"/>
      <c r="CZ309" s="316"/>
      <c r="DA309" s="312"/>
      <c r="DB309" s="312"/>
      <c r="DC309" s="312"/>
      <c r="DD309" s="312"/>
      <c r="DE309" s="84">
        <f t="shared" si="181"/>
        <v>0</v>
      </c>
      <c r="DF309" s="84">
        <f t="shared" si="181"/>
        <v>0</v>
      </c>
      <c r="DG309" s="84">
        <f t="shared" si="181"/>
        <v>0</v>
      </c>
      <c r="DH309" s="84">
        <f t="shared" si="182"/>
        <v>0</v>
      </c>
      <c r="DI309" s="84">
        <f t="shared" si="182"/>
        <v>0</v>
      </c>
      <c r="DJ309" s="84">
        <f t="shared" si="182"/>
        <v>0</v>
      </c>
      <c r="DK309" s="84">
        <f t="shared" si="178"/>
        <v>0</v>
      </c>
      <c r="DL309" s="311"/>
      <c r="DM309" s="311"/>
      <c r="DN309" s="311"/>
      <c r="DO309" s="311"/>
      <c r="DP309" s="311"/>
      <c r="DQ309" s="311"/>
      <c r="DR309" s="311"/>
    </row>
    <row r="310" spans="1:122" ht="13.5" thickBot="1" x14ac:dyDescent="0.25">
      <c r="A310" s="84">
        <v>1984</v>
      </c>
      <c r="B310" s="310"/>
      <c r="C310" s="112">
        <v>42806</v>
      </c>
      <c r="D310" s="87"/>
      <c r="E310" s="84"/>
      <c r="F310" s="88"/>
      <c r="G310" s="84"/>
      <c r="H310" s="89"/>
      <c r="I310" s="88"/>
      <c r="J310" s="84"/>
      <c r="K310" s="88"/>
      <c r="L310" s="89"/>
      <c r="M310" s="88"/>
      <c r="N310" s="88"/>
      <c r="O310" s="88"/>
      <c r="P310" s="90"/>
      <c r="Q310" s="88"/>
      <c r="R310" s="88"/>
      <c r="S310" s="88"/>
      <c r="T310" s="90"/>
      <c r="U310" s="88"/>
      <c r="V310" s="88"/>
      <c r="W310" s="88"/>
      <c r="X310" s="90"/>
      <c r="Y310" s="84"/>
      <c r="Z310" s="84"/>
      <c r="AA310" s="94"/>
      <c r="AB310" s="114"/>
      <c r="AC310" s="84"/>
      <c r="AD310" s="84"/>
      <c r="AE310" s="114"/>
      <c r="AF310" s="84"/>
      <c r="AG310" s="84"/>
      <c r="AH310" s="114"/>
      <c r="AI310" s="84"/>
      <c r="AJ310" s="84"/>
      <c r="AK310" s="218"/>
      <c r="AL310" s="84"/>
      <c r="AM310" s="94"/>
      <c r="AN310" s="218"/>
      <c r="AO310" s="84"/>
      <c r="AP310" s="94"/>
      <c r="AQ310" s="218"/>
      <c r="AR310" s="84"/>
      <c r="AS310" s="94"/>
      <c r="AT310" s="218"/>
      <c r="AU310" s="84"/>
      <c r="AV310" s="219"/>
      <c r="AW310" s="220"/>
      <c r="AX310" s="220"/>
      <c r="AY310" s="221"/>
      <c r="AZ310" s="115"/>
      <c r="BA310" s="97"/>
      <c r="BB310" s="98"/>
      <c r="BC310" s="98"/>
      <c r="BD310" s="98"/>
      <c r="BE310" s="116"/>
      <c r="BF310" s="101"/>
      <c r="BG310" s="84"/>
      <c r="BH310" s="84"/>
      <c r="BI310" s="102"/>
      <c r="BJ310" s="102"/>
      <c r="BK310" s="102"/>
      <c r="BL310" s="103"/>
      <c r="BM310" s="104"/>
      <c r="BN310" s="102"/>
      <c r="BO310" s="102"/>
      <c r="BP310" s="104"/>
      <c r="BQ310" s="104"/>
      <c r="BR310" s="104"/>
      <c r="BS310" s="231"/>
      <c r="BT310" s="105">
        <f t="shared" si="204"/>
        <v>1</v>
      </c>
      <c r="BU310" s="105">
        <f t="shared" si="205"/>
        <v>1</v>
      </c>
      <c r="BV310" s="105">
        <f t="shared" si="206"/>
        <v>1</v>
      </c>
      <c r="BW310" s="105">
        <f t="shared" si="196"/>
        <v>1</v>
      </c>
      <c r="BX310" s="105">
        <f t="shared" si="207"/>
        <v>1</v>
      </c>
      <c r="BY310" s="105">
        <f t="shared" si="208"/>
        <v>1</v>
      </c>
      <c r="BZ310" s="105">
        <f t="shared" si="209"/>
        <v>1</v>
      </c>
      <c r="CA310" s="215">
        <v>0.98</v>
      </c>
      <c r="CB310" s="215">
        <v>0.9</v>
      </c>
      <c r="CC310" s="315"/>
      <c r="CD310" s="315"/>
      <c r="CE310" s="315"/>
      <c r="CF310" s="315"/>
      <c r="CG310" s="315"/>
      <c r="CH310" s="315"/>
      <c r="CI310" s="315"/>
      <c r="CJ310" s="216">
        <v>0.998</v>
      </c>
      <c r="CK310" s="216">
        <v>0.95</v>
      </c>
      <c r="CL310" s="217">
        <f t="shared" si="197"/>
        <v>0</v>
      </c>
      <c r="CM310" s="217">
        <f t="shared" si="198"/>
        <v>0</v>
      </c>
      <c r="CN310" s="217">
        <f t="shared" si="199"/>
        <v>0</v>
      </c>
      <c r="CO310" s="217">
        <f t="shared" si="200"/>
        <v>0</v>
      </c>
      <c r="CP310" s="217">
        <f t="shared" si="201"/>
        <v>0</v>
      </c>
      <c r="CQ310" s="217">
        <f t="shared" si="202"/>
        <v>0</v>
      </c>
      <c r="CR310" s="217">
        <f t="shared" si="203"/>
        <v>0</v>
      </c>
      <c r="CS310" s="317"/>
      <c r="CT310" s="317"/>
      <c r="CU310" s="317"/>
      <c r="CV310" s="317"/>
      <c r="CW310" s="317"/>
      <c r="CX310" s="317"/>
      <c r="CY310" s="317"/>
      <c r="CZ310" s="316"/>
      <c r="DA310" s="312"/>
      <c r="DB310" s="312"/>
      <c r="DC310" s="312"/>
      <c r="DD310" s="312"/>
      <c r="DE310" s="84">
        <f t="shared" si="181"/>
        <v>0</v>
      </c>
      <c r="DF310" s="84">
        <f t="shared" si="181"/>
        <v>0</v>
      </c>
      <c r="DG310" s="84">
        <f t="shared" si="181"/>
        <v>0</v>
      </c>
      <c r="DH310" s="84">
        <f t="shared" si="182"/>
        <v>0</v>
      </c>
      <c r="DI310" s="84">
        <f t="shared" si="182"/>
        <v>0</v>
      </c>
      <c r="DJ310" s="84">
        <f t="shared" si="182"/>
        <v>0</v>
      </c>
      <c r="DK310" s="84">
        <f t="shared" si="178"/>
        <v>0</v>
      </c>
      <c r="DL310" s="311"/>
      <c r="DM310" s="311"/>
      <c r="DN310" s="311"/>
      <c r="DO310" s="311"/>
      <c r="DP310" s="311"/>
      <c r="DQ310" s="311"/>
      <c r="DR310" s="311"/>
    </row>
    <row r="311" spans="1:122" ht="13.5" thickBot="1" x14ac:dyDescent="0.25">
      <c r="A311" s="84">
        <v>1985</v>
      </c>
      <c r="B311" s="308">
        <v>11</v>
      </c>
      <c r="C311" s="112">
        <v>42807</v>
      </c>
      <c r="D311" s="87"/>
      <c r="E311" s="84"/>
      <c r="F311" s="88"/>
      <c r="G311" s="84"/>
      <c r="H311" s="89"/>
      <c r="I311" s="88"/>
      <c r="J311" s="84"/>
      <c r="K311" s="88"/>
      <c r="L311" s="89"/>
      <c r="M311" s="88"/>
      <c r="N311" s="88"/>
      <c r="O311" s="88"/>
      <c r="P311" s="90"/>
      <c r="Q311" s="88"/>
      <c r="R311" s="88"/>
      <c r="S311" s="88"/>
      <c r="T311" s="90"/>
      <c r="U311" s="88"/>
      <c r="V311" s="88"/>
      <c r="W311" s="88"/>
      <c r="X311" s="90"/>
      <c r="Y311" s="84"/>
      <c r="Z311" s="84"/>
      <c r="AA311" s="94"/>
      <c r="AB311" s="114"/>
      <c r="AC311" s="84"/>
      <c r="AD311" s="84"/>
      <c r="AE311" s="114"/>
      <c r="AF311" s="84"/>
      <c r="AG311" s="84"/>
      <c r="AH311" s="114"/>
      <c r="AI311" s="84"/>
      <c r="AJ311" s="84"/>
      <c r="AK311" s="218"/>
      <c r="AL311" s="84"/>
      <c r="AM311" s="94"/>
      <c r="AN311" s="218"/>
      <c r="AO311" s="84"/>
      <c r="AP311" s="94"/>
      <c r="AQ311" s="218"/>
      <c r="AR311" s="84"/>
      <c r="AS311" s="94"/>
      <c r="AT311" s="218"/>
      <c r="AU311" s="84"/>
      <c r="AV311" s="219"/>
      <c r="AW311" s="220"/>
      <c r="AX311" s="220"/>
      <c r="AY311" s="221"/>
      <c r="AZ311" s="115"/>
      <c r="BA311" s="97"/>
      <c r="BB311" s="98"/>
      <c r="BC311" s="98"/>
      <c r="BD311" s="98"/>
      <c r="BE311" s="116"/>
      <c r="BF311" s="101"/>
      <c r="BG311" s="84"/>
      <c r="BH311" s="84"/>
      <c r="BI311" s="102"/>
      <c r="BJ311" s="102"/>
      <c r="BK311" s="102"/>
      <c r="BL311" s="103"/>
      <c r="BM311" s="104"/>
      <c r="BN311" s="102"/>
      <c r="BO311" s="102"/>
      <c r="BP311" s="104"/>
      <c r="BQ311" s="104"/>
      <c r="BR311" s="104"/>
      <c r="BS311" s="231"/>
      <c r="BT311" s="105">
        <f t="shared" si="204"/>
        <v>1</v>
      </c>
      <c r="BU311" s="105">
        <f t="shared" si="205"/>
        <v>1</v>
      </c>
      <c r="BV311" s="105">
        <f t="shared" si="206"/>
        <v>1</v>
      </c>
      <c r="BW311" s="105">
        <f t="shared" si="196"/>
        <v>1</v>
      </c>
      <c r="BX311" s="105">
        <f t="shared" si="207"/>
        <v>1</v>
      </c>
      <c r="BY311" s="105">
        <f t="shared" si="208"/>
        <v>1</v>
      </c>
      <c r="BZ311" s="105">
        <f t="shared" si="209"/>
        <v>1</v>
      </c>
      <c r="CA311" s="215">
        <v>0.98</v>
      </c>
      <c r="CB311" s="215">
        <v>0.9</v>
      </c>
      <c r="CC311" s="313">
        <f t="shared" ref="CC311:CI311" si="217">AVERAGE(BT311:BT317)</f>
        <v>1</v>
      </c>
      <c r="CD311" s="313">
        <f t="shared" si="217"/>
        <v>1</v>
      </c>
      <c r="CE311" s="313">
        <f t="shared" si="217"/>
        <v>1</v>
      </c>
      <c r="CF311" s="313">
        <f t="shared" si="217"/>
        <v>1</v>
      </c>
      <c r="CG311" s="313">
        <f t="shared" si="217"/>
        <v>1</v>
      </c>
      <c r="CH311" s="313">
        <f t="shared" si="217"/>
        <v>1</v>
      </c>
      <c r="CI311" s="313">
        <f t="shared" si="217"/>
        <v>1</v>
      </c>
      <c r="CJ311" s="216">
        <v>0.998</v>
      </c>
      <c r="CK311" s="216">
        <v>0.95</v>
      </c>
      <c r="CL311" s="217">
        <f t="shared" si="197"/>
        <v>0</v>
      </c>
      <c r="CM311" s="217">
        <f t="shared" si="198"/>
        <v>0</v>
      </c>
      <c r="CN311" s="217">
        <f t="shared" si="199"/>
        <v>0</v>
      </c>
      <c r="CO311" s="217">
        <f t="shared" si="200"/>
        <v>0</v>
      </c>
      <c r="CP311" s="217">
        <f t="shared" si="201"/>
        <v>0</v>
      </c>
      <c r="CQ311" s="217">
        <f t="shared" si="202"/>
        <v>0</v>
      </c>
      <c r="CR311" s="217">
        <f t="shared" si="203"/>
        <v>0</v>
      </c>
      <c r="CS311" s="316">
        <f t="shared" ref="CS311:CY311" si="218">AVERAGE(CL311:CL317)</f>
        <v>0</v>
      </c>
      <c r="CT311" s="316">
        <f t="shared" si="218"/>
        <v>0</v>
      </c>
      <c r="CU311" s="316">
        <f t="shared" si="218"/>
        <v>0</v>
      </c>
      <c r="CV311" s="316">
        <f t="shared" si="218"/>
        <v>0</v>
      </c>
      <c r="CW311" s="316">
        <f t="shared" si="218"/>
        <v>0</v>
      </c>
      <c r="CX311" s="316">
        <f t="shared" si="218"/>
        <v>0</v>
      </c>
      <c r="CY311" s="316">
        <f t="shared" si="218"/>
        <v>0</v>
      </c>
      <c r="CZ311" s="316" t="e">
        <f>(SUM(Q310:Q316)-SUM(R310:R316))/SUM(Q310:Q316)</f>
        <v>#DIV/0!</v>
      </c>
      <c r="DA311" s="312" t="e">
        <f>(SUM(U310:U316)-SUM(V310:V316))/SUM(U310:U316)</f>
        <v>#DIV/0!</v>
      </c>
      <c r="DB311" s="312" t="e">
        <f>((SUM(E310:E316)-SUM(F310:F316))/SUM(E310:E316))</f>
        <v>#DIV/0!</v>
      </c>
      <c r="DC311" s="312" t="e">
        <f>((SUM(I310:I316)-SUM(J310:J316))/SUM(I310:I316))</f>
        <v>#DIV/0!</v>
      </c>
      <c r="DD311" s="312" t="e">
        <f>((SUM(M310:M316)-SUM(N310:N316))/SUM(M310:M316))</f>
        <v>#DIV/0!</v>
      </c>
      <c r="DE311" s="84">
        <f t="shared" si="181"/>
        <v>0</v>
      </c>
      <c r="DF311" s="84">
        <f t="shared" si="181"/>
        <v>0</v>
      </c>
      <c r="DG311" s="84">
        <f t="shared" si="181"/>
        <v>0</v>
      </c>
      <c r="DH311" s="84">
        <f t="shared" si="182"/>
        <v>0</v>
      </c>
      <c r="DI311" s="84">
        <f t="shared" si="182"/>
        <v>0</v>
      </c>
      <c r="DJ311" s="84">
        <f t="shared" si="182"/>
        <v>0</v>
      </c>
      <c r="DK311" s="84">
        <f t="shared" si="178"/>
        <v>0</v>
      </c>
      <c r="DL311" s="311">
        <f>IF(CC311&lt;99%,5000,IF(CC311&lt;99.2%,4500,IF(CC311&lt;99.3%,4000,IF(CC311&lt;99.4%,3500,IF(CC311&lt;99.5%,3000,IF(CC311&lt;99.6%,2500,IF(CC311&lt;99.7%,2000,IF(CC311&lt;99.8%,1500,))))))))</f>
        <v>0</v>
      </c>
      <c r="DM311" s="311">
        <f>IF(CD311&lt;99%,5000,IF(CD311&lt;99.2%,4500,IF(CD311&lt;99.3%,4000,IF(CD311&lt;99.4%,3500,IF(CD311&lt;99.5%,3000,IF(CD311&lt;99.6%,2500,IF(CD311&lt;99.7%,2000,IF(CD311&lt;99.8%,1500,))))))))</f>
        <v>0</v>
      </c>
      <c r="DN311" s="311">
        <f>IF(CE311&lt;99%,5000,IF(CE311&lt;99.2%,4500,IF(CE311&lt;99.3%,4000,IF(CE311&lt;99.4%,3500,IF(CE311&lt;99.5%,3000,IF(CE311&lt;99.6%,2500,IF(CE311&lt;99.7%,2000,IF(CE311&lt;99.8%,1500,))))))))</f>
        <v>0</v>
      </c>
      <c r="DO311" s="311">
        <f>IF(CF311&lt;88.2%,5000,IF(CF311&lt;88.4%,4500,IF(CF311&lt;88.5%,4000,IF(CF311&lt;88.6%,3500,IF(CF311&lt;88.7%,3000,IF(CF311&lt;88.8%,2500,IF(CF311&lt;88.9%,2000,IF(CF311&lt;90%,1500,))))))))</f>
        <v>0</v>
      </c>
      <c r="DP311" s="311">
        <f>IF(CG311&lt;99%,5000,IF(CG311&lt;99.2%,4500,IF(CG311&lt;99.3%,4000,IF(CG311&lt;99.4%,3500,IF(CG311&lt;99.5%,3000,IF(CG311&lt;99.6%,2500,IF(CG311&lt;99.7%,2000,IF(CG311&lt;99.8%,1500,))))))))</f>
        <v>0</v>
      </c>
      <c r="DQ311" s="311">
        <f>IF(CH311&lt;99%,5000,IF(CH311&lt;99.2%,4500,IF(CH311&lt;99.3%,4000,IF(CH311&lt;99.4%,3500,IF(CH311&lt;99.5%,3000,IF(CH311&lt;99.6%,2500,IF(CH311&lt;99.7%,2000,IF(CH311&lt;99.8%,1500,))))))))</f>
        <v>0</v>
      </c>
      <c r="DR311" s="311">
        <f>IF(CI311&lt;99%,5000,IF(CI311&lt;99.2%,4500,IF(CI311&lt;99.3%,4000,IF(CI311&lt;99.4%,3500,IF(CI311&lt;99.5%,3000,IF(CI311&lt;99.6%,2500,IF(CI311&lt;99.7%,2000,IF(CI311&lt;99.8%,1500,))))))))</f>
        <v>0</v>
      </c>
    </row>
    <row r="312" spans="1:122" ht="13.5" thickBot="1" x14ac:dyDescent="0.25">
      <c r="A312" s="84">
        <v>1986</v>
      </c>
      <c r="B312" s="309"/>
      <c r="C312" s="112">
        <v>42808</v>
      </c>
      <c r="D312" s="87"/>
      <c r="E312" s="84"/>
      <c r="F312" s="88"/>
      <c r="G312" s="84"/>
      <c r="H312" s="89"/>
      <c r="I312" s="88"/>
      <c r="J312" s="84"/>
      <c r="K312" s="88"/>
      <c r="L312" s="89"/>
      <c r="M312" s="88"/>
      <c r="N312" s="88"/>
      <c r="O312" s="88"/>
      <c r="P312" s="90"/>
      <c r="Q312" s="88"/>
      <c r="R312" s="88"/>
      <c r="S312" s="88"/>
      <c r="T312" s="90"/>
      <c r="U312" s="88"/>
      <c r="V312" s="88"/>
      <c r="W312" s="88"/>
      <c r="X312" s="90"/>
      <c r="Y312" s="84"/>
      <c r="Z312" s="84"/>
      <c r="AA312" s="94"/>
      <c r="AB312" s="114"/>
      <c r="AC312" s="84"/>
      <c r="AD312" s="84"/>
      <c r="AE312" s="114"/>
      <c r="AF312" s="84"/>
      <c r="AG312" s="84"/>
      <c r="AH312" s="114"/>
      <c r="AI312" s="84"/>
      <c r="AJ312" s="84"/>
      <c r="AK312" s="218"/>
      <c r="AL312" s="84"/>
      <c r="AM312" s="94"/>
      <c r="AN312" s="218"/>
      <c r="AO312" s="84"/>
      <c r="AP312" s="94"/>
      <c r="AQ312" s="218"/>
      <c r="AR312" s="84"/>
      <c r="AS312" s="94"/>
      <c r="AT312" s="218"/>
      <c r="AU312" s="84"/>
      <c r="AV312" s="219"/>
      <c r="AW312" s="220"/>
      <c r="AX312" s="220"/>
      <c r="AY312" s="221"/>
      <c r="AZ312" s="115"/>
      <c r="BA312" s="97"/>
      <c r="BB312" s="98"/>
      <c r="BC312" s="98"/>
      <c r="BD312" s="98"/>
      <c r="BE312" s="116"/>
      <c r="BF312" s="101"/>
      <c r="BG312" s="84"/>
      <c r="BH312" s="84"/>
      <c r="BI312" s="102"/>
      <c r="BJ312" s="102"/>
      <c r="BK312" s="102"/>
      <c r="BL312" s="103"/>
      <c r="BM312" s="104"/>
      <c r="BN312" s="102"/>
      <c r="BO312" s="102"/>
      <c r="BP312" s="104"/>
      <c r="BQ312" s="104"/>
      <c r="BR312" s="104"/>
      <c r="BS312" s="231"/>
      <c r="BT312" s="105">
        <f t="shared" si="204"/>
        <v>1</v>
      </c>
      <c r="BU312" s="105">
        <f t="shared" si="205"/>
        <v>1</v>
      </c>
      <c r="BV312" s="105">
        <f t="shared" si="206"/>
        <v>1</v>
      </c>
      <c r="BW312" s="105">
        <f t="shared" si="196"/>
        <v>1</v>
      </c>
      <c r="BX312" s="105">
        <f t="shared" si="207"/>
        <v>1</v>
      </c>
      <c r="BY312" s="105">
        <f t="shared" si="208"/>
        <v>1</v>
      </c>
      <c r="BZ312" s="105">
        <f t="shared" si="209"/>
        <v>1</v>
      </c>
      <c r="CA312" s="215">
        <v>0.98</v>
      </c>
      <c r="CB312" s="215">
        <v>0.9</v>
      </c>
      <c r="CC312" s="314"/>
      <c r="CD312" s="314"/>
      <c r="CE312" s="314"/>
      <c r="CF312" s="314"/>
      <c r="CG312" s="314"/>
      <c r="CH312" s="314"/>
      <c r="CI312" s="314"/>
      <c r="CJ312" s="216">
        <v>0.998</v>
      </c>
      <c r="CK312" s="216">
        <v>0.95</v>
      </c>
      <c r="CL312" s="217">
        <f t="shared" si="197"/>
        <v>0</v>
      </c>
      <c r="CM312" s="217">
        <f t="shared" si="198"/>
        <v>0</v>
      </c>
      <c r="CN312" s="217">
        <f t="shared" si="199"/>
        <v>0</v>
      </c>
      <c r="CO312" s="217">
        <f t="shared" si="200"/>
        <v>0</v>
      </c>
      <c r="CP312" s="217">
        <f t="shared" si="201"/>
        <v>0</v>
      </c>
      <c r="CQ312" s="217">
        <f t="shared" si="202"/>
        <v>0</v>
      </c>
      <c r="CR312" s="217">
        <f t="shared" si="203"/>
        <v>0</v>
      </c>
      <c r="CS312" s="317"/>
      <c r="CT312" s="317"/>
      <c r="CU312" s="317"/>
      <c r="CV312" s="317"/>
      <c r="CW312" s="317"/>
      <c r="CX312" s="317"/>
      <c r="CY312" s="317"/>
      <c r="CZ312" s="316"/>
      <c r="DA312" s="312"/>
      <c r="DB312" s="312"/>
      <c r="DC312" s="312"/>
      <c r="DD312" s="312"/>
      <c r="DE312" s="84">
        <f t="shared" si="181"/>
        <v>0</v>
      </c>
      <c r="DF312" s="84">
        <f t="shared" si="181"/>
        <v>0</v>
      </c>
      <c r="DG312" s="84">
        <f t="shared" si="181"/>
        <v>0</v>
      </c>
      <c r="DH312" s="84">
        <f t="shared" si="182"/>
        <v>0</v>
      </c>
      <c r="DI312" s="84">
        <f t="shared" si="182"/>
        <v>0</v>
      </c>
      <c r="DJ312" s="84">
        <f t="shared" si="182"/>
        <v>0</v>
      </c>
      <c r="DK312" s="84">
        <f t="shared" si="178"/>
        <v>0</v>
      </c>
      <c r="DL312" s="311"/>
      <c r="DM312" s="311"/>
      <c r="DN312" s="311"/>
      <c r="DO312" s="311"/>
      <c r="DP312" s="311"/>
      <c r="DQ312" s="311"/>
      <c r="DR312" s="311"/>
    </row>
    <row r="313" spans="1:122" ht="13.5" thickBot="1" x14ac:dyDescent="0.25">
      <c r="A313" s="84">
        <v>1987</v>
      </c>
      <c r="B313" s="309"/>
      <c r="C313" s="112">
        <v>42809</v>
      </c>
      <c r="D313" s="87"/>
      <c r="E313" s="84"/>
      <c r="F313" s="88"/>
      <c r="G313" s="84"/>
      <c r="H313" s="89"/>
      <c r="I313" s="88"/>
      <c r="J313" s="84"/>
      <c r="K313" s="88"/>
      <c r="L313" s="89"/>
      <c r="M313" s="88"/>
      <c r="N313" s="88"/>
      <c r="O313" s="88"/>
      <c r="P313" s="90"/>
      <c r="Q313" s="88"/>
      <c r="R313" s="88"/>
      <c r="S313" s="88"/>
      <c r="T313" s="90"/>
      <c r="U313" s="88"/>
      <c r="V313" s="88"/>
      <c r="W313" s="88"/>
      <c r="X313" s="90"/>
      <c r="Y313" s="84"/>
      <c r="Z313" s="84"/>
      <c r="AA313" s="94"/>
      <c r="AB313" s="114"/>
      <c r="AC313" s="84"/>
      <c r="AD313" s="84"/>
      <c r="AE313" s="114"/>
      <c r="AF313" s="84"/>
      <c r="AG313" s="84"/>
      <c r="AH313" s="114"/>
      <c r="AI313" s="84"/>
      <c r="AJ313" s="84"/>
      <c r="AK313" s="218"/>
      <c r="AL313" s="84"/>
      <c r="AM313" s="94"/>
      <c r="AN313" s="218"/>
      <c r="AO313" s="84"/>
      <c r="AP313" s="94"/>
      <c r="AQ313" s="218"/>
      <c r="AR313" s="84"/>
      <c r="AS313" s="94"/>
      <c r="AT313" s="218"/>
      <c r="AU313" s="84"/>
      <c r="AV313" s="219"/>
      <c r="AW313" s="220"/>
      <c r="AX313" s="220"/>
      <c r="AY313" s="221"/>
      <c r="AZ313" s="115"/>
      <c r="BA313" s="97"/>
      <c r="BB313" s="98"/>
      <c r="BC313" s="98"/>
      <c r="BD313" s="98"/>
      <c r="BE313" s="116"/>
      <c r="BF313" s="101"/>
      <c r="BG313" s="84"/>
      <c r="BH313" s="84"/>
      <c r="BI313" s="102"/>
      <c r="BJ313" s="102"/>
      <c r="BK313" s="102"/>
      <c r="BL313" s="103"/>
      <c r="BM313" s="104"/>
      <c r="BN313" s="102"/>
      <c r="BO313" s="102"/>
      <c r="BP313" s="104"/>
      <c r="BQ313" s="104"/>
      <c r="BR313" s="104"/>
      <c r="BS313" s="231"/>
      <c r="BT313" s="105">
        <f t="shared" si="204"/>
        <v>1</v>
      </c>
      <c r="BU313" s="105">
        <f t="shared" si="205"/>
        <v>1</v>
      </c>
      <c r="BV313" s="105">
        <f t="shared" si="206"/>
        <v>1</v>
      </c>
      <c r="BW313" s="105">
        <f t="shared" si="196"/>
        <v>1</v>
      </c>
      <c r="BX313" s="105">
        <f t="shared" si="207"/>
        <v>1</v>
      </c>
      <c r="BY313" s="105">
        <f t="shared" si="208"/>
        <v>1</v>
      </c>
      <c r="BZ313" s="105">
        <f t="shared" si="209"/>
        <v>1</v>
      </c>
      <c r="CA313" s="215">
        <v>0.98</v>
      </c>
      <c r="CB313" s="215">
        <v>0.9</v>
      </c>
      <c r="CC313" s="314"/>
      <c r="CD313" s="314"/>
      <c r="CE313" s="314"/>
      <c r="CF313" s="314"/>
      <c r="CG313" s="314"/>
      <c r="CH313" s="314"/>
      <c r="CI313" s="314"/>
      <c r="CJ313" s="216">
        <v>0.998</v>
      </c>
      <c r="CK313" s="216">
        <v>0.95</v>
      </c>
      <c r="CL313" s="217">
        <f t="shared" si="197"/>
        <v>0</v>
      </c>
      <c r="CM313" s="217">
        <f t="shared" si="198"/>
        <v>0</v>
      </c>
      <c r="CN313" s="217">
        <f t="shared" si="199"/>
        <v>0</v>
      </c>
      <c r="CO313" s="217">
        <f t="shared" si="200"/>
        <v>0</v>
      </c>
      <c r="CP313" s="217">
        <f t="shared" si="201"/>
        <v>0</v>
      </c>
      <c r="CQ313" s="217">
        <f t="shared" si="202"/>
        <v>0</v>
      </c>
      <c r="CR313" s="217">
        <f t="shared" si="203"/>
        <v>0</v>
      </c>
      <c r="CS313" s="317"/>
      <c r="CT313" s="317"/>
      <c r="CU313" s="317"/>
      <c r="CV313" s="317"/>
      <c r="CW313" s="317"/>
      <c r="CX313" s="317"/>
      <c r="CY313" s="317"/>
      <c r="CZ313" s="316"/>
      <c r="DA313" s="312"/>
      <c r="DB313" s="312"/>
      <c r="DC313" s="312"/>
      <c r="DD313" s="312"/>
      <c r="DE313" s="84">
        <f t="shared" si="181"/>
        <v>0</v>
      </c>
      <c r="DF313" s="84">
        <f t="shared" si="181"/>
        <v>0</v>
      </c>
      <c r="DG313" s="84">
        <f t="shared" si="181"/>
        <v>0</v>
      </c>
      <c r="DH313" s="84">
        <f t="shared" si="182"/>
        <v>0</v>
      </c>
      <c r="DI313" s="84">
        <f t="shared" si="182"/>
        <v>0</v>
      </c>
      <c r="DJ313" s="84">
        <f t="shared" si="182"/>
        <v>0</v>
      </c>
      <c r="DK313" s="84">
        <f t="shared" si="178"/>
        <v>0</v>
      </c>
      <c r="DL313" s="311"/>
      <c r="DM313" s="311"/>
      <c r="DN313" s="311"/>
      <c r="DO313" s="311"/>
      <c r="DP313" s="311"/>
      <c r="DQ313" s="311"/>
      <c r="DR313" s="311"/>
    </row>
    <row r="314" spans="1:122" ht="13.5" thickBot="1" x14ac:dyDescent="0.25">
      <c r="A314" s="84">
        <v>1988</v>
      </c>
      <c r="B314" s="309"/>
      <c r="C314" s="112">
        <v>42810</v>
      </c>
      <c r="D314" s="87"/>
      <c r="E314" s="84"/>
      <c r="F314" s="88"/>
      <c r="G314" s="84"/>
      <c r="H314" s="89"/>
      <c r="I314" s="88"/>
      <c r="J314" s="84"/>
      <c r="K314" s="88"/>
      <c r="L314" s="89"/>
      <c r="M314" s="88"/>
      <c r="N314" s="88"/>
      <c r="O314" s="88"/>
      <c r="P314" s="90"/>
      <c r="Q314" s="88"/>
      <c r="R314" s="88"/>
      <c r="S314" s="88"/>
      <c r="T314" s="90"/>
      <c r="U314" s="88"/>
      <c r="V314" s="88"/>
      <c r="W314" s="88"/>
      <c r="X314" s="90"/>
      <c r="Y314" s="84"/>
      <c r="Z314" s="84"/>
      <c r="AA314" s="94"/>
      <c r="AB314" s="114"/>
      <c r="AC314" s="84"/>
      <c r="AD314" s="84"/>
      <c r="AE314" s="114"/>
      <c r="AF314" s="84"/>
      <c r="AG314" s="84"/>
      <c r="AH314" s="114"/>
      <c r="AI314" s="84"/>
      <c r="AJ314" s="84"/>
      <c r="AK314" s="218"/>
      <c r="AL314" s="84"/>
      <c r="AM314" s="94"/>
      <c r="AN314" s="218"/>
      <c r="AO314" s="84"/>
      <c r="AP314" s="94"/>
      <c r="AQ314" s="218"/>
      <c r="AR314" s="84"/>
      <c r="AS314" s="94"/>
      <c r="AT314" s="218"/>
      <c r="AU314" s="84"/>
      <c r="AV314" s="219"/>
      <c r="AW314" s="220"/>
      <c r="AX314" s="220"/>
      <c r="AY314" s="221"/>
      <c r="AZ314" s="115"/>
      <c r="BA314" s="97"/>
      <c r="BB314" s="98"/>
      <c r="BC314" s="98"/>
      <c r="BD314" s="98"/>
      <c r="BE314" s="116"/>
      <c r="BF314" s="101"/>
      <c r="BG314" s="84"/>
      <c r="BH314" s="84"/>
      <c r="BI314" s="102"/>
      <c r="BJ314" s="102"/>
      <c r="BK314" s="102"/>
      <c r="BL314" s="103"/>
      <c r="BM314" s="104"/>
      <c r="BN314" s="102"/>
      <c r="BO314" s="102"/>
      <c r="BP314" s="104"/>
      <c r="BQ314" s="104"/>
      <c r="BR314" s="104"/>
      <c r="BS314" s="231"/>
      <c r="BT314" s="105">
        <f t="shared" si="204"/>
        <v>1</v>
      </c>
      <c r="BU314" s="105">
        <f t="shared" si="205"/>
        <v>1</v>
      </c>
      <c r="BV314" s="105">
        <f t="shared" si="206"/>
        <v>1</v>
      </c>
      <c r="BW314" s="105">
        <f t="shared" si="196"/>
        <v>1</v>
      </c>
      <c r="BX314" s="105">
        <f t="shared" si="207"/>
        <v>1</v>
      </c>
      <c r="BY314" s="105">
        <f t="shared" si="208"/>
        <v>1</v>
      </c>
      <c r="BZ314" s="105">
        <f t="shared" si="209"/>
        <v>1</v>
      </c>
      <c r="CA314" s="215">
        <v>0.98</v>
      </c>
      <c r="CB314" s="215">
        <v>0.9</v>
      </c>
      <c r="CC314" s="314"/>
      <c r="CD314" s="314"/>
      <c r="CE314" s="314"/>
      <c r="CF314" s="314"/>
      <c r="CG314" s="314"/>
      <c r="CH314" s="314"/>
      <c r="CI314" s="314"/>
      <c r="CJ314" s="216">
        <v>0.998</v>
      </c>
      <c r="CK314" s="216">
        <v>0.95</v>
      </c>
      <c r="CL314" s="217">
        <f t="shared" si="197"/>
        <v>0</v>
      </c>
      <c r="CM314" s="217">
        <f t="shared" si="198"/>
        <v>0</v>
      </c>
      <c r="CN314" s="217">
        <f t="shared" si="199"/>
        <v>0</v>
      </c>
      <c r="CO314" s="217">
        <f t="shared" si="200"/>
        <v>0</v>
      </c>
      <c r="CP314" s="217">
        <f t="shared" si="201"/>
        <v>0</v>
      </c>
      <c r="CQ314" s="217">
        <f t="shared" si="202"/>
        <v>0</v>
      </c>
      <c r="CR314" s="217">
        <f t="shared" si="203"/>
        <v>0</v>
      </c>
      <c r="CS314" s="317"/>
      <c r="CT314" s="317"/>
      <c r="CU314" s="317"/>
      <c r="CV314" s="317"/>
      <c r="CW314" s="317"/>
      <c r="CX314" s="317"/>
      <c r="CY314" s="317"/>
      <c r="CZ314" s="316"/>
      <c r="DA314" s="312"/>
      <c r="DB314" s="312"/>
      <c r="DC314" s="312"/>
      <c r="DD314" s="312"/>
      <c r="DE314" s="84">
        <f t="shared" si="181"/>
        <v>0</v>
      </c>
      <c r="DF314" s="84">
        <f t="shared" si="181"/>
        <v>0</v>
      </c>
      <c r="DG314" s="84">
        <f t="shared" si="181"/>
        <v>0</v>
      </c>
      <c r="DH314" s="84">
        <f t="shared" si="182"/>
        <v>0</v>
      </c>
      <c r="DI314" s="84">
        <f t="shared" si="182"/>
        <v>0</v>
      </c>
      <c r="DJ314" s="84">
        <f t="shared" si="182"/>
        <v>0</v>
      </c>
      <c r="DK314" s="84">
        <f t="shared" si="178"/>
        <v>0</v>
      </c>
      <c r="DL314" s="311"/>
      <c r="DM314" s="311"/>
      <c r="DN314" s="311"/>
      <c r="DO314" s="311"/>
      <c r="DP314" s="311"/>
      <c r="DQ314" s="311"/>
      <c r="DR314" s="311"/>
    </row>
    <row r="315" spans="1:122" ht="13.5" thickBot="1" x14ac:dyDescent="0.25">
      <c r="A315" s="84">
        <v>1989</v>
      </c>
      <c r="B315" s="309"/>
      <c r="C315" s="112">
        <v>42811</v>
      </c>
      <c r="D315" s="87"/>
      <c r="E315" s="84"/>
      <c r="F315" s="88"/>
      <c r="G315" s="84"/>
      <c r="H315" s="89"/>
      <c r="I315" s="88"/>
      <c r="J315" s="84"/>
      <c r="K315" s="88"/>
      <c r="L315" s="89"/>
      <c r="M315" s="88"/>
      <c r="N315" s="88"/>
      <c r="O315" s="88"/>
      <c r="P315" s="90"/>
      <c r="Q315" s="88"/>
      <c r="R315" s="88"/>
      <c r="S315" s="88"/>
      <c r="T315" s="90"/>
      <c r="U315" s="88"/>
      <c r="V315" s="88"/>
      <c r="W315" s="88"/>
      <c r="X315" s="90"/>
      <c r="Y315" s="84"/>
      <c r="Z315" s="84"/>
      <c r="AA315" s="94"/>
      <c r="AB315" s="114"/>
      <c r="AC315" s="84"/>
      <c r="AD315" s="84"/>
      <c r="AE315" s="114"/>
      <c r="AF315" s="84"/>
      <c r="AG315" s="84"/>
      <c r="AH315" s="114"/>
      <c r="AI315" s="84"/>
      <c r="AJ315" s="84"/>
      <c r="AK315" s="218"/>
      <c r="AL315" s="84"/>
      <c r="AM315" s="94"/>
      <c r="AN315" s="218"/>
      <c r="AO315" s="84"/>
      <c r="AP315" s="94"/>
      <c r="AQ315" s="218"/>
      <c r="AR315" s="84"/>
      <c r="AS315" s="94"/>
      <c r="AT315" s="218"/>
      <c r="AU315" s="84"/>
      <c r="AV315" s="219"/>
      <c r="AW315" s="220"/>
      <c r="AX315" s="220"/>
      <c r="AY315" s="221"/>
      <c r="AZ315" s="115"/>
      <c r="BA315" s="97"/>
      <c r="BB315" s="98"/>
      <c r="BC315" s="98"/>
      <c r="BD315" s="98"/>
      <c r="BE315" s="116"/>
      <c r="BF315" s="101"/>
      <c r="BG315" s="84"/>
      <c r="BH315" s="84"/>
      <c r="BI315" s="102"/>
      <c r="BJ315" s="102"/>
      <c r="BK315" s="102"/>
      <c r="BL315" s="103"/>
      <c r="BM315" s="104"/>
      <c r="BN315" s="102"/>
      <c r="BO315" s="102"/>
      <c r="BP315" s="104"/>
      <c r="BQ315" s="104"/>
      <c r="BR315" s="104"/>
      <c r="BS315" s="231"/>
      <c r="BT315" s="105">
        <f t="shared" si="204"/>
        <v>1</v>
      </c>
      <c r="BU315" s="105">
        <f t="shared" si="205"/>
        <v>1</v>
      </c>
      <c r="BV315" s="105">
        <f t="shared" si="206"/>
        <v>1</v>
      </c>
      <c r="BW315" s="105">
        <f t="shared" si="196"/>
        <v>1</v>
      </c>
      <c r="BX315" s="105">
        <f t="shared" si="207"/>
        <v>1</v>
      </c>
      <c r="BY315" s="105">
        <f t="shared" si="208"/>
        <v>1</v>
      </c>
      <c r="BZ315" s="105">
        <f t="shared" si="209"/>
        <v>1</v>
      </c>
      <c r="CA315" s="215">
        <v>0.98</v>
      </c>
      <c r="CB315" s="215">
        <v>0.9</v>
      </c>
      <c r="CC315" s="314"/>
      <c r="CD315" s="314"/>
      <c r="CE315" s="314"/>
      <c r="CF315" s="314"/>
      <c r="CG315" s="314"/>
      <c r="CH315" s="314"/>
      <c r="CI315" s="314"/>
      <c r="CJ315" s="216">
        <v>0.998</v>
      </c>
      <c r="CK315" s="216">
        <v>0.95</v>
      </c>
      <c r="CL315" s="217">
        <f t="shared" si="197"/>
        <v>0</v>
      </c>
      <c r="CM315" s="217">
        <f t="shared" si="198"/>
        <v>0</v>
      </c>
      <c r="CN315" s="217">
        <f t="shared" si="199"/>
        <v>0</v>
      </c>
      <c r="CO315" s="217">
        <f t="shared" si="200"/>
        <v>0</v>
      </c>
      <c r="CP315" s="217">
        <f t="shared" si="201"/>
        <v>0</v>
      </c>
      <c r="CQ315" s="217">
        <f t="shared" si="202"/>
        <v>0</v>
      </c>
      <c r="CR315" s="217">
        <f t="shared" si="203"/>
        <v>0</v>
      </c>
      <c r="CS315" s="317"/>
      <c r="CT315" s="317"/>
      <c r="CU315" s="317"/>
      <c r="CV315" s="317"/>
      <c r="CW315" s="317"/>
      <c r="CX315" s="317"/>
      <c r="CY315" s="317"/>
      <c r="CZ315" s="316"/>
      <c r="DA315" s="312"/>
      <c r="DB315" s="312"/>
      <c r="DC315" s="312"/>
      <c r="DD315" s="312"/>
      <c r="DE315" s="84">
        <f t="shared" si="181"/>
        <v>0</v>
      </c>
      <c r="DF315" s="84">
        <f t="shared" si="181"/>
        <v>0</v>
      </c>
      <c r="DG315" s="84">
        <f t="shared" si="181"/>
        <v>0</v>
      </c>
      <c r="DH315" s="84">
        <f t="shared" si="182"/>
        <v>0</v>
      </c>
      <c r="DI315" s="84">
        <f t="shared" si="182"/>
        <v>0</v>
      </c>
      <c r="DJ315" s="84">
        <f t="shared" si="182"/>
        <v>0</v>
      </c>
      <c r="DK315" s="84">
        <f t="shared" si="178"/>
        <v>0</v>
      </c>
      <c r="DL315" s="311"/>
      <c r="DM315" s="311"/>
      <c r="DN315" s="311"/>
      <c r="DO315" s="311"/>
      <c r="DP315" s="311"/>
      <c r="DQ315" s="311"/>
      <c r="DR315" s="311"/>
    </row>
    <row r="316" spans="1:122" ht="13.5" thickBot="1" x14ac:dyDescent="0.25">
      <c r="A316" s="84">
        <v>1990</v>
      </c>
      <c r="B316" s="309"/>
      <c r="C316" s="112">
        <v>42812</v>
      </c>
      <c r="D316" s="87"/>
      <c r="E316" s="84"/>
      <c r="F316" s="88"/>
      <c r="G316" s="84"/>
      <c r="H316" s="89"/>
      <c r="I316" s="88"/>
      <c r="J316" s="84"/>
      <c r="K316" s="88"/>
      <c r="L316" s="89"/>
      <c r="M316" s="88"/>
      <c r="N316" s="88"/>
      <c r="O316" s="88"/>
      <c r="P316" s="90"/>
      <c r="Q316" s="88"/>
      <c r="R316" s="88"/>
      <c r="S316" s="88"/>
      <c r="T316" s="90"/>
      <c r="U316" s="88"/>
      <c r="V316" s="88"/>
      <c r="W316" s="88"/>
      <c r="X316" s="90"/>
      <c r="Y316" s="84"/>
      <c r="Z316" s="84"/>
      <c r="AA316" s="94"/>
      <c r="AB316" s="114"/>
      <c r="AC316" s="84"/>
      <c r="AD316" s="84"/>
      <c r="AE316" s="114"/>
      <c r="AF316" s="84"/>
      <c r="AG316" s="84"/>
      <c r="AH316" s="114"/>
      <c r="AI316" s="84"/>
      <c r="AJ316" s="84"/>
      <c r="AK316" s="218"/>
      <c r="AL316" s="84"/>
      <c r="AM316" s="94"/>
      <c r="AN316" s="218"/>
      <c r="AO316" s="84"/>
      <c r="AP316" s="94"/>
      <c r="AQ316" s="218"/>
      <c r="AR316" s="84"/>
      <c r="AS316" s="94"/>
      <c r="AT316" s="218"/>
      <c r="AU316" s="84"/>
      <c r="AV316" s="219"/>
      <c r="AW316" s="220"/>
      <c r="AX316" s="220"/>
      <c r="AY316" s="221"/>
      <c r="AZ316" s="115"/>
      <c r="BA316" s="97"/>
      <c r="BB316" s="98"/>
      <c r="BC316" s="98"/>
      <c r="BD316" s="98"/>
      <c r="BE316" s="116"/>
      <c r="BF316" s="101"/>
      <c r="BG316" s="84"/>
      <c r="BH316" s="84"/>
      <c r="BI316" s="102"/>
      <c r="BJ316" s="102"/>
      <c r="BK316" s="102"/>
      <c r="BL316" s="103"/>
      <c r="BM316" s="104"/>
      <c r="BN316" s="102"/>
      <c r="BO316" s="102"/>
      <c r="BP316" s="104"/>
      <c r="BQ316" s="104"/>
      <c r="BR316" s="104"/>
      <c r="BS316" s="231"/>
      <c r="BT316" s="105">
        <f t="shared" si="204"/>
        <v>1</v>
      </c>
      <c r="BU316" s="105">
        <f t="shared" si="205"/>
        <v>1</v>
      </c>
      <c r="BV316" s="105">
        <f t="shared" si="206"/>
        <v>1</v>
      </c>
      <c r="BW316" s="105">
        <f t="shared" si="196"/>
        <v>1</v>
      </c>
      <c r="BX316" s="105">
        <f t="shared" si="207"/>
        <v>1</v>
      </c>
      <c r="BY316" s="105">
        <f t="shared" si="208"/>
        <v>1</v>
      </c>
      <c r="BZ316" s="105">
        <f t="shared" si="209"/>
        <v>1</v>
      </c>
      <c r="CA316" s="215">
        <v>0.98</v>
      </c>
      <c r="CB316" s="215">
        <v>0.9</v>
      </c>
      <c r="CC316" s="314"/>
      <c r="CD316" s="314"/>
      <c r="CE316" s="314"/>
      <c r="CF316" s="314"/>
      <c r="CG316" s="314"/>
      <c r="CH316" s="314"/>
      <c r="CI316" s="314"/>
      <c r="CJ316" s="216">
        <v>0.998</v>
      </c>
      <c r="CK316" s="216">
        <v>0.95</v>
      </c>
      <c r="CL316" s="217">
        <f t="shared" si="197"/>
        <v>0</v>
      </c>
      <c r="CM316" s="217">
        <f t="shared" si="198"/>
        <v>0</v>
      </c>
      <c r="CN316" s="217">
        <f t="shared" si="199"/>
        <v>0</v>
      </c>
      <c r="CO316" s="217">
        <f t="shared" si="200"/>
        <v>0</v>
      </c>
      <c r="CP316" s="217">
        <f t="shared" si="201"/>
        <v>0</v>
      </c>
      <c r="CQ316" s="217">
        <f t="shared" si="202"/>
        <v>0</v>
      </c>
      <c r="CR316" s="217">
        <f t="shared" si="203"/>
        <v>0</v>
      </c>
      <c r="CS316" s="317"/>
      <c r="CT316" s="317"/>
      <c r="CU316" s="317"/>
      <c r="CV316" s="317"/>
      <c r="CW316" s="317"/>
      <c r="CX316" s="317"/>
      <c r="CY316" s="317"/>
      <c r="CZ316" s="316"/>
      <c r="DA316" s="312"/>
      <c r="DB316" s="312"/>
      <c r="DC316" s="312"/>
      <c r="DD316" s="312"/>
      <c r="DE316" s="84">
        <f t="shared" si="181"/>
        <v>0</v>
      </c>
      <c r="DF316" s="84">
        <f t="shared" si="181"/>
        <v>0</v>
      </c>
      <c r="DG316" s="84">
        <f t="shared" si="181"/>
        <v>0</v>
      </c>
      <c r="DH316" s="84">
        <f t="shared" si="182"/>
        <v>0</v>
      </c>
      <c r="DI316" s="84">
        <f t="shared" si="182"/>
        <v>0</v>
      </c>
      <c r="DJ316" s="84">
        <f t="shared" si="182"/>
        <v>0</v>
      </c>
      <c r="DK316" s="84">
        <f t="shared" si="178"/>
        <v>0</v>
      </c>
      <c r="DL316" s="311"/>
      <c r="DM316" s="311"/>
      <c r="DN316" s="311"/>
      <c r="DO316" s="311"/>
      <c r="DP316" s="311"/>
      <c r="DQ316" s="311"/>
      <c r="DR316" s="311"/>
    </row>
    <row r="317" spans="1:122" ht="13.5" thickBot="1" x14ac:dyDescent="0.25">
      <c r="A317" s="84">
        <v>1991</v>
      </c>
      <c r="B317" s="310"/>
      <c r="C317" s="112">
        <v>42813</v>
      </c>
      <c r="D317" s="87"/>
      <c r="E317" s="84"/>
      <c r="F317" s="88"/>
      <c r="G317" s="84"/>
      <c r="H317" s="89"/>
      <c r="I317" s="88"/>
      <c r="J317" s="84"/>
      <c r="K317" s="88"/>
      <c r="L317" s="89"/>
      <c r="M317" s="88"/>
      <c r="N317" s="88"/>
      <c r="O317" s="88"/>
      <c r="P317" s="90"/>
      <c r="Q317" s="88"/>
      <c r="R317" s="88"/>
      <c r="S317" s="88"/>
      <c r="T317" s="90"/>
      <c r="U317" s="88"/>
      <c r="V317" s="88"/>
      <c r="W317" s="88"/>
      <c r="X317" s="90"/>
      <c r="Y317" s="84"/>
      <c r="Z317" s="84"/>
      <c r="AA317" s="94"/>
      <c r="AB317" s="114"/>
      <c r="AC317" s="84"/>
      <c r="AD317" s="84"/>
      <c r="AE317" s="114"/>
      <c r="AF317" s="84"/>
      <c r="AG317" s="84"/>
      <c r="AH317" s="114"/>
      <c r="AI317" s="84"/>
      <c r="AJ317" s="84"/>
      <c r="AK317" s="218"/>
      <c r="AL317" s="84"/>
      <c r="AM317" s="94"/>
      <c r="AN317" s="218"/>
      <c r="AO317" s="84"/>
      <c r="AP317" s="94"/>
      <c r="AQ317" s="218"/>
      <c r="AR317" s="84"/>
      <c r="AS317" s="94"/>
      <c r="AT317" s="218"/>
      <c r="AU317" s="84"/>
      <c r="AV317" s="219"/>
      <c r="AW317" s="220"/>
      <c r="AX317" s="220"/>
      <c r="AY317" s="221"/>
      <c r="AZ317" s="115"/>
      <c r="BA317" s="97"/>
      <c r="BB317" s="98"/>
      <c r="BC317" s="98"/>
      <c r="BD317" s="98"/>
      <c r="BE317" s="116"/>
      <c r="BF317" s="101"/>
      <c r="BG317" s="84"/>
      <c r="BH317" s="84"/>
      <c r="BI317" s="102"/>
      <c r="BJ317" s="102"/>
      <c r="BK317" s="102"/>
      <c r="BL317" s="103"/>
      <c r="BM317" s="104"/>
      <c r="BN317" s="102"/>
      <c r="BO317" s="102"/>
      <c r="BP317" s="104"/>
      <c r="BQ317" s="104"/>
      <c r="BR317" s="104"/>
      <c r="BS317" s="231"/>
      <c r="BT317" s="105">
        <f t="shared" si="204"/>
        <v>1</v>
      </c>
      <c r="BU317" s="105">
        <f t="shared" si="205"/>
        <v>1</v>
      </c>
      <c r="BV317" s="105">
        <f t="shared" si="206"/>
        <v>1</v>
      </c>
      <c r="BW317" s="105">
        <f t="shared" si="196"/>
        <v>1</v>
      </c>
      <c r="BX317" s="105">
        <f t="shared" si="207"/>
        <v>1</v>
      </c>
      <c r="BY317" s="105">
        <f t="shared" si="208"/>
        <v>1</v>
      </c>
      <c r="BZ317" s="105">
        <f t="shared" si="209"/>
        <v>1</v>
      </c>
      <c r="CA317" s="215">
        <v>0.98</v>
      </c>
      <c r="CB317" s="215">
        <v>0.9</v>
      </c>
      <c r="CC317" s="315"/>
      <c r="CD317" s="315"/>
      <c r="CE317" s="315"/>
      <c r="CF317" s="315"/>
      <c r="CG317" s="315"/>
      <c r="CH317" s="315"/>
      <c r="CI317" s="315"/>
      <c r="CJ317" s="216">
        <v>0.998</v>
      </c>
      <c r="CK317" s="216">
        <v>0.95</v>
      </c>
      <c r="CL317" s="217">
        <f t="shared" si="197"/>
        <v>0</v>
      </c>
      <c r="CM317" s="217">
        <f t="shared" si="198"/>
        <v>0</v>
      </c>
      <c r="CN317" s="217">
        <f t="shared" si="199"/>
        <v>0</v>
      </c>
      <c r="CO317" s="217">
        <f t="shared" si="200"/>
        <v>0</v>
      </c>
      <c r="CP317" s="217">
        <f t="shared" si="201"/>
        <v>0</v>
      </c>
      <c r="CQ317" s="217">
        <f t="shared" si="202"/>
        <v>0</v>
      </c>
      <c r="CR317" s="217">
        <f t="shared" si="203"/>
        <v>0</v>
      </c>
      <c r="CS317" s="317"/>
      <c r="CT317" s="317"/>
      <c r="CU317" s="317"/>
      <c r="CV317" s="317"/>
      <c r="CW317" s="317"/>
      <c r="CX317" s="317"/>
      <c r="CY317" s="317"/>
      <c r="CZ317" s="316"/>
      <c r="DA317" s="312"/>
      <c r="DB317" s="312"/>
      <c r="DC317" s="312"/>
      <c r="DD317" s="312"/>
      <c r="DE317" s="84">
        <f t="shared" si="181"/>
        <v>0</v>
      </c>
      <c r="DF317" s="84">
        <f t="shared" si="181"/>
        <v>0</v>
      </c>
      <c r="DG317" s="84">
        <f t="shared" si="181"/>
        <v>0</v>
      </c>
      <c r="DH317" s="84">
        <f t="shared" si="182"/>
        <v>0</v>
      </c>
      <c r="DI317" s="84">
        <f t="shared" si="182"/>
        <v>0</v>
      </c>
      <c r="DJ317" s="84">
        <f t="shared" si="182"/>
        <v>0</v>
      </c>
      <c r="DK317" s="84">
        <f t="shared" si="178"/>
        <v>0</v>
      </c>
      <c r="DL317" s="311"/>
      <c r="DM317" s="311"/>
      <c r="DN317" s="311"/>
      <c r="DO317" s="311"/>
      <c r="DP317" s="311"/>
      <c r="DQ317" s="311"/>
      <c r="DR317" s="311"/>
    </row>
    <row r="318" spans="1:122" ht="13.5" thickBot="1" x14ac:dyDescent="0.25">
      <c r="A318" s="84">
        <v>1992</v>
      </c>
      <c r="B318" s="308">
        <v>12</v>
      </c>
      <c r="C318" s="112">
        <v>42814</v>
      </c>
      <c r="D318" s="87"/>
      <c r="E318" s="84"/>
      <c r="F318" s="88"/>
      <c r="G318" s="84"/>
      <c r="H318" s="89"/>
      <c r="I318" s="88"/>
      <c r="J318" s="84"/>
      <c r="K318" s="88"/>
      <c r="L318" s="89"/>
      <c r="M318" s="88"/>
      <c r="N318" s="88"/>
      <c r="O318" s="88"/>
      <c r="P318" s="90"/>
      <c r="Q318" s="88"/>
      <c r="R318" s="88"/>
      <c r="S318" s="88"/>
      <c r="T318" s="90"/>
      <c r="U318" s="88"/>
      <c r="V318" s="88"/>
      <c r="W318" s="88"/>
      <c r="X318" s="90"/>
      <c r="Y318" s="84"/>
      <c r="Z318" s="84"/>
      <c r="AA318" s="94"/>
      <c r="AB318" s="114"/>
      <c r="AC318" s="84"/>
      <c r="AD318" s="84"/>
      <c r="AE318" s="114"/>
      <c r="AF318" s="84"/>
      <c r="AG318" s="84"/>
      <c r="AH318" s="114"/>
      <c r="AI318" s="84"/>
      <c r="AJ318" s="84"/>
      <c r="AK318" s="218"/>
      <c r="AL318" s="84"/>
      <c r="AM318" s="94"/>
      <c r="AN318" s="218"/>
      <c r="AO318" s="84"/>
      <c r="AP318" s="94"/>
      <c r="AQ318" s="218"/>
      <c r="AR318" s="84"/>
      <c r="AS318" s="94"/>
      <c r="AT318" s="218"/>
      <c r="AU318" s="84"/>
      <c r="AV318" s="219"/>
      <c r="AW318" s="220"/>
      <c r="AX318" s="220"/>
      <c r="AY318" s="221"/>
      <c r="AZ318" s="115"/>
      <c r="BA318" s="97"/>
      <c r="BB318" s="98"/>
      <c r="BC318" s="98"/>
      <c r="BD318" s="98"/>
      <c r="BE318" s="116"/>
      <c r="BF318" s="101"/>
      <c r="BG318" s="84"/>
      <c r="BH318" s="84"/>
      <c r="BI318" s="102"/>
      <c r="BJ318" s="102"/>
      <c r="BK318" s="102"/>
      <c r="BL318" s="103"/>
      <c r="BM318" s="104"/>
      <c r="BN318" s="102"/>
      <c r="BO318" s="102"/>
      <c r="BP318" s="104"/>
      <c r="BQ318" s="104"/>
      <c r="BR318" s="104"/>
      <c r="BS318" s="231"/>
      <c r="BT318" s="105">
        <f t="shared" si="204"/>
        <v>1</v>
      </c>
      <c r="BU318" s="105">
        <f t="shared" si="205"/>
        <v>1</v>
      </c>
      <c r="BV318" s="105">
        <f t="shared" si="206"/>
        <v>1</v>
      </c>
      <c r="BW318" s="105">
        <f t="shared" si="196"/>
        <v>1</v>
      </c>
      <c r="BX318" s="105">
        <f t="shared" si="207"/>
        <v>1</v>
      </c>
      <c r="BY318" s="105">
        <f t="shared" si="208"/>
        <v>1</v>
      </c>
      <c r="BZ318" s="105">
        <f t="shared" si="209"/>
        <v>1</v>
      </c>
      <c r="CA318" s="215">
        <v>0.98</v>
      </c>
      <c r="CB318" s="215">
        <v>0.9</v>
      </c>
      <c r="CC318" s="313">
        <f t="shared" ref="CC318:CI318" si="219">AVERAGE(BT318:BT324)</f>
        <v>1</v>
      </c>
      <c r="CD318" s="313">
        <f t="shared" si="219"/>
        <v>1</v>
      </c>
      <c r="CE318" s="313">
        <f t="shared" si="219"/>
        <v>1</v>
      </c>
      <c r="CF318" s="313">
        <f t="shared" si="219"/>
        <v>1</v>
      </c>
      <c r="CG318" s="313">
        <f t="shared" si="219"/>
        <v>1</v>
      </c>
      <c r="CH318" s="313">
        <f t="shared" si="219"/>
        <v>1</v>
      </c>
      <c r="CI318" s="313">
        <f t="shared" si="219"/>
        <v>1</v>
      </c>
      <c r="CJ318" s="216">
        <v>0.998</v>
      </c>
      <c r="CK318" s="216">
        <v>0.95</v>
      </c>
      <c r="CL318" s="217">
        <f t="shared" si="197"/>
        <v>0</v>
      </c>
      <c r="CM318" s="217">
        <f t="shared" si="198"/>
        <v>0</v>
      </c>
      <c r="CN318" s="217">
        <f t="shared" si="199"/>
        <v>0</v>
      </c>
      <c r="CO318" s="217">
        <f t="shared" si="200"/>
        <v>0</v>
      </c>
      <c r="CP318" s="217">
        <f t="shared" si="201"/>
        <v>0</v>
      </c>
      <c r="CQ318" s="217">
        <f t="shared" si="202"/>
        <v>0</v>
      </c>
      <c r="CR318" s="217">
        <f t="shared" si="203"/>
        <v>0</v>
      </c>
      <c r="CS318" s="316">
        <f t="shared" ref="CS318:CY318" si="220">AVERAGE(CL318:CL324)</f>
        <v>0</v>
      </c>
      <c r="CT318" s="316">
        <f t="shared" si="220"/>
        <v>0</v>
      </c>
      <c r="CU318" s="316">
        <f t="shared" si="220"/>
        <v>0</v>
      </c>
      <c r="CV318" s="316">
        <f t="shared" si="220"/>
        <v>0</v>
      </c>
      <c r="CW318" s="316">
        <f t="shared" si="220"/>
        <v>0</v>
      </c>
      <c r="CX318" s="316">
        <f t="shared" si="220"/>
        <v>0</v>
      </c>
      <c r="CY318" s="316">
        <f t="shared" si="220"/>
        <v>0</v>
      </c>
      <c r="CZ318" s="316" t="e">
        <f>(SUM(Q317:Q323)-SUM(R317:R323))/SUM(Q317:Q323)</f>
        <v>#DIV/0!</v>
      </c>
      <c r="DA318" s="312" t="e">
        <f>(SUM(U317:U323)-SUM(V317:V323))/SUM(U317:U323)</f>
        <v>#DIV/0!</v>
      </c>
      <c r="DB318" s="312" t="e">
        <f>((SUM(E317:E323)-SUM(F317:F323))/SUM(E317:E323))</f>
        <v>#DIV/0!</v>
      </c>
      <c r="DC318" s="312" t="e">
        <f>((SUM(I317:I323)-SUM(J317:J323))/SUM(I317:I323))</f>
        <v>#DIV/0!</v>
      </c>
      <c r="DD318" s="312" t="e">
        <f>((SUM(M317:M323)-SUM(N317:N323))/SUM(M317:M323))</f>
        <v>#DIV/0!</v>
      </c>
      <c r="DE318" s="84">
        <f t="shared" si="181"/>
        <v>0</v>
      </c>
      <c r="DF318" s="84">
        <f t="shared" si="181"/>
        <v>0</v>
      </c>
      <c r="DG318" s="84">
        <f t="shared" si="181"/>
        <v>0</v>
      </c>
      <c r="DH318" s="84">
        <f t="shared" si="182"/>
        <v>0</v>
      </c>
      <c r="DI318" s="84">
        <f t="shared" si="182"/>
        <v>0</v>
      </c>
      <c r="DJ318" s="84">
        <f t="shared" si="182"/>
        <v>0</v>
      </c>
      <c r="DK318" s="84">
        <f t="shared" si="178"/>
        <v>0</v>
      </c>
      <c r="DL318" s="311">
        <f>IF(CC318&lt;99%,5000,IF(CC318&lt;99.2%,4500,IF(CC318&lt;99.3%,4000,IF(CC318&lt;99.4%,3500,IF(CC318&lt;99.5%,3000,IF(CC318&lt;99.6%,2500,IF(CC318&lt;99.7%,2000,IF(CC318&lt;99.8%,1500,))))))))</f>
        <v>0</v>
      </c>
      <c r="DM318" s="311">
        <f>IF(CD318&lt;99%,5000,IF(CD318&lt;99.2%,4500,IF(CD318&lt;99.3%,4000,IF(CD318&lt;99.4%,3500,IF(CD318&lt;99.5%,3000,IF(CD318&lt;99.6%,2500,IF(CD318&lt;99.7%,2000,IF(CD318&lt;99.8%,1500,))))))))</f>
        <v>0</v>
      </c>
      <c r="DN318" s="311">
        <f>IF(CE318&lt;99%,5000,IF(CE318&lt;99.2%,4500,IF(CE318&lt;99.3%,4000,IF(CE318&lt;99.4%,3500,IF(CE318&lt;99.5%,3000,IF(CE318&lt;99.6%,2500,IF(CE318&lt;99.7%,2000,IF(CE318&lt;99.8%,1500,))))))))</f>
        <v>0</v>
      </c>
      <c r="DO318" s="311">
        <f>IF(CF318&lt;88.2%,5000,IF(CF318&lt;88.4%,4500,IF(CF318&lt;88.5%,4000,IF(CF318&lt;88.6%,3500,IF(CF318&lt;88.7%,3000,IF(CF318&lt;88.8%,2500,IF(CF318&lt;88.9%,2000,IF(CF318&lt;90%,1500,))))))))</f>
        <v>0</v>
      </c>
      <c r="DP318" s="311">
        <f>IF(CG318&lt;99%,5000,IF(CG318&lt;99.2%,4500,IF(CG318&lt;99.3%,4000,IF(CG318&lt;99.4%,3500,IF(CG318&lt;99.5%,3000,IF(CG318&lt;99.6%,2500,IF(CG318&lt;99.7%,2000,IF(CG318&lt;99.8%,1500,))))))))</f>
        <v>0</v>
      </c>
      <c r="DQ318" s="311">
        <f>IF(CH318&lt;99%,5000,IF(CH318&lt;99.2%,4500,IF(CH318&lt;99.3%,4000,IF(CH318&lt;99.4%,3500,IF(CH318&lt;99.5%,3000,IF(CH318&lt;99.6%,2500,IF(CH318&lt;99.7%,2000,IF(CH318&lt;99.8%,1500,))))))))</f>
        <v>0</v>
      </c>
      <c r="DR318" s="311">
        <f>IF(CI318&lt;99%,5000,IF(CI318&lt;99.2%,4500,IF(CI318&lt;99.3%,4000,IF(CI318&lt;99.4%,3500,IF(CI318&lt;99.5%,3000,IF(CI318&lt;99.6%,2500,IF(CI318&lt;99.7%,2000,IF(CI318&lt;99.8%,1500,))))))))</f>
        <v>0</v>
      </c>
    </row>
    <row r="319" spans="1:122" ht="13.5" thickBot="1" x14ac:dyDescent="0.25">
      <c r="A319" s="84">
        <v>1993</v>
      </c>
      <c r="B319" s="309"/>
      <c r="C319" s="112">
        <v>42815</v>
      </c>
      <c r="D319" s="87"/>
      <c r="E319" s="84"/>
      <c r="F319" s="88"/>
      <c r="G319" s="84"/>
      <c r="H319" s="89"/>
      <c r="I319" s="88"/>
      <c r="J319" s="84"/>
      <c r="K319" s="88"/>
      <c r="L319" s="89"/>
      <c r="M319" s="88"/>
      <c r="N319" s="88"/>
      <c r="O319" s="88"/>
      <c r="P319" s="90"/>
      <c r="Q319" s="88"/>
      <c r="R319" s="88"/>
      <c r="S319" s="88"/>
      <c r="T319" s="90"/>
      <c r="U319" s="88"/>
      <c r="V319" s="88"/>
      <c r="W319" s="88"/>
      <c r="X319" s="90"/>
      <c r="Y319" s="84"/>
      <c r="Z319" s="84"/>
      <c r="AA319" s="94"/>
      <c r="AB319" s="114"/>
      <c r="AC319" s="84"/>
      <c r="AD319" s="84"/>
      <c r="AE319" s="114"/>
      <c r="AF319" s="84"/>
      <c r="AG319" s="84"/>
      <c r="AH319" s="114"/>
      <c r="AI319" s="84"/>
      <c r="AJ319" s="84"/>
      <c r="AK319" s="218"/>
      <c r="AL319" s="84"/>
      <c r="AM319" s="94"/>
      <c r="AN319" s="218"/>
      <c r="AO319" s="84"/>
      <c r="AP319" s="94"/>
      <c r="AQ319" s="218"/>
      <c r="AR319" s="84"/>
      <c r="AS319" s="94"/>
      <c r="AT319" s="218"/>
      <c r="AU319" s="84"/>
      <c r="AV319" s="219"/>
      <c r="AW319" s="220"/>
      <c r="AX319" s="220"/>
      <c r="AY319" s="221"/>
      <c r="AZ319" s="115"/>
      <c r="BA319" s="97"/>
      <c r="BB319" s="98"/>
      <c r="BC319" s="98"/>
      <c r="BD319" s="98"/>
      <c r="BE319" s="116"/>
      <c r="BF319" s="101"/>
      <c r="BG319" s="84"/>
      <c r="BH319" s="84"/>
      <c r="BI319" s="102"/>
      <c r="BJ319" s="102"/>
      <c r="BK319" s="102"/>
      <c r="BL319" s="103"/>
      <c r="BM319" s="104"/>
      <c r="BN319" s="102"/>
      <c r="BO319" s="102"/>
      <c r="BP319" s="104"/>
      <c r="BQ319" s="104"/>
      <c r="BR319" s="104"/>
      <c r="BS319" s="231"/>
      <c r="BT319" s="105">
        <f t="shared" si="204"/>
        <v>1</v>
      </c>
      <c r="BU319" s="105">
        <f t="shared" si="205"/>
        <v>1</v>
      </c>
      <c r="BV319" s="105">
        <f t="shared" si="206"/>
        <v>1</v>
      </c>
      <c r="BW319" s="105">
        <f t="shared" si="196"/>
        <v>1</v>
      </c>
      <c r="BX319" s="105">
        <f t="shared" si="207"/>
        <v>1</v>
      </c>
      <c r="BY319" s="105">
        <f t="shared" si="208"/>
        <v>1</v>
      </c>
      <c r="BZ319" s="105">
        <f t="shared" si="209"/>
        <v>1</v>
      </c>
      <c r="CA319" s="215">
        <v>0.98</v>
      </c>
      <c r="CB319" s="215">
        <v>0.9</v>
      </c>
      <c r="CC319" s="314"/>
      <c r="CD319" s="314"/>
      <c r="CE319" s="314"/>
      <c r="CF319" s="314"/>
      <c r="CG319" s="314"/>
      <c r="CH319" s="314"/>
      <c r="CI319" s="314"/>
      <c r="CJ319" s="216">
        <v>0.998</v>
      </c>
      <c r="CK319" s="216">
        <v>0.95</v>
      </c>
      <c r="CL319" s="217">
        <f t="shared" si="197"/>
        <v>0</v>
      </c>
      <c r="CM319" s="217">
        <f t="shared" si="198"/>
        <v>0</v>
      </c>
      <c r="CN319" s="217">
        <f t="shared" si="199"/>
        <v>0</v>
      </c>
      <c r="CO319" s="217">
        <f t="shared" si="200"/>
        <v>0</v>
      </c>
      <c r="CP319" s="217">
        <f t="shared" si="201"/>
        <v>0</v>
      </c>
      <c r="CQ319" s="217">
        <f t="shared" si="202"/>
        <v>0</v>
      </c>
      <c r="CR319" s="217">
        <f t="shared" si="203"/>
        <v>0</v>
      </c>
      <c r="CS319" s="317"/>
      <c r="CT319" s="317"/>
      <c r="CU319" s="317"/>
      <c r="CV319" s="317"/>
      <c r="CW319" s="317"/>
      <c r="CX319" s="317"/>
      <c r="CY319" s="317"/>
      <c r="CZ319" s="316"/>
      <c r="DA319" s="312"/>
      <c r="DB319" s="312"/>
      <c r="DC319" s="312"/>
      <c r="DD319" s="312"/>
      <c r="DE319" s="84">
        <f t="shared" si="181"/>
        <v>0</v>
      </c>
      <c r="DF319" s="84">
        <f t="shared" si="181"/>
        <v>0</v>
      </c>
      <c r="DG319" s="84">
        <f t="shared" si="181"/>
        <v>0</v>
      </c>
      <c r="DH319" s="84">
        <f t="shared" si="182"/>
        <v>0</v>
      </c>
      <c r="DI319" s="84">
        <f t="shared" si="182"/>
        <v>0</v>
      </c>
      <c r="DJ319" s="84">
        <f t="shared" si="182"/>
        <v>0</v>
      </c>
      <c r="DK319" s="84">
        <f t="shared" si="178"/>
        <v>0</v>
      </c>
      <c r="DL319" s="311"/>
      <c r="DM319" s="311"/>
      <c r="DN319" s="311"/>
      <c r="DO319" s="311"/>
      <c r="DP319" s="311"/>
      <c r="DQ319" s="311"/>
      <c r="DR319" s="311"/>
    </row>
    <row r="320" spans="1:122" ht="13.5" thickBot="1" x14ac:dyDescent="0.25">
      <c r="A320" s="84">
        <v>1994</v>
      </c>
      <c r="B320" s="309"/>
      <c r="C320" s="112">
        <v>42816</v>
      </c>
      <c r="D320" s="87"/>
      <c r="E320" s="84"/>
      <c r="F320" s="88"/>
      <c r="G320" s="84"/>
      <c r="H320" s="89"/>
      <c r="I320" s="88"/>
      <c r="J320" s="84"/>
      <c r="K320" s="88"/>
      <c r="L320" s="89"/>
      <c r="M320" s="88"/>
      <c r="N320" s="88"/>
      <c r="O320" s="88"/>
      <c r="P320" s="90"/>
      <c r="Q320" s="88"/>
      <c r="R320" s="88"/>
      <c r="S320" s="88"/>
      <c r="T320" s="90"/>
      <c r="U320" s="88"/>
      <c r="V320" s="88"/>
      <c r="W320" s="88"/>
      <c r="X320" s="90"/>
      <c r="Y320" s="84"/>
      <c r="Z320" s="84"/>
      <c r="AA320" s="94"/>
      <c r="AB320" s="114"/>
      <c r="AC320" s="84"/>
      <c r="AD320" s="84"/>
      <c r="AE320" s="114"/>
      <c r="AF320" s="84"/>
      <c r="AG320" s="84"/>
      <c r="AH320" s="114"/>
      <c r="AI320" s="84"/>
      <c r="AJ320" s="84"/>
      <c r="AK320" s="218"/>
      <c r="AL320" s="84"/>
      <c r="AM320" s="94"/>
      <c r="AN320" s="218"/>
      <c r="AO320" s="84"/>
      <c r="AP320" s="94"/>
      <c r="AQ320" s="218"/>
      <c r="AR320" s="84"/>
      <c r="AS320" s="94"/>
      <c r="AT320" s="218"/>
      <c r="AU320" s="84"/>
      <c r="AV320" s="219"/>
      <c r="AW320" s="220"/>
      <c r="AX320" s="220"/>
      <c r="AY320" s="221"/>
      <c r="AZ320" s="115"/>
      <c r="BA320" s="97"/>
      <c r="BB320" s="98"/>
      <c r="BC320" s="98"/>
      <c r="BD320" s="98"/>
      <c r="BE320" s="116"/>
      <c r="BF320" s="101"/>
      <c r="BG320" s="84"/>
      <c r="BH320" s="84"/>
      <c r="BI320" s="102"/>
      <c r="BJ320" s="102"/>
      <c r="BK320" s="102"/>
      <c r="BL320" s="103"/>
      <c r="BM320" s="104"/>
      <c r="BN320" s="102"/>
      <c r="BO320" s="102"/>
      <c r="BP320" s="104"/>
      <c r="BQ320" s="104"/>
      <c r="BR320" s="104"/>
      <c r="BS320" s="231"/>
      <c r="BT320" s="105">
        <f t="shared" si="204"/>
        <v>1</v>
      </c>
      <c r="BU320" s="105">
        <f t="shared" si="205"/>
        <v>1</v>
      </c>
      <c r="BV320" s="105">
        <f t="shared" si="206"/>
        <v>1</v>
      </c>
      <c r="BW320" s="105">
        <f t="shared" si="196"/>
        <v>1</v>
      </c>
      <c r="BX320" s="105">
        <f t="shared" si="207"/>
        <v>1</v>
      </c>
      <c r="BY320" s="105">
        <f t="shared" si="208"/>
        <v>1</v>
      </c>
      <c r="BZ320" s="105">
        <f t="shared" si="209"/>
        <v>1</v>
      </c>
      <c r="CA320" s="215">
        <v>0.98</v>
      </c>
      <c r="CB320" s="215">
        <v>0.9</v>
      </c>
      <c r="CC320" s="314"/>
      <c r="CD320" s="314"/>
      <c r="CE320" s="314"/>
      <c r="CF320" s="314"/>
      <c r="CG320" s="314"/>
      <c r="CH320" s="314"/>
      <c r="CI320" s="314"/>
      <c r="CJ320" s="216">
        <v>0.998</v>
      </c>
      <c r="CK320" s="216">
        <v>0.95</v>
      </c>
      <c r="CL320" s="217">
        <f t="shared" si="197"/>
        <v>0</v>
      </c>
      <c r="CM320" s="217">
        <f t="shared" si="198"/>
        <v>0</v>
      </c>
      <c r="CN320" s="217">
        <f t="shared" si="199"/>
        <v>0</v>
      </c>
      <c r="CO320" s="217">
        <f t="shared" si="200"/>
        <v>0</v>
      </c>
      <c r="CP320" s="217">
        <f t="shared" si="201"/>
        <v>0</v>
      </c>
      <c r="CQ320" s="217">
        <f t="shared" si="202"/>
        <v>0</v>
      </c>
      <c r="CR320" s="217">
        <f t="shared" si="203"/>
        <v>0</v>
      </c>
      <c r="CS320" s="317"/>
      <c r="CT320" s="317"/>
      <c r="CU320" s="317"/>
      <c r="CV320" s="317"/>
      <c r="CW320" s="317"/>
      <c r="CX320" s="317"/>
      <c r="CY320" s="317"/>
      <c r="CZ320" s="316"/>
      <c r="DA320" s="312"/>
      <c r="DB320" s="312"/>
      <c r="DC320" s="312"/>
      <c r="DD320" s="312"/>
      <c r="DE320" s="84">
        <f t="shared" si="181"/>
        <v>0</v>
      </c>
      <c r="DF320" s="84">
        <f t="shared" si="181"/>
        <v>0</v>
      </c>
      <c r="DG320" s="84">
        <f t="shared" si="181"/>
        <v>0</v>
      </c>
      <c r="DH320" s="84">
        <f t="shared" si="182"/>
        <v>0</v>
      </c>
      <c r="DI320" s="84">
        <f t="shared" si="182"/>
        <v>0</v>
      </c>
      <c r="DJ320" s="84">
        <f t="shared" si="182"/>
        <v>0</v>
      </c>
      <c r="DK320" s="84">
        <f t="shared" si="178"/>
        <v>0</v>
      </c>
      <c r="DL320" s="311"/>
      <c r="DM320" s="311"/>
      <c r="DN320" s="311"/>
      <c r="DO320" s="311"/>
      <c r="DP320" s="311"/>
      <c r="DQ320" s="311"/>
      <c r="DR320" s="311"/>
    </row>
    <row r="321" spans="1:122" ht="13.5" thickBot="1" x14ac:dyDescent="0.25">
      <c r="A321" s="84">
        <v>1995</v>
      </c>
      <c r="B321" s="309"/>
      <c r="C321" s="112">
        <v>42817</v>
      </c>
      <c r="D321" s="87"/>
      <c r="E321" s="84"/>
      <c r="F321" s="88"/>
      <c r="G321" s="84"/>
      <c r="H321" s="89"/>
      <c r="I321" s="88"/>
      <c r="J321" s="84"/>
      <c r="K321" s="88"/>
      <c r="L321" s="89"/>
      <c r="M321" s="88"/>
      <c r="N321" s="88"/>
      <c r="O321" s="88"/>
      <c r="P321" s="90"/>
      <c r="Q321" s="88"/>
      <c r="R321" s="88"/>
      <c r="S321" s="88"/>
      <c r="T321" s="90"/>
      <c r="U321" s="88"/>
      <c r="V321" s="88"/>
      <c r="W321" s="88"/>
      <c r="X321" s="90"/>
      <c r="Y321" s="84"/>
      <c r="Z321" s="84"/>
      <c r="AA321" s="94"/>
      <c r="AB321" s="114"/>
      <c r="AC321" s="84"/>
      <c r="AD321" s="84"/>
      <c r="AE321" s="114"/>
      <c r="AF321" s="84"/>
      <c r="AG321" s="84"/>
      <c r="AH321" s="114"/>
      <c r="AI321" s="84"/>
      <c r="AJ321" s="84"/>
      <c r="AK321" s="218"/>
      <c r="AL321" s="84"/>
      <c r="AM321" s="94"/>
      <c r="AN321" s="218"/>
      <c r="AO321" s="84"/>
      <c r="AP321" s="94"/>
      <c r="AQ321" s="218"/>
      <c r="AR321" s="84"/>
      <c r="AS321" s="94"/>
      <c r="AT321" s="218"/>
      <c r="AU321" s="84"/>
      <c r="AV321" s="219"/>
      <c r="AW321" s="220"/>
      <c r="AX321" s="220"/>
      <c r="AY321" s="221"/>
      <c r="AZ321" s="115"/>
      <c r="BA321" s="97"/>
      <c r="BB321" s="98"/>
      <c r="BC321" s="98"/>
      <c r="BD321" s="98"/>
      <c r="BE321" s="116"/>
      <c r="BF321" s="101"/>
      <c r="BG321" s="84"/>
      <c r="BH321" s="84"/>
      <c r="BI321" s="102"/>
      <c r="BJ321" s="102"/>
      <c r="BK321" s="102"/>
      <c r="BL321" s="103"/>
      <c r="BM321" s="104"/>
      <c r="BN321" s="102"/>
      <c r="BO321" s="102"/>
      <c r="BP321" s="104"/>
      <c r="BQ321" s="104"/>
      <c r="BR321" s="104"/>
      <c r="BS321" s="231"/>
      <c r="BT321" s="105">
        <f t="shared" si="204"/>
        <v>1</v>
      </c>
      <c r="BU321" s="105">
        <f t="shared" si="205"/>
        <v>1</v>
      </c>
      <c r="BV321" s="105">
        <f t="shared" si="206"/>
        <v>1</v>
      </c>
      <c r="BW321" s="105">
        <f t="shared" si="196"/>
        <v>1</v>
      </c>
      <c r="BX321" s="105">
        <f t="shared" si="207"/>
        <v>1</v>
      </c>
      <c r="BY321" s="105">
        <f t="shared" si="208"/>
        <v>1</v>
      </c>
      <c r="BZ321" s="105">
        <f t="shared" si="209"/>
        <v>1</v>
      </c>
      <c r="CA321" s="215">
        <v>0.98</v>
      </c>
      <c r="CB321" s="215">
        <v>0.9</v>
      </c>
      <c r="CC321" s="314"/>
      <c r="CD321" s="314"/>
      <c r="CE321" s="314"/>
      <c r="CF321" s="314"/>
      <c r="CG321" s="314"/>
      <c r="CH321" s="314"/>
      <c r="CI321" s="314"/>
      <c r="CJ321" s="216">
        <v>0.998</v>
      </c>
      <c r="CK321" s="216">
        <v>0.95</v>
      </c>
      <c r="CL321" s="217">
        <f t="shared" si="197"/>
        <v>0</v>
      </c>
      <c r="CM321" s="217">
        <f t="shared" si="198"/>
        <v>0</v>
      </c>
      <c r="CN321" s="217">
        <f t="shared" si="199"/>
        <v>0</v>
      </c>
      <c r="CO321" s="217">
        <f t="shared" si="200"/>
        <v>0</v>
      </c>
      <c r="CP321" s="217">
        <f t="shared" si="201"/>
        <v>0</v>
      </c>
      <c r="CQ321" s="217">
        <f t="shared" si="202"/>
        <v>0</v>
      </c>
      <c r="CR321" s="217">
        <f t="shared" si="203"/>
        <v>0</v>
      </c>
      <c r="CS321" s="317"/>
      <c r="CT321" s="317"/>
      <c r="CU321" s="317"/>
      <c r="CV321" s="317"/>
      <c r="CW321" s="317"/>
      <c r="CX321" s="317"/>
      <c r="CY321" s="317"/>
      <c r="CZ321" s="316"/>
      <c r="DA321" s="312"/>
      <c r="DB321" s="312"/>
      <c r="DC321" s="312"/>
      <c r="DD321" s="312"/>
      <c r="DE321" s="84">
        <f t="shared" si="181"/>
        <v>0</v>
      </c>
      <c r="DF321" s="84">
        <f t="shared" si="181"/>
        <v>0</v>
      </c>
      <c r="DG321" s="84">
        <f t="shared" si="181"/>
        <v>0</v>
      </c>
      <c r="DH321" s="84">
        <f t="shared" si="182"/>
        <v>0</v>
      </c>
      <c r="DI321" s="84">
        <f t="shared" si="182"/>
        <v>0</v>
      </c>
      <c r="DJ321" s="84">
        <f t="shared" si="182"/>
        <v>0</v>
      </c>
      <c r="DK321" s="84">
        <f t="shared" si="178"/>
        <v>0</v>
      </c>
      <c r="DL321" s="311"/>
      <c r="DM321" s="311"/>
      <c r="DN321" s="311"/>
      <c r="DO321" s="311"/>
      <c r="DP321" s="311"/>
      <c r="DQ321" s="311"/>
      <c r="DR321" s="311"/>
    </row>
    <row r="322" spans="1:122" ht="13.5" thickBot="1" x14ac:dyDescent="0.25">
      <c r="A322" s="84">
        <v>1996</v>
      </c>
      <c r="B322" s="309"/>
      <c r="C322" s="112">
        <v>42818</v>
      </c>
      <c r="D322" s="87"/>
      <c r="E322" s="84"/>
      <c r="F322" s="88"/>
      <c r="G322" s="84"/>
      <c r="H322" s="89"/>
      <c r="I322" s="88"/>
      <c r="J322" s="84"/>
      <c r="K322" s="88"/>
      <c r="L322" s="89"/>
      <c r="M322" s="88"/>
      <c r="N322" s="88"/>
      <c r="O322" s="88"/>
      <c r="P322" s="90"/>
      <c r="Q322" s="88"/>
      <c r="R322" s="88"/>
      <c r="S322" s="88"/>
      <c r="T322" s="90"/>
      <c r="U322" s="88"/>
      <c r="V322" s="88"/>
      <c r="W322" s="88"/>
      <c r="X322" s="90"/>
      <c r="Y322" s="84"/>
      <c r="Z322" s="84"/>
      <c r="AA322" s="94"/>
      <c r="AB322" s="114"/>
      <c r="AC322" s="84"/>
      <c r="AD322" s="84"/>
      <c r="AE322" s="114"/>
      <c r="AF322" s="84"/>
      <c r="AG322" s="84"/>
      <c r="AH322" s="114"/>
      <c r="AI322" s="84"/>
      <c r="AJ322" s="84"/>
      <c r="AK322" s="218"/>
      <c r="AL322" s="84"/>
      <c r="AM322" s="94"/>
      <c r="AN322" s="218"/>
      <c r="AO322" s="84"/>
      <c r="AP322" s="94"/>
      <c r="AQ322" s="218"/>
      <c r="AR322" s="84"/>
      <c r="AS322" s="94"/>
      <c r="AT322" s="218"/>
      <c r="AU322" s="84"/>
      <c r="AV322" s="219"/>
      <c r="AW322" s="220"/>
      <c r="AX322" s="220"/>
      <c r="AY322" s="221"/>
      <c r="AZ322" s="115"/>
      <c r="BA322" s="97"/>
      <c r="BB322" s="98"/>
      <c r="BC322" s="98"/>
      <c r="BD322" s="98"/>
      <c r="BE322" s="116"/>
      <c r="BF322" s="101"/>
      <c r="BG322" s="84"/>
      <c r="BH322" s="84"/>
      <c r="BI322" s="102"/>
      <c r="BJ322" s="102"/>
      <c r="BK322" s="102"/>
      <c r="BL322" s="103"/>
      <c r="BM322" s="104"/>
      <c r="BN322" s="102"/>
      <c r="BO322" s="102"/>
      <c r="BP322" s="104"/>
      <c r="BQ322" s="104"/>
      <c r="BR322" s="104"/>
      <c r="BS322" s="231"/>
      <c r="BT322" s="105">
        <f t="shared" si="204"/>
        <v>1</v>
      </c>
      <c r="BU322" s="105">
        <f t="shared" si="205"/>
        <v>1</v>
      </c>
      <c r="BV322" s="105">
        <f t="shared" si="206"/>
        <v>1</v>
      </c>
      <c r="BW322" s="105">
        <f t="shared" si="196"/>
        <v>1</v>
      </c>
      <c r="BX322" s="105">
        <f t="shared" si="207"/>
        <v>1</v>
      </c>
      <c r="BY322" s="105">
        <f t="shared" si="208"/>
        <v>1</v>
      </c>
      <c r="BZ322" s="105">
        <f t="shared" si="209"/>
        <v>1</v>
      </c>
      <c r="CA322" s="215">
        <v>0.98</v>
      </c>
      <c r="CB322" s="215">
        <v>0.9</v>
      </c>
      <c r="CC322" s="314"/>
      <c r="CD322" s="314"/>
      <c r="CE322" s="314"/>
      <c r="CF322" s="314"/>
      <c r="CG322" s="314"/>
      <c r="CH322" s="314"/>
      <c r="CI322" s="314"/>
      <c r="CJ322" s="216">
        <v>0.998</v>
      </c>
      <c r="CK322" s="216">
        <v>0.95</v>
      </c>
      <c r="CL322" s="217">
        <f t="shared" si="197"/>
        <v>0</v>
      </c>
      <c r="CM322" s="217">
        <f t="shared" si="198"/>
        <v>0</v>
      </c>
      <c r="CN322" s="217">
        <f t="shared" si="199"/>
        <v>0</v>
      </c>
      <c r="CO322" s="217">
        <f t="shared" si="200"/>
        <v>0</v>
      </c>
      <c r="CP322" s="217">
        <f t="shared" si="201"/>
        <v>0</v>
      </c>
      <c r="CQ322" s="217">
        <f t="shared" si="202"/>
        <v>0</v>
      </c>
      <c r="CR322" s="217">
        <f t="shared" si="203"/>
        <v>0</v>
      </c>
      <c r="CS322" s="317"/>
      <c r="CT322" s="317"/>
      <c r="CU322" s="317"/>
      <c r="CV322" s="317"/>
      <c r="CW322" s="317"/>
      <c r="CX322" s="317"/>
      <c r="CY322" s="317"/>
      <c r="CZ322" s="316"/>
      <c r="DA322" s="312"/>
      <c r="DB322" s="312"/>
      <c r="DC322" s="312"/>
      <c r="DD322" s="312"/>
      <c r="DE322" s="84">
        <f t="shared" si="181"/>
        <v>0</v>
      </c>
      <c r="DF322" s="84">
        <f t="shared" si="181"/>
        <v>0</v>
      </c>
      <c r="DG322" s="84">
        <f t="shared" si="181"/>
        <v>0</v>
      </c>
      <c r="DH322" s="84">
        <f t="shared" si="182"/>
        <v>0</v>
      </c>
      <c r="DI322" s="84">
        <f t="shared" si="182"/>
        <v>0</v>
      </c>
      <c r="DJ322" s="84">
        <f t="shared" si="182"/>
        <v>0</v>
      </c>
      <c r="DK322" s="84">
        <f t="shared" si="178"/>
        <v>0</v>
      </c>
      <c r="DL322" s="311"/>
      <c r="DM322" s="311"/>
      <c r="DN322" s="311"/>
      <c r="DO322" s="311"/>
      <c r="DP322" s="311"/>
      <c r="DQ322" s="311"/>
      <c r="DR322" s="311"/>
    </row>
    <row r="323" spans="1:122" ht="13.5" thickBot="1" x14ac:dyDescent="0.25">
      <c r="A323" s="84">
        <v>1997</v>
      </c>
      <c r="B323" s="309"/>
      <c r="C323" s="112">
        <v>42819</v>
      </c>
      <c r="D323" s="87"/>
      <c r="E323" s="84"/>
      <c r="F323" s="88"/>
      <c r="G323" s="84"/>
      <c r="H323" s="89"/>
      <c r="I323" s="88"/>
      <c r="J323" s="84"/>
      <c r="K323" s="88"/>
      <c r="L323" s="89"/>
      <c r="M323" s="88"/>
      <c r="N323" s="88"/>
      <c r="O323" s="88"/>
      <c r="P323" s="90"/>
      <c r="Q323" s="88"/>
      <c r="R323" s="88"/>
      <c r="S323" s="88"/>
      <c r="T323" s="90"/>
      <c r="U323" s="88"/>
      <c r="V323" s="88"/>
      <c r="W323" s="88"/>
      <c r="X323" s="90"/>
      <c r="Y323" s="84"/>
      <c r="Z323" s="84"/>
      <c r="AA323" s="94"/>
      <c r="AB323" s="114"/>
      <c r="AC323" s="84"/>
      <c r="AD323" s="84"/>
      <c r="AE323" s="114"/>
      <c r="AF323" s="84"/>
      <c r="AG323" s="84"/>
      <c r="AH323" s="114"/>
      <c r="AI323" s="84"/>
      <c r="AJ323" s="84"/>
      <c r="AK323" s="218"/>
      <c r="AL323" s="84"/>
      <c r="AM323" s="94"/>
      <c r="AN323" s="218"/>
      <c r="AO323" s="84"/>
      <c r="AP323" s="94"/>
      <c r="AQ323" s="218"/>
      <c r="AR323" s="84"/>
      <c r="AS323" s="94"/>
      <c r="AT323" s="218"/>
      <c r="AU323" s="84"/>
      <c r="AV323" s="219"/>
      <c r="AW323" s="220"/>
      <c r="AX323" s="220"/>
      <c r="AY323" s="221"/>
      <c r="AZ323" s="115"/>
      <c r="BA323" s="97"/>
      <c r="BB323" s="98"/>
      <c r="BC323" s="98"/>
      <c r="BD323" s="98"/>
      <c r="BE323" s="116"/>
      <c r="BF323" s="101"/>
      <c r="BG323" s="84"/>
      <c r="BH323" s="84"/>
      <c r="BI323" s="102"/>
      <c r="BJ323" s="102"/>
      <c r="BK323" s="102"/>
      <c r="BL323" s="103"/>
      <c r="BM323" s="104"/>
      <c r="BN323" s="102"/>
      <c r="BO323" s="102"/>
      <c r="BP323" s="104"/>
      <c r="BQ323" s="104"/>
      <c r="BR323" s="104"/>
      <c r="BS323" s="231"/>
      <c r="BT323" s="105">
        <f t="shared" si="204"/>
        <v>1</v>
      </c>
      <c r="BU323" s="105">
        <f t="shared" si="205"/>
        <v>1</v>
      </c>
      <c r="BV323" s="105">
        <f t="shared" si="206"/>
        <v>1</v>
      </c>
      <c r="BW323" s="105">
        <f t="shared" si="196"/>
        <v>1</v>
      </c>
      <c r="BX323" s="105">
        <f t="shared" si="207"/>
        <v>1</v>
      </c>
      <c r="BY323" s="105">
        <f t="shared" si="208"/>
        <v>1</v>
      </c>
      <c r="BZ323" s="105">
        <f t="shared" si="209"/>
        <v>1</v>
      </c>
      <c r="CA323" s="215">
        <v>0.98</v>
      </c>
      <c r="CB323" s="215">
        <v>0.9</v>
      </c>
      <c r="CC323" s="314"/>
      <c r="CD323" s="314"/>
      <c r="CE323" s="314"/>
      <c r="CF323" s="314"/>
      <c r="CG323" s="314"/>
      <c r="CH323" s="314"/>
      <c r="CI323" s="314"/>
      <c r="CJ323" s="216">
        <v>0.998</v>
      </c>
      <c r="CK323" s="216">
        <v>0.95</v>
      </c>
      <c r="CL323" s="217">
        <f t="shared" si="197"/>
        <v>0</v>
      </c>
      <c r="CM323" s="217">
        <f t="shared" si="198"/>
        <v>0</v>
      </c>
      <c r="CN323" s="217">
        <f t="shared" si="199"/>
        <v>0</v>
      </c>
      <c r="CO323" s="217">
        <f t="shared" si="200"/>
        <v>0</v>
      </c>
      <c r="CP323" s="217">
        <f t="shared" si="201"/>
        <v>0</v>
      </c>
      <c r="CQ323" s="217">
        <f t="shared" si="202"/>
        <v>0</v>
      </c>
      <c r="CR323" s="217">
        <f t="shared" si="203"/>
        <v>0</v>
      </c>
      <c r="CS323" s="317"/>
      <c r="CT323" s="317"/>
      <c r="CU323" s="317"/>
      <c r="CV323" s="317"/>
      <c r="CW323" s="317"/>
      <c r="CX323" s="317"/>
      <c r="CY323" s="317"/>
      <c r="CZ323" s="316"/>
      <c r="DA323" s="312"/>
      <c r="DB323" s="312"/>
      <c r="DC323" s="312"/>
      <c r="DD323" s="312"/>
      <c r="DE323" s="84">
        <f t="shared" si="181"/>
        <v>0</v>
      </c>
      <c r="DF323" s="84">
        <f t="shared" si="181"/>
        <v>0</v>
      </c>
      <c r="DG323" s="84">
        <f t="shared" si="181"/>
        <v>0</v>
      </c>
      <c r="DH323" s="84">
        <f t="shared" si="182"/>
        <v>0</v>
      </c>
      <c r="DI323" s="84">
        <f t="shared" si="182"/>
        <v>0</v>
      </c>
      <c r="DJ323" s="84">
        <f t="shared" si="182"/>
        <v>0</v>
      </c>
      <c r="DK323" s="84">
        <f t="shared" si="178"/>
        <v>0</v>
      </c>
      <c r="DL323" s="311"/>
      <c r="DM323" s="311"/>
      <c r="DN323" s="311"/>
      <c r="DO323" s="311"/>
      <c r="DP323" s="311"/>
      <c r="DQ323" s="311"/>
      <c r="DR323" s="311"/>
    </row>
    <row r="324" spans="1:122" ht="13.5" thickBot="1" x14ac:dyDescent="0.25">
      <c r="A324" s="84">
        <v>1998</v>
      </c>
      <c r="B324" s="310"/>
      <c r="C324" s="112">
        <v>42820</v>
      </c>
      <c r="D324" s="87"/>
      <c r="E324" s="84"/>
      <c r="F324" s="88"/>
      <c r="G324" s="84"/>
      <c r="H324" s="89"/>
      <c r="I324" s="88"/>
      <c r="J324" s="84"/>
      <c r="K324" s="88"/>
      <c r="L324" s="89"/>
      <c r="M324" s="88"/>
      <c r="N324" s="88"/>
      <c r="O324" s="88"/>
      <c r="P324" s="90"/>
      <c r="Q324" s="88"/>
      <c r="R324" s="88"/>
      <c r="S324" s="88"/>
      <c r="T324" s="90"/>
      <c r="U324" s="88"/>
      <c r="V324" s="88"/>
      <c r="W324" s="88"/>
      <c r="X324" s="90"/>
      <c r="Y324" s="84"/>
      <c r="Z324" s="84"/>
      <c r="AA324" s="94"/>
      <c r="AB324" s="114"/>
      <c r="AC324" s="84"/>
      <c r="AD324" s="84"/>
      <c r="AE324" s="114"/>
      <c r="AF324" s="84"/>
      <c r="AG324" s="84"/>
      <c r="AH324" s="114"/>
      <c r="AI324" s="84"/>
      <c r="AJ324" s="84"/>
      <c r="AK324" s="218"/>
      <c r="AL324" s="84"/>
      <c r="AM324" s="94"/>
      <c r="AN324" s="218"/>
      <c r="AO324" s="84"/>
      <c r="AP324" s="94"/>
      <c r="AQ324" s="218"/>
      <c r="AR324" s="84"/>
      <c r="AS324" s="94"/>
      <c r="AT324" s="218"/>
      <c r="AU324" s="84"/>
      <c r="AV324" s="219"/>
      <c r="AW324" s="220"/>
      <c r="AX324" s="220"/>
      <c r="AY324" s="221"/>
      <c r="AZ324" s="115"/>
      <c r="BA324" s="97"/>
      <c r="BB324" s="98"/>
      <c r="BC324" s="98"/>
      <c r="BD324" s="98"/>
      <c r="BE324" s="116"/>
      <c r="BF324" s="101"/>
      <c r="BG324" s="84"/>
      <c r="BH324" s="84"/>
      <c r="BI324" s="102"/>
      <c r="BJ324" s="102"/>
      <c r="BK324" s="102"/>
      <c r="BL324" s="103"/>
      <c r="BM324" s="104"/>
      <c r="BN324" s="102"/>
      <c r="BO324" s="102"/>
      <c r="BP324" s="104"/>
      <c r="BQ324" s="104"/>
      <c r="BR324" s="104"/>
      <c r="BS324" s="231"/>
      <c r="BT324" s="105">
        <f t="shared" si="204"/>
        <v>1</v>
      </c>
      <c r="BU324" s="105">
        <f t="shared" si="205"/>
        <v>1</v>
      </c>
      <c r="BV324" s="105">
        <f t="shared" si="206"/>
        <v>1</v>
      </c>
      <c r="BW324" s="105">
        <f t="shared" si="196"/>
        <v>1</v>
      </c>
      <c r="BX324" s="105">
        <f t="shared" si="207"/>
        <v>1</v>
      </c>
      <c r="BY324" s="105">
        <f t="shared" si="208"/>
        <v>1</v>
      </c>
      <c r="BZ324" s="105">
        <f t="shared" si="209"/>
        <v>1</v>
      </c>
      <c r="CA324" s="215">
        <v>0.98</v>
      </c>
      <c r="CB324" s="215">
        <v>0.9</v>
      </c>
      <c r="CC324" s="315"/>
      <c r="CD324" s="315"/>
      <c r="CE324" s="315"/>
      <c r="CF324" s="315"/>
      <c r="CG324" s="315"/>
      <c r="CH324" s="315"/>
      <c r="CI324" s="315"/>
      <c r="CJ324" s="216">
        <v>0.998</v>
      </c>
      <c r="CK324" s="216">
        <v>0.95</v>
      </c>
      <c r="CL324" s="217">
        <f t="shared" si="197"/>
        <v>0</v>
      </c>
      <c r="CM324" s="217">
        <f t="shared" si="198"/>
        <v>0</v>
      </c>
      <c r="CN324" s="217">
        <f t="shared" si="199"/>
        <v>0</v>
      </c>
      <c r="CO324" s="217">
        <f t="shared" si="200"/>
        <v>0</v>
      </c>
      <c r="CP324" s="217">
        <f t="shared" si="201"/>
        <v>0</v>
      </c>
      <c r="CQ324" s="217">
        <f t="shared" si="202"/>
        <v>0</v>
      </c>
      <c r="CR324" s="217">
        <f t="shared" si="203"/>
        <v>0</v>
      </c>
      <c r="CS324" s="317"/>
      <c r="CT324" s="317"/>
      <c r="CU324" s="317"/>
      <c r="CV324" s="317"/>
      <c r="CW324" s="317"/>
      <c r="CX324" s="317"/>
      <c r="CY324" s="317"/>
      <c r="CZ324" s="316"/>
      <c r="DA324" s="312"/>
      <c r="DB324" s="312"/>
      <c r="DC324" s="312"/>
      <c r="DD324" s="312"/>
      <c r="DE324" s="84">
        <f t="shared" si="181"/>
        <v>0</v>
      </c>
      <c r="DF324" s="84">
        <f t="shared" si="181"/>
        <v>0</v>
      </c>
      <c r="DG324" s="84">
        <f t="shared" si="181"/>
        <v>0</v>
      </c>
      <c r="DH324" s="84">
        <f t="shared" si="182"/>
        <v>0</v>
      </c>
      <c r="DI324" s="84">
        <f t="shared" si="182"/>
        <v>0</v>
      </c>
      <c r="DJ324" s="84">
        <f t="shared" si="182"/>
        <v>0</v>
      </c>
      <c r="DK324" s="84">
        <f t="shared" si="178"/>
        <v>0</v>
      </c>
      <c r="DL324" s="311"/>
      <c r="DM324" s="311"/>
      <c r="DN324" s="311"/>
      <c r="DO324" s="311"/>
      <c r="DP324" s="311"/>
      <c r="DQ324" s="311"/>
      <c r="DR324" s="311"/>
    </row>
    <row r="325" spans="1:122" ht="13.5" thickBot="1" x14ac:dyDescent="0.25">
      <c r="A325" s="84">
        <v>1999</v>
      </c>
      <c r="B325" s="308">
        <v>13</v>
      </c>
      <c r="C325" s="112">
        <v>42821</v>
      </c>
      <c r="D325" s="87"/>
      <c r="E325" s="84"/>
      <c r="F325" s="88"/>
      <c r="G325" s="84"/>
      <c r="H325" s="89"/>
      <c r="I325" s="88"/>
      <c r="J325" s="84"/>
      <c r="K325" s="88"/>
      <c r="L325" s="89"/>
      <c r="M325" s="88"/>
      <c r="N325" s="88"/>
      <c r="O325" s="88"/>
      <c r="P325" s="90"/>
      <c r="Q325" s="88"/>
      <c r="R325" s="88"/>
      <c r="S325" s="88"/>
      <c r="T325" s="90"/>
      <c r="U325" s="88"/>
      <c r="V325" s="88"/>
      <c r="W325" s="88"/>
      <c r="X325" s="90"/>
      <c r="Y325" s="84"/>
      <c r="Z325" s="84"/>
      <c r="AA325" s="94"/>
      <c r="AB325" s="114"/>
      <c r="AC325" s="84"/>
      <c r="AD325" s="84"/>
      <c r="AE325" s="114"/>
      <c r="AF325" s="84"/>
      <c r="AG325" s="84"/>
      <c r="AH325" s="114"/>
      <c r="AI325" s="84"/>
      <c r="AJ325" s="84"/>
      <c r="AK325" s="218"/>
      <c r="AL325" s="84"/>
      <c r="AM325" s="94"/>
      <c r="AN325" s="218"/>
      <c r="AO325" s="84"/>
      <c r="AP325" s="94"/>
      <c r="AQ325" s="218"/>
      <c r="AR325" s="84"/>
      <c r="AS325" s="94"/>
      <c r="AT325" s="218"/>
      <c r="AU325" s="84"/>
      <c r="AV325" s="219"/>
      <c r="AW325" s="220"/>
      <c r="AX325" s="220"/>
      <c r="AY325" s="221"/>
      <c r="AZ325" s="115"/>
      <c r="BA325" s="97"/>
      <c r="BB325" s="98"/>
      <c r="BC325" s="98"/>
      <c r="BD325" s="98"/>
      <c r="BE325" s="116"/>
      <c r="BF325" s="101"/>
      <c r="BG325" s="84"/>
      <c r="BH325" s="84"/>
      <c r="BI325" s="102"/>
      <c r="BJ325" s="102"/>
      <c r="BK325" s="102"/>
      <c r="BL325" s="103"/>
      <c r="BM325" s="104"/>
      <c r="BN325" s="102"/>
      <c r="BO325" s="102"/>
      <c r="BP325" s="104"/>
      <c r="BQ325" s="104"/>
      <c r="BR325" s="104"/>
      <c r="BS325" s="231"/>
      <c r="BT325" s="105">
        <f t="shared" si="204"/>
        <v>1</v>
      </c>
      <c r="BU325" s="105">
        <f t="shared" si="205"/>
        <v>1</v>
      </c>
      <c r="BV325" s="105">
        <f t="shared" si="206"/>
        <v>1</v>
      </c>
      <c r="BW325" s="105">
        <f t="shared" si="196"/>
        <v>1</v>
      </c>
      <c r="BX325" s="105">
        <f t="shared" si="207"/>
        <v>1</v>
      </c>
      <c r="BY325" s="105">
        <f t="shared" si="208"/>
        <v>1</v>
      </c>
      <c r="BZ325" s="105">
        <f t="shared" si="209"/>
        <v>1</v>
      </c>
      <c r="CA325" s="215">
        <v>0.98</v>
      </c>
      <c r="CB325" s="215">
        <v>0.9</v>
      </c>
      <c r="CC325" s="313">
        <f t="shared" ref="CC325:CI325" si="221">AVERAGE(BT325:BT331)</f>
        <v>1</v>
      </c>
      <c r="CD325" s="313">
        <f t="shared" si="221"/>
        <v>1</v>
      </c>
      <c r="CE325" s="313">
        <f t="shared" si="221"/>
        <v>1</v>
      </c>
      <c r="CF325" s="313">
        <f t="shared" si="221"/>
        <v>1</v>
      </c>
      <c r="CG325" s="313">
        <f t="shared" si="221"/>
        <v>1</v>
      </c>
      <c r="CH325" s="313">
        <f t="shared" si="221"/>
        <v>1</v>
      </c>
      <c r="CI325" s="313">
        <f t="shared" si="221"/>
        <v>1</v>
      </c>
      <c r="CJ325" s="216">
        <v>0.998</v>
      </c>
      <c r="CK325" s="216">
        <v>0.95</v>
      </c>
      <c r="CL325" s="217">
        <f t="shared" si="197"/>
        <v>0</v>
      </c>
      <c r="CM325" s="217">
        <f t="shared" si="198"/>
        <v>0</v>
      </c>
      <c r="CN325" s="217">
        <f t="shared" si="199"/>
        <v>0</v>
      </c>
      <c r="CO325" s="217">
        <f t="shared" si="200"/>
        <v>0</v>
      </c>
      <c r="CP325" s="217">
        <f t="shared" si="201"/>
        <v>0</v>
      </c>
      <c r="CQ325" s="217">
        <f t="shared" si="202"/>
        <v>0</v>
      </c>
      <c r="CR325" s="217">
        <f t="shared" si="203"/>
        <v>0</v>
      </c>
      <c r="CS325" s="316">
        <f t="shared" ref="CS325:CY325" si="222">AVERAGE(CL325:CL331)</f>
        <v>0</v>
      </c>
      <c r="CT325" s="316">
        <f t="shared" si="222"/>
        <v>0</v>
      </c>
      <c r="CU325" s="316">
        <f t="shared" si="222"/>
        <v>0</v>
      </c>
      <c r="CV325" s="316">
        <f t="shared" si="222"/>
        <v>0</v>
      </c>
      <c r="CW325" s="316">
        <f t="shared" si="222"/>
        <v>0</v>
      </c>
      <c r="CX325" s="316">
        <f t="shared" si="222"/>
        <v>0</v>
      </c>
      <c r="CY325" s="316">
        <f t="shared" si="222"/>
        <v>0</v>
      </c>
      <c r="CZ325" s="316" t="e">
        <f>(SUM(Q324:Q330)-SUM(R324:R330))/SUM(Q324:Q330)</f>
        <v>#DIV/0!</v>
      </c>
      <c r="DA325" s="312" t="e">
        <f>(SUM(U324:U330)-SUM(V324:V330))/SUM(U324:U330)</f>
        <v>#DIV/0!</v>
      </c>
      <c r="DB325" s="312" t="e">
        <f>((SUM(E324:E330)-SUM(F324:F330))/SUM(E324:E330))</f>
        <v>#DIV/0!</v>
      </c>
      <c r="DC325" s="312" t="e">
        <f>((SUM(I324:I330)-SUM(J324:J330))/SUM(I324:I330))</f>
        <v>#DIV/0!</v>
      </c>
      <c r="DD325" s="312" t="e">
        <f>((SUM(M324:M330)-SUM(N324:N330))/SUM(M324:M330))</f>
        <v>#DIV/0!</v>
      </c>
      <c r="DE325" s="84">
        <f t="shared" si="181"/>
        <v>0</v>
      </c>
      <c r="DF325" s="84">
        <f t="shared" si="181"/>
        <v>0</v>
      </c>
      <c r="DG325" s="84">
        <f t="shared" si="181"/>
        <v>0</v>
      </c>
      <c r="DH325" s="84">
        <f t="shared" si="182"/>
        <v>0</v>
      </c>
      <c r="DI325" s="84">
        <f t="shared" si="182"/>
        <v>0</v>
      </c>
      <c r="DJ325" s="84">
        <f t="shared" si="182"/>
        <v>0</v>
      </c>
      <c r="DK325" s="84">
        <f t="shared" si="182"/>
        <v>0</v>
      </c>
      <c r="DL325" s="311">
        <f>IF(CC325&lt;99%,5000,IF(CC325&lt;99.2%,4500,IF(CC325&lt;99.3%,4000,IF(CC325&lt;99.4%,3500,IF(CC325&lt;99.5%,3000,IF(CC325&lt;99.6%,2500,IF(CC325&lt;99.7%,2000,IF(CC325&lt;99.8%,1500,))))))))</f>
        <v>0</v>
      </c>
      <c r="DM325" s="311">
        <f>IF(CD325&lt;99%,5000,IF(CD325&lt;99.2%,4500,IF(CD325&lt;99.3%,4000,IF(CD325&lt;99.4%,3500,IF(CD325&lt;99.5%,3000,IF(CD325&lt;99.6%,2500,IF(CD325&lt;99.7%,2000,IF(CD325&lt;99.8%,1500,))))))))</f>
        <v>0</v>
      </c>
      <c r="DN325" s="311">
        <f>IF(CE325&lt;99%,5000,IF(CE325&lt;99.2%,4500,IF(CE325&lt;99.3%,4000,IF(CE325&lt;99.4%,3500,IF(CE325&lt;99.5%,3000,IF(CE325&lt;99.6%,2500,IF(CE325&lt;99.7%,2000,IF(CE325&lt;99.8%,1500,))))))))</f>
        <v>0</v>
      </c>
      <c r="DO325" s="311">
        <f>IF(CF325&lt;88.2%,5000,IF(CF325&lt;88.4%,4500,IF(CF325&lt;88.5%,4000,IF(CF325&lt;88.6%,3500,IF(CF325&lt;88.7%,3000,IF(CF325&lt;88.8%,2500,IF(CF325&lt;88.9%,2000,IF(CF325&lt;90%,1500,))))))))</f>
        <v>0</v>
      </c>
      <c r="DP325" s="311">
        <f>IF(CG325&lt;99%,5000,IF(CG325&lt;99.2%,4500,IF(CG325&lt;99.3%,4000,IF(CG325&lt;99.4%,3500,IF(CG325&lt;99.5%,3000,IF(CG325&lt;99.6%,2500,IF(CG325&lt;99.7%,2000,IF(CG325&lt;99.8%,1500,))))))))</f>
        <v>0</v>
      </c>
      <c r="DQ325" s="311">
        <f>IF(CH325&lt;99%,5000,IF(CH325&lt;99.2%,4500,IF(CH325&lt;99.3%,4000,IF(CH325&lt;99.4%,3500,IF(CH325&lt;99.5%,3000,IF(CH325&lt;99.6%,2500,IF(CH325&lt;99.7%,2000,IF(CH325&lt;99.8%,1500,))))))))</f>
        <v>0</v>
      </c>
      <c r="DR325" s="311">
        <f>IF(CI325&lt;99%,5000,IF(CI325&lt;99.2%,4500,IF(CI325&lt;99.3%,4000,IF(CI325&lt;99.4%,3500,IF(CI325&lt;99.5%,3000,IF(CI325&lt;99.6%,2500,IF(CI325&lt;99.7%,2000,IF(CI325&lt;99.8%,1500,))))))))</f>
        <v>0</v>
      </c>
    </row>
    <row r="326" spans="1:122" ht="13.5" thickBot="1" x14ac:dyDescent="0.25">
      <c r="A326" s="84">
        <v>2000</v>
      </c>
      <c r="B326" s="309"/>
      <c r="C326" s="112">
        <v>42822</v>
      </c>
      <c r="D326" s="87"/>
      <c r="E326" s="84"/>
      <c r="F326" s="88"/>
      <c r="G326" s="84"/>
      <c r="H326" s="89"/>
      <c r="I326" s="88"/>
      <c r="J326" s="84"/>
      <c r="K326" s="88"/>
      <c r="L326" s="89"/>
      <c r="M326" s="88"/>
      <c r="N326" s="88"/>
      <c r="O326" s="88"/>
      <c r="P326" s="90"/>
      <c r="Q326" s="88"/>
      <c r="R326" s="88"/>
      <c r="S326" s="88"/>
      <c r="T326" s="90"/>
      <c r="U326" s="88"/>
      <c r="V326" s="88"/>
      <c r="W326" s="88"/>
      <c r="X326" s="90"/>
      <c r="Y326" s="84"/>
      <c r="Z326" s="84"/>
      <c r="AA326" s="94"/>
      <c r="AB326" s="114"/>
      <c r="AC326" s="84"/>
      <c r="AD326" s="84"/>
      <c r="AE326" s="114"/>
      <c r="AF326" s="84"/>
      <c r="AG326" s="84"/>
      <c r="AH326" s="114"/>
      <c r="AI326" s="84"/>
      <c r="AJ326" s="84"/>
      <c r="AK326" s="218"/>
      <c r="AL326" s="84"/>
      <c r="AM326" s="94"/>
      <c r="AN326" s="218"/>
      <c r="AO326" s="84"/>
      <c r="AP326" s="94"/>
      <c r="AQ326" s="218"/>
      <c r="AR326" s="84"/>
      <c r="AS326" s="94"/>
      <c r="AT326" s="218"/>
      <c r="AU326" s="84"/>
      <c r="AV326" s="219"/>
      <c r="AW326" s="220"/>
      <c r="AX326" s="220"/>
      <c r="AY326" s="221"/>
      <c r="AZ326" s="115"/>
      <c r="BA326" s="97"/>
      <c r="BB326" s="98"/>
      <c r="BC326" s="98"/>
      <c r="BD326" s="98"/>
      <c r="BE326" s="116"/>
      <c r="BF326" s="101"/>
      <c r="BG326" s="84"/>
      <c r="BH326" s="84"/>
      <c r="BI326" s="102"/>
      <c r="BJ326" s="102"/>
      <c r="BK326" s="102"/>
      <c r="BL326" s="103"/>
      <c r="BM326" s="104"/>
      <c r="BN326" s="102"/>
      <c r="BO326" s="102"/>
      <c r="BP326" s="104"/>
      <c r="BQ326" s="104"/>
      <c r="BR326" s="104"/>
      <c r="BS326" s="231"/>
      <c r="BT326" s="105">
        <f t="shared" si="204"/>
        <v>1</v>
      </c>
      <c r="BU326" s="105">
        <f t="shared" si="205"/>
        <v>1</v>
      </c>
      <c r="BV326" s="105">
        <f t="shared" si="206"/>
        <v>1</v>
      </c>
      <c r="BW326" s="105">
        <f t="shared" si="196"/>
        <v>1</v>
      </c>
      <c r="BX326" s="105">
        <f t="shared" si="207"/>
        <v>1</v>
      </c>
      <c r="BY326" s="105">
        <f t="shared" si="208"/>
        <v>1</v>
      </c>
      <c r="BZ326" s="105">
        <f t="shared" si="209"/>
        <v>1</v>
      </c>
      <c r="CA326" s="215">
        <v>0.98</v>
      </c>
      <c r="CB326" s="215">
        <v>0.9</v>
      </c>
      <c r="CC326" s="314"/>
      <c r="CD326" s="314"/>
      <c r="CE326" s="314"/>
      <c r="CF326" s="314"/>
      <c r="CG326" s="314"/>
      <c r="CH326" s="314"/>
      <c r="CI326" s="314"/>
      <c r="CJ326" s="216">
        <v>0.998</v>
      </c>
      <c r="CK326" s="216">
        <v>0.95</v>
      </c>
      <c r="CL326" s="217">
        <f t="shared" si="197"/>
        <v>0</v>
      </c>
      <c r="CM326" s="217">
        <f t="shared" si="198"/>
        <v>0</v>
      </c>
      <c r="CN326" s="217">
        <f t="shared" si="199"/>
        <v>0</v>
      </c>
      <c r="CO326" s="217">
        <f t="shared" si="200"/>
        <v>0</v>
      </c>
      <c r="CP326" s="217">
        <f t="shared" si="201"/>
        <v>0</v>
      </c>
      <c r="CQ326" s="217">
        <f t="shared" si="202"/>
        <v>0</v>
      </c>
      <c r="CR326" s="217">
        <f t="shared" si="203"/>
        <v>0</v>
      </c>
      <c r="CS326" s="317"/>
      <c r="CT326" s="317"/>
      <c r="CU326" s="317"/>
      <c r="CV326" s="317"/>
      <c r="CW326" s="317"/>
      <c r="CX326" s="317"/>
      <c r="CY326" s="317"/>
      <c r="CZ326" s="316"/>
      <c r="DA326" s="312"/>
      <c r="DB326" s="312"/>
      <c r="DC326" s="312"/>
      <c r="DD326" s="312"/>
      <c r="DE326" s="84">
        <f t="shared" ref="DE326:DG389" si="223">IF(BT326&lt;96.4%,1500,IF(BT326&lt;96.8%,800,IF(BT326&lt;97.2%,750,IF(BT326&lt;97.5%,700,IF(BT326&lt;97.8%,650,IF(BT326&lt;98%,500,))))))</f>
        <v>0</v>
      </c>
      <c r="DF326" s="84">
        <f t="shared" si="223"/>
        <v>0</v>
      </c>
      <c r="DG326" s="84">
        <f t="shared" si="223"/>
        <v>0</v>
      </c>
      <c r="DH326" s="84">
        <f t="shared" ref="DH326:DK389" si="224">IF(BW326&lt;93.4%,1500,IF(BW326&lt;93.8%,800,IF(BW326&lt;94.2%,750,IF(BW326&lt;94.5%,700,IF(BW326&lt;94.8%,650,IF(BW326&lt;95%,500,))))))</f>
        <v>0</v>
      </c>
      <c r="DI326" s="84">
        <f t="shared" si="224"/>
        <v>0</v>
      </c>
      <c r="DJ326" s="84">
        <f t="shared" si="224"/>
        <v>0</v>
      </c>
      <c r="DK326" s="84">
        <f t="shared" si="224"/>
        <v>0</v>
      </c>
      <c r="DL326" s="311"/>
      <c r="DM326" s="311"/>
      <c r="DN326" s="311"/>
      <c r="DO326" s="311"/>
      <c r="DP326" s="311"/>
      <c r="DQ326" s="311"/>
      <c r="DR326" s="311"/>
    </row>
    <row r="327" spans="1:122" ht="13.5" thickBot="1" x14ac:dyDescent="0.25">
      <c r="A327" s="84">
        <v>2001</v>
      </c>
      <c r="B327" s="309"/>
      <c r="C327" s="112">
        <v>42823</v>
      </c>
      <c r="D327" s="87"/>
      <c r="E327" s="84"/>
      <c r="F327" s="88"/>
      <c r="G327" s="84"/>
      <c r="H327" s="89"/>
      <c r="I327" s="88"/>
      <c r="J327" s="84"/>
      <c r="K327" s="88"/>
      <c r="L327" s="89"/>
      <c r="M327" s="88"/>
      <c r="N327" s="88"/>
      <c r="O327" s="88"/>
      <c r="P327" s="90"/>
      <c r="Q327" s="88"/>
      <c r="R327" s="88"/>
      <c r="S327" s="88"/>
      <c r="T327" s="90"/>
      <c r="U327" s="88"/>
      <c r="V327" s="88"/>
      <c r="W327" s="88"/>
      <c r="X327" s="90"/>
      <c r="Y327" s="84"/>
      <c r="Z327" s="84"/>
      <c r="AA327" s="94"/>
      <c r="AB327" s="114"/>
      <c r="AC327" s="84"/>
      <c r="AD327" s="84"/>
      <c r="AE327" s="114"/>
      <c r="AF327" s="84"/>
      <c r="AG327" s="84"/>
      <c r="AH327" s="114"/>
      <c r="AI327" s="84"/>
      <c r="AJ327" s="84"/>
      <c r="AK327" s="218"/>
      <c r="AL327" s="84"/>
      <c r="AM327" s="94"/>
      <c r="AN327" s="218"/>
      <c r="AO327" s="84"/>
      <c r="AP327" s="94"/>
      <c r="AQ327" s="218"/>
      <c r="AR327" s="84"/>
      <c r="AS327" s="94"/>
      <c r="AT327" s="218"/>
      <c r="AU327" s="84"/>
      <c r="AV327" s="219"/>
      <c r="AW327" s="220"/>
      <c r="AX327" s="220"/>
      <c r="AY327" s="221"/>
      <c r="AZ327" s="115"/>
      <c r="BA327" s="97"/>
      <c r="BB327" s="98"/>
      <c r="BC327" s="98"/>
      <c r="BD327" s="98"/>
      <c r="BE327" s="116"/>
      <c r="BF327" s="101"/>
      <c r="BG327" s="84"/>
      <c r="BH327" s="84"/>
      <c r="BI327" s="102"/>
      <c r="BJ327" s="102"/>
      <c r="BK327" s="102"/>
      <c r="BL327" s="103"/>
      <c r="BM327" s="104"/>
      <c r="BN327" s="102"/>
      <c r="BO327" s="102"/>
      <c r="BP327" s="104"/>
      <c r="BQ327" s="104"/>
      <c r="BR327" s="104"/>
      <c r="BS327" s="231"/>
      <c r="BT327" s="105">
        <f t="shared" si="204"/>
        <v>1</v>
      </c>
      <c r="BU327" s="105">
        <f t="shared" si="205"/>
        <v>1</v>
      </c>
      <c r="BV327" s="105">
        <f t="shared" si="206"/>
        <v>1</v>
      </c>
      <c r="BW327" s="105">
        <f t="shared" si="196"/>
        <v>1</v>
      </c>
      <c r="BX327" s="105">
        <f t="shared" si="207"/>
        <v>1</v>
      </c>
      <c r="BY327" s="105">
        <f t="shared" si="208"/>
        <v>1</v>
      </c>
      <c r="BZ327" s="105">
        <f t="shared" si="209"/>
        <v>1</v>
      </c>
      <c r="CA327" s="215">
        <v>0.98</v>
      </c>
      <c r="CB327" s="215">
        <v>0.9</v>
      </c>
      <c r="CC327" s="314"/>
      <c r="CD327" s="314"/>
      <c r="CE327" s="314"/>
      <c r="CF327" s="314"/>
      <c r="CG327" s="314"/>
      <c r="CH327" s="314"/>
      <c r="CI327" s="314"/>
      <c r="CJ327" s="216">
        <v>0.998</v>
      </c>
      <c r="CK327" s="216">
        <v>0.95</v>
      </c>
      <c r="CL327" s="217">
        <f t="shared" si="197"/>
        <v>0</v>
      </c>
      <c r="CM327" s="217">
        <f t="shared" si="198"/>
        <v>0</v>
      </c>
      <c r="CN327" s="217">
        <f t="shared" si="199"/>
        <v>0</v>
      </c>
      <c r="CO327" s="217">
        <f t="shared" si="200"/>
        <v>0</v>
      </c>
      <c r="CP327" s="217">
        <f t="shared" si="201"/>
        <v>0</v>
      </c>
      <c r="CQ327" s="217">
        <f t="shared" si="202"/>
        <v>0</v>
      </c>
      <c r="CR327" s="217">
        <f t="shared" si="203"/>
        <v>0</v>
      </c>
      <c r="CS327" s="317"/>
      <c r="CT327" s="317"/>
      <c r="CU327" s="317"/>
      <c r="CV327" s="317"/>
      <c r="CW327" s="317"/>
      <c r="CX327" s="317"/>
      <c r="CY327" s="317"/>
      <c r="CZ327" s="316"/>
      <c r="DA327" s="312"/>
      <c r="DB327" s="312"/>
      <c r="DC327" s="312"/>
      <c r="DD327" s="312"/>
      <c r="DE327" s="84">
        <f t="shared" si="223"/>
        <v>0</v>
      </c>
      <c r="DF327" s="84">
        <f t="shared" si="223"/>
        <v>0</v>
      </c>
      <c r="DG327" s="84">
        <f t="shared" si="223"/>
        <v>0</v>
      </c>
      <c r="DH327" s="84">
        <f t="shared" si="224"/>
        <v>0</v>
      </c>
      <c r="DI327" s="84">
        <f t="shared" si="224"/>
        <v>0</v>
      </c>
      <c r="DJ327" s="84">
        <f t="shared" si="224"/>
        <v>0</v>
      </c>
      <c r="DK327" s="84">
        <f t="shared" si="224"/>
        <v>0</v>
      </c>
      <c r="DL327" s="311"/>
      <c r="DM327" s="311"/>
      <c r="DN327" s="311"/>
      <c r="DO327" s="311"/>
      <c r="DP327" s="311"/>
      <c r="DQ327" s="311"/>
      <c r="DR327" s="311"/>
    </row>
    <row r="328" spans="1:122" ht="13.5" thickBot="1" x14ac:dyDescent="0.25">
      <c r="A328" s="84">
        <v>2002</v>
      </c>
      <c r="B328" s="309"/>
      <c r="C328" s="112">
        <v>42824</v>
      </c>
      <c r="D328" s="87"/>
      <c r="E328" s="84"/>
      <c r="F328" s="88"/>
      <c r="G328" s="84"/>
      <c r="H328" s="89"/>
      <c r="I328" s="88"/>
      <c r="J328" s="84"/>
      <c r="K328" s="88"/>
      <c r="L328" s="89"/>
      <c r="M328" s="88"/>
      <c r="N328" s="88"/>
      <c r="O328" s="88"/>
      <c r="P328" s="90"/>
      <c r="Q328" s="88"/>
      <c r="R328" s="88"/>
      <c r="S328" s="88"/>
      <c r="T328" s="90"/>
      <c r="U328" s="88"/>
      <c r="V328" s="88"/>
      <c r="W328" s="88"/>
      <c r="X328" s="90"/>
      <c r="Y328" s="84"/>
      <c r="Z328" s="84"/>
      <c r="AA328" s="94"/>
      <c r="AB328" s="114"/>
      <c r="AC328" s="84"/>
      <c r="AD328" s="84"/>
      <c r="AE328" s="114"/>
      <c r="AF328" s="84"/>
      <c r="AG328" s="84"/>
      <c r="AH328" s="114"/>
      <c r="AI328" s="84"/>
      <c r="AJ328" s="84"/>
      <c r="AK328" s="218"/>
      <c r="AL328" s="84"/>
      <c r="AM328" s="94"/>
      <c r="AN328" s="218"/>
      <c r="AO328" s="84"/>
      <c r="AP328" s="94"/>
      <c r="AQ328" s="218"/>
      <c r="AR328" s="84"/>
      <c r="AS328" s="94"/>
      <c r="AT328" s="218"/>
      <c r="AU328" s="84"/>
      <c r="AV328" s="219"/>
      <c r="AW328" s="220"/>
      <c r="AX328" s="220"/>
      <c r="AY328" s="221"/>
      <c r="AZ328" s="115"/>
      <c r="BA328" s="97"/>
      <c r="BB328" s="98"/>
      <c r="BC328" s="98"/>
      <c r="BD328" s="98"/>
      <c r="BE328" s="116"/>
      <c r="BF328" s="101"/>
      <c r="BG328" s="84"/>
      <c r="BH328" s="84"/>
      <c r="BI328" s="102"/>
      <c r="BJ328" s="102"/>
      <c r="BK328" s="102"/>
      <c r="BL328" s="103"/>
      <c r="BM328" s="104"/>
      <c r="BN328" s="102"/>
      <c r="BO328" s="102"/>
      <c r="BP328" s="104"/>
      <c r="BQ328" s="104"/>
      <c r="BR328" s="104"/>
      <c r="BS328" s="231"/>
      <c r="BT328" s="105">
        <f t="shared" si="204"/>
        <v>1</v>
      </c>
      <c r="BU328" s="105">
        <f t="shared" si="205"/>
        <v>1</v>
      </c>
      <c r="BV328" s="105">
        <f t="shared" si="206"/>
        <v>1</v>
      </c>
      <c r="BW328" s="105">
        <f t="shared" si="196"/>
        <v>1</v>
      </c>
      <c r="BX328" s="105">
        <f t="shared" si="207"/>
        <v>1</v>
      </c>
      <c r="BY328" s="105">
        <f t="shared" si="208"/>
        <v>1</v>
      </c>
      <c r="BZ328" s="105">
        <f t="shared" si="209"/>
        <v>1</v>
      </c>
      <c r="CA328" s="215">
        <v>0.98</v>
      </c>
      <c r="CB328" s="215">
        <v>0.9</v>
      </c>
      <c r="CC328" s="314"/>
      <c r="CD328" s="314"/>
      <c r="CE328" s="314"/>
      <c r="CF328" s="314"/>
      <c r="CG328" s="314"/>
      <c r="CH328" s="314"/>
      <c r="CI328" s="314"/>
      <c r="CJ328" s="216">
        <v>0.998</v>
      </c>
      <c r="CK328" s="216">
        <v>0.95</v>
      </c>
      <c r="CL328" s="217">
        <f t="shared" si="197"/>
        <v>0</v>
      </c>
      <c r="CM328" s="217">
        <f t="shared" si="198"/>
        <v>0</v>
      </c>
      <c r="CN328" s="217">
        <f t="shared" si="199"/>
        <v>0</v>
      </c>
      <c r="CO328" s="217">
        <f t="shared" si="200"/>
        <v>0</v>
      </c>
      <c r="CP328" s="217">
        <f t="shared" si="201"/>
        <v>0</v>
      </c>
      <c r="CQ328" s="217">
        <f t="shared" si="202"/>
        <v>0</v>
      </c>
      <c r="CR328" s="217">
        <f t="shared" si="203"/>
        <v>0</v>
      </c>
      <c r="CS328" s="317"/>
      <c r="CT328" s="317"/>
      <c r="CU328" s="317"/>
      <c r="CV328" s="317"/>
      <c r="CW328" s="317"/>
      <c r="CX328" s="317"/>
      <c r="CY328" s="317"/>
      <c r="CZ328" s="316"/>
      <c r="DA328" s="312"/>
      <c r="DB328" s="312"/>
      <c r="DC328" s="312"/>
      <c r="DD328" s="312"/>
      <c r="DE328" s="84">
        <f t="shared" si="223"/>
        <v>0</v>
      </c>
      <c r="DF328" s="84">
        <f t="shared" si="223"/>
        <v>0</v>
      </c>
      <c r="DG328" s="84">
        <f t="shared" si="223"/>
        <v>0</v>
      </c>
      <c r="DH328" s="84">
        <f t="shared" si="224"/>
        <v>0</v>
      </c>
      <c r="DI328" s="84">
        <f t="shared" si="224"/>
        <v>0</v>
      </c>
      <c r="DJ328" s="84">
        <f t="shared" si="224"/>
        <v>0</v>
      </c>
      <c r="DK328" s="84">
        <f t="shared" si="224"/>
        <v>0</v>
      </c>
      <c r="DL328" s="311"/>
      <c r="DM328" s="311"/>
      <c r="DN328" s="311"/>
      <c r="DO328" s="311"/>
      <c r="DP328" s="311"/>
      <c r="DQ328" s="311"/>
      <c r="DR328" s="311"/>
    </row>
    <row r="329" spans="1:122" ht="13.5" thickBot="1" x14ac:dyDescent="0.25">
      <c r="A329" s="84">
        <v>2003</v>
      </c>
      <c r="B329" s="309"/>
      <c r="C329" s="112">
        <v>42825</v>
      </c>
      <c r="D329" s="87"/>
      <c r="E329" s="84"/>
      <c r="F329" s="88"/>
      <c r="G329" s="84"/>
      <c r="H329" s="89"/>
      <c r="I329" s="88"/>
      <c r="J329" s="84"/>
      <c r="K329" s="88"/>
      <c r="L329" s="89"/>
      <c r="M329" s="88"/>
      <c r="N329" s="88"/>
      <c r="O329" s="88"/>
      <c r="P329" s="90"/>
      <c r="Q329" s="88"/>
      <c r="R329" s="88"/>
      <c r="S329" s="88"/>
      <c r="T329" s="90"/>
      <c r="U329" s="88"/>
      <c r="V329" s="88"/>
      <c r="W329" s="88"/>
      <c r="X329" s="90"/>
      <c r="Y329" s="84"/>
      <c r="Z329" s="84"/>
      <c r="AA329" s="94"/>
      <c r="AB329" s="114"/>
      <c r="AC329" s="84"/>
      <c r="AD329" s="84"/>
      <c r="AE329" s="114"/>
      <c r="AF329" s="84"/>
      <c r="AG329" s="84"/>
      <c r="AH329" s="114"/>
      <c r="AI329" s="84"/>
      <c r="AJ329" s="84"/>
      <c r="AK329" s="218"/>
      <c r="AL329" s="84"/>
      <c r="AM329" s="94"/>
      <c r="AN329" s="218"/>
      <c r="AO329" s="84"/>
      <c r="AP329" s="94"/>
      <c r="AQ329" s="218"/>
      <c r="AR329" s="84"/>
      <c r="AS329" s="94"/>
      <c r="AT329" s="218"/>
      <c r="AU329" s="84"/>
      <c r="AV329" s="219"/>
      <c r="AW329" s="220"/>
      <c r="AX329" s="220"/>
      <c r="AY329" s="221"/>
      <c r="AZ329" s="115"/>
      <c r="BA329" s="97"/>
      <c r="BB329" s="98"/>
      <c r="BC329" s="98"/>
      <c r="BD329" s="98"/>
      <c r="BE329" s="116"/>
      <c r="BF329" s="101"/>
      <c r="BG329" s="84"/>
      <c r="BH329" s="84"/>
      <c r="BI329" s="102"/>
      <c r="BJ329" s="102"/>
      <c r="BK329" s="102"/>
      <c r="BL329" s="103"/>
      <c r="BM329" s="104"/>
      <c r="BN329" s="102"/>
      <c r="BO329" s="102"/>
      <c r="BP329" s="104"/>
      <c r="BQ329" s="104"/>
      <c r="BR329" s="104"/>
      <c r="BS329" s="231"/>
      <c r="BT329" s="105">
        <f t="shared" si="204"/>
        <v>1</v>
      </c>
      <c r="BU329" s="105">
        <f t="shared" si="205"/>
        <v>1</v>
      </c>
      <c r="BV329" s="105">
        <f t="shared" si="206"/>
        <v>1</v>
      </c>
      <c r="BW329" s="105">
        <f t="shared" si="196"/>
        <v>1</v>
      </c>
      <c r="BX329" s="105">
        <f t="shared" si="207"/>
        <v>1</v>
      </c>
      <c r="BY329" s="105">
        <f t="shared" si="208"/>
        <v>1</v>
      </c>
      <c r="BZ329" s="105">
        <f t="shared" si="209"/>
        <v>1</v>
      </c>
      <c r="CA329" s="215">
        <v>0.98</v>
      </c>
      <c r="CB329" s="215">
        <v>0.9</v>
      </c>
      <c r="CC329" s="314"/>
      <c r="CD329" s="314"/>
      <c r="CE329" s="314"/>
      <c r="CF329" s="314"/>
      <c r="CG329" s="314"/>
      <c r="CH329" s="314"/>
      <c r="CI329" s="314"/>
      <c r="CJ329" s="216">
        <v>0.998</v>
      </c>
      <c r="CK329" s="216">
        <v>0.95</v>
      </c>
      <c r="CL329" s="217">
        <f t="shared" si="197"/>
        <v>0</v>
      </c>
      <c r="CM329" s="217">
        <f t="shared" si="198"/>
        <v>0</v>
      </c>
      <c r="CN329" s="217">
        <f t="shared" si="199"/>
        <v>0</v>
      </c>
      <c r="CO329" s="217">
        <f t="shared" si="200"/>
        <v>0</v>
      </c>
      <c r="CP329" s="217">
        <f t="shared" si="201"/>
        <v>0</v>
      </c>
      <c r="CQ329" s="217">
        <f t="shared" si="202"/>
        <v>0</v>
      </c>
      <c r="CR329" s="217">
        <f t="shared" si="203"/>
        <v>0</v>
      </c>
      <c r="CS329" s="317"/>
      <c r="CT329" s="317"/>
      <c r="CU329" s="317"/>
      <c r="CV329" s="317"/>
      <c r="CW329" s="317"/>
      <c r="CX329" s="317"/>
      <c r="CY329" s="317"/>
      <c r="CZ329" s="316"/>
      <c r="DA329" s="312"/>
      <c r="DB329" s="312"/>
      <c r="DC329" s="312"/>
      <c r="DD329" s="312"/>
      <c r="DE329" s="84">
        <f t="shared" si="223"/>
        <v>0</v>
      </c>
      <c r="DF329" s="84">
        <f t="shared" si="223"/>
        <v>0</v>
      </c>
      <c r="DG329" s="84">
        <f t="shared" si="223"/>
        <v>0</v>
      </c>
      <c r="DH329" s="84">
        <f t="shared" si="224"/>
        <v>0</v>
      </c>
      <c r="DI329" s="84">
        <f t="shared" si="224"/>
        <v>0</v>
      </c>
      <c r="DJ329" s="84">
        <f t="shared" si="224"/>
        <v>0</v>
      </c>
      <c r="DK329" s="84">
        <f t="shared" si="224"/>
        <v>0</v>
      </c>
      <c r="DL329" s="311"/>
      <c r="DM329" s="311"/>
      <c r="DN329" s="311"/>
      <c r="DO329" s="311"/>
      <c r="DP329" s="311"/>
      <c r="DQ329" s="311"/>
      <c r="DR329" s="311"/>
    </row>
    <row r="330" spans="1:122" ht="13.5" thickBot="1" x14ac:dyDescent="0.25">
      <c r="A330" s="84">
        <v>2004</v>
      </c>
      <c r="B330" s="309"/>
      <c r="C330" s="112">
        <v>42826</v>
      </c>
      <c r="D330" s="87"/>
      <c r="E330" s="84"/>
      <c r="F330" s="88"/>
      <c r="G330" s="84"/>
      <c r="H330" s="89"/>
      <c r="I330" s="88"/>
      <c r="J330" s="84"/>
      <c r="K330" s="88"/>
      <c r="L330" s="89"/>
      <c r="M330" s="88"/>
      <c r="N330" s="88"/>
      <c r="O330" s="88"/>
      <c r="P330" s="90"/>
      <c r="Q330" s="88"/>
      <c r="R330" s="88"/>
      <c r="S330" s="88"/>
      <c r="T330" s="90"/>
      <c r="U330" s="88"/>
      <c r="V330" s="88"/>
      <c r="W330" s="88"/>
      <c r="X330" s="90"/>
      <c r="Y330" s="84"/>
      <c r="Z330" s="84"/>
      <c r="AA330" s="94"/>
      <c r="AB330" s="114"/>
      <c r="AC330" s="84"/>
      <c r="AD330" s="84"/>
      <c r="AE330" s="114"/>
      <c r="AF330" s="84"/>
      <c r="AG330" s="84"/>
      <c r="AH330" s="114"/>
      <c r="AI330" s="84"/>
      <c r="AJ330" s="84"/>
      <c r="AK330" s="218"/>
      <c r="AL330" s="84"/>
      <c r="AM330" s="94"/>
      <c r="AN330" s="218"/>
      <c r="AO330" s="84"/>
      <c r="AP330" s="94"/>
      <c r="AQ330" s="218"/>
      <c r="AR330" s="84"/>
      <c r="AS330" s="94"/>
      <c r="AT330" s="218"/>
      <c r="AU330" s="84"/>
      <c r="AV330" s="219"/>
      <c r="AW330" s="220"/>
      <c r="AX330" s="220"/>
      <c r="AY330" s="221"/>
      <c r="AZ330" s="115"/>
      <c r="BA330" s="97"/>
      <c r="BB330" s="98"/>
      <c r="BC330" s="98"/>
      <c r="BD330" s="98"/>
      <c r="BE330" s="116"/>
      <c r="BF330" s="101"/>
      <c r="BG330" s="84"/>
      <c r="BH330" s="84"/>
      <c r="BI330" s="102"/>
      <c r="BJ330" s="102"/>
      <c r="BK330" s="102"/>
      <c r="BL330" s="103"/>
      <c r="BM330" s="104"/>
      <c r="BN330" s="102"/>
      <c r="BO330" s="102"/>
      <c r="BP330" s="104"/>
      <c r="BQ330" s="104"/>
      <c r="BR330" s="104"/>
      <c r="BS330" s="231"/>
      <c r="BT330" s="105">
        <f t="shared" si="204"/>
        <v>1</v>
      </c>
      <c r="BU330" s="105">
        <f t="shared" si="205"/>
        <v>1</v>
      </c>
      <c r="BV330" s="105">
        <f t="shared" si="206"/>
        <v>1</v>
      </c>
      <c r="BW330" s="105">
        <f t="shared" si="196"/>
        <v>1</v>
      </c>
      <c r="BX330" s="105">
        <f t="shared" si="207"/>
        <v>1</v>
      </c>
      <c r="BY330" s="105">
        <f t="shared" si="208"/>
        <v>1</v>
      </c>
      <c r="BZ330" s="105">
        <f t="shared" si="209"/>
        <v>1</v>
      </c>
      <c r="CA330" s="215">
        <v>0.98</v>
      </c>
      <c r="CB330" s="215">
        <v>0.9</v>
      </c>
      <c r="CC330" s="314"/>
      <c r="CD330" s="314"/>
      <c r="CE330" s="314"/>
      <c r="CF330" s="314"/>
      <c r="CG330" s="314"/>
      <c r="CH330" s="314"/>
      <c r="CI330" s="314"/>
      <c r="CJ330" s="216">
        <v>0.998</v>
      </c>
      <c r="CK330" s="216">
        <v>0.95</v>
      </c>
      <c r="CL330" s="217">
        <f t="shared" si="197"/>
        <v>0</v>
      </c>
      <c r="CM330" s="217">
        <f t="shared" si="198"/>
        <v>0</v>
      </c>
      <c r="CN330" s="217">
        <f t="shared" si="199"/>
        <v>0</v>
      </c>
      <c r="CO330" s="217">
        <f t="shared" si="200"/>
        <v>0</v>
      </c>
      <c r="CP330" s="217">
        <f t="shared" si="201"/>
        <v>0</v>
      </c>
      <c r="CQ330" s="217">
        <f t="shared" si="202"/>
        <v>0</v>
      </c>
      <c r="CR330" s="217">
        <f t="shared" si="203"/>
        <v>0</v>
      </c>
      <c r="CS330" s="317"/>
      <c r="CT330" s="317"/>
      <c r="CU330" s="317"/>
      <c r="CV330" s="317"/>
      <c r="CW330" s="317"/>
      <c r="CX330" s="317"/>
      <c r="CY330" s="317"/>
      <c r="CZ330" s="316"/>
      <c r="DA330" s="312"/>
      <c r="DB330" s="312"/>
      <c r="DC330" s="312"/>
      <c r="DD330" s="312"/>
      <c r="DE330" s="84">
        <f t="shared" si="223"/>
        <v>0</v>
      </c>
      <c r="DF330" s="84">
        <f t="shared" si="223"/>
        <v>0</v>
      </c>
      <c r="DG330" s="84">
        <f t="shared" si="223"/>
        <v>0</v>
      </c>
      <c r="DH330" s="84">
        <f t="shared" si="224"/>
        <v>0</v>
      </c>
      <c r="DI330" s="84">
        <f t="shared" si="224"/>
        <v>0</v>
      </c>
      <c r="DJ330" s="84">
        <f t="shared" si="224"/>
        <v>0</v>
      </c>
      <c r="DK330" s="84">
        <f t="shared" si="224"/>
        <v>0</v>
      </c>
      <c r="DL330" s="311"/>
      <c r="DM330" s="311"/>
      <c r="DN330" s="311"/>
      <c r="DO330" s="311"/>
      <c r="DP330" s="311"/>
      <c r="DQ330" s="311"/>
      <c r="DR330" s="311"/>
    </row>
    <row r="331" spans="1:122" ht="13.5" thickBot="1" x14ac:dyDescent="0.25">
      <c r="A331" s="84">
        <v>2005</v>
      </c>
      <c r="B331" s="310"/>
      <c r="C331" s="112">
        <v>42827</v>
      </c>
      <c r="D331" s="87"/>
      <c r="E331" s="84"/>
      <c r="F331" s="88"/>
      <c r="G331" s="84"/>
      <c r="H331" s="89"/>
      <c r="I331" s="88"/>
      <c r="J331" s="84"/>
      <c r="K331" s="88"/>
      <c r="L331" s="89"/>
      <c r="M331" s="88"/>
      <c r="N331" s="88"/>
      <c r="O331" s="88"/>
      <c r="P331" s="90"/>
      <c r="Q331" s="88"/>
      <c r="R331" s="88"/>
      <c r="S331" s="88"/>
      <c r="T331" s="90"/>
      <c r="U331" s="88"/>
      <c r="V331" s="88"/>
      <c r="W331" s="88"/>
      <c r="X331" s="90"/>
      <c r="Y331" s="84"/>
      <c r="Z331" s="84"/>
      <c r="AA331" s="94"/>
      <c r="AB331" s="114"/>
      <c r="AC331" s="84"/>
      <c r="AD331" s="84"/>
      <c r="AE331" s="114"/>
      <c r="AF331" s="84"/>
      <c r="AG331" s="84"/>
      <c r="AH331" s="114"/>
      <c r="AI331" s="84"/>
      <c r="AJ331" s="84"/>
      <c r="AK331" s="218"/>
      <c r="AL331" s="84"/>
      <c r="AM331" s="94"/>
      <c r="AN331" s="218"/>
      <c r="AO331" s="84"/>
      <c r="AP331" s="94"/>
      <c r="AQ331" s="218"/>
      <c r="AR331" s="84"/>
      <c r="AS331" s="94"/>
      <c r="AT331" s="218"/>
      <c r="AU331" s="84"/>
      <c r="AV331" s="219"/>
      <c r="AW331" s="220"/>
      <c r="AX331" s="220"/>
      <c r="AY331" s="221"/>
      <c r="AZ331" s="115"/>
      <c r="BA331" s="97"/>
      <c r="BB331" s="98"/>
      <c r="BC331" s="98"/>
      <c r="BD331" s="98"/>
      <c r="BE331" s="116"/>
      <c r="BF331" s="101"/>
      <c r="BG331" s="84"/>
      <c r="BH331" s="84"/>
      <c r="BI331" s="102"/>
      <c r="BJ331" s="102"/>
      <c r="BK331" s="102"/>
      <c r="BL331" s="103"/>
      <c r="BM331" s="104"/>
      <c r="BN331" s="102"/>
      <c r="BO331" s="102"/>
      <c r="BP331" s="104"/>
      <c r="BQ331" s="104"/>
      <c r="BR331" s="104"/>
      <c r="BS331" s="231"/>
      <c r="BT331" s="105">
        <f t="shared" si="204"/>
        <v>1</v>
      </c>
      <c r="BU331" s="105">
        <f t="shared" si="205"/>
        <v>1</v>
      </c>
      <c r="BV331" s="105">
        <f t="shared" si="206"/>
        <v>1</v>
      </c>
      <c r="BW331" s="105">
        <f t="shared" si="196"/>
        <v>1</v>
      </c>
      <c r="BX331" s="105">
        <f t="shared" si="207"/>
        <v>1</v>
      </c>
      <c r="BY331" s="105">
        <f t="shared" si="208"/>
        <v>1</v>
      </c>
      <c r="BZ331" s="105">
        <f t="shared" si="209"/>
        <v>1</v>
      </c>
      <c r="CA331" s="215">
        <v>0.98</v>
      </c>
      <c r="CB331" s="215">
        <v>0.9</v>
      </c>
      <c r="CC331" s="315"/>
      <c r="CD331" s="315"/>
      <c r="CE331" s="315"/>
      <c r="CF331" s="315"/>
      <c r="CG331" s="315"/>
      <c r="CH331" s="315"/>
      <c r="CI331" s="315"/>
      <c r="CJ331" s="216">
        <v>0.998</v>
      </c>
      <c r="CK331" s="216">
        <v>0.95</v>
      </c>
      <c r="CL331" s="217">
        <f t="shared" si="197"/>
        <v>0</v>
      </c>
      <c r="CM331" s="217">
        <f t="shared" si="198"/>
        <v>0</v>
      </c>
      <c r="CN331" s="217">
        <f t="shared" si="199"/>
        <v>0</v>
      </c>
      <c r="CO331" s="217">
        <f t="shared" si="200"/>
        <v>0</v>
      </c>
      <c r="CP331" s="217">
        <f t="shared" si="201"/>
        <v>0</v>
      </c>
      <c r="CQ331" s="217">
        <f t="shared" si="202"/>
        <v>0</v>
      </c>
      <c r="CR331" s="217">
        <f t="shared" si="203"/>
        <v>0</v>
      </c>
      <c r="CS331" s="317"/>
      <c r="CT331" s="317"/>
      <c r="CU331" s="317"/>
      <c r="CV331" s="317"/>
      <c r="CW331" s="317"/>
      <c r="CX331" s="317"/>
      <c r="CY331" s="317"/>
      <c r="CZ331" s="316"/>
      <c r="DA331" s="312"/>
      <c r="DB331" s="312"/>
      <c r="DC331" s="312"/>
      <c r="DD331" s="312"/>
      <c r="DE331" s="84">
        <f t="shared" si="223"/>
        <v>0</v>
      </c>
      <c r="DF331" s="84">
        <f t="shared" si="223"/>
        <v>0</v>
      </c>
      <c r="DG331" s="84">
        <f t="shared" si="223"/>
        <v>0</v>
      </c>
      <c r="DH331" s="84">
        <f t="shared" si="224"/>
        <v>0</v>
      </c>
      <c r="DI331" s="84">
        <f t="shared" si="224"/>
        <v>0</v>
      </c>
      <c r="DJ331" s="84">
        <f t="shared" si="224"/>
        <v>0</v>
      </c>
      <c r="DK331" s="84">
        <f t="shared" si="224"/>
        <v>0</v>
      </c>
      <c r="DL331" s="311"/>
      <c r="DM331" s="311"/>
      <c r="DN331" s="311"/>
      <c r="DO331" s="311"/>
      <c r="DP331" s="311"/>
      <c r="DQ331" s="311"/>
      <c r="DR331" s="311"/>
    </row>
    <row r="332" spans="1:122" ht="13.5" thickBot="1" x14ac:dyDescent="0.25">
      <c r="A332" s="84">
        <v>2006</v>
      </c>
      <c r="B332" s="308">
        <v>14</v>
      </c>
      <c r="C332" s="112">
        <v>42828</v>
      </c>
      <c r="D332" s="87"/>
      <c r="E332" s="84"/>
      <c r="F332" s="88"/>
      <c r="G332" s="84"/>
      <c r="H332" s="89"/>
      <c r="I332" s="88"/>
      <c r="J332" s="84"/>
      <c r="K332" s="88"/>
      <c r="L332" s="89"/>
      <c r="M332" s="88"/>
      <c r="N332" s="88"/>
      <c r="O332" s="88"/>
      <c r="P332" s="90"/>
      <c r="Q332" s="88"/>
      <c r="R332" s="88"/>
      <c r="S332" s="88"/>
      <c r="T332" s="90"/>
      <c r="U332" s="88"/>
      <c r="V332" s="88"/>
      <c r="W332" s="88"/>
      <c r="X332" s="90"/>
      <c r="Y332" s="84"/>
      <c r="Z332" s="84"/>
      <c r="AA332" s="94"/>
      <c r="AB332" s="114"/>
      <c r="AC332" s="84"/>
      <c r="AD332" s="84"/>
      <c r="AE332" s="114"/>
      <c r="AF332" s="84"/>
      <c r="AG332" s="84"/>
      <c r="AH332" s="114"/>
      <c r="AI332" s="84"/>
      <c r="AJ332" s="84"/>
      <c r="AK332" s="218"/>
      <c r="AL332" s="84"/>
      <c r="AM332" s="94"/>
      <c r="AN332" s="218"/>
      <c r="AO332" s="84"/>
      <c r="AP332" s="94"/>
      <c r="AQ332" s="218"/>
      <c r="AR332" s="84"/>
      <c r="AS332" s="94"/>
      <c r="AT332" s="218"/>
      <c r="AU332" s="84"/>
      <c r="AV332" s="219"/>
      <c r="AW332" s="220"/>
      <c r="AX332" s="220"/>
      <c r="AY332" s="221"/>
      <c r="AZ332" s="115"/>
      <c r="BA332" s="97"/>
      <c r="BB332" s="98"/>
      <c r="BC332" s="98"/>
      <c r="BD332" s="98"/>
      <c r="BE332" s="116"/>
      <c r="BF332" s="101"/>
      <c r="BG332" s="84"/>
      <c r="BH332" s="84"/>
      <c r="BI332" s="102"/>
      <c r="BJ332" s="102"/>
      <c r="BK332" s="102"/>
      <c r="BL332" s="103"/>
      <c r="BM332" s="104"/>
      <c r="BN332" s="102"/>
      <c r="BO332" s="102"/>
      <c r="BP332" s="104"/>
      <c r="BQ332" s="104"/>
      <c r="BR332" s="104"/>
      <c r="BS332" s="231"/>
      <c r="BT332" s="105">
        <f t="shared" si="204"/>
        <v>1</v>
      </c>
      <c r="BU332" s="105">
        <f t="shared" si="205"/>
        <v>1</v>
      </c>
      <c r="BV332" s="105">
        <f t="shared" si="206"/>
        <v>1</v>
      </c>
      <c r="BW332" s="105">
        <f t="shared" si="196"/>
        <v>1</v>
      </c>
      <c r="BX332" s="105">
        <f t="shared" si="207"/>
        <v>1</v>
      </c>
      <c r="BY332" s="105">
        <f t="shared" si="208"/>
        <v>1</v>
      </c>
      <c r="BZ332" s="105">
        <f t="shared" si="209"/>
        <v>1</v>
      </c>
      <c r="CA332" s="215">
        <v>0.98</v>
      </c>
      <c r="CB332" s="215">
        <v>0.9</v>
      </c>
      <c r="CC332" s="313">
        <f t="shared" ref="CC332:CI332" si="225">AVERAGE(BT332:BT338)</f>
        <v>1</v>
      </c>
      <c r="CD332" s="313">
        <f t="shared" si="225"/>
        <v>1</v>
      </c>
      <c r="CE332" s="313">
        <f t="shared" si="225"/>
        <v>1</v>
      </c>
      <c r="CF332" s="313">
        <f t="shared" si="225"/>
        <v>1</v>
      </c>
      <c r="CG332" s="313">
        <f t="shared" si="225"/>
        <v>1</v>
      </c>
      <c r="CH332" s="313">
        <f t="shared" si="225"/>
        <v>1</v>
      </c>
      <c r="CI332" s="313">
        <f t="shared" si="225"/>
        <v>1</v>
      </c>
      <c r="CJ332" s="216">
        <v>0.998</v>
      </c>
      <c r="CK332" s="216">
        <v>0.95</v>
      </c>
      <c r="CL332" s="217">
        <f t="shared" si="197"/>
        <v>0</v>
      </c>
      <c r="CM332" s="217">
        <f t="shared" si="198"/>
        <v>0</v>
      </c>
      <c r="CN332" s="217">
        <f t="shared" si="199"/>
        <v>0</v>
      </c>
      <c r="CO332" s="217">
        <f t="shared" si="200"/>
        <v>0</v>
      </c>
      <c r="CP332" s="217">
        <f t="shared" si="201"/>
        <v>0</v>
      </c>
      <c r="CQ332" s="217">
        <f t="shared" si="202"/>
        <v>0</v>
      </c>
      <c r="CR332" s="217">
        <f t="shared" si="203"/>
        <v>0</v>
      </c>
      <c r="CS332" s="316">
        <f t="shared" ref="CS332:CY332" si="226">AVERAGE(CL332:CL338)</f>
        <v>0</v>
      </c>
      <c r="CT332" s="316">
        <f t="shared" si="226"/>
        <v>0</v>
      </c>
      <c r="CU332" s="316">
        <f t="shared" si="226"/>
        <v>0</v>
      </c>
      <c r="CV332" s="316">
        <f t="shared" si="226"/>
        <v>0</v>
      </c>
      <c r="CW332" s="316">
        <f t="shared" si="226"/>
        <v>0</v>
      </c>
      <c r="CX332" s="316">
        <f t="shared" si="226"/>
        <v>0</v>
      </c>
      <c r="CY332" s="316">
        <f t="shared" si="226"/>
        <v>0</v>
      </c>
      <c r="CZ332" s="316" t="e">
        <f>(SUM(Q331:Q337)-SUM(R331:R337))/SUM(Q331:Q337)</f>
        <v>#DIV/0!</v>
      </c>
      <c r="DA332" s="312" t="e">
        <f>(SUM(U331:U337)-SUM(V331:V337))/SUM(U331:U337)</f>
        <v>#DIV/0!</v>
      </c>
      <c r="DB332" s="312" t="e">
        <f>((SUM(E331:E337)-SUM(F331:F337))/SUM(E331:E337))</f>
        <v>#DIV/0!</v>
      </c>
      <c r="DC332" s="312" t="e">
        <f>((SUM(I331:I337)-SUM(J331:J337))/SUM(I331:I337))</f>
        <v>#DIV/0!</v>
      </c>
      <c r="DD332" s="312" t="e">
        <f>((SUM(M331:M337)-SUM(N331:N337))/SUM(M331:M337))</f>
        <v>#DIV/0!</v>
      </c>
      <c r="DE332" s="84">
        <f t="shared" si="223"/>
        <v>0</v>
      </c>
      <c r="DF332" s="84">
        <f t="shared" si="223"/>
        <v>0</v>
      </c>
      <c r="DG332" s="84">
        <f t="shared" si="223"/>
        <v>0</v>
      </c>
      <c r="DH332" s="84">
        <f t="shared" si="224"/>
        <v>0</v>
      </c>
      <c r="DI332" s="84">
        <f t="shared" si="224"/>
        <v>0</v>
      </c>
      <c r="DJ332" s="84">
        <f t="shared" si="224"/>
        <v>0</v>
      </c>
      <c r="DK332" s="84">
        <f t="shared" si="224"/>
        <v>0</v>
      </c>
      <c r="DL332" s="311">
        <f>IF(CC332&lt;99%,5000,IF(CC332&lt;99.2%,4500,IF(CC332&lt;99.3%,4000,IF(CC332&lt;99.4%,3500,IF(CC332&lt;99.5%,3000,IF(CC332&lt;99.6%,2500,IF(CC332&lt;99.7%,2000,IF(CC332&lt;99.8%,1500,))))))))</f>
        <v>0</v>
      </c>
      <c r="DM332" s="311">
        <f>IF(CD332&lt;99%,5000,IF(CD332&lt;99.2%,4500,IF(CD332&lt;99.3%,4000,IF(CD332&lt;99.4%,3500,IF(CD332&lt;99.5%,3000,IF(CD332&lt;99.6%,2500,IF(CD332&lt;99.7%,2000,IF(CD332&lt;99.8%,1500,))))))))</f>
        <v>0</v>
      </c>
      <c r="DN332" s="311">
        <f>IF(CE332&lt;99%,5000,IF(CE332&lt;99.2%,4500,IF(CE332&lt;99.3%,4000,IF(CE332&lt;99.4%,3500,IF(CE332&lt;99.5%,3000,IF(CE332&lt;99.6%,2500,IF(CE332&lt;99.7%,2000,IF(CE332&lt;99.8%,1500,))))))))</f>
        <v>0</v>
      </c>
      <c r="DO332" s="311">
        <f>IF(CF332&lt;88.2%,5000,IF(CF332&lt;88.4%,4500,IF(CF332&lt;88.5%,4000,IF(CF332&lt;88.6%,3500,IF(CF332&lt;88.7%,3000,IF(CF332&lt;88.8%,2500,IF(CF332&lt;88.9%,2000,IF(CF332&lt;90%,1500,))))))))</f>
        <v>0</v>
      </c>
      <c r="DP332" s="311">
        <f>IF(CG332&lt;99%,5000,IF(CG332&lt;99.2%,4500,IF(CG332&lt;99.3%,4000,IF(CG332&lt;99.4%,3500,IF(CG332&lt;99.5%,3000,IF(CG332&lt;99.6%,2500,IF(CG332&lt;99.7%,2000,IF(CG332&lt;99.8%,1500,))))))))</f>
        <v>0</v>
      </c>
      <c r="DQ332" s="311">
        <f>IF(CH332&lt;99%,5000,IF(CH332&lt;99.2%,4500,IF(CH332&lt;99.3%,4000,IF(CH332&lt;99.4%,3500,IF(CH332&lt;99.5%,3000,IF(CH332&lt;99.6%,2500,IF(CH332&lt;99.7%,2000,IF(CH332&lt;99.8%,1500,))))))))</f>
        <v>0</v>
      </c>
      <c r="DR332" s="311">
        <f>IF(CI332&lt;99%,5000,IF(CI332&lt;99.2%,4500,IF(CI332&lt;99.3%,4000,IF(CI332&lt;99.4%,3500,IF(CI332&lt;99.5%,3000,IF(CI332&lt;99.6%,2500,IF(CI332&lt;99.7%,2000,IF(CI332&lt;99.8%,1500,))))))))</f>
        <v>0</v>
      </c>
    </row>
    <row r="333" spans="1:122" ht="13.5" thickBot="1" x14ac:dyDescent="0.25">
      <c r="A333" s="84">
        <v>2007</v>
      </c>
      <c r="B333" s="309"/>
      <c r="C333" s="112">
        <v>42829</v>
      </c>
      <c r="D333" s="87"/>
      <c r="E333" s="84"/>
      <c r="F333" s="88"/>
      <c r="G333" s="84"/>
      <c r="H333" s="89"/>
      <c r="I333" s="88"/>
      <c r="J333" s="84"/>
      <c r="K333" s="88"/>
      <c r="L333" s="89"/>
      <c r="M333" s="88"/>
      <c r="N333" s="88"/>
      <c r="O333" s="88"/>
      <c r="P333" s="90"/>
      <c r="Q333" s="88"/>
      <c r="R333" s="88"/>
      <c r="S333" s="88"/>
      <c r="T333" s="90"/>
      <c r="U333" s="88"/>
      <c r="V333" s="88"/>
      <c r="W333" s="88"/>
      <c r="X333" s="90"/>
      <c r="Y333" s="84"/>
      <c r="Z333" s="84"/>
      <c r="AA333" s="94"/>
      <c r="AB333" s="114"/>
      <c r="AC333" s="84"/>
      <c r="AD333" s="84"/>
      <c r="AE333" s="114"/>
      <c r="AF333" s="84"/>
      <c r="AG333" s="84"/>
      <c r="AH333" s="114"/>
      <c r="AI333" s="84"/>
      <c r="AJ333" s="84"/>
      <c r="AK333" s="218"/>
      <c r="AL333" s="84"/>
      <c r="AM333" s="94"/>
      <c r="AN333" s="218"/>
      <c r="AO333" s="84"/>
      <c r="AP333" s="94"/>
      <c r="AQ333" s="218"/>
      <c r="AR333" s="84"/>
      <c r="AS333" s="94"/>
      <c r="AT333" s="218"/>
      <c r="AU333" s="84"/>
      <c r="AV333" s="219"/>
      <c r="AW333" s="220"/>
      <c r="AX333" s="220"/>
      <c r="AY333" s="221"/>
      <c r="AZ333" s="115"/>
      <c r="BA333" s="97"/>
      <c r="BB333" s="98"/>
      <c r="BC333" s="98"/>
      <c r="BD333" s="98"/>
      <c r="BE333" s="116"/>
      <c r="BF333" s="101"/>
      <c r="BG333" s="84"/>
      <c r="BH333" s="84"/>
      <c r="BI333" s="102"/>
      <c r="BJ333" s="102"/>
      <c r="BK333" s="102"/>
      <c r="BL333" s="103"/>
      <c r="BM333" s="104"/>
      <c r="BN333" s="102"/>
      <c r="BO333" s="102"/>
      <c r="BP333" s="104"/>
      <c r="BQ333" s="104"/>
      <c r="BR333" s="104"/>
      <c r="BS333" s="231"/>
      <c r="BT333" s="105">
        <f t="shared" si="204"/>
        <v>1</v>
      </c>
      <c r="BU333" s="105">
        <f t="shared" si="205"/>
        <v>1</v>
      </c>
      <c r="BV333" s="105">
        <f t="shared" si="206"/>
        <v>1</v>
      </c>
      <c r="BW333" s="105">
        <f t="shared" si="196"/>
        <v>1</v>
      </c>
      <c r="BX333" s="105">
        <f t="shared" si="207"/>
        <v>1</v>
      </c>
      <c r="BY333" s="105">
        <f t="shared" si="208"/>
        <v>1</v>
      </c>
      <c r="BZ333" s="105">
        <f t="shared" si="209"/>
        <v>1</v>
      </c>
      <c r="CA333" s="215">
        <v>0.98</v>
      </c>
      <c r="CB333" s="215">
        <v>0.9</v>
      </c>
      <c r="CC333" s="314"/>
      <c r="CD333" s="314"/>
      <c r="CE333" s="314"/>
      <c r="CF333" s="314"/>
      <c r="CG333" s="314"/>
      <c r="CH333" s="314"/>
      <c r="CI333" s="314"/>
      <c r="CJ333" s="216">
        <v>0.998</v>
      </c>
      <c r="CK333" s="216">
        <v>0.95</v>
      </c>
      <c r="CL333" s="217">
        <f t="shared" si="197"/>
        <v>0</v>
      </c>
      <c r="CM333" s="217">
        <f t="shared" si="198"/>
        <v>0</v>
      </c>
      <c r="CN333" s="217">
        <f t="shared" si="199"/>
        <v>0</v>
      </c>
      <c r="CO333" s="217">
        <f t="shared" si="200"/>
        <v>0</v>
      </c>
      <c r="CP333" s="217">
        <f t="shared" si="201"/>
        <v>0</v>
      </c>
      <c r="CQ333" s="217">
        <f t="shared" si="202"/>
        <v>0</v>
      </c>
      <c r="CR333" s="217">
        <f t="shared" si="203"/>
        <v>0</v>
      </c>
      <c r="CS333" s="317"/>
      <c r="CT333" s="317"/>
      <c r="CU333" s="317"/>
      <c r="CV333" s="317"/>
      <c r="CW333" s="317"/>
      <c r="CX333" s="317"/>
      <c r="CY333" s="317"/>
      <c r="CZ333" s="316"/>
      <c r="DA333" s="312"/>
      <c r="DB333" s="312"/>
      <c r="DC333" s="312"/>
      <c r="DD333" s="312"/>
      <c r="DE333" s="84">
        <f t="shared" si="223"/>
        <v>0</v>
      </c>
      <c r="DF333" s="84">
        <f t="shared" si="223"/>
        <v>0</v>
      </c>
      <c r="DG333" s="84">
        <f t="shared" si="223"/>
        <v>0</v>
      </c>
      <c r="DH333" s="84">
        <f t="shared" si="224"/>
        <v>0</v>
      </c>
      <c r="DI333" s="84">
        <f t="shared" si="224"/>
        <v>0</v>
      </c>
      <c r="DJ333" s="84">
        <f t="shared" si="224"/>
        <v>0</v>
      </c>
      <c r="DK333" s="84">
        <f t="shared" si="224"/>
        <v>0</v>
      </c>
      <c r="DL333" s="311"/>
      <c r="DM333" s="311"/>
      <c r="DN333" s="311"/>
      <c r="DO333" s="311"/>
      <c r="DP333" s="311"/>
      <c r="DQ333" s="311"/>
      <c r="DR333" s="311"/>
    </row>
    <row r="334" spans="1:122" ht="13.5" thickBot="1" x14ac:dyDescent="0.25">
      <c r="A334" s="84">
        <v>2008</v>
      </c>
      <c r="B334" s="309"/>
      <c r="C334" s="112">
        <v>42830</v>
      </c>
      <c r="D334" s="87"/>
      <c r="E334" s="84"/>
      <c r="F334" s="88"/>
      <c r="G334" s="84"/>
      <c r="H334" s="89"/>
      <c r="I334" s="88"/>
      <c r="J334" s="84"/>
      <c r="K334" s="88"/>
      <c r="L334" s="89"/>
      <c r="M334" s="88"/>
      <c r="N334" s="88"/>
      <c r="O334" s="88"/>
      <c r="P334" s="90"/>
      <c r="Q334" s="88"/>
      <c r="R334" s="88"/>
      <c r="S334" s="88"/>
      <c r="T334" s="90"/>
      <c r="U334" s="88"/>
      <c r="V334" s="88"/>
      <c r="W334" s="88"/>
      <c r="X334" s="90"/>
      <c r="Y334" s="84"/>
      <c r="Z334" s="84"/>
      <c r="AA334" s="94"/>
      <c r="AB334" s="114"/>
      <c r="AC334" s="84"/>
      <c r="AD334" s="84"/>
      <c r="AE334" s="114"/>
      <c r="AF334" s="84"/>
      <c r="AG334" s="84"/>
      <c r="AH334" s="114"/>
      <c r="AI334" s="84"/>
      <c r="AJ334" s="84"/>
      <c r="AK334" s="218"/>
      <c r="AL334" s="84"/>
      <c r="AM334" s="94"/>
      <c r="AN334" s="218"/>
      <c r="AO334" s="84"/>
      <c r="AP334" s="94"/>
      <c r="AQ334" s="218"/>
      <c r="AR334" s="84"/>
      <c r="AS334" s="94"/>
      <c r="AT334" s="218"/>
      <c r="AU334" s="84"/>
      <c r="AV334" s="219"/>
      <c r="AW334" s="220"/>
      <c r="AX334" s="220"/>
      <c r="AY334" s="221"/>
      <c r="AZ334" s="115"/>
      <c r="BA334" s="97"/>
      <c r="BB334" s="98"/>
      <c r="BC334" s="98"/>
      <c r="BD334" s="98"/>
      <c r="BE334" s="116"/>
      <c r="BF334" s="101"/>
      <c r="BG334" s="84"/>
      <c r="BH334" s="84"/>
      <c r="BI334" s="102"/>
      <c r="BJ334" s="102"/>
      <c r="BK334" s="102"/>
      <c r="BL334" s="103"/>
      <c r="BM334" s="104"/>
      <c r="BN334" s="102"/>
      <c r="BO334" s="102"/>
      <c r="BP334" s="104"/>
      <c r="BQ334" s="104"/>
      <c r="BR334" s="104"/>
      <c r="BS334" s="231"/>
      <c r="BT334" s="105">
        <f t="shared" si="204"/>
        <v>1</v>
      </c>
      <c r="BU334" s="105">
        <f t="shared" si="205"/>
        <v>1</v>
      </c>
      <c r="BV334" s="105">
        <f t="shared" si="206"/>
        <v>1</v>
      </c>
      <c r="BW334" s="105">
        <f t="shared" si="196"/>
        <v>1</v>
      </c>
      <c r="BX334" s="105">
        <f t="shared" si="207"/>
        <v>1</v>
      </c>
      <c r="BY334" s="105">
        <f t="shared" si="208"/>
        <v>1</v>
      </c>
      <c r="BZ334" s="105">
        <f t="shared" si="209"/>
        <v>1</v>
      </c>
      <c r="CA334" s="215">
        <v>0.98</v>
      </c>
      <c r="CB334" s="215">
        <v>0.9</v>
      </c>
      <c r="CC334" s="314"/>
      <c r="CD334" s="314"/>
      <c r="CE334" s="314"/>
      <c r="CF334" s="314"/>
      <c r="CG334" s="314"/>
      <c r="CH334" s="314"/>
      <c r="CI334" s="314"/>
      <c r="CJ334" s="216">
        <v>0.998</v>
      </c>
      <c r="CK334" s="216">
        <v>0.95</v>
      </c>
      <c r="CL334" s="217">
        <f t="shared" si="197"/>
        <v>0</v>
      </c>
      <c r="CM334" s="217">
        <f t="shared" si="198"/>
        <v>0</v>
      </c>
      <c r="CN334" s="217">
        <f t="shared" si="199"/>
        <v>0</v>
      </c>
      <c r="CO334" s="217">
        <f t="shared" si="200"/>
        <v>0</v>
      </c>
      <c r="CP334" s="217">
        <f t="shared" si="201"/>
        <v>0</v>
      </c>
      <c r="CQ334" s="217">
        <f t="shared" si="202"/>
        <v>0</v>
      </c>
      <c r="CR334" s="217">
        <f t="shared" si="203"/>
        <v>0</v>
      </c>
      <c r="CS334" s="317"/>
      <c r="CT334" s="317"/>
      <c r="CU334" s="317"/>
      <c r="CV334" s="317"/>
      <c r="CW334" s="317"/>
      <c r="CX334" s="317"/>
      <c r="CY334" s="317"/>
      <c r="CZ334" s="316"/>
      <c r="DA334" s="312"/>
      <c r="DB334" s="312"/>
      <c r="DC334" s="312"/>
      <c r="DD334" s="312"/>
      <c r="DE334" s="84">
        <f t="shared" si="223"/>
        <v>0</v>
      </c>
      <c r="DF334" s="84">
        <f t="shared" si="223"/>
        <v>0</v>
      </c>
      <c r="DG334" s="84">
        <f t="shared" si="223"/>
        <v>0</v>
      </c>
      <c r="DH334" s="84">
        <f t="shared" si="224"/>
        <v>0</v>
      </c>
      <c r="DI334" s="84">
        <f t="shared" si="224"/>
        <v>0</v>
      </c>
      <c r="DJ334" s="84">
        <f t="shared" si="224"/>
        <v>0</v>
      </c>
      <c r="DK334" s="84">
        <f t="shared" si="224"/>
        <v>0</v>
      </c>
      <c r="DL334" s="311"/>
      <c r="DM334" s="311"/>
      <c r="DN334" s="311"/>
      <c r="DO334" s="311"/>
      <c r="DP334" s="311"/>
      <c r="DQ334" s="311"/>
      <c r="DR334" s="311"/>
    </row>
    <row r="335" spans="1:122" ht="13.5" thickBot="1" x14ac:dyDescent="0.25">
      <c r="A335" s="84">
        <v>2009</v>
      </c>
      <c r="B335" s="309"/>
      <c r="C335" s="112">
        <v>42831</v>
      </c>
      <c r="D335" s="87"/>
      <c r="E335" s="84"/>
      <c r="F335" s="88"/>
      <c r="G335" s="84"/>
      <c r="H335" s="89"/>
      <c r="I335" s="88"/>
      <c r="J335" s="84"/>
      <c r="K335" s="88"/>
      <c r="L335" s="89"/>
      <c r="M335" s="88"/>
      <c r="N335" s="88"/>
      <c r="O335" s="88"/>
      <c r="P335" s="90"/>
      <c r="Q335" s="88"/>
      <c r="R335" s="88"/>
      <c r="S335" s="88"/>
      <c r="T335" s="90"/>
      <c r="U335" s="88"/>
      <c r="V335" s="88"/>
      <c r="W335" s="88"/>
      <c r="X335" s="90"/>
      <c r="Y335" s="84"/>
      <c r="Z335" s="84"/>
      <c r="AA335" s="94"/>
      <c r="AB335" s="114"/>
      <c r="AC335" s="84"/>
      <c r="AD335" s="84"/>
      <c r="AE335" s="114"/>
      <c r="AF335" s="84"/>
      <c r="AG335" s="84"/>
      <c r="AH335" s="114"/>
      <c r="AI335" s="84"/>
      <c r="AJ335" s="84"/>
      <c r="AK335" s="218"/>
      <c r="AL335" s="84"/>
      <c r="AM335" s="94"/>
      <c r="AN335" s="218"/>
      <c r="AO335" s="84"/>
      <c r="AP335" s="94"/>
      <c r="AQ335" s="218"/>
      <c r="AR335" s="84"/>
      <c r="AS335" s="94"/>
      <c r="AT335" s="218"/>
      <c r="AU335" s="84"/>
      <c r="AV335" s="219"/>
      <c r="AW335" s="220"/>
      <c r="AX335" s="220"/>
      <c r="AY335" s="221"/>
      <c r="AZ335" s="115"/>
      <c r="BA335" s="97"/>
      <c r="BB335" s="98"/>
      <c r="BC335" s="98"/>
      <c r="BD335" s="98"/>
      <c r="BE335" s="116"/>
      <c r="BF335" s="101"/>
      <c r="BG335" s="84"/>
      <c r="BH335" s="84"/>
      <c r="BI335" s="102"/>
      <c r="BJ335" s="102"/>
      <c r="BK335" s="102"/>
      <c r="BL335" s="103"/>
      <c r="BM335" s="104"/>
      <c r="BN335" s="102"/>
      <c r="BO335" s="102"/>
      <c r="BP335" s="104"/>
      <c r="BQ335" s="104"/>
      <c r="BR335" s="104"/>
      <c r="BS335" s="231"/>
      <c r="BT335" s="105">
        <f t="shared" si="204"/>
        <v>1</v>
      </c>
      <c r="BU335" s="105">
        <f t="shared" si="205"/>
        <v>1</v>
      </c>
      <c r="BV335" s="105">
        <f t="shared" si="206"/>
        <v>1</v>
      </c>
      <c r="BW335" s="105">
        <f t="shared" si="196"/>
        <v>1</v>
      </c>
      <c r="BX335" s="105">
        <f t="shared" si="207"/>
        <v>1</v>
      </c>
      <c r="BY335" s="105">
        <f t="shared" si="208"/>
        <v>1</v>
      </c>
      <c r="BZ335" s="105">
        <f t="shared" si="209"/>
        <v>1</v>
      </c>
      <c r="CA335" s="215">
        <v>0.98</v>
      </c>
      <c r="CB335" s="215">
        <v>0.9</v>
      </c>
      <c r="CC335" s="314"/>
      <c r="CD335" s="314"/>
      <c r="CE335" s="314"/>
      <c r="CF335" s="314"/>
      <c r="CG335" s="314"/>
      <c r="CH335" s="314"/>
      <c r="CI335" s="314"/>
      <c r="CJ335" s="216">
        <v>0.998</v>
      </c>
      <c r="CK335" s="216">
        <v>0.95</v>
      </c>
      <c r="CL335" s="217">
        <f t="shared" si="197"/>
        <v>0</v>
      </c>
      <c r="CM335" s="217">
        <f t="shared" si="198"/>
        <v>0</v>
      </c>
      <c r="CN335" s="217">
        <f t="shared" si="199"/>
        <v>0</v>
      </c>
      <c r="CO335" s="217">
        <f t="shared" si="200"/>
        <v>0</v>
      </c>
      <c r="CP335" s="217">
        <f t="shared" si="201"/>
        <v>0</v>
      </c>
      <c r="CQ335" s="217">
        <f t="shared" si="202"/>
        <v>0</v>
      </c>
      <c r="CR335" s="217">
        <f t="shared" si="203"/>
        <v>0</v>
      </c>
      <c r="CS335" s="317"/>
      <c r="CT335" s="317"/>
      <c r="CU335" s="317"/>
      <c r="CV335" s="317"/>
      <c r="CW335" s="317"/>
      <c r="CX335" s="317"/>
      <c r="CY335" s="317"/>
      <c r="CZ335" s="316"/>
      <c r="DA335" s="312"/>
      <c r="DB335" s="312"/>
      <c r="DC335" s="312"/>
      <c r="DD335" s="312"/>
      <c r="DE335" s="84">
        <f t="shared" si="223"/>
        <v>0</v>
      </c>
      <c r="DF335" s="84">
        <f t="shared" si="223"/>
        <v>0</v>
      </c>
      <c r="DG335" s="84">
        <f t="shared" si="223"/>
        <v>0</v>
      </c>
      <c r="DH335" s="84">
        <f t="shared" si="224"/>
        <v>0</v>
      </c>
      <c r="DI335" s="84">
        <f t="shared" si="224"/>
        <v>0</v>
      </c>
      <c r="DJ335" s="84">
        <f t="shared" si="224"/>
        <v>0</v>
      </c>
      <c r="DK335" s="84">
        <f t="shared" si="224"/>
        <v>0</v>
      </c>
      <c r="DL335" s="311"/>
      <c r="DM335" s="311"/>
      <c r="DN335" s="311"/>
      <c r="DO335" s="311"/>
      <c r="DP335" s="311"/>
      <c r="DQ335" s="311"/>
      <c r="DR335" s="311"/>
    </row>
    <row r="336" spans="1:122" ht="13.5" thickBot="1" x14ac:dyDescent="0.25">
      <c r="A336" s="84">
        <v>2010</v>
      </c>
      <c r="B336" s="309"/>
      <c r="C336" s="112">
        <v>42832</v>
      </c>
      <c r="D336" s="87"/>
      <c r="E336" s="84"/>
      <c r="F336" s="88"/>
      <c r="G336" s="84"/>
      <c r="H336" s="89"/>
      <c r="I336" s="88"/>
      <c r="J336" s="84"/>
      <c r="K336" s="88"/>
      <c r="L336" s="89"/>
      <c r="M336" s="88"/>
      <c r="N336" s="88"/>
      <c r="O336" s="88"/>
      <c r="P336" s="90"/>
      <c r="Q336" s="88"/>
      <c r="R336" s="88"/>
      <c r="S336" s="88"/>
      <c r="T336" s="90"/>
      <c r="U336" s="88"/>
      <c r="V336" s="88"/>
      <c r="W336" s="88"/>
      <c r="X336" s="90"/>
      <c r="Y336" s="84"/>
      <c r="Z336" s="84"/>
      <c r="AA336" s="94"/>
      <c r="AB336" s="114"/>
      <c r="AC336" s="84"/>
      <c r="AD336" s="84"/>
      <c r="AE336" s="114"/>
      <c r="AF336" s="84"/>
      <c r="AG336" s="84"/>
      <c r="AH336" s="114"/>
      <c r="AI336" s="84"/>
      <c r="AJ336" s="84"/>
      <c r="AK336" s="218"/>
      <c r="AL336" s="84"/>
      <c r="AM336" s="94"/>
      <c r="AN336" s="218"/>
      <c r="AO336" s="84"/>
      <c r="AP336" s="94"/>
      <c r="AQ336" s="218"/>
      <c r="AR336" s="84"/>
      <c r="AS336" s="94"/>
      <c r="AT336" s="218"/>
      <c r="AU336" s="84"/>
      <c r="AV336" s="219"/>
      <c r="AW336" s="220"/>
      <c r="AX336" s="220"/>
      <c r="AY336" s="221"/>
      <c r="AZ336" s="115"/>
      <c r="BA336" s="97"/>
      <c r="BB336" s="98"/>
      <c r="BC336" s="98"/>
      <c r="BD336" s="98"/>
      <c r="BE336" s="116"/>
      <c r="BF336" s="101"/>
      <c r="BG336" s="84"/>
      <c r="BH336" s="84"/>
      <c r="BI336" s="102"/>
      <c r="BJ336" s="102"/>
      <c r="BK336" s="102"/>
      <c r="BL336" s="103"/>
      <c r="BM336" s="104"/>
      <c r="BN336" s="102"/>
      <c r="BO336" s="102"/>
      <c r="BP336" s="104"/>
      <c r="BQ336" s="104"/>
      <c r="BR336" s="104"/>
      <c r="BS336" s="231"/>
      <c r="BT336" s="105">
        <f t="shared" si="204"/>
        <v>1</v>
      </c>
      <c r="BU336" s="105">
        <f t="shared" si="205"/>
        <v>1</v>
      </c>
      <c r="BV336" s="105">
        <f t="shared" si="206"/>
        <v>1</v>
      </c>
      <c r="BW336" s="105">
        <f t="shared" si="196"/>
        <v>1</v>
      </c>
      <c r="BX336" s="105">
        <f t="shared" si="207"/>
        <v>1</v>
      </c>
      <c r="BY336" s="105">
        <f t="shared" si="208"/>
        <v>1</v>
      </c>
      <c r="BZ336" s="105">
        <f t="shared" si="209"/>
        <v>1</v>
      </c>
      <c r="CA336" s="215">
        <v>0.98</v>
      </c>
      <c r="CB336" s="215">
        <v>0.9</v>
      </c>
      <c r="CC336" s="314"/>
      <c r="CD336" s="314"/>
      <c r="CE336" s="314"/>
      <c r="CF336" s="314"/>
      <c r="CG336" s="314"/>
      <c r="CH336" s="314"/>
      <c r="CI336" s="314"/>
      <c r="CJ336" s="216">
        <v>0.998</v>
      </c>
      <c r="CK336" s="216">
        <v>0.95</v>
      </c>
      <c r="CL336" s="217">
        <f t="shared" si="197"/>
        <v>0</v>
      </c>
      <c r="CM336" s="217">
        <f t="shared" si="198"/>
        <v>0</v>
      </c>
      <c r="CN336" s="217">
        <f t="shared" si="199"/>
        <v>0</v>
      </c>
      <c r="CO336" s="217">
        <f t="shared" si="200"/>
        <v>0</v>
      </c>
      <c r="CP336" s="217">
        <f t="shared" si="201"/>
        <v>0</v>
      </c>
      <c r="CQ336" s="217">
        <f t="shared" si="202"/>
        <v>0</v>
      </c>
      <c r="CR336" s="217">
        <f t="shared" si="203"/>
        <v>0</v>
      </c>
      <c r="CS336" s="317"/>
      <c r="CT336" s="317"/>
      <c r="CU336" s="317"/>
      <c r="CV336" s="317"/>
      <c r="CW336" s="317"/>
      <c r="CX336" s="317"/>
      <c r="CY336" s="317"/>
      <c r="CZ336" s="316"/>
      <c r="DA336" s="312"/>
      <c r="DB336" s="312"/>
      <c r="DC336" s="312"/>
      <c r="DD336" s="312"/>
      <c r="DE336" s="84">
        <f t="shared" si="223"/>
        <v>0</v>
      </c>
      <c r="DF336" s="84">
        <f t="shared" si="223"/>
        <v>0</v>
      </c>
      <c r="DG336" s="84">
        <f t="shared" si="223"/>
        <v>0</v>
      </c>
      <c r="DH336" s="84">
        <f t="shared" si="224"/>
        <v>0</v>
      </c>
      <c r="DI336" s="84">
        <f t="shared" si="224"/>
        <v>0</v>
      </c>
      <c r="DJ336" s="84">
        <f t="shared" si="224"/>
        <v>0</v>
      </c>
      <c r="DK336" s="84">
        <f t="shared" si="224"/>
        <v>0</v>
      </c>
      <c r="DL336" s="311"/>
      <c r="DM336" s="311"/>
      <c r="DN336" s="311"/>
      <c r="DO336" s="311"/>
      <c r="DP336" s="311"/>
      <c r="DQ336" s="311"/>
      <c r="DR336" s="311"/>
    </row>
    <row r="337" spans="1:122" ht="13.5" thickBot="1" x14ac:dyDescent="0.25">
      <c r="A337" s="84">
        <v>2011</v>
      </c>
      <c r="B337" s="309"/>
      <c r="C337" s="112">
        <v>42833</v>
      </c>
      <c r="D337" s="87"/>
      <c r="E337" s="84"/>
      <c r="F337" s="88"/>
      <c r="G337" s="84"/>
      <c r="H337" s="89"/>
      <c r="I337" s="88"/>
      <c r="J337" s="84"/>
      <c r="K337" s="88"/>
      <c r="L337" s="89"/>
      <c r="M337" s="88"/>
      <c r="N337" s="88"/>
      <c r="O337" s="88"/>
      <c r="P337" s="90"/>
      <c r="Q337" s="88"/>
      <c r="R337" s="88"/>
      <c r="S337" s="88"/>
      <c r="T337" s="90"/>
      <c r="U337" s="88"/>
      <c r="V337" s="88"/>
      <c r="W337" s="88"/>
      <c r="X337" s="90"/>
      <c r="Y337" s="84"/>
      <c r="Z337" s="84"/>
      <c r="AA337" s="94"/>
      <c r="AB337" s="114"/>
      <c r="AC337" s="84"/>
      <c r="AD337" s="84"/>
      <c r="AE337" s="114"/>
      <c r="AF337" s="84"/>
      <c r="AG337" s="84"/>
      <c r="AH337" s="114"/>
      <c r="AI337" s="84"/>
      <c r="AJ337" s="84"/>
      <c r="AK337" s="218"/>
      <c r="AL337" s="84"/>
      <c r="AM337" s="94"/>
      <c r="AN337" s="218"/>
      <c r="AO337" s="84"/>
      <c r="AP337" s="94"/>
      <c r="AQ337" s="218"/>
      <c r="AR337" s="84"/>
      <c r="AS337" s="94"/>
      <c r="AT337" s="218"/>
      <c r="AU337" s="84"/>
      <c r="AV337" s="219"/>
      <c r="AW337" s="220"/>
      <c r="AX337" s="220"/>
      <c r="AY337" s="221"/>
      <c r="AZ337" s="115"/>
      <c r="BA337" s="97"/>
      <c r="BB337" s="98"/>
      <c r="BC337" s="98"/>
      <c r="BD337" s="98"/>
      <c r="BE337" s="116"/>
      <c r="BF337" s="101"/>
      <c r="BG337" s="84"/>
      <c r="BH337" s="84"/>
      <c r="BI337" s="102"/>
      <c r="BJ337" s="102"/>
      <c r="BK337" s="102"/>
      <c r="BL337" s="103"/>
      <c r="BM337" s="104"/>
      <c r="BN337" s="102"/>
      <c r="BO337" s="102"/>
      <c r="BP337" s="104"/>
      <c r="BQ337" s="104"/>
      <c r="BR337" s="104"/>
      <c r="BS337" s="231"/>
      <c r="BT337" s="105">
        <f t="shared" si="204"/>
        <v>1</v>
      </c>
      <c r="BU337" s="105">
        <f t="shared" si="205"/>
        <v>1</v>
      </c>
      <c r="BV337" s="105">
        <f t="shared" si="206"/>
        <v>1</v>
      </c>
      <c r="BW337" s="105">
        <f t="shared" si="196"/>
        <v>1</v>
      </c>
      <c r="BX337" s="105">
        <f t="shared" si="207"/>
        <v>1</v>
      </c>
      <c r="BY337" s="105">
        <f t="shared" si="208"/>
        <v>1</v>
      </c>
      <c r="BZ337" s="105">
        <f t="shared" si="209"/>
        <v>1</v>
      </c>
      <c r="CA337" s="215">
        <v>0.98</v>
      </c>
      <c r="CB337" s="215">
        <v>0.9</v>
      </c>
      <c r="CC337" s="314"/>
      <c r="CD337" s="314"/>
      <c r="CE337" s="314"/>
      <c r="CF337" s="314"/>
      <c r="CG337" s="314"/>
      <c r="CH337" s="314"/>
      <c r="CI337" s="314"/>
      <c r="CJ337" s="216">
        <v>0.998</v>
      </c>
      <c r="CK337" s="216">
        <v>0.95</v>
      </c>
      <c r="CL337" s="217">
        <f t="shared" si="197"/>
        <v>0</v>
      </c>
      <c r="CM337" s="217">
        <f t="shared" si="198"/>
        <v>0</v>
      </c>
      <c r="CN337" s="217">
        <f t="shared" si="199"/>
        <v>0</v>
      </c>
      <c r="CO337" s="217">
        <f t="shared" si="200"/>
        <v>0</v>
      </c>
      <c r="CP337" s="217">
        <f t="shared" si="201"/>
        <v>0</v>
      </c>
      <c r="CQ337" s="217">
        <f t="shared" si="202"/>
        <v>0</v>
      </c>
      <c r="CR337" s="217">
        <f t="shared" si="203"/>
        <v>0</v>
      </c>
      <c r="CS337" s="317"/>
      <c r="CT337" s="317"/>
      <c r="CU337" s="317"/>
      <c r="CV337" s="317"/>
      <c r="CW337" s="317"/>
      <c r="CX337" s="317"/>
      <c r="CY337" s="317"/>
      <c r="CZ337" s="316"/>
      <c r="DA337" s="312"/>
      <c r="DB337" s="312"/>
      <c r="DC337" s="312"/>
      <c r="DD337" s="312"/>
      <c r="DE337" s="84">
        <f t="shared" si="223"/>
        <v>0</v>
      </c>
      <c r="DF337" s="84">
        <f t="shared" si="223"/>
        <v>0</v>
      </c>
      <c r="DG337" s="84">
        <f t="shared" si="223"/>
        <v>0</v>
      </c>
      <c r="DH337" s="84">
        <f t="shared" si="224"/>
        <v>0</v>
      </c>
      <c r="DI337" s="84">
        <f t="shared" si="224"/>
        <v>0</v>
      </c>
      <c r="DJ337" s="84">
        <f t="shared" si="224"/>
        <v>0</v>
      </c>
      <c r="DK337" s="84">
        <f t="shared" si="224"/>
        <v>0</v>
      </c>
      <c r="DL337" s="311"/>
      <c r="DM337" s="311"/>
      <c r="DN337" s="311"/>
      <c r="DO337" s="311"/>
      <c r="DP337" s="311"/>
      <c r="DQ337" s="311"/>
      <c r="DR337" s="311"/>
    </row>
    <row r="338" spans="1:122" ht="13.5" thickBot="1" x14ac:dyDescent="0.25">
      <c r="A338" s="84">
        <v>2012</v>
      </c>
      <c r="B338" s="310"/>
      <c r="C338" s="112">
        <v>42834</v>
      </c>
      <c r="D338" s="87"/>
      <c r="E338" s="84"/>
      <c r="F338" s="88"/>
      <c r="G338" s="84"/>
      <c r="H338" s="89"/>
      <c r="I338" s="88"/>
      <c r="J338" s="84"/>
      <c r="K338" s="88"/>
      <c r="L338" s="89"/>
      <c r="M338" s="88"/>
      <c r="N338" s="88"/>
      <c r="O338" s="88"/>
      <c r="P338" s="90"/>
      <c r="Q338" s="88"/>
      <c r="R338" s="88"/>
      <c r="S338" s="88"/>
      <c r="T338" s="90"/>
      <c r="U338" s="88"/>
      <c r="V338" s="88"/>
      <c r="W338" s="88"/>
      <c r="X338" s="90"/>
      <c r="Y338" s="84"/>
      <c r="Z338" s="84"/>
      <c r="AA338" s="94"/>
      <c r="AB338" s="114"/>
      <c r="AC338" s="84"/>
      <c r="AD338" s="84"/>
      <c r="AE338" s="114"/>
      <c r="AF338" s="84"/>
      <c r="AG338" s="84"/>
      <c r="AH338" s="114"/>
      <c r="AI338" s="84"/>
      <c r="AJ338" s="84"/>
      <c r="AK338" s="218"/>
      <c r="AL338" s="84"/>
      <c r="AM338" s="94"/>
      <c r="AN338" s="218"/>
      <c r="AO338" s="84"/>
      <c r="AP338" s="94"/>
      <c r="AQ338" s="218"/>
      <c r="AR338" s="84"/>
      <c r="AS338" s="94"/>
      <c r="AT338" s="218"/>
      <c r="AU338" s="84"/>
      <c r="AV338" s="219"/>
      <c r="AW338" s="220"/>
      <c r="AX338" s="220"/>
      <c r="AY338" s="221"/>
      <c r="AZ338" s="115"/>
      <c r="BA338" s="97"/>
      <c r="BB338" s="98"/>
      <c r="BC338" s="98"/>
      <c r="BD338" s="98"/>
      <c r="BE338" s="116"/>
      <c r="BF338" s="101"/>
      <c r="BG338" s="84"/>
      <c r="BH338" s="84"/>
      <c r="BI338" s="102"/>
      <c r="BJ338" s="102"/>
      <c r="BK338" s="102"/>
      <c r="BL338" s="103"/>
      <c r="BM338" s="104"/>
      <c r="BN338" s="102"/>
      <c r="BO338" s="102"/>
      <c r="BP338" s="104"/>
      <c r="BQ338" s="104"/>
      <c r="BR338" s="104"/>
      <c r="BS338" s="231"/>
      <c r="BT338" s="105">
        <f t="shared" si="204"/>
        <v>1</v>
      </c>
      <c r="BU338" s="105">
        <f t="shared" si="205"/>
        <v>1</v>
      </c>
      <c r="BV338" s="105">
        <f t="shared" si="206"/>
        <v>1</v>
      </c>
      <c r="BW338" s="105">
        <f t="shared" si="196"/>
        <v>1</v>
      </c>
      <c r="BX338" s="105">
        <f t="shared" si="207"/>
        <v>1</v>
      </c>
      <c r="BY338" s="105">
        <f t="shared" si="208"/>
        <v>1</v>
      </c>
      <c r="BZ338" s="105">
        <f t="shared" si="209"/>
        <v>1</v>
      </c>
      <c r="CA338" s="215">
        <v>0.98</v>
      </c>
      <c r="CB338" s="215">
        <v>0.9</v>
      </c>
      <c r="CC338" s="315"/>
      <c r="CD338" s="315"/>
      <c r="CE338" s="315"/>
      <c r="CF338" s="315"/>
      <c r="CG338" s="315"/>
      <c r="CH338" s="315"/>
      <c r="CI338" s="315"/>
      <c r="CJ338" s="216">
        <v>0.998</v>
      </c>
      <c r="CK338" s="216">
        <v>0.95</v>
      </c>
      <c r="CL338" s="217">
        <f t="shared" si="197"/>
        <v>0</v>
      </c>
      <c r="CM338" s="217">
        <f t="shared" si="198"/>
        <v>0</v>
      </c>
      <c r="CN338" s="217">
        <f t="shared" si="199"/>
        <v>0</v>
      </c>
      <c r="CO338" s="217">
        <f t="shared" si="200"/>
        <v>0</v>
      </c>
      <c r="CP338" s="217">
        <f t="shared" si="201"/>
        <v>0</v>
      </c>
      <c r="CQ338" s="217">
        <f t="shared" si="202"/>
        <v>0</v>
      </c>
      <c r="CR338" s="217">
        <f t="shared" si="203"/>
        <v>0</v>
      </c>
      <c r="CS338" s="317"/>
      <c r="CT338" s="317"/>
      <c r="CU338" s="317"/>
      <c r="CV338" s="317"/>
      <c r="CW338" s="317"/>
      <c r="CX338" s="317"/>
      <c r="CY338" s="317"/>
      <c r="CZ338" s="316"/>
      <c r="DA338" s="312"/>
      <c r="DB338" s="312"/>
      <c r="DC338" s="312"/>
      <c r="DD338" s="312"/>
      <c r="DE338" s="84">
        <f t="shared" si="223"/>
        <v>0</v>
      </c>
      <c r="DF338" s="84">
        <f t="shared" si="223"/>
        <v>0</v>
      </c>
      <c r="DG338" s="84">
        <f t="shared" si="223"/>
        <v>0</v>
      </c>
      <c r="DH338" s="84">
        <f t="shared" si="224"/>
        <v>0</v>
      </c>
      <c r="DI338" s="84">
        <f t="shared" si="224"/>
        <v>0</v>
      </c>
      <c r="DJ338" s="84">
        <f t="shared" si="224"/>
        <v>0</v>
      </c>
      <c r="DK338" s="84">
        <f t="shared" si="224"/>
        <v>0</v>
      </c>
      <c r="DL338" s="311"/>
      <c r="DM338" s="311"/>
      <c r="DN338" s="311"/>
      <c r="DO338" s="311"/>
      <c r="DP338" s="311"/>
      <c r="DQ338" s="311"/>
      <c r="DR338" s="311"/>
    </row>
    <row r="339" spans="1:122" ht="13.5" thickBot="1" x14ac:dyDescent="0.25">
      <c r="A339" s="84">
        <v>2013</v>
      </c>
      <c r="B339" s="308">
        <v>15</v>
      </c>
      <c r="C339" s="112">
        <v>42835</v>
      </c>
      <c r="D339" s="87"/>
      <c r="E339" s="84"/>
      <c r="F339" s="88"/>
      <c r="G339" s="84"/>
      <c r="H339" s="89"/>
      <c r="I339" s="88"/>
      <c r="J339" s="84"/>
      <c r="K339" s="88"/>
      <c r="L339" s="89"/>
      <c r="M339" s="88"/>
      <c r="N339" s="88"/>
      <c r="O339" s="88"/>
      <c r="P339" s="90"/>
      <c r="Q339" s="88"/>
      <c r="R339" s="88"/>
      <c r="S339" s="88"/>
      <c r="T339" s="90"/>
      <c r="U339" s="88"/>
      <c r="V339" s="88"/>
      <c r="W339" s="88"/>
      <c r="X339" s="90"/>
      <c r="Y339" s="84"/>
      <c r="Z339" s="84"/>
      <c r="AA339" s="94"/>
      <c r="AB339" s="114"/>
      <c r="AC339" s="84"/>
      <c r="AD339" s="84"/>
      <c r="AE339" s="114"/>
      <c r="AF339" s="84"/>
      <c r="AG339" s="84"/>
      <c r="AH339" s="114"/>
      <c r="AI339" s="84"/>
      <c r="AJ339" s="84"/>
      <c r="AK339" s="218"/>
      <c r="AL339" s="84"/>
      <c r="AM339" s="94"/>
      <c r="AN339" s="218"/>
      <c r="AO339" s="84"/>
      <c r="AP339" s="94"/>
      <c r="AQ339" s="218"/>
      <c r="AR339" s="84"/>
      <c r="AS339" s="94"/>
      <c r="AT339" s="218"/>
      <c r="AU339" s="84"/>
      <c r="AV339" s="219"/>
      <c r="AW339" s="220"/>
      <c r="AX339" s="220"/>
      <c r="AY339" s="221"/>
      <c r="AZ339" s="115"/>
      <c r="BA339" s="97"/>
      <c r="BB339" s="98"/>
      <c r="BC339" s="98"/>
      <c r="BD339" s="98"/>
      <c r="BE339" s="116"/>
      <c r="BF339" s="101"/>
      <c r="BG339" s="84"/>
      <c r="BH339" s="84"/>
      <c r="BI339" s="102"/>
      <c r="BJ339" s="102"/>
      <c r="BK339" s="102"/>
      <c r="BL339" s="103"/>
      <c r="BM339" s="104"/>
      <c r="BN339" s="102"/>
      <c r="BO339" s="102"/>
      <c r="BP339" s="104"/>
      <c r="BQ339" s="104"/>
      <c r="BR339" s="104"/>
      <c r="BS339" s="231"/>
      <c r="BT339" s="105">
        <f t="shared" si="204"/>
        <v>1</v>
      </c>
      <c r="BU339" s="105">
        <f t="shared" si="205"/>
        <v>1</v>
      </c>
      <c r="BV339" s="105">
        <f t="shared" si="206"/>
        <v>1</v>
      </c>
      <c r="BW339" s="105">
        <f t="shared" si="196"/>
        <v>1</v>
      </c>
      <c r="BX339" s="105">
        <f t="shared" si="207"/>
        <v>1</v>
      </c>
      <c r="BY339" s="105">
        <f t="shared" si="208"/>
        <v>1</v>
      </c>
      <c r="BZ339" s="105">
        <f t="shared" si="209"/>
        <v>1</v>
      </c>
      <c r="CA339" s="215">
        <v>0.98</v>
      </c>
      <c r="CB339" s="215">
        <v>0.9</v>
      </c>
      <c r="CC339" s="313">
        <f t="shared" ref="CC339:CI339" si="227">AVERAGE(BT339:BT345)</f>
        <v>1</v>
      </c>
      <c r="CD339" s="313">
        <f t="shared" si="227"/>
        <v>1</v>
      </c>
      <c r="CE339" s="313">
        <f t="shared" si="227"/>
        <v>1</v>
      </c>
      <c r="CF339" s="313">
        <f t="shared" si="227"/>
        <v>1</v>
      </c>
      <c r="CG339" s="313">
        <f t="shared" si="227"/>
        <v>1</v>
      </c>
      <c r="CH339" s="313">
        <f t="shared" si="227"/>
        <v>1</v>
      </c>
      <c r="CI339" s="313">
        <f t="shared" si="227"/>
        <v>1</v>
      </c>
      <c r="CJ339" s="216">
        <v>0.998</v>
      </c>
      <c r="CK339" s="216">
        <v>0.95</v>
      </c>
      <c r="CL339" s="217">
        <f t="shared" si="197"/>
        <v>0</v>
      </c>
      <c r="CM339" s="217">
        <f t="shared" si="198"/>
        <v>0</v>
      </c>
      <c r="CN339" s="217">
        <f t="shared" si="199"/>
        <v>0</v>
      </c>
      <c r="CO339" s="217">
        <f t="shared" si="200"/>
        <v>0</v>
      </c>
      <c r="CP339" s="217">
        <f t="shared" si="201"/>
        <v>0</v>
      </c>
      <c r="CQ339" s="217">
        <f t="shared" si="202"/>
        <v>0</v>
      </c>
      <c r="CR339" s="217">
        <f t="shared" si="203"/>
        <v>0</v>
      </c>
      <c r="CS339" s="316">
        <f t="shared" ref="CS339:CY339" si="228">AVERAGE(CL339:CL345)</f>
        <v>0</v>
      </c>
      <c r="CT339" s="316">
        <f t="shared" si="228"/>
        <v>0</v>
      </c>
      <c r="CU339" s="316">
        <f t="shared" si="228"/>
        <v>0</v>
      </c>
      <c r="CV339" s="316">
        <f t="shared" si="228"/>
        <v>0</v>
      </c>
      <c r="CW339" s="316">
        <f t="shared" si="228"/>
        <v>0</v>
      </c>
      <c r="CX339" s="316">
        <f t="shared" si="228"/>
        <v>0</v>
      </c>
      <c r="CY339" s="316">
        <f t="shared" si="228"/>
        <v>0</v>
      </c>
      <c r="CZ339" s="316" t="e">
        <f>(SUM(Q338:Q344)-SUM(R338:R344))/SUM(Q338:Q344)</f>
        <v>#DIV/0!</v>
      </c>
      <c r="DA339" s="312" t="e">
        <f>(SUM(U338:U344)-SUM(V338:V344))/SUM(U338:U344)</f>
        <v>#DIV/0!</v>
      </c>
      <c r="DB339" s="312" t="e">
        <f>((SUM(E338:E344)-SUM(F338:F344))/SUM(E338:E344))</f>
        <v>#DIV/0!</v>
      </c>
      <c r="DC339" s="312" t="e">
        <f>((SUM(I338:I344)-SUM(J338:J344))/SUM(I338:I344))</f>
        <v>#DIV/0!</v>
      </c>
      <c r="DD339" s="312" t="e">
        <f>((SUM(M338:M344)-SUM(N338:N344))/SUM(M338:M344))</f>
        <v>#DIV/0!</v>
      </c>
      <c r="DE339" s="84">
        <f t="shared" si="223"/>
        <v>0</v>
      </c>
      <c r="DF339" s="84">
        <f t="shared" si="223"/>
        <v>0</v>
      </c>
      <c r="DG339" s="84">
        <f t="shared" si="223"/>
        <v>0</v>
      </c>
      <c r="DH339" s="84">
        <f t="shared" si="224"/>
        <v>0</v>
      </c>
      <c r="DI339" s="84">
        <f t="shared" si="224"/>
        <v>0</v>
      </c>
      <c r="DJ339" s="84">
        <f t="shared" si="224"/>
        <v>0</v>
      </c>
      <c r="DK339" s="84">
        <f t="shared" si="224"/>
        <v>0</v>
      </c>
      <c r="DL339" s="311">
        <f>IF(CC339&lt;99%,5000,IF(CC339&lt;99.2%,4500,IF(CC339&lt;99.3%,4000,IF(CC339&lt;99.4%,3500,IF(CC339&lt;99.5%,3000,IF(CC339&lt;99.6%,2500,IF(CC339&lt;99.7%,2000,IF(CC339&lt;99.8%,1500,))))))))</f>
        <v>0</v>
      </c>
      <c r="DM339" s="311">
        <f>IF(CD339&lt;99%,5000,IF(CD339&lt;99.2%,4500,IF(CD339&lt;99.3%,4000,IF(CD339&lt;99.4%,3500,IF(CD339&lt;99.5%,3000,IF(CD339&lt;99.6%,2500,IF(CD339&lt;99.7%,2000,IF(CD339&lt;99.8%,1500,))))))))</f>
        <v>0</v>
      </c>
      <c r="DN339" s="311">
        <f>IF(CE339&lt;99%,5000,IF(CE339&lt;99.2%,4500,IF(CE339&lt;99.3%,4000,IF(CE339&lt;99.4%,3500,IF(CE339&lt;99.5%,3000,IF(CE339&lt;99.6%,2500,IF(CE339&lt;99.7%,2000,IF(CE339&lt;99.8%,1500,))))))))</f>
        <v>0</v>
      </c>
      <c r="DO339" s="311">
        <f>IF(CF339&lt;88.2%,5000,IF(CF339&lt;88.4%,4500,IF(CF339&lt;88.5%,4000,IF(CF339&lt;88.6%,3500,IF(CF339&lt;88.7%,3000,IF(CF339&lt;88.8%,2500,IF(CF339&lt;88.9%,2000,IF(CF339&lt;90%,1500,))))))))</f>
        <v>0</v>
      </c>
      <c r="DP339" s="311">
        <f>IF(CG339&lt;99%,5000,IF(CG339&lt;99.2%,4500,IF(CG339&lt;99.3%,4000,IF(CG339&lt;99.4%,3500,IF(CG339&lt;99.5%,3000,IF(CG339&lt;99.6%,2500,IF(CG339&lt;99.7%,2000,IF(CG339&lt;99.8%,1500,))))))))</f>
        <v>0</v>
      </c>
      <c r="DQ339" s="311">
        <f>IF(CH339&lt;99%,5000,IF(CH339&lt;99.2%,4500,IF(CH339&lt;99.3%,4000,IF(CH339&lt;99.4%,3500,IF(CH339&lt;99.5%,3000,IF(CH339&lt;99.6%,2500,IF(CH339&lt;99.7%,2000,IF(CH339&lt;99.8%,1500,))))))))</f>
        <v>0</v>
      </c>
      <c r="DR339" s="311">
        <f>IF(CI339&lt;99%,5000,IF(CI339&lt;99.2%,4500,IF(CI339&lt;99.3%,4000,IF(CI339&lt;99.4%,3500,IF(CI339&lt;99.5%,3000,IF(CI339&lt;99.6%,2500,IF(CI339&lt;99.7%,2000,IF(CI339&lt;99.8%,1500,))))))))</f>
        <v>0</v>
      </c>
    </row>
    <row r="340" spans="1:122" ht="13.5" thickBot="1" x14ac:dyDescent="0.25">
      <c r="A340" s="84">
        <v>2014</v>
      </c>
      <c r="B340" s="309"/>
      <c r="C340" s="112">
        <v>42836</v>
      </c>
      <c r="D340" s="87"/>
      <c r="E340" s="84"/>
      <c r="F340" s="88"/>
      <c r="G340" s="84"/>
      <c r="H340" s="89"/>
      <c r="I340" s="88"/>
      <c r="J340" s="84"/>
      <c r="K340" s="88"/>
      <c r="L340" s="89"/>
      <c r="M340" s="88"/>
      <c r="N340" s="88"/>
      <c r="O340" s="88"/>
      <c r="P340" s="90"/>
      <c r="Q340" s="88"/>
      <c r="R340" s="88"/>
      <c r="S340" s="88"/>
      <c r="T340" s="90"/>
      <c r="U340" s="88"/>
      <c r="V340" s="88"/>
      <c r="W340" s="88"/>
      <c r="X340" s="90"/>
      <c r="Y340" s="84"/>
      <c r="Z340" s="84"/>
      <c r="AA340" s="94"/>
      <c r="AB340" s="114"/>
      <c r="AC340" s="84"/>
      <c r="AD340" s="84"/>
      <c r="AE340" s="114"/>
      <c r="AF340" s="84"/>
      <c r="AG340" s="84"/>
      <c r="AH340" s="114"/>
      <c r="AI340" s="84"/>
      <c r="AJ340" s="84"/>
      <c r="AK340" s="218"/>
      <c r="AL340" s="84"/>
      <c r="AM340" s="94"/>
      <c r="AN340" s="218"/>
      <c r="AO340" s="84"/>
      <c r="AP340" s="94"/>
      <c r="AQ340" s="218"/>
      <c r="AR340" s="84"/>
      <c r="AS340" s="94"/>
      <c r="AT340" s="218"/>
      <c r="AU340" s="84"/>
      <c r="AV340" s="219"/>
      <c r="AW340" s="220"/>
      <c r="AX340" s="220"/>
      <c r="AY340" s="221"/>
      <c r="AZ340" s="115"/>
      <c r="BA340" s="97"/>
      <c r="BB340" s="98"/>
      <c r="BC340" s="98"/>
      <c r="BD340" s="98"/>
      <c r="BE340" s="116"/>
      <c r="BF340" s="101"/>
      <c r="BG340" s="84"/>
      <c r="BH340" s="84"/>
      <c r="BI340" s="102"/>
      <c r="BJ340" s="102"/>
      <c r="BK340" s="102"/>
      <c r="BL340" s="103"/>
      <c r="BM340" s="104"/>
      <c r="BN340" s="102"/>
      <c r="BO340" s="102"/>
      <c r="BP340" s="104"/>
      <c r="BQ340" s="104"/>
      <c r="BR340" s="104"/>
      <c r="BS340" s="231"/>
      <c r="BT340" s="105">
        <f t="shared" si="204"/>
        <v>1</v>
      </c>
      <c r="BU340" s="105">
        <f t="shared" si="205"/>
        <v>1</v>
      </c>
      <c r="BV340" s="105">
        <f t="shared" si="206"/>
        <v>1</v>
      </c>
      <c r="BW340" s="105">
        <f t="shared" si="196"/>
        <v>1</v>
      </c>
      <c r="BX340" s="105">
        <f t="shared" si="207"/>
        <v>1</v>
      </c>
      <c r="BY340" s="105">
        <f t="shared" si="208"/>
        <v>1</v>
      </c>
      <c r="BZ340" s="105">
        <f t="shared" si="209"/>
        <v>1</v>
      </c>
      <c r="CA340" s="215">
        <v>0.98</v>
      </c>
      <c r="CB340" s="215">
        <v>0.9</v>
      </c>
      <c r="CC340" s="314"/>
      <c r="CD340" s="314"/>
      <c r="CE340" s="314"/>
      <c r="CF340" s="314"/>
      <c r="CG340" s="314"/>
      <c r="CH340" s="314"/>
      <c r="CI340" s="314"/>
      <c r="CJ340" s="216">
        <v>0.998</v>
      </c>
      <c r="CK340" s="216">
        <v>0.95</v>
      </c>
      <c r="CL340" s="217">
        <f t="shared" si="197"/>
        <v>0</v>
      </c>
      <c r="CM340" s="217">
        <f t="shared" si="198"/>
        <v>0</v>
      </c>
      <c r="CN340" s="217">
        <f t="shared" si="199"/>
        <v>0</v>
      </c>
      <c r="CO340" s="217">
        <f t="shared" si="200"/>
        <v>0</v>
      </c>
      <c r="CP340" s="217">
        <f t="shared" si="201"/>
        <v>0</v>
      </c>
      <c r="CQ340" s="217">
        <f t="shared" si="202"/>
        <v>0</v>
      </c>
      <c r="CR340" s="217">
        <f t="shared" si="203"/>
        <v>0</v>
      </c>
      <c r="CS340" s="317"/>
      <c r="CT340" s="317"/>
      <c r="CU340" s="317"/>
      <c r="CV340" s="317"/>
      <c r="CW340" s="317"/>
      <c r="CX340" s="317"/>
      <c r="CY340" s="317"/>
      <c r="CZ340" s="316"/>
      <c r="DA340" s="312"/>
      <c r="DB340" s="312"/>
      <c r="DC340" s="312"/>
      <c r="DD340" s="312"/>
      <c r="DE340" s="84">
        <f t="shared" si="223"/>
        <v>0</v>
      </c>
      <c r="DF340" s="84">
        <f t="shared" si="223"/>
        <v>0</v>
      </c>
      <c r="DG340" s="84">
        <f t="shared" si="223"/>
        <v>0</v>
      </c>
      <c r="DH340" s="84">
        <f t="shared" si="224"/>
        <v>0</v>
      </c>
      <c r="DI340" s="84">
        <f t="shared" si="224"/>
        <v>0</v>
      </c>
      <c r="DJ340" s="84">
        <f t="shared" si="224"/>
        <v>0</v>
      </c>
      <c r="DK340" s="84">
        <f t="shared" si="224"/>
        <v>0</v>
      </c>
      <c r="DL340" s="311"/>
      <c r="DM340" s="311"/>
      <c r="DN340" s="311"/>
      <c r="DO340" s="311"/>
      <c r="DP340" s="311"/>
      <c r="DQ340" s="311"/>
      <c r="DR340" s="311"/>
    </row>
    <row r="341" spans="1:122" ht="13.5" thickBot="1" x14ac:dyDescent="0.25">
      <c r="A341" s="84">
        <v>2015</v>
      </c>
      <c r="B341" s="309"/>
      <c r="C341" s="112">
        <v>42837</v>
      </c>
      <c r="D341" s="87"/>
      <c r="E341" s="84"/>
      <c r="F341" s="88"/>
      <c r="G341" s="84"/>
      <c r="H341" s="89"/>
      <c r="I341" s="88"/>
      <c r="J341" s="84"/>
      <c r="K341" s="88"/>
      <c r="L341" s="89"/>
      <c r="M341" s="88"/>
      <c r="N341" s="88"/>
      <c r="O341" s="88"/>
      <c r="P341" s="90"/>
      <c r="Q341" s="88"/>
      <c r="R341" s="88"/>
      <c r="S341" s="88"/>
      <c r="T341" s="90"/>
      <c r="U341" s="88"/>
      <c r="V341" s="88"/>
      <c r="W341" s="88"/>
      <c r="X341" s="90"/>
      <c r="Y341" s="84"/>
      <c r="Z341" s="84"/>
      <c r="AA341" s="94"/>
      <c r="AB341" s="114"/>
      <c r="AC341" s="84"/>
      <c r="AD341" s="84"/>
      <c r="AE341" s="114"/>
      <c r="AF341" s="84"/>
      <c r="AG341" s="84"/>
      <c r="AH341" s="114"/>
      <c r="AI341" s="84"/>
      <c r="AJ341" s="84"/>
      <c r="AK341" s="218"/>
      <c r="AL341" s="84"/>
      <c r="AM341" s="94"/>
      <c r="AN341" s="218"/>
      <c r="AO341" s="84"/>
      <c r="AP341" s="94"/>
      <c r="AQ341" s="218"/>
      <c r="AR341" s="84"/>
      <c r="AS341" s="94"/>
      <c r="AT341" s="218"/>
      <c r="AU341" s="84"/>
      <c r="AV341" s="219"/>
      <c r="AW341" s="220"/>
      <c r="AX341" s="220"/>
      <c r="AY341" s="221"/>
      <c r="AZ341" s="115"/>
      <c r="BA341" s="97"/>
      <c r="BB341" s="98"/>
      <c r="BC341" s="98"/>
      <c r="BD341" s="98"/>
      <c r="BE341" s="116"/>
      <c r="BF341" s="101"/>
      <c r="BG341" s="84"/>
      <c r="BH341" s="84"/>
      <c r="BI341" s="102"/>
      <c r="BJ341" s="102"/>
      <c r="BK341" s="102"/>
      <c r="BL341" s="103"/>
      <c r="BM341" s="104"/>
      <c r="BN341" s="102"/>
      <c r="BO341" s="102"/>
      <c r="BP341" s="104"/>
      <c r="BQ341" s="104"/>
      <c r="BR341" s="104"/>
      <c r="BS341" s="231"/>
      <c r="BT341" s="105">
        <f t="shared" si="204"/>
        <v>1</v>
      </c>
      <c r="BU341" s="105">
        <f t="shared" si="205"/>
        <v>1</v>
      </c>
      <c r="BV341" s="105">
        <f t="shared" si="206"/>
        <v>1</v>
      </c>
      <c r="BW341" s="105">
        <f t="shared" si="196"/>
        <v>1</v>
      </c>
      <c r="BX341" s="105">
        <f t="shared" si="207"/>
        <v>1</v>
      </c>
      <c r="BY341" s="105">
        <f t="shared" si="208"/>
        <v>1</v>
      </c>
      <c r="BZ341" s="105">
        <f t="shared" si="209"/>
        <v>1</v>
      </c>
      <c r="CA341" s="215">
        <v>0.98</v>
      </c>
      <c r="CB341" s="215">
        <v>0.9</v>
      </c>
      <c r="CC341" s="314"/>
      <c r="CD341" s="314"/>
      <c r="CE341" s="314"/>
      <c r="CF341" s="314"/>
      <c r="CG341" s="314"/>
      <c r="CH341" s="314"/>
      <c r="CI341" s="314"/>
      <c r="CJ341" s="216">
        <v>0.998</v>
      </c>
      <c r="CK341" s="216">
        <v>0.95</v>
      </c>
      <c r="CL341" s="217">
        <f t="shared" si="197"/>
        <v>0</v>
      </c>
      <c r="CM341" s="217">
        <f t="shared" si="198"/>
        <v>0</v>
      </c>
      <c r="CN341" s="217">
        <f t="shared" si="199"/>
        <v>0</v>
      </c>
      <c r="CO341" s="217">
        <f t="shared" si="200"/>
        <v>0</v>
      </c>
      <c r="CP341" s="217">
        <f t="shared" si="201"/>
        <v>0</v>
      </c>
      <c r="CQ341" s="217">
        <f t="shared" si="202"/>
        <v>0</v>
      </c>
      <c r="CR341" s="217">
        <f t="shared" si="203"/>
        <v>0</v>
      </c>
      <c r="CS341" s="317"/>
      <c r="CT341" s="317"/>
      <c r="CU341" s="317"/>
      <c r="CV341" s="317"/>
      <c r="CW341" s="317"/>
      <c r="CX341" s="317"/>
      <c r="CY341" s="317"/>
      <c r="CZ341" s="316"/>
      <c r="DA341" s="312"/>
      <c r="DB341" s="312"/>
      <c r="DC341" s="312"/>
      <c r="DD341" s="312"/>
      <c r="DE341" s="84">
        <f t="shared" si="223"/>
        <v>0</v>
      </c>
      <c r="DF341" s="84">
        <f t="shared" si="223"/>
        <v>0</v>
      </c>
      <c r="DG341" s="84">
        <f t="shared" si="223"/>
        <v>0</v>
      </c>
      <c r="DH341" s="84">
        <f t="shared" si="224"/>
        <v>0</v>
      </c>
      <c r="DI341" s="84">
        <f t="shared" si="224"/>
        <v>0</v>
      </c>
      <c r="DJ341" s="84">
        <f t="shared" si="224"/>
        <v>0</v>
      </c>
      <c r="DK341" s="84">
        <f t="shared" si="224"/>
        <v>0</v>
      </c>
      <c r="DL341" s="311"/>
      <c r="DM341" s="311"/>
      <c r="DN341" s="311"/>
      <c r="DO341" s="311"/>
      <c r="DP341" s="311"/>
      <c r="DQ341" s="311"/>
      <c r="DR341" s="311"/>
    </row>
    <row r="342" spans="1:122" ht="13.5" thickBot="1" x14ac:dyDescent="0.25">
      <c r="A342" s="84">
        <v>2016</v>
      </c>
      <c r="B342" s="309"/>
      <c r="C342" s="112">
        <v>42838</v>
      </c>
      <c r="D342" s="87"/>
      <c r="E342" s="84"/>
      <c r="F342" s="88"/>
      <c r="G342" s="84"/>
      <c r="H342" s="89"/>
      <c r="I342" s="88"/>
      <c r="J342" s="84"/>
      <c r="K342" s="88"/>
      <c r="L342" s="89"/>
      <c r="M342" s="88"/>
      <c r="N342" s="88"/>
      <c r="O342" s="88"/>
      <c r="P342" s="90"/>
      <c r="Q342" s="88"/>
      <c r="R342" s="88"/>
      <c r="S342" s="88"/>
      <c r="T342" s="90"/>
      <c r="U342" s="88"/>
      <c r="V342" s="88"/>
      <c r="W342" s="88"/>
      <c r="X342" s="90"/>
      <c r="Y342" s="84"/>
      <c r="Z342" s="84"/>
      <c r="AA342" s="94"/>
      <c r="AB342" s="114"/>
      <c r="AC342" s="84"/>
      <c r="AD342" s="84"/>
      <c r="AE342" s="114"/>
      <c r="AF342" s="84"/>
      <c r="AG342" s="84"/>
      <c r="AH342" s="114"/>
      <c r="AI342" s="84"/>
      <c r="AJ342" s="84"/>
      <c r="AK342" s="218"/>
      <c r="AL342" s="84"/>
      <c r="AM342" s="94"/>
      <c r="AN342" s="218"/>
      <c r="AO342" s="84"/>
      <c r="AP342" s="94"/>
      <c r="AQ342" s="218"/>
      <c r="AR342" s="84"/>
      <c r="AS342" s="94"/>
      <c r="AT342" s="218"/>
      <c r="AU342" s="84"/>
      <c r="AV342" s="219"/>
      <c r="AW342" s="220"/>
      <c r="AX342" s="220"/>
      <c r="AY342" s="221"/>
      <c r="AZ342" s="115"/>
      <c r="BA342" s="97"/>
      <c r="BB342" s="98"/>
      <c r="BC342" s="98"/>
      <c r="BD342" s="98"/>
      <c r="BE342" s="116"/>
      <c r="BF342" s="101"/>
      <c r="BG342" s="84"/>
      <c r="BH342" s="84"/>
      <c r="BI342" s="102"/>
      <c r="BJ342" s="102"/>
      <c r="BK342" s="102"/>
      <c r="BL342" s="103"/>
      <c r="BM342" s="104"/>
      <c r="BN342" s="102"/>
      <c r="BO342" s="102"/>
      <c r="BP342" s="104"/>
      <c r="BQ342" s="104"/>
      <c r="BR342" s="104"/>
      <c r="BS342" s="231"/>
      <c r="BT342" s="105">
        <f t="shared" si="204"/>
        <v>1</v>
      </c>
      <c r="BU342" s="105">
        <f t="shared" si="205"/>
        <v>1</v>
      </c>
      <c r="BV342" s="105">
        <f t="shared" si="206"/>
        <v>1</v>
      </c>
      <c r="BW342" s="105">
        <f t="shared" si="196"/>
        <v>1</v>
      </c>
      <c r="BX342" s="105">
        <f t="shared" si="207"/>
        <v>1</v>
      </c>
      <c r="BY342" s="105">
        <f t="shared" si="208"/>
        <v>1</v>
      </c>
      <c r="BZ342" s="105">
        <f t="shared" si="209"/>
        <v>1</v>
      </c>
      <c r="CA342" s="215">
        <v>0.98</v>
      </c>
      <c r="CB342" s="215">
        <v>0.9</v>
      </c>
      <c r="CC342" s="314"/>
      <c r="CD342" s="314"/>
      <c r="CE342" s="314"/>
      <c r="CF342" s="314"/>
      <c r="CG342" s="314"/>
      <c r="CH342" s="314"/>
      <c r="CI342" s="314"/>
      <c r="CJ342" s="216">
        <v>0.998</v>
      </c>
      <c r="CK342" s="216">
        <v>0.95</v>
      </c>
      <c r="CL342" s="217">
        <f t="shared" si="197"/>
        <v>0</v>
      </c>
      <c r="CM342" s="217">
        <f t="shared" si="198"/>
        <v>0</v>
      </c>
      <c r="CN342" s="217">
        <f t="shared" si="199"/>
        <v>0</v>
      </c>
      <c r="CO342" s="217">
        <f t="shared" si="200"/>
        <v>0</v>
      </c>
      <c r="CP342" s="217">
        <f t="shared" si="201"/>
        <v>0</v>
      </c>
      <c r="CQ342" s="217">
        <f t="shared" si="202"/>
        <v>0</v>
      </c>
      <c r="CR342" s="217">
        <f t="shared" si="203"/>
        <v>0</v>
      </c>
      <c r="CS342" s="317"/>
      <c r="CT342" s="317"/>
      <c r="CU342" s="317"/>
      <c r="CV342" s="317"/>
      <c r="CW342" s="317"/>
      <c r="CX342" s="317"/>
      <c r="CY342" s="317"/>
      <c r="CZ342" s="316"/>
      <c r="DA342" s="312"/>
      <c r="DB342" s="312"/>
      <c r="DC342" s="312"/>
      <c r="DD342" s="312"/>
      <c r="DE342" s="84">
        <f t="shared" si="223"/>
        <v>0</v>
      </c>
      <c r="DF342" s="84">
        <f t="shared" si="223"/>
        <v>0</v>
      </c>
      <c r="DG342" s="84">
        <f t="shared" si="223"/>
        <v>0</v>
      </c>
      <c r="DH342" s="84">
        <f t="shared" si="224"/>
        <v>0</v>
      </c>
      <c r="DI342" s="84">
        <f t="shared" si="224"/>
        <v>0</v>
      </c>
      <c r="DJ342" s="84">
        <f t="shared" si="224"/>
        <v>0</v>
      </c>
      <c r="DK342" s="84">
        <f t="shared" si="224"/>
        <v>0</v>
      </c>
      <c r="DL342" s="311"/>
      <c r="DM342" s="311"/>
      <c r="DN342" s="311"/>
      <c r="DO342" s="311"/>
      <c r="DP342" s="311"/>
      <c r="DQ342" s="311"/>
      <c r="DR342" s="311"/>
    </row>
    <row r="343" spans="1:122" ht="13.5" thickBot="1" x14ac:dyDescent="0.25">
      <c r="A343" s="84">
        <v>2017</v>
      </c>
      <c r="B343" s="309"/>
      <c r="C343" s="112">
        <v>42839</v>
      </c>
      <c r="D343" s="87"/>
      <c r="E343" s="84"/>
      <c r="F343" s="88"/>
      <c r="G343" s="84"/>
      <c r="H343" s="89"/>
      <c r="I343" s="88"/>
      <c r="J343" s="84"/>
      <c r="K343" s="88"/>
      <c r="L343" s="89"/>
      <c r="M343" s="88"/>
      <c r="N343" s="88"/>
      <c r="O343" s="88"/>
      <c r="P343" s="90"/>
      <c r="Q343" s="88"/>
      <c r="R343" s="88"/>
      <c r="S343" s="88"/>
      <c r="T343" s="90"/>
      <c r="U343" s="88"/>
      <c r="V343" s="88"/>
      <c r="W343" s="88"/>
      <c r="X343" s="90"/>
      <c r="Y343" s="84"/>
      <c r="Z343" s="84"/>
      <c r="AA343" s="94"/>
      <c r="AB343" s="114"/>
      <c r="AC343" s="84"/>
      <c r="AD343" s="84"/>
      <c r="AE343" s="114"/>
      <c r="AF343" s="84"/>
      <c r="AG343" s="84"/>
      <c r="AH343" s="114"/>
      <c r="AI343" s="84"/>
      <c r="AJ343" s="84"/>
      <c r="AK343" s="218"/>
      <c r="AL343" s="84"/>
      <c r="AM343" s="94"/>
      <c r="AN343" s="218"/>
      <c r="AO343" s="84"/>
      <c r="AP343" s="94"/>
      <c r="AQ343" s="218"/>
      <c r="AR343" s="84"/>
      <c r="AS343" s="94"/>
      <c r="AT343" s="218"/>
      <c r="AU343" s="84"/>
      <c r="AV343" s="219"/>
      <c r="AW343" s="220"/>
      <c r="AX343" s="220"/>
      <c r="AY343" s="221"/>
      <c r="AZ343" s="115"/>
      <c r="BA343" s="97"/>
      <c r="BB343" s="98"/>
      <c r="BC343" s="98"/>
      <c r="BD343" s="98"/>
      <c r="BE343" s="116"/>
      <c r="BF343" s="101"/>
      <c r="BG343" s="84"/>
      <c r="BH343" s="84"/>
      <c r="BI343" s="102"/>
      <c r="BJ343" s="102"/>
      <c r="BK343" s="102"/>
      <c r="BL343" s="103"/>
      <c r="BM343" s="104"/>
      <c r="BN343" s="102"/>
      <c r="BO343" s="102"/>
      <c r="BP343" s="104"/>
      <c r="BQ343" s="104"/>
      <c r="BR343" s="104"/>
      <c r="BS343" s="231"/>
      <c r="BT343" s="105">
        <f t="shared" si="204"/>
        <v>1</v>
      </c>
      <c r="BU343" s="105">
        <f t="shared" si="205"/>
        <v>1</v>
      </c>
      <c r="BV343" s="105">
        <f t="shared" si="206"/>
        <v>1</v>
      </c>
      <c r="BW343" s="105">
        <f t="shared" si="196"/>
        <v>1</v>
      </c>
      <c r="BX343" s="105">
        <f t="shared" si="207"/>
        <v>1</v>
      </c>
      <c r="BY343" s="105">
        <f t="shared" si="208"/>
        <v>1</v>
      </c>
      <c r="BZ343" s="105">
        <f t="shared" si="209"/>
        <v>1</v>
      </c>
      <c r="CA343" s="215">
        <v>0.98</v>
      </c>
      <c r="CB343" s="215">
        <v>0.9</v>
      </c>
      <c r="CC343" s="314"/>
      <c r="CD343" s="314"/>
      <c r="CE343" s="314"/>
      <c r="CF343" s="314"/>
      <c r="CG343" s="314"/>
      <c r="CH343" s="314"/>
      <c r="CI343" s="314"/>
      <c r="CJ343" s="216">
        <v>0.998</v>
      </c>
      <c r="CK343" s="216">
        <v>0.95</v>
      </c>
      <c r="CL343" s="217">
        <f t="shared" si="197"/>
        <v>0</v>
      </c>
      <c r="CM343" s="217">
        <f t="shared" si="198"/>
        <v>0</v>
      </c>
      <c r="CN343" s="217">
        <f t="shared" si="199"/>
        <v>0</v>
      </c>
      <c r="CO343" s="217">
        <f t="shared" si="200"/>
        <v>0</v>
      </c>
      <c r="CP343" s="217">
        <f t="shared" si="201"/>
        <v>0</v>
      </c>
      <c r="CQ343" s="217">
        <f t="shared" si="202"/>
        <v>0</v>
      </c>
      <c r="CR343" s="217">
        <f t="shared" si="203"/>
        <v>0</v>
      </c>
      <c r="CS343" s="317"/>
      <c r="CT343" s="317"/>
      <c r="CU343" s="317"/>
      <c r="CV343" s="317"/>
      <c r="CW343" s="317"/>
      <c r="CX343" s="317"/>
      <c r="CY343" s="317"/>
      <c r="CZ343" s="316"/>
      <c r="DA343" s="312"/>
      <c r="DB343" s="312"/>
      <c r="DC343" s="312"/>
      <c r="DD343" s="312"/>
      <c r="DE343" s="84">
        <f t="shared" si="223"/>
        <v>0</v>
      </c>
      <c r="DF343" s="84">
        <f t="shared" si="223"/>
        <v>0</v>
      </c>
      <c r="DG343" s="84">
        <f t="shared" si="223"/>
        <v>0</v>
      </c>
      <c r="DH343" s="84">
        <f t="shared" si="224"/>
        <v>0</v>
      </c>
      <c r="DI343" s="84">
        <f t="shared" si="224"/>
        <v>0</v>
      </c>
      <c r="DJ343" s="84">
        <f t="shared" si="224"/>
        <v>0</v>
      </c>
      <c r="DK343" s="84">
        <f t="shared" si="224"/>
        <v>0</v>
      </c>
      <c r="DL343" s="311"/>
      <c r="DM343" s="311"/>
      <c r="DN343" s="311"/>
      <c r="DO343" s="311"/>
      <c r="DP343" s="311"/>
      <c r="DQ343" s="311"/>
      <c r="DR343" s="311"/>
    </row>
    <row r="344" spans="1:122" ht="13.5" thickBot="1" x14ac:dyDescent="0.25">
      <c r="A344" s="84">
        <v>2018</v>
      </c>
      <c r="B344" s="309"/>
      <c r="C344" s="112">
        <v>42840</v>
      </c>
      <c r="D344" s="87"/>
      <c r="E344" s="84"/>
      <c r="F344" s="88"/>
      <c r="G344" s="84"/>
      <c r="H344" s="89"/>
      <c r="I344" s="88"/>
      <c r="J344" s="84"/>
      <c r="K344" s="88"/>
      <c r="L344" s="89"/>
      <c r="M344" s="88"/>
      <c r="N344" s="88"/>
      <c r="O344" s="88"/>
      <c r="P344" s="90"/>
      <c r="Q344" s="88"/>
      <c r="R344" s="88"/>
      <c r="S344" s="88"/>
      <c r="T344" s="90"/>
      <c r="U344" s="88"/>
      <c r="V344" s="88"/>
      <c r="W344" s="88"/>
      <c r="X344" s="90"/>
      <c r="Y344" s="84"/>
      <c r="Z344" s="84"/>
      <c r="AA344" s="94"/>
      <c r="AB344" s="114"/>
      <c r="AC344" s="84"/>
      <c r="AD344" s="84"/>
      <c r="AE344" s="114"/>
      <c r="AF344" s="84"/>
      <c r="AG344" s="84"/>
      <c r="AH344" s="114"/>
      <c r="AI344" s="84"/>
      <c r="AJ344" s="84"/>
      <c r="AK344" s="218"/>
      <c r="AL344" s="84"/>
      <c r="AM344" s="94"/>
      <c r="AN344" s="218"/>
      <c r="AO344" s="84"/>
      <c r="AP344" s="94"/>
      <c r="AQ344" s="218"/>
      <c r="AR344" s="84"/>
      <c r="AS344" s="94"/>
      <c r="AT344" s="218"/>
      <c r="AU344" s="84"/>
      <c r="AV344" s="219"/>
      <c r="AW344" s="220"/>
      <c r="AX344" s="220"/>
      <c r="AY344" s="221"/>
      <c r="AZ344" s="115"/>
      <c r="BA344" s="97"/>
      <c r="BB344" s="98"/>
      <c r="BC344" s="98"/>
      <c r="BD344" s="98"/>
      <c r="BE344" s="116"/>
      <c r="BF344" s="101"/>
      <c r="BG344" s="84"/>
      <c r="BH344" s="84"/>
      <c r="BI344" s="102"/>
      <c r="BJ344" s="102"/>
      <c r="BK344" s="102"/>
      <c r="BL344" s="103"/>
      <c r="BM344" s="104"/>
      <c r="BN344" s="102"/>
      <c r="BO344" s="102"/>
      <c r="BP344" s="104"/>
      <c r="BQ344" s="104"/>
      <c r="BR344" s="104"/>
      <c r="BS344" s="231"/>
      <c r="BT344" s="105">
        <f t="shared" si="204"/>
        <v>1</v>
      </c>
      <c r="BU344" s="105">
        <f t="shared" si="205"/>
        <v>1</v>
      </c>
      <c r="BV344" s="105">
        <f t="shared" si="206"/>
        <v>1</v>
      </c>
      <c r="BW344" s="105">
        <f t="shared" si="196"/>
        <v>1</v>
      </c>
      <c r="BX344" s="105">
        <f t="shared" si="207"/>
        <v>1</v>
      </c>
      <c r="BY344" s="105">
        <f t="shared" si="208"/>
        <v>1</v>
      </c>
      <c r="BZ344" s="105">
        <f t="shared" si="209"/>
        <v>1</v>
      </c>
      <c r="CA344" s="215">
        <v>0.98</v>
      </c>
      <c r="CB344" s="215">
        <v>0.9</v>
      </c>
      <c r="CC344" s="314"/>
      <c r="CD344" s="314"/>
      <c r="CE344" s="314"/>
      <c r="CF344" s="314"/>
      <c r="CG344" s="314"/>
      <c r="CH344" s="314"/>
      <c r="CI344" s="314"/>
      <c r="CJ344" s="216">
        <v>0.998</v>
      </c>
      <c r="CK344" s="216">
        <v>0.95</v>
      </c>
      <c r="CL344" s="217">
        <f t="shared" si="197"/>
        <v>0</v>
      </c>
      <c r="CM344" s="217">
        <f t="shared" si="198"/>
        <v>0</v>
      </c>
      <c r="CN344" s="217">
        <f t="shared" si="199"/>
        <v>0</v>
      </c>
      <c r="CO344" s="217">
        <f t="shared" si="200"/>
        <v>0</v>
      </c>
      <c r="CP344" s="217">
        <f t="shared" si="201"/>
        <v>0</v>
      </c>
      <c r="CQ344" s="217">
        <f t="shared" si="202"/>
        <v>0</v>
      </c>
      <c r="CR344" s="217">
        <f t="shared" si="203"/>
        <v>0</v>
      </c>
      <c r="CS344" s="317"/>
      <c r="CT344" s="317"/>
      <c r="CU344" s="317"/>
      <c r="CV344" s="317"/>
      <c r="CW344" s="317"/>
      <c r="CX344" s="317"/>
      <c r="CY344" s="317"/>
      <c r="CZ344" s="316"/>
      <c r="DA344" s="312"/>
      <c r="DB344" s="312"/>
      <c r="DC344" s="312"/>
      <c r="DD344" s="312"/>
      <c r="DE344" s="84">
        <f t="shared" si="223"/>
        <v>0</v>
      </c>
      <c r="DF344" s="84">
        <f t="shared" si="223"/>
        <v>0</v>
      </c>
      <c r="DG344" s="84">
        <f t="shared" si="223"/>
        <v>0</v>
      </c>
      <c r="DH344" s="84">
        <f t="shared" si="224"/>
        <v>0</v>
      </c>
      <c r="DI344" s="84">
        <f t="shared" si="224"/>
        <v>0</v>
      </c>
      <c r="DJ344" s="84">
        <f t="shared" si="224"/>
        <v>0</v>
      </c>
      <c r="DK344" s="84">
        <f t="shared" si="224"/>
        <v>0</v>
      </c>
      <c r="DL344" s="311"/>
      <c r="DM344" s="311"/>
      <c r="DN344" s="311"/>
      <c r="DO344" s="311"/>
      <c r="DP344" s="311"/>
      <c r="DQ344" s="311"/>
      <c r="DR344" s="311"/>
    </row>
    <row r="345" spans="1:122" ht="13.5" thickBot="1" x14ac:dyDescent="0.25">
      <c r="A345" s="84">
        <v>2019</v>
      </c>
      <c r="B345" s="310"/>
      <c r="C345" s="112">
        <v>42841</v>
      </c>
      <c r="D345" s="87"/>
      <c r="E345" s="84"/>
      <c r="F345" s="88"/>
      <c r="G345" s="84"/>
      <c r="H345" s="89"/>
      <c r="I345" s="88"/>
      <c r="J345" s="84"/>
      <c r="K345" s="88"/>
      <c r="L345" s="89"/>
      <c r="M345" s="88"/>
      <c r="N345" s="88"/>
      <c r="O345" s="88"/>
      <c r="P345" s="90"/>
      <c r="Q345" s="88"/>
      <c r="R345" s="88"/>
      <c r="S345" s="88"/>
      <c r="T345" s="90"/>
      <c r="U345" s="88"/>
      <c r="V345" s="88"/>
      <c r="W345" s="88"/>
      <c r="X345" s="90"/>
      <c r="Y345" s="84"/>
      <c r="Z345" s="84"/>
      <c r="AA345" s="94"/>
      <c r="AB345" s="114"/>
      <c r="AC345" s="84"/>
      <c r="AD345" s="84"/>
      <c r="AE345" s="114"/>
      <c r="AF345" s="84"/>
      <c r="AG345" s="84"/>
      <c r="AH345" s="114"/>
      <c r="AI345" s="84"/>
      <c r="AJ345" s="84"/>
      <c r="AK345" s="218"/>
      <c r="AL345" s="84"/>
      <c r="AM345" s="94"/>
      <c r="AN345" s="218"/>
      <c r="AO345" s="84"/>
      <c r="AP345" s="94"/>
      <c r="AQ345" s="218"/>
      <c r="AR345" s="84"/>
      <c r="AS345" s="94"/>
      <c r="AT345" s="218"/>
      <c r="AU345" s="84"/>
      <c r="AV345" s="219"/>
      <c r="AW345" s="220"/>
      <c r="AX345" s="220"/>
      <c r="AY345" s="221"/>
      <c r="AZ345" s="115"/>
      <c r="BA345" s="97"/>
      <c r="BB345" s="98"/>
      <c r="BC345" s="98"/>
      <c r="BD345" s="98"/>
      <c r="BE345" s="116"/>
      <c r="BF345" s="101"/>
      <c r="BG345" s="84"/>
      <c r="BH345" s="84"/>
      <c r="BI345" s="102"/>
      <c r="BJ345" s="102"/>
      <c r="BK345" s="102"/>
      <c r="BL345" s="103"/>
      <c r="BM345" s="104"/>
      <c r="BN345" s="102"/>
      <c r="BO345" s="102"/>
      <c r="BP345" s="104"/>
      <c r="BQ345" s="104"/>
      <c r="BR345" s="104"/>
      <c r="BS345" s="231"/>
      <c r="BT345" s="105">
        <f t="shared" si="204"/>
        <v>1</v>
      </c>
      <c r="BU345" s="105">
        <f t="shared" si="205"/>
        <v>1</v>
      </c>
      <c r="BV345" s="105">
        <f t="shared" si="206"/>
        <v>1</v>
      </c>
      <c r="BW345" s="105">
        <f t="shared" si="196"/>
        <v>1</v>
      </c>
      <c r="BX345" s="105">
        <f t="shared" si="207"/>
        <v>1</v>
      </c>
      <c r="BY345" s="105">
        <f t="shared" si="208"/>
        <v>1</v>
      </c>
      <c r="BZ345" s="105">
        <f t="shared" si="209"/>
        <v>1</v>
      </c>
      <c r="CA345" s="215">
        <v>0.98</v>
      </c>
      <c r="CB345" s="215">
        <v>0.9</v>
      </c>
      <c r="CC345" s="315"/>
      <c r="CD345" s="315"/>
      <c r="CE345" s="315"/>
      <c r="CF345" s="315"/>
      <c r="CG345" s="315"/>
      <c r="CH345" s="315"/>
      <c r="CI345" s="315"/>
      <c r="CJ345" s="216">
        <v>0.998</v>
      </c>
      <c r="CK345" s="216">
        <v>0.95</v>
      </c>
      <c r="CL345" s="217">
        <f t="shared" si="197"/>
        <v>0</v>
      </c>
      <c r="CM345" s="217">
        <f t="shared" si="198"/>
        <v>0</v>
      </c>
      <c r="CN345" s="217">
        <f t="shared" si="199"/>
        <v>0</v>
      </c>
      <c r="CO345" s="217">
        <f t="shared" si="200"/>
        <v>0</v>
      </c>
      <c r="CP345" s="217">
        <f t="shared" si="201"/>
        <v>0</v>
      </c>
      <c r="CQ345" s="217">
        <f t="shared" si="202"/>
        <v>0</v>
      </c>
      <c r="CR345" s="217">
        <f t="shared" si="203"/>
        <v>0</v>
      </c>
      <c r="CS345" s="317"/>
      <c r="CT345" s="317"/>
      <c r="CU345" s="317"/>
      <c r="CV345" s="317"/>
      <c r="CW345" s="317"/>
      <c r="CX345" s="317"/>
      <c r="CY345" s="317"/>
      <c r="CZ345" s="316"/>
      <c r="DA345" s="312"/>
      <c r="DB345" s="312"/>
      <c r="DC345" s="312"/>
      <c r="DD345" s="312"/>
      <c r="DE345" s="84">
        <f t="shared" si="223"/>
        <v>0</v>
      </c>
      <c r="DF345" s="84">
        <f t="shared" si="223"/>
        <v>0</v>
      </c>
      <c r="DG345" s="84">
        <f t="shared" si="223"/>
        <v>0</v>
      </c>
      <c r="DH345" s="84">
        <f t="shared" si="224"/>
        <v>0</v>
      </c>
      <c r="DI345" s="84">
        <f t="shared" si="224"/>
        <v>0</v>
      </c>
      <c r="DJ345" s="84">
        <f t="shared" si="224"/>
        <v>0</v>
      </c>
      <c r="DK345" s="84">
        <f t="shared" si="224"/>
        <v>0</v>
      </c>
      <c r="DL345" s="311"/>
      <c r="DM345" s="311"/>
      <c r="DN345" s="311"/>
      <c r="DO345" s="311"/>
      <c r="DP345" s="311"/>
      <c r="DQ345" s="311"/>
      <c r="DR345" s="311"/>
    </row>
    <row r="346" spans="1:122" ht="13.5" thickBot="1" x14ac:dyDescent="0.25">
      <c r="A346" s="84">
        <v>2020</v>
      </c>
      <c r="B346" s="308">
        <v>16</v>
      </c>
      <c r="C346" s="112">
        <v>42842</v>
      </c>
      <c r="D346" s="87"/>
      <c r="E346" s="84"/>
      <c r="F346" s="88"/>
      <c r="G346" s="84"/>
      <c r="H346" s="89"/>
      <c r="I346" s="88"/>
      <c r="J346" s="84"/>
      <c r="K346" s="88"/>
      <c r="L346" s="89"/>
      <c r="M346" s="88"/>
      <c r="N346" s="88"/>
      <c r="O346" s="88"/>
      <c r="P346" s="90"/>
      <c r="Q346" s="88"/>
      <c r="R346" s="88"/>
      <c r="S346" s="88"/>
      <c r="T346" s="90"/>
      <c r="U346" s="88"/>
      <c r="V346" s="88"/>
      <c r="W346" s="88"/>
      <c r="X346" s="90"/>
      <c r="Y346" s="84"/>
      <c r="Z346" s="84"/>
      <c r="AA346" s="94"/>
      <c r="AB346" s="114"/>
      <c r="AC346" s="84"/>
      <c r="AD346" s="84"/>
      <c r="AE346" s="114"/>
      <c r="AF346" s="84"/>
      <c r="AG346" s="84"/>
      <c r="AH346" s="114"/>
      <c r="AI346" s="84"/>
      <c r="AJ346" s="84"/>
      <c r="AK346" s="218"/>
      <c r="AL346" s="84"/>
      <c r="AM346" s="94"/>
      <c r="AN346" s="218"/>
      <c r="AO346" s="84"/>
      <c r="AP346" s="94"/>
      <c r="AQ346" s="218"/>
      <c r="AR346" s="84"/>
      <c r="AS346" s="94"/>
      <c r="AT346" s="218"/>
      <c r="AU346" s="84"/>
      <c r="AV346" s="219"/>
      <c r="AW346" s="220"/>
      <c r="AX346" s="220"/>
      <c r="AY346" s="221"/>
      <c r="AZ346" s="115"/>
      <c r="BA346" s="97"/>
      <c r="BB346" s="98"/>
      <c r="BC346" s="98"/>
      <c r="BD346" s="98"/>
      <c r="BE346" s="116"/>
      <c r="BF346" s="101"/>
      <c r="BG346" s="84"/>
      <c r="BH346" s="84"/>
      <c r="BI346" s="102"/>
      <c r="BJ346" s="102"/>
      <c r="BK346" s="102"/>
      <c r="BL346" s="103"/>
      <c r="BM346" s="104"/>
      <c r="BN346" s="102"/>
      <c r="BO346" s="102"/>
      <c r="BP346" s="104"/>
      <c r="BQ346" s="104"/>
      <c r="BR346" s="104"/>
      <c r="BS346" s="231"/>
      <c r="BT346" s="105">
        <f t="shared" si="204"/>
        <v>1</v>
      </c>
      <c r="BU346" s="105">
        <f t="shared" si="205"/>
        <v>1</v>
      </c>
      <c r="BV346" s="105">
        <f t="shared" si="206"/>
        <v>1</v>
      </c>
      <c r="BW346" s="105">
        <f t="shared" si="196"/>
        <v>1</v>
      </c>
      <c r="BX346" s="105">
        <f t="shared" si="207"/>
        <v>1</v>
      </c>
      <c r="BY346" s="105">
        <f t="shared" si="208"/>
        <v>1</v>
      </c>
      <c r="BZ346" s="105">
        <f t="shared" si="209"/>
        <v>1</v>
      </c>
      <c r="CA346" s="215">
        <v>0.98</v>
      </c>
      <c r="CB346" s="215">
        <v>0.9</v>
      </c>
      <c r="CC346" s="313">
        <f t="shared" ref="CC346:CI346" si="229">AVERAGE(BT346:BT352)</f>
        <v>1</v>
      </c>
      <c r="CD346" s="313">
        <f t="shared" si="229"/>
        <v>1</v>
      </c>
      <c r="CE346" s="313">
        <f t="shared" si="229"/>
        <v>1</v>
      </c>
      <c r="CF346" s="313">
        <f t="shared" si="229"/>
        <v>1</v>
      </c>
      <c r="CG346" s="313">
        <f t="shared" si="229"/>
        <v>1</v>
      </c>
      <c r="CH346" s="313">
        <f t="shared" si="229"/>
        <v>1</v>
      </c>
      <c r="CI346" s="313">
        <f t="shared" si="229"/>
        <v>1</v>
      </c>
      <c r="CJ346" s="216">
        <v>0.998</v>
      </c>
      <c r="CK346" s="216">
        <v>0.95</v>
      </c>
      <c r="CL346" s="217">
        <f t="shared" si="197"/>
        <v>0</v>
      </c>
      <c r="CM346" s="217">
        <f t="shared" si="198"/>
        <v>0</v>
      </c>
      <c r="CN346" s="217">
        <f t="shared" si="199"/>
        <v>0</v>
      </c>
      <c r="CO346" s="217">
        <f t="shared" si="200"/>
        <v>0</v>
      </c>
      <c r="CP346" s="217">
        <f t="shared" si="201"/>
        <v>0</v>
      </c>
      <c r="CQ346" s="217">
        <f t="shared" si="202"/>
        <v>0</v>
      </c>
      <c r="CR346" s="217">
        <f t="shared" si="203"/>
        <v>0</v>
      </c>
      <c r="CS346" s="316">
        <f t="shared" ref="CS346:CY346" si="230">AVERAGE(CL346:CL352)</f>
        <v>0</v>
      </c>
      <c r="CT346" s="316">
        <f t="shared" si="230"/>
        <v>0</v>
      </c>
      <c r="CU346" s="316">
        <f t="shared" si="230"/>
        <v>0</v>
      </c>
      <c r="CV346" s="316">
        <f t="shared" si="230"/>
        <v>0</v>
      </c>
      <c r="CW346" s="316">
        <f t="shared" si="230"/>
        <v>0</v>
      </c>
      <c r="CX346" s="316">
        <f t="shared" si="230"/>
        <v>0</v>
      </c>
      <c r="CY346" s="316">
        <f t="shared" si="230"/>
        <v>0</v>
      </c>
      <c r="CZ346" s="316" t="e">
        <f>(SUM(Q345:Q351)-SUM(R345:R351))/SUM(Q345:Q351)</f>
        <v>#DIV/0!</v>
      </c>
      <c r="DA346" s="312" t="e">
        <f>(SUM(U345:U351)-SUM(V345:V351))/SUM(U345:U351)</f>
        <v>#DIV/0!</v>
      </c>
      <c r="DB346" s="312" t="e">
        <f>((SUM(E345:E351)-SUM(F345:F351))/SUM(E345:E351))</f>
        <v>#DIV/0!</v>
      </c>
      <c r="DC346" s="312" t="e">
        <f>((SUM(I345:I351)-SUM(J345:J351))/SUM(I345:I351))</f>
        <v>#DIV/0!</v>
      </c>
      <c r="DD346" s="312" t="e">
        <f>((SUM(M345:M351)-SUM(N345:N351))/SUM(M345:M351))</f>
        <v>#DIV/0!</v>
      </c>
      <c r="DE346" s="84">
        <f t="shared" si="223"/>
        <v>0</v>
      </c>
      <c r="DF346" s="84">
        <f t="shared" si="223"/>
        <v>0</v>
      </c>
      <c r="DG346" s="84">
        <f t="shared" si="223"/>
        <v>0</v>
      </c>
      <c r="DH346" s="84">
        <f t="shared" si="224"/>
        <v>0</v>
      </c>
      <c r="DI346" s="84">
        <f t="shared" si="224"/>
        <v>0</v>
      </c>
      <c r="DJ346" s="84">
        <f t="shared" si="224"/>
        <v>0</v>
      </c>
      <c r="DK346" s="84">
        <f t="shared" si="224"/>
        <v>0</v>
      </c>
      <c r="DL346" s="311">
        <f>IF(CC346&lt;99%,5000,IF(CC346&lt;99.2%,4500,IF(CC346&lt;99.3%,4000,IF(CC346&lt;99.4%,3500,IF(CC346&lt;99.5%,3000,IF(CC346&lt;99.6%,2500,IF(CC346&lt;99.7%,2000,IF(CC346&lt;99.8%,1500,))))))))</f>
        <v>0</v>
      </c>
      <c r="DM346" s="311">
        <f>IF(CD346&lt;99%,5000,IF(CD346&lt;99.2%,4500,IF(CD346&lt;99.3%,4000,IF(CD346&lt;99.4%,3500,IF(CD346&lt;99.5%,3000,IF(CD346&lt;99.6%,2500,IF(CD346&lt;99.7%,2000,IF(CD346&lt;99.8%,1500,))))))))</f>
        <v>0</v>
      </c>
      <c r="DN346" s="311">
        <f>IF(CE346&lt;99%,5000,IF(CE346&lt;99.2%,4500,IF(CE346&lt;99.3%,4000,IF(CE346&lt;99.4%,3500,IF(CE346&lt;99.5%,3000,IF(CE346&lt;99.6%,2500,IF(CE346&lt;99.7%,2000,IF(CE346&lt;99.8%,1500,))))))))</f>
        <v>0</v>
      </c>
      <c r="DO346" s="311">
        <f>IF(CF346&lt;88.2%,5000,IF(CF346&lt;88.4%,4500,IF(CF346&lt;88.5%,4000,IF(CF346&lt;88.6%,3500,IF(CF346&lt;88.7%,3000,IF(CF346&lt;88.8%,2500,IF(CF346&lt;88.9%,2000,IF(CF346&lt;90%,1500,))))))))</f>
        <v>0</v>
      </c>
      <c r="DP346" s="311">
        <f>IF(CG346&lt;99%,5000,IF(CG346&lt;99.2%,4500,IF(CG346&lt;99.3%,4000,IF(CG346&lt;99.4%,3500,IF(CG346&lt;99.5%,3000,IF(CG346&lt;99.6%,2500,IF(CG346&lt;99.7%,2000,IF(CG346&lt;99.8%,1500,))))))))</f>
        <v>0</v>
      </c>
      <c r="DQ346" s="311">
        <f>IF(CH346&lt;99%,5000,IF(CH346&lt;99.2%,4500,IF(CH346&lt;99.3%,4000,IF(CH346&lt;99.4%,3500,IF(CH346&lt;99.5%,3000,IF(CH346&lt;99.6%,2500,IF(CH346&lt;99.7%,2000,IF(CH346&lt;99.8%,1500,))))))))</f>
        <v>0</v>
      </c>
      <c r="DR346" s="311">
        <f>IF(CI346&lt;99%,5000,IF(CI346&lt;99.2%,4500,IF(CI346&lt;99.3%,4000,IF(CI346&lt;99.4%,3500,IF(CI346&lt;99.5%,3000,IF(CI346&lt;99.6%,2500,IF(CI346&lt;99.7%,2000,IF(CI346&lt;99.8%,1500,))))))))</f>
        <v>0</v>
      </c>
    </row>
    <row r="347" spans="1:122" ht="13.5" thickBot="1" x14ac:dyDescent="0.25">
      <c r="A347" s="84">
        <v>2021</v>
      </c>
      <c r="B347" s="309"/>
      <c r="C347" s="112">
        <v>42843</v>
      </c>
      <c r="D347" s="87"/>
      <c r="E347" s="84"/>
      <c r="F347" s="88"/>
      <c r="G347" s="84"/>
      <c r="H347" s="89"/>
      <c r="I347" s="88"/>
      <c r="J347" s="84"/>
      <c r="K347" s="88"/>
      <c r="L347" s="89"/>
      <c r="M347" s="88"/>
      <c r="N347" s="88"/>
      <c r="O347" s="88"/>
      <c r="P347" s="90"/>
      <c r="Q347" s="88"/>
      <c r="R347" s="88"/>
      <c r="S347" s="88"/>
      <c r="T347" s="90"/>
      <c r="U347" s="88"/>
      <c r="V347" s="88"/>
      <c r="W347" s="88"/>
      <c r="X347" s="90"/>
      <c r="Y347" s="84"/>
      <c r="Z347" s="84"/>
      <c r="AA347" s="94"/>
      <c r="AB347" s="114"/>
      <c r="AC347" s="84"/>
      <c r="AD347" s="84"/>
      <c r="AE347" s="114"/>
      <c r="AF347" s="84"/>
      <c r="AG347" s="84"/>
      <c r="AH347" s="114"/>
      <c r="AI347" s="84"/>
      <c r="AJ347" s="84"/>
      <c r="AK347" s="218"/>
      <c r="AL347" s="84"/>
      <c r="AM347" s="94"/>
      <c r="AN347" s="218"/>
      <c r="AO347" s="84"/>
      <c r="AP347" s="94"/>
      <c r="AQ347" s="218"/>
      <c r="AR347" s="84"/>
      <c r="AS347" s="94"/>
      <c r="AT347" s="218"/>
      <c r="AU347" s="84"/>
      <c r="AV347" s="219"/>
      <c r="AW347" s="220"/>
      <c r="AX347" s="220"/>
      <c r="AY347" s="221"/>
      <c r="AZ347" s="115"/>
      <c r="BA347" s="97"/>
      <c r="BB347" s="98"/>
      <c r="BC347" s="98"/>
      <c r="BD347" s="98"/>
      <c r="BE347" s="116"/>
      <c r="BF347" s="101"/>
      <c r="BG347" s="84"/>
      <c r="BH347" s="84"/>
      <c r="BI347" s="102"/>
      <c r="BJ347" s="102"/>
      <c r="BK347" s="102"/>
      <c r="BL347" s="103"/>
      <c r="BM347" s="104"/>
      <c r="BN347" s="102"/>
      <c r="BO347" s="102"/>
      <c r="BP347" s="104"/>
      <c r="BQ347" s="104"/>
      <c r="BR347" s="104"/>
      <c r="BS347" s="231"/>
      <c r="BT347" s="105">
        <f t="shared" si="204"/>
        <v>1</v>
      </c>
      <c r="BU347" s="105">
        <f t="shared" si="205"/>
        <v>1</v>
      </c>
      <c r="BV347" s="105">
        <f t="shared" si="206"/>
        <v>1</v>
      </c>
      <c r="BW347" s="105">
        <f t="shared" si="196"/>
        <v>1</v>
      </c>
      <c r="BX347" s="105">
        <f t="shared" si="207"/>
        <v>1</v>
      </c>
      <c r="BY347" s="105">
        <f t="shared" si="208"/>
        <v>1</v>
      </c>
      <c r="BZ347" s="105">
        <f t="shared" si="209"/>
        <v>1</v>
      </c>
      <c r="CA347" s="215">
        <v>0.98</v>
      </c>
      <c r="CB347" s="215">
        <v>0.9</v>
      </c>
      <c r="CC347" s="314"/>
      <c r="CD347" s="314"/>
      <c r="CE347" s="314"/>
      <c r="CF347" s="314"/>
      <c r="CG347" s="314"/>
      <c r="CH347" s="314"/>
      <c r="CI347" s="314"/>
      <c r="CJ347" s="216">
        <v>0.998</v>
      </c>
      <c r="CK347" s="216">
        <v>0.95</v>
      </c>
      <c r="CL347" s="217">
        <f t="shared" si="197"/>
        <v>0</v>
      </c>
      <c r="CM347" s="217">
        <f t="shared" si="198"/>
        <v>0</v>
      </c>
      <c r="CN347" s="217">
        <f t="shared" si="199"/>
        <v>0</v>
      </c>
      <c r="CO347" s="217">
        <f t="shared" si="200"/>
        <v>0</v>
      </c>
      <c r="CP347" s="217">
        <f t="shared" si="201"/>
        <v>0</v>
      </c>
      <c r="CQ347" s="217">
        <f t="shared" si="202"/>
        <v>0</v>
      </c>
      <c r="CR347" s="217">
        <f t="shared" si="203"/>
        <v>0</v>
      </c>
      <c r="CS347" s="317"/>
      <c r="CT347" s="317"/>
      <c r="CU347" s="317"/>
      <c r="CV347" s="317"/>
      <c r="CW347" s="317"/>
      <c r="CX347" s="317"/>
      <c r="CY347" s="317"/>
      <c r="CZ347" s="316"/>
      <c r="DA347" s="312"/>
      <c r="DB347" s="312"/>
      <c r="DC347" s="312"/>
      <c r="DD347" s="312"/>
      <c r="DE347" s="84">
        <f t="shared" si="223"/>
        <v>0</v>
      </c>
      <c r="DF347" s="84">
        <f t="shared" si="223"/>
        <v>0</v>
      </c>
      <c r="DG347" s="84">
        <f t="shared" si="223"/>
        <v>0</v>
      </c>
      <c r="DH347" s="84">
        <f t="shared" si="224"/>
        <v>0</v>
      </c>
      <c r="DI347" s="84">
        <f t="shared" si="224"/>
        <v>0</v>
      </c>
      <c r="DJ347" s="84">
        <f t="shared" si="224"/>
        <v>0</v>
      </c>
      <c r="DK347" s="84">
        <f t="shared" si="224"/>
        <v>0</v>
      </c>
      <c r="DL347" s="311"/>
      <c r="DM347" s="311"/>
      <c r="DN347" s="311"/>
      <c r="DO347" s="311"/>
      <c r="DP347" s="311"/>
      <c r="DQ347" s="311"/>
      <c r="DR347" s="311"/>
    </row>
    <row r="348" spans="1:122" ht="13.5" thickBot="1" x14ac:dyDescent="0.25">
      <c r="A348" s="84">
        <v>2022</v>
      </c>
      <c r="B348" s="309"/>
      <c r="C348" s="112">
        <v>42844</v>
      </c>
      <c r="D348" s="87"/>
      <c r="E348" s="84"/>
      <c r="F348" s="88"/>
      <c r="G348" s="84"/>
      <c r="H348" s="89"/>
      <c r="I348" s="88"/>
      <c r="J348" s="84"/>
      <c r="K348" s="88"/>
      <c r="L348" s="89"/>
      <c r="M348" s="88"/>
      <c r="N348" s="88"/>
      <c r="O348" s="88"/>
      <c r="P348" s="90"/>
      <c r="Q348" s="88"/>
      <c r="R348" s="88"/>
      <c r="S348" s="88"/>
      <c r="T348" s="90"/>
      <c r="U348" s="88"/>
      <c r="V348" s="88"/>
      <c r="W348" s="88"/>
      <c r="X348" s="90"/>
      <c r="Y348" s="84"/>
      <c r="Z348" s="84"/>
      <c r="AA348" s="94"/>
      <c r="AB348" s="114"/>
      <c r="AC348" s="84"/>
      <c r="AD348" s="84"/>
      <c r="AE348" s="114"/>
      <c r="AF348" s="84"/>
      <c r="AG348" s="84"/>
      <c r="AH348" s="114"/>
      <c r="AI348" s="84"/>
      <c r="AJ348" s="84"/>
      <c r="AK348" s="218"/>
      <c r="AL348" s="84"/>
      <c r="AM348" s="94"/>
      <c r="AN348" s="218"/>
      <c r="AO348" s="84"/>
      <c r="AP348" s="94"/>
      <c r="AQ348" s="218"/>
      <c r="AR348" s="84"/>
      <c r="AS348" s="94"/>
      <c r="AT348" s="218"/>
      <c r="AU348" s="84"/>
      <c r="AV348" s="219"/>
      <c r="AW348" s="220"/>
      <c r="AX348" s="220"/>
      <c r="AY348" s="221"/>
      <c r="AZ348" s="115"/>
      <c r="BA348" s="97"/>
      <c r="BB348" s="98"/>
      <c r="BC348" s="98"/>
      <c r="BD348" s="98"/>
      <c r="BE348" s="116"/>
      <c r="BF348" s="101"/>
      <c r="BG348" s="84"/>
      <c r="BH348" s="84"/>
      <c r="BI348" s="102"/>
      <c r="BJ348" s="102"/>
      <c r="BK348" s="102"/>
      <c r="BL348" s="103"/>
      <c r="BM348" s="104"/>
      <c r="BN348" s="102"/>
      <c r="BO348" s="102"/>
      <c r="BP348" s="104"/>
      <c r="BQ348" s="104"/>
      <c r="BR348" s="104"/>
      <c r="BS348" s="231"/>
      <c r="BT348" s="105">
        <f t="shared" si="204"/>
        <v>1</v>
      </c>
      <c r="BU348" s="105">
        <f t="shared" si="205"/>
        <v>1</v>
      </c>
      <c r="BV348" s="105">
        <f t="shared" si="206"/>
        <v>1</v>
      </c>
      <c r="BW348" s="105">
        <f t="shared" si="196"/>
        <v>1</v>
      </c>
      <c r="BX348" s="105">
        <f t="shared" si="207"/>
        <v>1</v>
      </c>
      <c r="BY348" s="105">
        <f t="shared" si="208"/>
        <v>1</v>
      </c>
      <c r="BZ348" s="105">
        <f t="shared" si="209"/>
        <v>1</v>
      </c>
      <c r="CA348" s="215">
        <v>0.98</v>
      </c>
      <c r="CB348" s="215">
        <v>0.9</v>
      </c>
      <c r="CC348" s="314"/>
      <c r="CD348" s="314"/>
      <c r="CE348" s="314"/>
      <c r="CF348" s="314"/>
      <c r="CG348" s="314"/>
      <c r="CH348" s="314"/>
      <c r="CI348" s="314"/>
      <c r="CJ348" s="216">
        <v>0.998</v>
      </c>
      <c r="CK348" s="216">
        <v>0.95</v>
      </c>
      <c r="CL348" s="217">
        <f t="shared" si="197"/>
        <v>0</v>
      </c>
      <c r="CM348" s="217">
        <f t="shared" si="198"/>
        <v>0</v>
      </c>
      <c r="CN348" s="217">
        <f t="shared" si="199"/>
        <v>0</v>
      </c>
      <c r="CO348" s="217">
        <f t="shared" si="200"/>
        <v>0</v>
      </c>
      <c r="CP348" s="217">
        <f t="shared" si="201"/>
        <v>0</v>
      </c>
      <c r="CQ348" s="217">
        <f t="shared" si="202"/>
        <v>0</v>
      </c>
      <c r="CR348" s="217">
        <f t="shared" si="203"/>
        <v>0</v>
      </c>
      <c r="CS348" s="317"/>
      <c r="CT348" s="317"/>
      <c r="CU348" s="317"/>
      <c r="CV348" s="317"/>
      <c r="CW348" s="317"/>
      <c r="CX348" s="317"/>
      <c r="CY348" s="317"/>
      <c r="CZ348" s="316"/>
      <c r="DA348" s="312"/>
      <c r="DB348" s="312"/>
      <c r="DC348" s="312"/>
      <c r="DD348" s="312"/>
      <c r="DE348" s="84">
        <f t="shared" si="223"/>
        <v>0</v>
      </c>
      <c r="DF348" s="84">
        <f t="shared" si="223"/>
        <v>0</v>
      </c>
      <c r="DG348" s="84">
        <f t="shared" si="223"/>
        <v>0</v>
      </c>
      <c r="DH348" s="84">
        <f t="shared" si="224"/>
        <v>0</v>
      </c>
      <c r="DI348" s="84">
        <f t="shared" si="224"/>
        <v>0</v>
      </c>
      <c r="DJ348" s="84">
        <f t="shared" si="224"/>
        <v>0</v>
      </c>
      <c r="DK348" s="84">
        <f t="shared" si="224"/>
        <v>0</v>
      </c>
      <c r="DL348" s="311"/>
      <c r="DM348" s="311"/>
      <c r="DN348" s="311"/>
      <c r="DO348" s="311"/>
      <c r="DP348" s="311"/>
      <c r="DQ348" s="311"/>
      <c r="DR348" s="311"/>
    </row>
    <row r="349" spans="1:122" ht="13.5" thickBot="1" x14ac:dyDescent="0.25">
      <c r="A349" s="84">
        <v>2023</v>
      </c>
      <c r="B349" s="309"/>
      <c r="C349" s="112">
        <v>42845</v>
      </c>
      <c r="D349" s="87"/>
      <c r="E349" s="84"/>
      <c r="F349" s="88"/>
      <c r="G349" s="84"/>
      <c r="H349" s="89"/>
      <c r="I349" s="88"/>
      <c r="J349" s="84"/>
      <c r="K349" s="88"/>
      <c r="L349" s="89"/>
      <c r="M349" s="88"/>
      <c r="N349" s="88"/>
      <c r="O349" s="88"/>
      <c r="P349" s="90"/>
      <c r="Q349" s="88"/>
      <c r="R349" s="88"/>
      <c r="S349" s="88"/>
      <c r="T349" s="90"/>
      <c r="U349" s="88"/>
      <c r="V349" s="88"/>
      <c r="W349" s="88"/>
      <c r="X349" s="90"/>
      <c r="Y349" s="84"/>
      <c r="Z349" s="84"/>
      <c r="AA349" s="94"/>
      <c r="AB349" s="114"/>
      <c r="AC349" s="84"/>
      <c r="AD349" s="84"/>
      <c r="AE349" s="114"/>
      <c r="AF349" s="84"/>
      <c r="AG349" s="84"/>
      <c r="AH349" s="114"/>
      <c r="AI349" s="84"/>
      <c r="AJ349" s="84"/>
      <c r="AK349" s="218"/>
      <c r="AL349" s="84"/>
      <c r="AM349" s="94"/>
      <c r="AN349" s="218"/>
      <c r="AO349" s="84"/>
      <c r="AP349" s="94"/>
      <c r="AQ349" s="218"/>
      <c r="AR349" s="84"/>
      <c r="AS349" s="94"/>
      <c r="AT349" s="218"/>
      <c r="AU349" s="84"/>
      <c r="AV349" s="219"/>
      <c r="AW349" s="220"/>
      <c r="AX349" s="220"/>
      <c r="AY349" s="221"/>
      <c r="AZ349" s="115"/>
      <c r="BA349" s="97"/>
      <c r="BB349" s="98"/>
      <c r="BC349" s="98"/>
      <c r="BD349" s="98"/>
      <c r="BE349" s="116"/>
      <c r="BF349" s="101"/>
      <c r="BG349" s="84"/>
      <c r="BH349" s="84"/>
      <c r="BI349" s="102"/>
      <c r="BJ349" s="102"/>
      <c r="BK349" s="102"/>
      <c r="BL349" s="103"/>
      <c r="BM349" s="104"/>
      <c r="BN349" s="102"/>
      <c r="BO349" s="102"/>
      <c r="BP349" s="104"/>
      <c r="BQ349" s="104"/>
      <c r="BR349" s="104"/>
      <c r="BS349" s="231"/>
      <c r="BT349" s="105">
        <f t="shared" si="204"/>
        <v>1</v>
      </c>
      <c r="BU349" s="105">
        <f t="shared" si="205"/>
        <v>1</v>
      </c>
      <c r="BV349" s="105">
        <f t="shared" si="206"/>
        <v>1</v>
      </c>
      <c r="BW349" s="105">
        <f t="shared" si="196"/>
        <v>1</v>
      </c>
      <c r="BX349" s="105">
        <f t="shared" si="207"/>
        <v>1</v>
      </c>
      <c r="BY349" s="105">
        <f t="shared" si="208"/>
        <v>1</v>
      </c>
      <c r="BZ349" s="105">
        <f t="shared" si="209"/>
        <v>1</v>
      </c>
      <c r="CA349" s="215">
        <v>0.98</v>
      </c>
      <c r="CB349" s="215">
        <v>0.9</v>
      </c>
      <c r="CC349" s="314"/>
      <c r="CD349" s="314"/>
      <c r="CE349" s="314"/>
      <c r="CF349" s="314"/>
      <c r="CG349" s="314"/>
      <c r="CH349" s="314"/>
      <c r="CI349" s="314"/>
      <c r="CJ349" s="216">
        <v>0.998</v>
      </c>
      <c r="CK349" s="216">
        <v>0.95</v>
      </c>
      <c r="CL349" s="217">
        <f t="shared" si="197"/>
        <v>0</v>
      </c>
      <c r="CM349" s="217">
        <f t="shared" si="198"/>
        <v>0</v>
      </c>
      <c r="CN349" s="217">
        <f t="shared" si="199"/>
        <v>0</v>
      </c>
      <c r="CO349" s="217">
        <f t="shared" si="200"/>
        <v>0</v>
      </c>
      <c r="CP349" s="217">
        <f t="shared" si="201"/>
        <v>0</v>
      </c>
      <c r="CQ349" s="217">
        <f t="shared" si="202"/>
        <v>0</v>
      </c>
      <c r="CR349" s="217">
        <f t="shared" si="203"/>
        <v>0</v>
      </c>
      <c r="CS349" s="317"/>
      <c r="CT349" s="317"/>
      <c r="CU349" s="317"/>
      <c r="CV349" s="317"/>
      <c r="CW349" s="317"/>
      <c r="CX349" s="317"/>
      <c r="CY349" s="317"/>
      <c r="CZ349" s="316"/>
      <c r="DA349" s="312"/>
      <c r="DB349" s="312"/>
      <c r="DC349" s="312"/>
      <c r="DD349" s="312"/>
      <c r="DE349" s="84">
        <f t="shared" si="223"/>
        <v>0</v>
      </c>
      <c r="DF349" s="84">
        <f t="shared" si="223"/>
        <v>0</v>
      </c>
      <c r="DG349" s="84">
        <f t="shared" si="223"/>
        <v>0</v>
      </c>
      <c r="DH349" s="84">
        <f t="shared" si="224"/>
        <v>0</v>
      </c>
      <c r="DI349" s="84">
        <f t="shared" si="224"/>
        <v>0</v>
      </c>
      <c r="DJ349" s="84">
        <f t="shared" si="224"/>
        <v>0</v>
      </c>
      <c r="DK349" s="84">
        <f t="shared" si="224"/>
        <v>0</v>
      </c>
      <c r="DL349" s="311"/>
      <c r="DM349" s="311"/>
      <c r="DN349" s="311"/>
      <c r="DO349" s="311"/>
      <c r="DP349" s="311"/>
      <c r="DQ349" s="311"/>
      <c r="DR349" s="311"/>
    </row>
    <row r="350" spans="1:122" ht="13.5" thickBot="1" x14ac:dyDescent="0.25">
      <c r="A350" s="84">
        <v>2024</v>
      </c>
      <c r="B350" s="309"/>
      <c r="C350" s="112">
        <v>42846</v>
      </c>
      <c r="D350" s="87"/>
      <c r="E350" s="84"/>
      <c r="F350" s="88"/>
      <c r="G350" s="84"/>
      <c r="H350" s="89"/>
      <c r="I350" s="88"/>
      <c r="J350" s="84"/>
      <c r="K350" s="88"/>
      <c r="L350" s="89"/>
      <c r="M350" s="88"/>
      <c r="N350" s="88"/>
      <c r="O350" s="88"/>
      <c r="P350" s="90"/>
      <c r="Q350" s="88"/>
      <c r="R350" s="88"/>
      <c r="S350" s="88"/>
      <c r="T350" s="90"/>
      <c r="U350" s="88"/>
      <c r="V350" s="88"/>
      <c r="W350" s="88"/>
      <c r="X350" s="90"/>
      <c r="Y350" s="84"/>
      <c r="Z350" s="84"/>
      <c r="AA350" s="94"/>
      <c r="AB350" s="114"/>
      <c r="AC350" s="84"/>
      <c r="AD350" s="84"/>
      <c r="AE350" s="114"/>
      <c r="AF350" s="84"/>
      <c r="AG350" s="84"/>
      <c r="AH350" s="114"/>
      <c r="AI350" s="84"/>
      <c r="AJ350" s="84"/>
      <c r="AK350" s="218"/>
      <c r="AL350" s="84"/>
      <c r="AM350" s="94"/>
      <c r="AN350" s="218"/>
      <c r="AO350" s="84"/>
      <c r="AP350" s="94"/>
      <c r="AQ350" s="218"/>
      <c r="AR350" s="84"/>
      <c r="AS350" s="94"/>
      <c r="AT350" s="218"/>
      <c r="AU350" s="84"/>
      <c r="AV350" s="219"/>
      <c r="AW350" s="220"/>
      <c r="AX350" s="220"/>
      <c r="AY350" s="221"/>
      <c r="AZ350" s="115"/>
      <c r="BA350" s="97"/>
      <c r="BB350" s="98"/>
      <c r="BC350" s="98"/>
      <c r="BD350" s="98"/>
      <c r="BE350" s="116"/>
      <c r="BF350" s="101"/>
      <c r="BG350" s="84"/>
      <c r="BH350" s="84"/>
      <c r="BI350" s="102"/>
      <c r="BJ350" s="102"/>
      <c r="BK350" s="102"/>
      <c r="BL350" s="103"/>
      <c r="BM350" s="104"/>
      <c r="BN350" s="102"/>
      <c r="BO350" s="102"/>
      <c r="BP350" s="104"/>
      <c r="BQ350" s="104"/>
      <c r="BR350" s="104"/>
      <c r="BS350" s="231"/>
      <c r="BT350" s="105">
        <f t="shared" si="204"/>
        <v>1</v>
      </c>
      <c r="BU350" s="105">
        <f t="shared" si="205"/>
        <v>1</v>
      </c>
      <c r="BV350" s="105">
        <f t="shared" si="206"/>
        <v>1</v>
      </c>
      <c r="BW350" s="105">
        <f t="shared" si="196"/>
        <v>1</v>
      </c>
      <c r="BX350" s="105">
        <f t="shared" si="207"/>
        <v>1</v>
      </c>
      <c r="BY350" s="105">
        <f t="shared" si="208"/>
        <v>1</v>
      </c>
      <c r="BZ350" s="105">
        <f t="shared" si="209"/>
        <v>1</v>
      </c>
      <c r="CA350" s="215">
        <v>0.98</v>
      </c>
      <c r="CB350" s="215">
        <v>0.9</v>
      </c>
      <c r="CC350" s="314"/>
      <c r="CD350" s="314"/>
      <c r="CE350" s="314"/>
      <c r="CF350" s="314"/>
      <c r="CG350" s="314"/>
      <c r="CH350" s="314"/>
      <c r="CI350" s="314"/>
      <c r="CJ350" s="216">
        <v>0.998</v>
      </c>
      <c r="CK350" s="216">
        <v>0.95</v>
      </c>
      <c r="CL350" s="217">
        <f t="shared" si="197"/>
        <v>0</v>
      </c>
      <c r="CM350" s="217">
        <f t="shared" si="198"/>
        <v>0</v>
      </c>
      <c r="CN350" s="217">
        <f t="shared" si="199"/>
        <v>0</v>
      </c>
      <c r="CO350" s="217">
        <f t="shared" si="200"/>
        <v>0</v>
      </c>
      <c r="CP350" s="217">
        <f t="shared" si="201"/>
        <v>0</v>
      </c>
      <c r="CQ350" s="217">
        <f t="shared" si="202"/>
        <v>0</v>
      </c>
      <c r="CR350" s="217">
        <f t="shared" si="203"/>
        <v>0</v>
      </c>
      <c r="CS350" s="317"/>
      <c r="CT350" s="317"/>
      <c r="CU350" s="317"/>
      <c r="CV350" s="317"/>
      <c r="CW350" s="317"/>
      <c r="CX350" s="317"/>
      <c r="CY350" s="317"/>
      <c r="CZ350" s="316"/>
      <c r="DA350" s="312"/>
      <c r="DB350" s="312"/>
      <c r="DC350" s="312"/>
      <c r="DD350" s="312"/>
      <c r="DE350" s="84">
        <f t="shared" si="223"/>
        <v>0</v>
      </c>
      <c r="DF350" s="84">
        <f t="shared" si="223"/>
        <v>0</v>
      </c>
      <c r="DG350" s="84">
        <f t="shared" si="223"/>
        <v>0</v>
      </c>
      <c r="DH350" s="84">
        <f t="shared" si="224"/>
        <v>0</v>
      </c>
      <c r="DI350" s="84">
        <f t="shared" si="224"/>
        <v>0</v>
      </c>
      <c r="DJ350" s="84">
        <f t="shared" si="224"/>
        <v>0</v>
      </c>
      <c r="DK350" s="84">
        <f t="shared" si="224"/>
        <v>0</v>
      </c>
      <c r="DL350" s="311"/>
      <c r="DM350" s="311"/>
      <c r="DN350" s="311"/>
      <c r="DO350" s="311"/>
      <c r="DP350" s="311"/>
      <c r="DQ350" s="311"/>
      <c r="DR350" s="311"/>
    </row>
    <row r="351" spans="1:122" ht="13.5" thickBot="1" x14ac:dyDescent="0.25">
      <c r="A351" s="84">
        <v>2025</v>
      </c>
      <c r="B351" s="309"/>
      <c r="C351" s="112">
        <v>42847</v>
      </c>
      <c r="D351" s="87"/>
      <c r="E351" s="84"/>
      <c r="F351" s="88"/>
      <c r="G351" s="84"/>
      <c r="H351" s="89"/>
      <c r="I351" s="88"/>
      <c r="J351" s="84"/>
      <c r="K351" s="88"/>
      <c r="L351" s="89"/>
      <c r="M351" s="88"/>
      <c r="N351" s="88"/>
      <c r="O351" s="88"/>
      <c r="P351" s="90"/>
      <c r="Q351" s="88"/>
      <c r="R351" s="88"/>
      <c r="S351" s="88"/>
      <c r="T351" s="90"/>
      <c r="U351" s="88"/>
      <c r="V351" s="88"/>
      <c r="W351" s="88"/>
      <c r="X351" s="90"/>
      <c r="Y351" s="84"/>
      <c r="Z351" s="84"/>
      <c r="AA351" s="94"/>
      <c r="AB351" s="114"/>
      <c r="AC351" s="84"/>
      <c r="AD351" s="84"/>
      <c r="AE351" s="114"/>
      <c r="AF351" s="84"/>
      <c r="AG351" s="84"/>
      <c r="AH351" s="114"/>
      <c r="AI351" s="84"/>
      <c r="AJ351" s="84"/>
      <c r="AK351" s="218"/>
      <c r="AL351" s="84"/>
      <c r="AM351" s="94"/>
      <c r="AN351" s="218"/>
      <c r="AO351" s="84"/>
      <c r="AP351" s="94"/>
      <c r="AQ351" s="218"/>
      <c r="AR351" s="84"/>
      <c r="AS351" s="94"/>
      <c r="AT351" s="218"/>
      <c r="AU351" s="84"/>
      <c r="AV351" s="219"/>
      <c r="AW351" s="220"/>
      <c r="AX351" s="220"/>
      <c r="AY351" s="221"/>
      <c r="AZ351" s="115"/>
      <c r="BA351" s="97"/>
      <c r="BB351" s="98"/>
      <c r="BC351" s="98"/>
      <c r="BD351" s="98"/>
      <c r="BE351" s="116"/>
      <c r="BF351" s="101"/>
      <c r="BG351" s="84"/>
      <c r="BH351" s="84"/>
      <c r="BI351" s="102"/>
      <c r="BJ351" s="102"/>
      <c r="BK351" s="102"/>
      <c r="BL351" s="103"/>
      <c r="BM351" s="104"/>
      <c r="BN351" s="102"/>
      <c r="BO351" s="102"/>
      <c r="BP351" s="104"/>
      <c r="BQ351" s="104"/>
      <c r="BR351" s="104"/>
      <c r="BS351" s="231"/>
      <c r="BT351" s="105">
        <f t="shared" si="204"/>
        <v>1</v>
      </c>
      <c r="BU351" s="105">
        <f t="shared" si="205"/>
        <v>1</v>
      </c>
      <c r="BV351" s="105">
        <f t="shared" si="206"/>
        <v>1</v>
      </c>
      <c r="BW351" s="105">
        <f t="shared" si="196"/>
        <v>1</v>
      </c>
      <c r="BX351" s="105">
        <f t="shared" si="207"/>
        <v>1</v>
      </c>
      <c r="BY351" s="105">
        <f t="shared" si="208"/>
        <v>1</v>
      </c>
      <c r="BZ351" s="105">
        <f t="shared" si="209"/>
        <v>1</v>
      </c>
      <c r="CA351" s="215">
        <v>0.98</v>
      </c>
      <c r="CB351" s="215">
        <v>0.9</v>
      </c>
      <c r="CC351" s="314"/>
      <c r="CD351" s="314"/>
      <c r="CE351" s="314"/>
      <c r="CF351" s="314"/>
      <c r="CG351" s="314"/>
      <c r="CH351" s="314"/>
      <c r="CI351" s="314"/>
      <c r="CJ351" s="216">
        <v>0.998</v>
      </c>
      <c r="CK351" s="216">
        <v>0.95</v>
      </c>
      <c r="CL351" s="217">
        <f t="shared" si="197"/>
        <v>0</v>
      </c>
      <c r="CM351" s="217">
        <f t="shared" si="198"/>
        <v>0</v>
      </c>
      <c r="CN351" s="217">
        <f t="shared" si="199"/>
        <v>0</v>
      </c>
      <c r="CO351" s="217">
        <f t="shared" si="200"/>
        <v>0</v>
      </c>
      <c r="CP351" s="217">
        <f t="shared" si="201"/>
        <v>0</v>
      </c>
      <c r="CQ351" s="217">
        <f t="shared" si="202"/>
        <v>0</v>
      </c>
      <c r="CR351" s="217">
        <f t="shared" si="203"/>
        <v>0</v>
      </c>
      <c r="CS351" s="317"/>
      <c r="CT351" s="317"/>
      <c r="CU351" s="317"/>
      <c r="CV351" s="317"/>
      <c r="CW351" s="317"/>
      <c r="CX351" s="317"/>
      <c r="CY351" s="317"/>
      <c r="CZ351" s="316"/>
      <c r="DA351" s="312"/>
      <c r="DB351" s="312"/>
      <c r="DC351" s="312"/>
      <c r="DD351" s="312"/>
      <c r="DE351" s="84">
        <f t="shared" si="223"/>
        <v>0</v>
      </c>
      <c r="DF351" s="84">
        <f t="shared" si="223"/>
        <v>0</v>
      </c>
      <c r="DG351" s="84">
        <f t="shared" si="223"/>
        <v>0</v>
      </c>
      <c r="DH351" s="84">
        <f t="shared" si="224"/>
        <v>0</v>
      </c>
      <c r="DI351" s="84">
        <f t="shared" si="224"/>
        <v>0</v>
      </c>
      <c r="DJ351" s="84">
        <f t="shared" si="224"/>
        <v>0</v>
      </c>
      <c r="DK351" s="84">
        <f t="shared" si="224"/>
        <v>0</v>
      </c>
      <c r="DL351" s="311"/>
      <c r="DM351" s="311"/>
      <c r="DN351" s="311"/>
      <c r="DO351" s="311"/>
      <c r="DP351" s="311"/>
      <c r="DQ351" s="311"/>
      <c r="DR351" s="311"/>
    </row>
    <row r="352" spans="1:122" ht="13.5" thickBot="1" x14ac:dyDescent="0.25">
      <c r="A352" s="84">
        <v>2026</v>
      </c>
      <c r="B352" s="310"/>
      <c r="C352" s="112">
        <v>42848</v>
      </c>
      <c r="D352" s="87"/>
      <c r="E352" s="84"/>
      <c r="F352" s="88"/>
      <c r="G352" s="84"/>
      <c r="H352" s="89"/>
      <c r="I352" s="88"/>
      <c r="J352" s="84"/>
      <c r="K352" s="88"/>
      <c r="L352" s="89"/>
      <c r="M352" s="88"/>
      <c r="N352" s="88"/>
      <c r="O352" s="88"/>
      <c r="P352" s="90"/>
      <c r="Q352" s="88"/>
      <c r="R352" s="88"/>
      <c r="S352" s="88"/>
      <c r="T352" s="90"/>
      <c r="U352" s="88"/>
      <c r="V352" s="88"/>
      <c r="W352" s="88"/>
      <c r="X352" s="90"/>
      <c r="Y352" s="84"/>
      <c r="Z352" s="84"/>
      <c r="AA352" s="94"/>
      <c r="AB352" s="114"/>
      <c r="AC352" s="84"/>
      <c r="AD352" s="84"/>
      <c r="AE352" s="114"/>
      <c r="AF352" s="84"/>
      <c r="AG352" s="84"/>
      <c r="AH352" s="114"/>
      <c r="AI352" s="84"/>
      <c r="AJ352" s="84"/>
      <c r="AK352" s="218"/>
      <c r="AL352" s="84"/>
      <c r="AM352" s="94"/>
      <c r="AN352" s="218"/>
      <c r="AO352" s="84"/>
      <c r="AP352" s="94"/>
      <c r="AQ352" s="218"/>
      <c r="AR352" s="84"/>
      <c r="AS352" s="94"/>
      <c r="AT352" s="218"/>
      <c r="AU352" s="84"/>
      <c r="AV352" s="219"/>
      <c r="AW352" s="220"/>
      <c r="AX352" s="220"/>
      <c r="AY352" s="221"/>
      <c r="AZ352" s="115"/>
      <c r="BA352" s="97"/>
      <c r="BB352" s="98"/>
      <c r="BC352" s="98"/>
      <c r="BD352" s="98"/>
      <c r="BE352" s="116"/>
      <c r="BF352" s="101"/>
      <c r="BG352" s="84"/>
      <c r="BH352" s="84"/>
      <c r="BI352" s="102"/>
      <c r="BJ352" s="102"/>
      <c r="BK352" s="102"/>
      <c r="BL352" s="103"/>
      <c r="BM352" s="104"/>
      <c r="BN352" s="102"/>
      <c r="BO352" s="102"/>
      <c r="BP352" s="104"/>
      <c r="BQ352" s="104"/>
      <c r="BR352" s="104"/>
      <c r="BS352" s="231"/>
      <c r="BT352" s="105">
        <f t="shared" si="204"/>
        <v>1</v>
      </c>
      <c r="BU352" s="105">
        <f t="shared" si="205"/>
        <v>1</v>
      </c>
      <c r="BV352" s="105">
        <f t="shared" si="206"/>
        <v>1</v>
      </c>
      <c r="BW352" s="105">
        <f t="shared" si="196"/>
        <v>1</v>
      </c>
      <c r="BX352" s="105">
        <f t="shared" si="207"/>
        <v>1</v>
      </c>
      <c r="BY352" s="105">
        <f t="shared" si="208"/>
        <v>1</v>
      </c>
      <c r="BZ352" s="105">
        <f t="shared" si="209"/>
        <v>1</v>
      </c>
      <c r="CA352" s="215">
        <v>0.98</v>
      </c>
      <c r="CB352" s="215">
        <v>0.9</v>
      </c>
      <c r="CC352" s="315"/>
      <c r="CD352" s="315"/>
      <c r="CE352" s="315"/>
      <c r="CF352" s="315"/>
      <c r="CG352" s="315"/>
      <c r="CH352" s="315"/>
      <c r="CI352" s="315"/>
      <c r="CJ352" s="216">
        <v>0.998</v>
      </c>
      <c r="CK352" s="216">
        <v>0.95</v>
      </c>
      <c r="CL352" s="217">
        <f t="shared" si="197"/>
        <v>0</v>
      </c>
      <c r="CM352" s="217">
        <f t="shared" si="198"/>
        <v>0</v>
      </c>
      <c r="CN352" s="217">
        <f t="shared" si="199"/>
        <v>0</v>
      </c>
      <c r="CO352" s="217">
        <f t="shared" si="200"/>
        <v>0</v>
      </c>
      <c r="CP352" s="217">
        <f t="shared" si="201"/>
        <v>0</v>
      </c>
      <c r="CQ352" s="217">
        <f t="shared" si="202"/>
        <v>0</v>
      </c>
      <c r="CR352" s="217">
        <f t="shared" si="203"/>
        <v>0</v>
      </c>
      <c r="CS352" s="317"/>
      <c r="CT352" s="317"/>
      <c r="CU352" s="317"/>
      <c r="CV352" s="317"/>
      <c r="CW352" s="317"/>
      <c r="CX352" s="317"/>
      <c r="CY352" s="317"/>
      <c r="CZ352" s="316"/>
      <c r="DA352" s="312"/>
      <c r="DB352" s="312"/>
      <c r="DC352" s="312"/>
      <c r="DD352" s="312"/>
      <c r="DE352" s="84">
        <f t="shared" si="223"/>
        <v>0</v>
      </c>
      <c r="DF352" s="84">
        <f t="shared" si="223"/>
        <v>0</v>
      </c>
      <c r="DG352" s="84">
        <f t="shared" si="223"/>
        <v>0</v>
      </c>
      <c r="DH352" s="84">
        <f t="shared" si="224"/>
        <v>0</v>
      </c>
      <c r="DI352" s="84">
        <f t="shared" si="224"/>
        <v>0</v>
      </c>
      <c r="DJ352" s="84">
        <f t="shared" si="224"/>
        <v>0</v>
      </c>
      <c r="DK352" s="84">
        <f t="shared" si="224"/>
        <v>0</v>
      </c>
      <c r="DL352" s="311"/>
      <c r="DM352" s="311"/>
      <c r="DN352" s="311"/>
      <c r="DO352" s="311"/>
      <c r="DP352" s="311"/>
      <c r="DQ352" s="311"/>
      <c r="DR352" s="311"/>
    </row>
    <row r="353" spans="1:122" ht="13.5" thickBot="1" x14ac:dyDescent="0.25">
      <c r="A353" s="84">
        <v>2027</v>
      </c>
      <c r="B353" s="308">
        <v>17</v>
      </c>
      <c r="C353" s="112">
        <v>42849</v>
      </c>
      <c r="D353" s="87"/>
      <c r="E353" s="84"/>
      <c r="F353" s="88"/>
      <c r="G353" s="84"/>
      <c r="H353" s="89"/>
      <c r="I353" s="88"/>
      <c r="J353" s="84"/>
      <c r="K353" s="88"/>
      <c r="L353" s="89"/>
      <c r="M353" s="88"/>
      <c r="N353" s="88"/>
      <c r="O353" s="88"/>
      <c r="P353" s="90"/>
      <c r="Q353" s="88"/>
      <c r="R353" s="88"/>
      <c r="S353" s="88"/>
      <c r="T353" s="90"/>
      <c r="U353" s="88"/>
      <c r="V353" s="88"/>
      <c r="W353" s="88"/>
      <c r="X353" s="90"/>
      <c r="Y353" s="84"/>
      <c r="Z353" s="84"/>
      <c r="AA353" s="94"/>
      <c r="AB353" s="114"/>
      <c r="AC353" s="84"/>
      <c r="AD353" s="84"/>
      <c r="AE353" s="114"/>
      <c r="AF353" s="84"/>
      <c r="AG353" s="84"/>
      <c r="AH353" s="114"/>
      <c r="AI353" s="84"/>
      <c r="AJ353" s="84"/>
      <c r="AK353" s="218"/>
      <c r="AL353" s="84"/>
      <c r="AM353" s="94"/>
      <c r="AN353" s="218"/>
      <c r="AO353" s="84"/>
      <c r="AP353" s="94"/>
      <c r="AQ353" s="218"/>
      <c r="AR353" s="84"/>
      <c r="AS353" s="94"/>
      <c r="AT353" s="218"/>
      <c r="AU353" s="84"/>
      <c r="AV353" s="219"/>
      <c r="AW353" s="220"/>
      <c r="AX353" s="220"/>
      <c r="AY353" s="221"/>
      <c r="AZ353" s="115"/>
      <c r="BA353" s="97"/>
      <c r="BB353" s="98"/>
      <c r="BC353" s="98"/>
      <c r="BD353" s="98"/>
      <c r="BE353" s="116"/>
      <c r="BF353" s="101"/>
      <c r="BG353" s="84"/>
      <c r="BH353" s="84"/>
      <c r="BI353" s="102"/>
      <c r="BJ353" s="102"/>
      <c r="BK353" s="102"/>
      <c r="BL353" s="103"/>
      <c r="BM353" s="104"/>
      <c r="BN353" s="102"/>
      <c r="BO353" s="102"/>
      <c r="BP353" s="104"/>
      <c r="BQ353" s="104"/>
      <c r="BR353" s="104"/>
      <c r="BS353" s="231"/>
      <c r="BT353" s="105">
        <f t="shared" si="204"/>
        <v>1</v>
      </c>
      <c r="BU353" s="105">
        <f t="shared" si="205"/>
        <v>1</v>
      </c>
      <c r="BV353" s="105">
        <f t="shared" si="206"/>
        <v>1</v>
      </c>
      <c r="BW353" s="105">
        <f t="shared" ref="BW353:BW416" si="231">IF(BP353&lt;1,1,AK353)</f>
        <v>1</v>
      </c>
      <c r="BX353" s="105">
        <f t="shared" si="207"/>
        <v>1</v>
      </c>
      <c r="BY353" s="105">
        <f t="shared" si="208"/>
        <v>1</v>
      </c>
      <c r="BZ353" s="105">
        <f t="shared" si="209"/>
        <v>1</v>
      </c>
      <c r="CA353" s="215">
        <v>0.98</v>
      </c>
      <c r="CB353" s="215">
        <v>0.9</v>
      </c>
      <c r="CC353" s="313">
        <f t="shared" ref="CC353:CI353" si="232">AVERAGE(BT353:BT359)</f>
        <v>1</v>
      </c>
      <c r="CD353" s="313">
        <f t="shared" si="232"/>
        <v>1</v>
      </c>
      <c r="CE353" s="313">
        <f t="shared" si="232"/>
        <v>1</v>
      </c>
      <c r="CF353" s="313">
        <f t="shared" si="232"/>
        <v>1</v>
      </c>
      <c r="CG353" s="313">
        <f t="shared" si="232"/>
        <v>1</v>
      </c>
      <c r="CH353" s="313">
        <f t="shared" si="232"/>
        <v>1</v>
      </c>
      <c r="CI353" s="313">
        <f t="shared" si="232"/>
        <v>1</v>
      </c>
      <c r="CJ353" s="216">
        <v>0.998</v>
      </c>
      <c r="CK353" s="216">
        <v>0.95</v>
      </c>
      <c r="CL353" s="217">
        <f t="shared" ref="CL353:CL416" si="233">AB353</f>
        <v>0</v>
      </c>
      <c r="CM353" s="217">
        <f t="shared" ref="CM353:CM416" si="234">AE353</f>
        <v>0</v>
      </c>
      <c r="CN353" s="217">
        <f t="shared" ref="CN353:CN416" si="235">AH353</f>
        <v>0</v>
      </c>
      <c r="CO353" s="217">
        <f t="shared" ref="CO353:CO416" si="236">AK353</f>
        <v>0</v>
      </c>
      <c r="CP353" s="217">
        <f t="shared" ref="CP353:CP416" si="237">AN353</f>
        <v>0</v>
      </c>
      <c r="CQ353" s="217">
        <f t="shared" ref="CQ353:CQ416" si="238">AQ353</f>
        <v>0</v>
      </c>
      <c r="CR353" s="217">
        <f t="shared" ref="CR353:CR416" si="239">AT353</f>
        <v>0</v>
      </c>
      <c r="CS353" s="316">
        <f t="shared" ref="CS353:CY353" si="240">AVERAGE(CL353:CL359)</f>
        <v>0</v>
      </c>
      <c r="CT353" s="316">
        <f t="shared" si="240"/>
        <v>0</v>
      </c>
      <c r="CU353" s="316">
        <f t="shared" si="240"/>
        <v>0</v>
      </c>
      <c r="CV353" s="316">
        <f t="shared" si="240"/>
        <v>0</v>
      </c>
      <c r="CW353" s="316">
        <f t="shared" si="240"/>
        <v>0</v>
      </c>
      <c r="CX353" s="316">
        <f t="shared" si="240"/>
        <v>0</v>
      </c>
      <c r="CY353" s="316">
        <f t="shared" si="240"/>
        <v>0</v>
      </c>
      <c r="CZ353" s="316" t="e">
        <f>(SUM(Q352:Q358)-SUM(R352:R358))/SUM(Q352:Q358)</f>
        <v>#DIV/0!</v>
      </c>
      <c r="DA353" s="312" t="e">
        <f>(SUM(U352:U358)-SUM(V352:V358))/SUM(U352:U358)</f>
        <v>#DIV/0!</v>
      </c>
      <c r="DB353" s="312" t="e">
        <f>((SUM(E352:E358)-SUM(F352:F358))/SUM(E352:E358))</f>
        <v>#DIV/0!</v>
      </c>
      <c r="DC353" s="312" t="e">
        <f>((SUM(I352:I358)-SUM(J352:J358))/SUM(I352:I358))</f>
        <v>#DIV/0!</v>
      </c>
      <c r="DD353" s="312" t="e">
        <f>((SUM(M352:M358)-SUM(N352:N358))/SUM(M352:M358))</f>
        <v>#DIV/0!</v>
      </c>
      <c r="DE353" s="84">
        <f t="shared" si="223"/>
        <v>0</v>
      </c>
      <c r="DF353" s="84">
        <f t="shared" si="223"/>
        <v>0</v>
      </c>
      <c r="DG353" s="84">
        <f t="shared" si="223"/>
        <v>0</v>
      </c>
      <c r="DH353" s="84">
        <f t="shared" si="224"/>
        <v>0</v>
      </c>
      <c r="DI353" s="84">
        <f t="shared" si="224"/>
        <v>0</v>
      </c>
      <c r="DJ353" s="84">
        <f t="shared" si="224"/>
        <v>0</v>
      </c>
      <c r="DK353" s="84">
        <f t="shared" si="224"/>
        <v>0</v>
      </c>
      <c r="DL353" s="311">
        <f>IF(CC353&lt;99%,5000,IF(CC353&lt;99.2%,4500,IF(CC353&lt;99.3%,4000,IF(CC353&lt;99.4%,3500,IF(CC353&lt;99.5%,3000,IF(CC353&lt;99.6%,2500,IF(CC353&lt;99.7%,2000,IF(CC353&lt;99.8%,1500,))))))))</f>
        <v>0</v>
      </c>
      <c r="DM353" s="311">
        <f>IF(CD353&lt;99%,5000,IF(CD353&lt;99.2%,4500,IF(CD353&lt;99.3%,4000,IF(CD353&lt;99.4%,3500,IF(CD353&lt;99.5%,3000,IF(CD353&lt;99.6%,2500,IF(CD353&lt;99.7%,2000,IF(CD353&lt;99.8%,1500,))))))))</f>
        <v>0</v>
      </c>
      <c r="DN353" s="311">
        <f>IF(CE353&lt;99%,5000,IF(CE353&lt;99.2%,4500,IF(CE353&lt;99.3%,4000,IF(CE353&lt;99.4%,3500,IF(CE353&lt;99.5%,3000,IF(CE353&lt;99.6%,2500,IF(CE353&lt;99.7%,2000,IF(CE353&lt;99.8%,1500,))))))))</f>
        <v>0</v>
      </c>
      <c r="DO353" s="311">
        <f>IF(CF353&lt;88.2%,5000,IF(CF353&lt;88.4%,4500,IF(CF353&lt;88.5%,4000,IF(CF353&lt;88.6%,3500,IF(CF353&lt;88.7%,3000,IF(CF353&lt;88.8%,2500,IF(CF353&lt;88.9%,2000,IF(CF353&lt;90%,1500,))))))))</f>
        <v>0</v>
      </c>
      <c r="DP353" s="311">
        <f>IF(CG353&lt;99%,5000,IF(CG353&lt;99.2%,4500,IF(CG353&lt;99.3%,4000,IF(CG353&lt;99.4%,3500,IF(CG353&lt;99.5%,3000,IF(CG353&lt;99.6%,2500,IF(CG353&lt;99.7%,2000,IF(CG353&lt;99.8%,1500,))))))))</f>
        <v>0</v>
      </c>
      <c r="DQ353" s="311">
        <f>IF(CH353&lt;99%,5000,IF(CH353&lt;99.2%,4500,IF(CH353&lt;99.3%,4000,IF(CH353&lt;99.4%,3500,IF(CH353&lt;99.5%,3000,IF(CH353&lt;99.6%,2500,IF(CH353&lt;99.7%,2000,IF(CH353&lt;99.8%,1500,))))))))</f>
        <v>0</v>
      </c>
      <c r="DR353" s="311">
        <f>IF(CI353&lt;99%,5000,IF(CI353&lt;99.2%,4500,IF(CI353&lt;99.3%,4000,IF(CI353&lt;99.4%,3500,IF(CI353&lt;99.5%,3000,IF(CI353&lt;99.6%,2500,IF(CI353&lt;99.7%,2000,IF(CI353&lt;99.8%,1500,))))))))</f>
        <v>0</v>
      </c>
    </row>
    <row r="354" spans="1:122" ht="13.5" thickBot="1" x14ac:dyDescent="0.25">
      <c r="A354" s="84">
        <v>2028</v>
      </c>
      <c r="B354" s="309"/>
      <c r="C354" s="112">
        <v>42850</v>
      </c>
      <c r="D354" s="87"/>
      <c r="E354" s="84"/>
      <c r="F354" s="88"/>
      <c r="G354" s="84"/>
      <c r="H354" s="89"/>
      <c r="I354" s="88"/>
      <c r="J354" s="84"/>
      <c r="K354" s="88"/>
      <c r="L354" s="89"/>
      <c r="M354" s="88"/>
      <c r="N354" s="88"/>
      <c r="O354" s="88"/>
      <c r="P354" s="90"/>
      <c r="Q354" s="88"/>
      <c r="R354" s="88"/>
      <c r="S354" s="88"/>
      <c r="T354" s="90"/>
      <c r="U354" s="88"/>
      <c r="V354" s="88"/>
      <c r="W354" s="88"/>
      <c r="X354" s="90"/>
      <c r="Y354" s="84"/>
      <c r="Z354" s="84"/>
      <c r="AA354" s="94"/>
      <c r="AB354" s="114"/>
      <c r="AC354" s="84"/>
      <c r="AD354" s="84"/>
      <c r="AE354" s="114"/>
      <c r="AF354" s="84"/>
      <c r="AG354" s="84"/>
      <c r="AH354" s="114"/>
      <c r="AI354" s="84"/>
      <c r="AJ354" s="84"/>
      <c r="AK354" s="218"/>
      <c r="AL354" s="84"/>
      <c r="AM354" s="94"/>
      <c r="AN354" s="218"/>
      <c r="AO354" s="84"/>
      <c r="AP354" s="94"/>
      <c r="AQ354" s="218"/>
      <c r="AR354" s="84"/>
      <c r="AS354" s="94"/>
      <c r="AT354" s="218"/>
      <c r="AU354" s="84"/>
      <c r="AV354" s="219"/>
      <c r="AW354" s="220"/>
      <c r="AX354" s="220"/>
      <c r="AY354" s="221"/>
      <c r="AZ354" s="115"/>
      <c r="BA354" s="97">
        <v>15</v>
      </c>
      <c r="BB354" s="98">
        <v>0</v>
      </c>
      <c r="BC354" s="98">
        <v>12</v>
      </c>
      <c r="BD354" s="98">
        <v>7.5</v>
      </c>
      <c r="BE354" s="116">
        <v>0</v>
      </c>
      <c r="BF354" s="101">
        <v>0</v>
      </c>
      <c r="BG354" s="84">
        <v>0</v>
      </c>
      <c r="BH354" s="84">
        <v>0</v>
      </c>
      <c r="BI354" s="102">
        <v>0</v>
      </c>
      <c r="BJ354" s="102">
        <v>0</v>
      </c>
      <c r="BK354" s="102">
        <v>0</v>
      </c>
      <c r="BL354" s="103">
        <v>0</v>
      </c>
      <c r="BM354" s="104"/>
      <c r="BN354" s="102"/>
      <c r="BO354" s="102"/>
      <c r="BP354" s="104"/>
      <c r="BQ354" s="104"/>
      <c r="BR354" s="104"/>
      <c r="BS354" s="231"/>
      <c r="BT354" s="105">
        <v>1</v>
      </c>
      <c r="BU354" s="105">
        <v>1</v>
      </c>
      <c r="BV354" s="105">
        <v>1</v>
      </c>
      <c r="BW354" s="105" t="s">
        <v>907</v>
      </c>
      <c r="BX354" s="105" t="s">
        <v>907</v>
      </c>
      <c r="BY354" s="105">
        <v>1</v>
      </c>
      <c r="BZ354" s="105">
        <v>1</v>
      </c>
      <c r="CA354" s="215">
        <v>0.98</v>
      </c>
      <c r="CB354" s="215">
        <v>0.9</v>
      </c>
      <c r="CC354" s="314"/>
      <c r="CD354" s="314"/>
      <c r="CE354" s="314"/>
      <c r="CF354" s="314"/>
      <c r="CG354" s="314"/>
      <c r="CH354" s="314"/>
      <c r="CI354" s="314"/>
      <c r="CJ354" s="216">
        <v>0.998</v>
      </c>
      <c r="CK354" s="216">
        <v>0.95</v>
      </c>
      <c r="CL354" s="217">
        <f t="shared" si="233"/>
        <v>0</v>
      </c>
      <c r="CM354" s="217">
        <f t="shared" si="234"/>
        <v>0</v>
      </c>
      <c r="CN354" s="217">
        <f t="shared" si="235"/>
        <v>0</v>
      </c>
      <c r="CO354" s="217">
        <f t="shared" si="236"/>
        <v>0</v>
      </c>
      <c r="CP354" s="217">
        <f t="shared" si="237"/>
        <v>0</v>
      </c>
      <c r="CQ354" s="217">
        <f t="shared" si="238"/>
        <v>0</v>
      </c>
      <c r="CR354" s="217">
        <f t="shared" si="239"/>
        <v>0</v>
      </c>
      <c r="CS354" s="317"/>
      <c r="CT354" s="317"/>
      <c r="CU354" s="317"/>
      <c r="CV354" s="317"/>
      <c r="CW354" s="317"/>
      <c r="CX354" s="317"/>
      <c r="CY354" s="317"/>
      <c r="CZ354" s="316"/>
      <c r="DA354" s="312"/>
      <c r="DB354" s="312"/>
      <c r="DC354" s="312"/>
      <c r="DD354" s="312"/>
      <c r="DE354" s="84">
        <f t="shared" si="223"/>
        <v>0</v>
      </c>
      <c r="DF354" s="84">
        <f t="shared" si="223"/>
        <v>0</v>
      </c>
      <c r="DG354" s="84">
        <f t="shared" si="223"/>
        <v>0</v>
      </c>
      <c r="DH354" s="84">
        <f t="shared" si="224"/>
        <v>0</v>
      </c>
      <c r="DI354" s="84">
        <f t="shared" si="224"/>
        <v>0</v>
      </c>
      <c r="DJ354" s="84">
        <f t="shared" si="224"/>
        <v>0</v>
      </c>
      <c r="DK354" s="84">
        <f t="shared" si="224"/>
        <v>0</v>
      </c>
      <c r="DL354" s="311"/>
      <c r="DM354" s="311"/>
      <c r="DN354" s="311"/>
      <c r="DO354" s="311"/>
      <c r="DP354" s="311"/>
      <c r="DQ354" s="311"/>
      <c r="DR354" s="311"/>
    </row>
    <row r="355" spans="1:122" ht="13.5" thickBot="1" x14ac:dyDescent="0.25">
      <c r="A355" s="84">
        <v>2029</v>
      </c>
      <c r="B355" s="309"/>
      <c r="C355" s="112">
        <v>42851</v>
      </c>
      <c r="D355" s="87"/>
      <c r="E355" s="84"/>
      <c r="F355" s="88"/>
      <c r="G355" s="84"/>
      <c r="H355" s="89"/>
      <c r="I355" s="88"/>
      <c r="J355" s="84"/>
      <c r="K355" s="88"/>
      <c r="L355" s="89"/>
      <c r="M355" s="88"/>
      <c r="N355" s="88"/>
      <c r="O355" s="88"/>
      <c r="P355" s="90"/>
      <c r="Q355" s="88"/>
      <c r="R355" s="88"/>
      <c r="S355" s="88"/>
      <c r="T355" s="90"/>
      <c r="U355" s="88"/>
      <c r="V355" s="88"/>
      <c r="W355" s="88"/>
      <c r="X355" s="90"/>
      <c r="Y355" s="84"/>
      <c r="Z355" s="84"/>
      <c r="AA355" s="94"/>
      <c r="AB355" s="114"/>
      <c r="AC355" s="84"/>
      <c r="AD355" s="84"/>
      <c r="AE355" s="114"/>
      <c r="AF355" s="84"/>
      <c r="AG355" s="84"/>
      <c r="AH355" s="114"/>
      <c r="AI355" s="84"/>
      <c r="AJ355" s="84"/>
      <c r="AK355" s="218"/>
      <c r="AL355" s="84"/>
      <c r="AM355" s="94"/>
      <c r="AN355" s="218"/>
      <c r="AO355" s="84"/>
      <c r="AP355" s="94"/>
      <c r="AQ355" s="218"/>
      <c r="AR355" s="84"/>
      <c r="AS355" s="94"/>
      <c r="AT355" s="218"/>
      <c r="AU355" s="84"/>
      <c r="AV355" s="219"/>
      <c r="AW355" s="220"/>
      <c r="AX355" s="220"/>
      <c r="AY355" s="221"/>
      <c r="AZ355" s="115"/>
      <c r="BA355" s="97"/>
      <c r="BB355" s="98"/>
      <c r="BC355" s="98"/>
      <c r="BD355" s="98"/>
      <c r="BE355" s="116"/>
      <c r="BF355" s="101"/>
      <c r="BG355" s="84"/>
      <c r="BH355" s="84"/>
      <c r="BI355" s="102"/>
      <c r="BJ355" s="102"/>
      <c r="BK355" s="102"/>
      <c r="BL355" s="103"/>
      <c r="BM355" s="104"/>
      <c r="BN355" s="102"/>
      <c r="BO355" s="102"/>
      <c r="BP355" s="104"/>
      <c r="BQ355" s="104"/>
      <c r="BR355" s="104"/>
      <c r="BS355" s="231"/>
      <c r="BT355" s="105">
        <f t="shared" ref="BT355:BT417" si="241">IF(BM355&lt;1,1,AB355)</f>
        <v>1</v>
      </c>
      <c r="BU355" s="105">
        <f t="shared" ref="BU355:BU417" si="242">IF(BN355&lt;1,1,AE355)</f>
        <v>1</v>
      </c>
      <c r="BV355" s="105">
        <f t="shared" ref="BV355:BV417" si="243">IF(BO355&lt;1,1,AH355)</f>
        <v>1</v>
      </c>
      <c r="BW355" s="105">
        <f t="shared" si="231"/>
        <v>1</v>
      </c>
      <c r="BX355" s="105">
        <f t="shared" ref="BX355:BX417" si="244">IF(BQ355&lt;1,1,AN355)</f>
        <v>1</v>
      </c>
      <c r="BY355" s="105">
        <f t="shared" ref="BY355:BY417" si="245">IF(BR355&lt;1,1,AQ355)</f>
        <v>1</v>
      </c>
      <c r="BZ355" s="105">
        <f t="shared" ref="BZ355:BZ417" si="246">IF(BS355&lt;1,1,AT355)</f>
        <v>1</v>
      </c>
      <c r="CA355" s="215">
        <v>0.98</v>
      </c>
      <c r="CB355" s="215">
        <v>0.9</v>
      </c>
      <c r="CC355" s="314"/>
      <c r="CD355" s="314"/>
      <c r="CE355" s="314"/>
      <c r="CF355" s="314"/>
      <c r="CG355" s="314"/>
      <c r="CH355" s="314"/>
      <c r="CI355" s="314"/>
      <c r="CJ355" s="216">
        <v>0.998</v>
      </c>
      <c r="CK355" s="216">
        <v>0.95</v>
      </c>
      <c r="CL355" s="217">
        <f t="shared" si="233"/>
        <v>0</v>
      </c>
      <c r="CM355" s="217">
        <f t="shared" si="234"/>
        <v>0</v>
      </c>
      <c r="CN355" s="217">
        <f t="shared" si="235"/>
        <v>0</v>
      </c>
      <c r="CO355" s="217">
        <f t="shared" si="236"/>
        <v>0</v>
      </c>
      <c r="CP355" s="217">
        <f t="shared" si="237"/>
        <v>0</v>
      </c>
      <c r="CQ355" s="217">
        <f t="shared" si="238"/>
        <v>0</v>
      </c>
      <c r="CR355" s="217">
        <f t="shared" si="239"/>
        <v>0</v>
      </c>
      <c r="CS355" s="317"/>
      <c r="CT355" s="317"/>
      <c r="CU355" s="317"/>
      <c r="CV355" s="317"/>
      <c r="CW355" s="317"/>
      <c r="CX355" s="317"/>
      <c r="CY355" s="317"/>
      <c r="CZ355" s="316"/>
      <c r="DA355" s="312"/>
      <c r="DB355" s="312"/>
      <c r="DC355" s="312"/>
      <c r="DD355" s="312"/>
      <c r="DE355" s="84">
        <f t="shared" si="223"/>
        <v>0</v>
      </c>
      <c r="DF355" s="84">
        <f t="shared" si="223"/>
        <v>0</v>
      </c>
      <c r="DG355" s="84">
        <f t="shared" si="223"/>
        <v>0</v>
      </c>
      <c r="DH355" s="84">
        <f t="shared" si="224"/>
        <v>0</v>
      </c>
      <c r="DI355" s="84">
        <f t="shared" si="224"/>
        <v>0</v>
      </c>
      <c r="DJ355" s="84">
        <f t="shared" si="224"/>
        <v>0</v>
      </c>
      <c r="DK355" s="84">
        <f t="shared" si="224"/>
        <v>0</v>
      </c>
      <c r="DL355" s="311"/>
      <c r="DM355" s="311"/>
      <c r="DN355" s="311"/>
      <c r="DO355" s="311"/>
      <c r="DP355" s="311"/>
      <c r="DQ355" s="311"/>
      <c r="DR355" s="311"/>
    </row>
    <row r="356" spans="1:122" ht="13.5" thickBot="1" x14ac:dyDescent="0.25">
      <c r="A356" s="84">
        <v>2030</v>
      </c>
      <c r="B356" s="309"/>
      <c r="C356" s="112">
        <v>42852</v>
      </c>
      <c r="D356" s="87"/>
      <c r="E356" s="84"/>
      <c r="F356" s="88"/>
      <c r="G356" s="84"/>
      <c r="H356" s="89"/>
      <c r="I356" s="88"/>
      <c r="J356" s="84"/>
      <c r="K356" s="88"/>
      <c r="L356" s="89"/>
      <c r="M356" s="88"/>
      <c r="N356" s="88"/>
      <c r="O356" s="88"/>
      <c r="P356" s="90"/>
      <c r="Q356" s="88"/>
      <c r="R356" s="88"/>
      <c r="S356" s="88"/>
      <c r="T356" s="90"/>
      <c r="U356" s="88"/>
      <c r="V356" s="88"/>
      <c r="W356" s="88"/>
      <c r="X356" s="90"/>
      <c r="Y356" s="84"/>
      <c r="Z356" s="84"/>
      <c r="AA356" s="94"/>
      <c r="AB356" s="114"/>
      <c r="AC356" s="84"/>
      <c r="AD356" s="84"/>
      <c r="AE356" s="114"/>
      <c r="AF356" s="84"/>
      <c r="AG356" s="84"/>
      <c r="AH356" s="114"/>
      <c r="AI356" s="84"/>
      <c r="AJ356" s="84"/>
      <c r="AK356" s="218"/>
      <c r="AL356" s="84"/>
      <c r="AM356" s="94"/>
      <c r="AN356" s="218"/>
      <c r="AO356" s="84"/>
      <c r="AP356" s="94"/>
      <c r="AQ356" s="218"/>
      <c r="AR356" s="84"/>
      <c r="AS356" s="94"/>
      <c r="AT356" s="218"/>
      <c r="AU356" s="84"/>
      <c r="AV356" s="219"/>
      <c r="AW356" s="220"/>
      <c r="AX356" s="220"/>
      <c r="AY356" s="221"/>
      <c r="AZ356" s="115"/>
      <c r="BA356" s="97"/>
      <c r="BB356" s="98"/>
      <c r="BC356" s="98"/>
      <c r="BD356" s="98"/>
      <c r="BE356" s="116"/>
      <c r="BF356" s="101"/>
      <c r="BG356" s="84"/>
      <c r="BH356" s="84"/>
      <c r="BI356" s="102"/>
      <c r="BJ356" s="102"/>
      <c r="BK356" s="102"/>
      <c r="BL356" s="103"/>
      <c r="BM356" s="104"/>
      <c r="BN356" s="102"/>
      <c r="BO356" s="102"/>
      <c r="BP356" s="104"/>
      <c r="BQ356" s="104"/>
      <c r="BR356" s="104"/>
      <c r="BS356" s="231"/>
      <c r="BT356" s="105">
        <f t="shared" si="241"/>
        <v>1</v>
      </c>
      <c r="BU356" s="105">
        <f t="shared" si="242"/>
        <v>1</v>
      </c>
      <c r="BV356" s="105">
        <f t="shared" si="243"/>
        <v>1</v>
      </c>
      <c r="BW356" s="105">
        <f t="shared" si="231"/>
        <v>1</v>
      </c>
      <c r="BX356" s="105">
        <f t="shared" si="244"/>
        <v>1</v>
      </c>
      <c r="BY356" s="105">
        <f t="shared" si="245"/>
        <v>1</v>
      </c>
      <c r="BZ356" s="105">
        <f t="shared" si="246"/>
        <v>1</v>
      </c>
      <c r="CA356" s="215">
        <v>0.98</v>
      </c>
      <c r="CB356" s="215">
        <v>0.9</v>
      </c>
      <c r="CC356" s="314"/>
      <c r="CD356" s="314"/>
      <c r="CE356" s="314"/>
      <c r="CF356" s="314"/>
      <c r="CG356" s="314"/>
      <c r="CH356" s="314"/>
      <c r="CI356" s="314"/>
      <c r="CJ356" s="216">
        <v>0.998</v>
      </c>
      <c r="CK356" s="216">
        <v>0.95</v>
      </c>
      <c r="CL356" s="217">
        <f t="shared" si="233"/>
        <v>0</v>
      </c>
      <c r="CM356" s="217">
        <f t="shared" si="234"/>
        <v>0</v>
      </c>
      <c r="CN356" s="217">
        <f t="shared" si="235"/>
        <v>0</v>
      </c>
      <c r="CO356" s="217">
        <f t="shared" si="236"/>
        <v>0</v>
      </c>
      <c r="CP356" s="217">
        <f t="shared" si="237"/>
        <v>0</v>
      </c>
      <c r="CQ356" s="217">
        <f t="shared" si="238"/>
        <v>0</v>
      </c>
      <c r="CR356" s="217">
        <f t="shared" si="239"/>
        <v>0</v>
      </c>
      <c r="CS356" s="317"/>
      <c r="CT356" s="317"/>
      <c r="CU356" s="317"/>
      <c r="CV356" s="317"/>
      <c r="CW356" s="317"/>
      <c r="CX356" s="317"/>
      <c r="CY356" s="317"/>
      <c r="CZ356" s="316"/>
      <c r="DA356" s="312"/>
      <c r="DB356" s="312"/>
      <c r="DC356" s="312"/>
      <c r="DD356" s="312"/>
      <c r="DE356" s="84">
        <f t="shared" si="223"/>
        <v>0</v>
      </c>
      <c r="DF356" s="84">
        <f t="shared" si="223"/>
        <v>0</v>
      </c>
      <c r="DG356" s="84">
        <f t="shared" si="223"/>
        <v>0</v>
      </c>
      <c r="DH356" s="84">
        <f t="shared" si="224"/>
        <v>0</v>
      </c>
      <c r="DI356" s="84">
        <f t="shared" si="224"/>
        <v>0</v>
      </c>
      <c r="DJ356" s="84">
        <f t="shared" si="224"/>
        <v>0</v>
      </c>
      <c r="DK356" s="84">
        <f t="shared" si="224"/>
        <v>0</v>
      </c>
      <c r="DL356" s="311"/>
      <c r="DM356" s="311"/>
      <c r="DN356" s="311"/>
      <c r="DO356" s="311"/>
      <c r="DP356" s="311"/>
      <c r="DQ356" s="311"/>
      <c r="DR356" s="311"/>
    </row>
    <row r="357" spans="1:122" ht="13.5" thickBot="1" x14ac:dyDescent="0.25">
      <c r="A357" s="84">
        <v>2031</v>
      </c>
      <c r="B357" s="309"/>
      <c r="C357" s="112">
        <v>42853</v>
      </c>
      <c r="D357" s="87"/>
      <c r="E357" s="84"/>
      <c r="F357" s="88"/>
      <c r="G357" s="84"/>
      <c r="H357" s="89"/>
      <c r="I357" s="88"/>
      <c r="J357" s="84"/>
      <c r="K357" s="88"/>
      <c r="L357" s="89"/>
      <c r="M357" s="88"/>
      <c r="N357" s="88"/>
      <c r="O357" s="88"/>
      <c r="P357" s="90"/>
      <c r="Q357" s="88"/>
      <c r="R357" s="88"/>
      <c r="S357" s="88"/>
      <c r="T357" s="90"/>
      <c r="U357" s="88"/>
      <c r="V357" s="88"/>
      <c r="W357" s="88"/>
      <c r="X357" s="90"/>
      <c r="Y357" s="84"/>
      <c r="Z357" s="84"/>
      <c r="AA357" s="94"/>
      <c r="AB357" s="114"/>
      <c r="AC357" s="84"/>
      <c r="AD357" s="84"/>
      <c r="AE357" s="114"/>
      <c r="AF357" s="84"/>
      <c r="AG357" s="84"/>
      <c r="AH357" s="114"/>
      <c r="AI357" s="84"/>
      <c r="AJ357" s="84"/>
      <c r="AK357" s="218"/>
      <c r="AL357" s="84"/>
      <c r="AM357" s="94"/>
      <c r="AN357" s="218"/>
      <c r="AO357" s="84"/>
      <c r="AP357" s="94"/>
      <c r="AQ357" s="218"/>
      <c r="AR357" s="84"/>
      <c r="AS357" s="94"/>
      <c r="AT357" s="218"/>
      <c r="AU357" s="84"/>
      <c r="AV357" s="219"/>
      <c r="AW357" s="220"/>
      <c r="AX357" s="220"/>
      <c r="AY357" s="221"/>
      <c r="AZ357" s="115"/>
      <c r="BA357" s="97"/>
      <c r="BB357" s="98"/>
      <c r="BC357" s="98"/>
      <c r="BD357" s="98"/>
      <c r="BE357" s="116"/>
      <c r="BF357" s="101"/>
      <c r="BG357" s="84"/>
      <c r="BH357" s="84"/>
      <c r="BI357" s="102"/>
      <c r="BJ357" s="102"/>
      <c r="BK357" s="102"/>
      <c r="BL357" s="103"/>
      <c r="BM357" s="104"/>
      <c r="BN357" s="102"/>
      <c r="BO357" s="102"/>
      <c r="BP357" s="104"/>
      <c r="BQ357" s="104"/>
      <c r="BR357" s="104"/>
      <c r="BS357" s="231"/>
      <c r="BT357" s="105">
        <f t="shared" si="241"/>
        <v>1</v>
      </c>
      <c r="BU357" s="105">
        <f t="shared" si="242"/>
        <v>1</v>
      </c>
      <c r="BV357" s="105">
        <f t="shared" si="243"/>
        <v>1</v>
      </c>
      <c r="BW357" s="105">
        <f t="shared" si="231"/>
        <v>1</v>
      </c>
      <c r="BX357" s="105">
        <f t="shared" si="244"/>
        <v>1</v>
      </c>
      <c r="BY357" s="105">
        <f t="shared" si="245"/>
        <v>1</v>
      </c>
      <c r="BZ357" s="105">
        <f t="shared" si="246"/>
        <v>1</v>
      </c>
      <c r="CA357" s="215">
        <v>0.98</v>
      </c>
      <c r="CB357" s="215">
        <v>0.9</v>
      </c>
      <c r="CC357" s="314"/>
      <c r="CD357" s="314"/>
      <c r="CE357" s="314"/>
      <c r="CF357" s="314"/>
      <c r="CG357" s="314"/>
      <c r="CH357" s="314"/>
      <c r="CI357" s="314"/>
      <c r="CJ357" s="216">
        <v>0.998</v>
      </c>
      <c r="CK357" s="216">
        <v>0.95</v>
      </c>
      <c r="CL357" s="217">
        <f t="shared" si="233"/>
        <v>0</v>
      </c>
      <c r="CM357" s="217">
        <f t="shared" si="234"/>
        <v>0</v>
      </c>
      <c r="CN357" s="217">
        <f t="shared" si="235"/>
        <v>0</v>
      </c>
      <c r="CO357" s="217">
        <f t="shared" si="236"/>
        <v>0</v>
      </c>
      <c r="CP357" s="217">
        <f t="shared" si="237"/>
        <v>0</v>
      </c>
      <c r="CQ357" s="217">
        <f t="shared" si="238"/>
        <v>0</v>
      </c>
      <c r="CR357" s="217">
        <f t="shared" si="239"/>
        <v>0</v>
      </c>
      <c r="CS357" s="317"/>
      <c r="CT357" s="317"/>
      <c r="CU357" s="317"/>
      <c r="CV357" s="317"/>
      <c r="CW357" s="317"/>
      <c r="CX357" s="317"/>
      <c r="CY357" s="317"/>
      <c r="CZ357" s="316"/>
      <c r="DA357" s="312"/>
      <c r="DB357" s="312"/>
      <c r="DC357" s="312"/>
      <c r="DD357" s="312"/>
      <c r="DE357" s="84">
        <f t="shared" si="223"/>
        <v>0</v>
      </c>
      <c r="DF357" s="84">
        <f t="shared" si="223"/>
        <v>0</v>
      </c>
      <c r="DG357" s="84">
        <f t="shared" si="223"/>
        <v>0</v>
      </c>
      <c r="DH357" s="84">
        <f t="shared" si="224"/>
        <v>0</v>
      </c>
      <c r="DI357" s="84">
        <f t="shared" si="224"/>
        <v>0</v>
      </c>
      <c r="DJ357" s="84">
        <f t="shared" si="224"/>
        <v>0</v>
      </c>
      <c r="DK357" s="84">
        <f t="shared" si="224"/>
        <v>0</v>
      </c>
      <c r="DL357" s="311"/>
      <c r="DM357" s="311"/>
      <c r="DN357" s="311"/>
      <c r="DO357" s="311"/>
      <c r="DP357" s="311"/>
      <c r="DQ357" s="311"/>
      <c r="DR357" s="311"/>
    </row>
    <row r="358" spans="1:122" ht="13.5" thickBot="1" x14ac:dyDescent="0.25">
      <c r="A358" s="84">
        <v>2032</v>
      </c>
      <c r="B358" s="309"/>
      <c r="C358" s="112">
        <v>42854</v>
      </c>
      <c r="D358" s="87"/>
      <c r="E358" s="84"/>
      <c r="F358" s="88"/>
      <c r="G358" s="84"/>
      <c r="H358" s="89"/>
      <c r="I358" s="88"/>
      <c r="J358" s="84"/>
      <c r="K358" s="88"/>
      <c r="L358" s="89"/>
      <c r="M358" s="88"/>
      <c r="N358" s="88"/>
      <c r="O358" s="88"/>
      <c r="P358" s="90"/>
      <c r="Q358" s="88"/>
      <c r="R358" s="88"/>
      <c r="S358" s="88"/>
      <c r="T358" s="90"/>
      <c r="U358" s="88"/>
      <c r="V358" s="88"/>
      <c r="W358" s="88"/>
      <c r="X358" s="90"/>
      <c r="Y358" s="84"/>
      <c r="Z358" s="84"/>
      <c r="AA358" s="94"/>
      <c r="AB358" s="114"/>
      <c r="AC358" s="84"/>
      <c r="AD358" s="84"/>
      <c r="AE358" s="114"/>
      <c r="AF358" s="84"/>
      <c r="AG358" s="84"/>
      <c r="AH358" s="114"/>
      <c r="AI358" s="84"/>
      <c r="AJ358" s="84"/>
      <c r="AK358" s="218"/>
      <c r="AL358" s="84"/>
      <c r="AM358" s="94"/>
      <c r="AN358" s="218"/>
      <c r="AO358" s="84"/>
      <c r="AP358" s="94"/>
      <c r="AQ358" s="218"/>
      <c r="AR358" s="84"/>
      <c r="AS358" s="94"/>
      <c r="AT358" s="218"/>
      <c r="AU358" s="84"/>
      <c r="AV358" s="219"/>
      <c r="AW358" s="220"/>
      <c r="AX358" s="220"/>
      <c r="AY358" s="221"/>
      <c r="AZ358" s="115"/>
      <c r="BA358" s="97"/>
      <c r="BB358" s="98"/>
      <c r="BC358" s="98"/>
      <c r="BD358" s="98"/>
      <c r="BE358" s="116"/>
      <c r="BF358" s="101"/>
      <c r="BG358" s="84"/>
      <c r="BH358" s="84"/>
      <c r="BI358" s="102"/>
      <c r="BJ358" s="102"/>
      <c r="BK358" s="102"/>
      <c r="BL358" s="103"/>
      <c r="BM358" s="104"/>
      <c r="BN358" s="102"/>
      <c r="BO358" s="102"/>
      <c r="BP358" s="104"/>
      <c r="BQ358" s="104"/>
      <c r="BR358" s="104"/>
      <c r="BS358" s="231"/>
      <c r="BT358" s="105">
        <f t="shared" si="241"/>
        <v>1</v>
      </c>
      <c r="BU358" s="105">
        <f t="shared" si="242"/>
        <v>1</v>
      </c>
      <c r="BV358" s="105">
        <f t="shared" si="243"/>
        <v>1</v>
      </c>
      <c r="BW358" s="105">
        <f t="shared" si="231"/>
        <v>1</v>
      </c>
      <c r="BX358" s="105">
        <f t="shared" si="244"/>
        <v>1</v>
      </c>
      <c r="BY358" s="105">
        <f t="shared" si="245"/>
        <v>1</v>
      </c>
      <c r="BZ358" s="105">
        <f t="shared" si="246"/>
        <v>1</v>
      </c>
      <c r="CA358" s="215">
        <v>0.98</v>
      </c>
      <c r="CB358" s="215">
        <v>0.9</v>
      </c>
      <c r="CC358" s="314"/>
      <c r="CD358" s="314"/>
      <c r="CE358" s="314"/>
      <c r="CF358" s="314"/>
      <c r="CG358" s="314"/>
      <c r="CH358" s="314"/>
      <c r="CI358" s="314"/>
      <c r="CJ358" s="216">
        <v>0.998</v>
      </c>
      <c r="CK358" s="216">
        <v>0.95</v>
      </c>
      <c r="CL358" s="217">
        <f t="shared" si="233"/>
        <v>0</v>
      </c>
      <c r="CM358" s="217">
        <f t="shared" si="234"/>
        <v>0</v>
      </c>
      <c r="CN358" s="217">
        <f t="shared" si="235"/>
        <v>0</v>
      </c>
      <c r="CO358" s="217">
        <f t="shared" si="236"/>
        <v>0</v>
      </c>
      <c r="CP358" s="217">
        <f t="shared" si="237"/>
        <v>0</v>
      </c>
      <c r="CQ358" s="217">
        <f t="shared" si="238"/>
        <v>0</v>
      </c>
      <c r="CR358" s="217">
        <f t="shared" si="239"/>
        <v>0</v>
      </c>
      <c r="CS358" s="317"/>
      <c r="CT358" s="317"/>
      <c r="CU358" s="317"/>
      <c r="CV358" s="317"/>
      <c r="CW358" s="317"/>
      <c r="CX358" s="317"/>
      <c r="CY358" s="317"/>
      <c r="CZ358" s="316"/>
      <c r="DA358" s="312"/>
      <c r="DB358" s="312"/>
      <c r="DC358" s="312"/>
      <c r="DD358" s="312"/>
      <c r="DE358" s="84">
        <f t="shared" si="223"/>
        <v>0</v>
      </c>
      <c r="DF358" s="84">
        <f t="shared" si="223"/>
        <v>0</v>
      </c>
      <c r="DG358" s="84">
        <f t="shared" si="223"/>
        <v>0</v>
      </c>
      <c r="DH358" s="84">
        <f t="shared" si="224"/>
        <v>0</v>
      </c>
      <c r="DI358" s="84">
        <f t="shared" si="224"/>
        <v>0</v>
      </c>
      <c r="DJ358" s="84">
        <f t="shared" si="224"/>
        <v>0</v>
      </c>
      <c r="DK358" s="84">
        <f t="shared" si="224"/>
        <v>0</v>
      </c>
      <c r="DL358" s="311"/>
      <c r="DM358" s="311"/>
      <c r="DN358" s="311"/>
      <c r="DO358" s="311"/>
      <c r="DP358" s="311"/>
      <c r="DQ358" s="311"/>
      <c r="DR358" s="311"/>
    </row>
    <row r="359" spans="1:122" ht="13.5" thickBot="1" x14ac:dyDescent="0.25">
      <c r="A359" s="84">
        <v>2033</v>
      </c>
      <c r="B359" s="310"/>
      <c r="C359" s="112">
        <v>42855</v>
      </c>
      <c r="D359" s="87"/>
      <c r="E359" s="84"/>
      <c r="F359" s="88"/>
      <c r="G359" s="84"/>
      <c r="H359" s="89"/>
      <c r="I359" s="88"/>
      <c r="J359" s="84"/>
      <c r="K359" s="88"/>
      <c r="L359" s="89"/>
      <c r="M359" s="88"/>
      <c r="N359" s="88"/>
      <c r="O359" s="88"/>
      <c r="P359" s="90"/>
      <c r="Q359" s="88"/>
      <c r="R359" s="88"/>
      <c r="S359" s="88"/>
      <c r="T359" s="90"/>
      <c r="U359" s="88"/>
      <c r="V359" s="88"/>
      <c r="W359" s="88"/>
      <c r="X359" s="90"/>
      <c r="Y359" s="84"/>
      <c r="Z359" s="84"/>
      <c r="AA359" s="94"/>
      <c r="AB359" s="114"/>
      <c r="AC359" s="84"/>
      <c r="AD359" s="84"/>
      <c r="AE359" s="114"/>
      <c r="AF359" s="84"/>
      <c r="AG359" s="84"/>
      <c r="AH359" s="114"/>
      <c r="AI359" s="84"/>
      <c r="AJ359" s="84"/>
      <c r="AK359" s="218"/>
      <c r="AL359" s="84"/>
      <c r="AM359" s="94"/>
      <c r="AN359" s="218"/>
      <c r="AO359" s="84"/>
      <c r="AP359" s="94"/>
      <c r="AQ359" s="218"/>
      <c r="AR359" s="84"/>
      <c r="AS359" s="94"/>
      <c r="AT359" s="218"/>
      <c r="AU359" s="84"/>
      <c r="AV359" s="219"/>
      <c r="AW359" s="220"/>
      <c r="AX359" s="220"/>
      <c r="AY359" s="221"/>
      <c r="AZ359" s="115"/>
      <c r="BA359" s="97"/>
      <c r="BB359" s="98"/>
      <c r="BC359" s="98"/>
      <c r="BD359" s="98"/>
      <c r="BE359" s="116"/>
      <c r="BF359" s="101"/>
      <c r="BG359" s="84"/>
      <c r="BH359" s="84"/>
      <c r="BI359" s="102"/>
      <c r="BJ359" s="102"/>
      <c r="BK359" s="102"/>
      <c r="BL359" s="103"/>
      <c r="BM359" s="104"/>
      <c r="BN359" s="102"/>
      <c r="BO359" s="102"/>
      <c r="BP359" s="104"/>
      <c r="BQ359" s="104"/>
      <c r="BR359" s="104"/>
      <c r="BS359" s="231"/>
      <c r="BT359" s="105">
        <f t="shared" si="241"/>
        <v>1</v>
      </c>
      <c r="BU359" s="105">
        <f t="shared" si="242"/>
        <v>1</v>
      </c>
      <c r="BV359" s="105">
        <f t="shared" si="243"/>
        <v>1</v>
      </c>
      <c r="BW359" s="105">
        <f t="shared" si="231"/>
        <v>1</v>
      </c>
      <c r="BX359" s="105">
        <f t="shared" si="244"/>
        <v>1</v>
      </c>
      <c r="BY359" s="105">
        <f t="shared" si="245"/>
        <v>1</v>
      </c>
      <c r="BZ359" s="105">
        <f t="shared" si="246"/>
        <v>1</v>
      </c>
      <c r="CA359" s="215">
        <v>0.98</v>
      </c>
      <c r="CB359" s="215">
        <v>0.9</v>
      </c>
      <c r="CC359" s="315"/>
      <c r="CD359" s="315"/>
      <c r="CE359" s="315"/>
      <c r="CF359" s="315"/>
      <c r="CG359" s="315"/>
      <c r="CH359" s="315"/>
      <c r="CI359" s="315"/>
      <c r="CJ359" s="216">
        <v>0.998</v>
      </c>
      <c r="CK359" s="216">
        <v>0.95</v>
      </c>
      <c r="CL359" s="217">
        <f t="shared" si="233"/>
        <v>0</v>
      </c>
      <c r="CM359" s="217">
        <f t="shared" si="234"/>
        <v>0</v>
      </c>
      <c r="CN359" s="217">
        <f t="shared" si="235"/>
        <v>0</v>
      </c>
      <c r="CO359" s="217">
        <f t="shared" si="236"/>
        <v>0</v>
      </c>
      <c r="CP359" s="217">
        <f t="shared" si="237"/>
        <v>0</v>
      </c>
      <c r="CQ359" s="217">
        <f t="shared" si="238"/>
        <v>0</v>
      </c>
      <c r="CR359" s="217">
        <f t="shared" si="239"/>
        <v>0</v>
      </c>
      <c r="CS359" s="317"/>
      <c r="CT359" s="317"/>
      <c r="CU359" s="317"/>
      <c r="CV359" s="317"/>
      <c r="CW359" s="317"/>
      <c r="CX359" s="317"/>
      <c r="CY359" s="317"/>
      <c r="CZ359" s="316"/>
      <c r="DA359" s="312"/>
      <c r="DB359" s="312"/>
      <c r="DC359" s="312"/>
      <c r="DD359" s="312"/>
      <c r="DE359" s="84">
        <f t="shared" si="223"/>
        <v>0</v>
      </c>
      <c r="DF359" s="84">
        <f t="shared" si="223"/>
        <v>0</v>
      </c>
      <c r="DG359" s="84">
        <f t="shared" si="223"/>
        <v>0</v>
      </c>
      <c r="DH359" s="84">
        <f t="shared" si="224"/>
        <v>0</v>
      </c>
      <c r="DI359" s="84">
        <f t="shared" si="224"/>
        <v>0</v>
      </c>
      <c r="DJ359" s="84">
        <f t="shared" si="224"/>
        <v>0</v>
      </c>
      <c r="DK359" s="84">
        <f t="shared" si="224"/>
        <v>0</v>
      </c>
      <c r="DL359" s="311"/>
      <c r="DM359" s="311"/>
      <c r="DN359" s="311"/>
      <c r="DO359" s="311"/>
      <c r="DP359" s="311"/>
      <c r="DQ359" s="311"/>
      <c r="DR359" s="311"/>
    </row>
    <row r="360" spans="1:122" ht="13.5" thickBot="1" x14ac:dyDescent="0.25">
      <c r="A360" s="84">
        <v>2034</v>
      </c>
      <c r="B360" s="308">
        <v>18</v>
      </c>
      <c r="C360" s="112">
        <v>42856</v>
      </c>
      <c r="D360" s="87"/>
      <c r="E360" s="84"/>
      <c r="F360" s="88"/>
      <c r="G360" s="84"/>
      <c r="H360" s="89"/>
      <c r="I360" s="88"/>
      <c r="J360" s="84"/>
      <c r="K360" s="88"/>
      <c r="L360" s="89"/>
      <c r="M360" s="88"/>
      <c r="N360" s="88"/>
      <c r="O360" s="88"/>
      <c r="P360" s="90"/>
      <c r="Q360" s="88"/>
      <c r="R360" s="88"/>
      <c r="S360" s="88"/>
      <c r="T360" s="90"/>
      <c r="U360" s="88"/>
      <c r="V360" s="88"/>
      <c r="W360" s="88"/>
      <c r="X360" s="90"/>
      <c r="Y360" s="84"/>
      <c r="Z360" s="84"/>
      <c r="AA360" s="94"/>
      <c r="AB360" s="114"/>
      <c r="AC360" s="84"/>
      <c r="AD360" s="84"/>
      <c r="AE360" s="114"/>
      <c r="AF360" s="84"/>
      <c r="AG360" s="84"/>
      <c r="AH360" s="114"/>
      <c r="AI360" s="84"/>
      <c r="AJ360" s="84"/>
      <c r="AK360" s="218"/>
      <c r="AL360" s="84"/>
      <c r="AM360" s="94"/>
      <c r="AN360" s="218"/>
      <c r="AO360" s="84"/>
      <c r="AP360" s="94"/>
      <c r="AQ360" s="218"/>
      <c r="AR360" s="84"/>
      <c r="AS360" s="94"/>
      <c r="AT360" s="218"/>
      <c r="AU360" s="84"/>
      <c r="AV360" s="219"/>
      <c r="AW360" s="220"/>
      <c r="AX360" s="220"/>
      <c r="AY360" s="221"/>
      <c r="AZ360" s="115"/>
      <c r="BA360" s="97"/>
      <c r="BB360" s="98"/>
      <c r="BC360" s="98"/>
      <c r="BD360" s="98"/>
      <c r="BE360" s="116"/>
      <c r="BF360" s="101"/>
      <c r="BG360" s="84"/>
      <c r="BH360" s="84"/>
      <c r="BI360" s="102"/>
      <c r="BJ360" s="102"/>
      <c r="BK360" s="102"/>
      <c r="BL360" s="103"/>
      <c r="BM360" s="104"/>
      <c r="BN360" s="102"/>
      <c r="BO360" s="102"/>
      <c r="BP360" s="104"/>
      <c r="BQ360" s="104"/>
      <c r="BR360" s="104"/>
      <c r="BS360" s="231"/>
      <c r="BT360" s="105">
        <f t="shared" si="241"/>
        <v>1</v>
      </c>
      <c r="BU360" s="105">
        <f t="shared" si="242"/>
        <v>1</v>
      </c>
      <c r="BV360" s="105">
        <f t="shared" si="243"/>
        <v>1</v>
      </c>
      <c r="BW360" s="105">
        <f t="shared" si="231"/>
        <v>1</v>
      </c>
      <c r="BX360" s="105">
        <f t="shared" si="244"/>
        <v>1</v>
      </c>
      <c r="BY360" s="105">
        <f t="shared" si="245"/>
        <v>1</v>
      </c>
      <c r="BZ360" s="105">
        <f t="shared" si="246"/>
        <v>1</v>
      </c>
      <c r="CA360" s="215">
        <v>0.98</v>
      </c>
      <c r="CB360" s="215">
        <v>0.9</v>
      </c>
      <c r="CC360" s="313">
        <f t="shared" ref="CC360:CI360" si="247">AVERAGE(BT360:BT366)</f>
        <v>1</v>
      </c>
      <c r="CD360" s="313">
        <f t="shared" si="247"/>
        <v>1</v>
      </c>
      <c r="CE360" s="313">
        <f t="shared" si="247"/>
        <v>1</v>
      </c>
      <c r="CF360" s="313">
        <f t="shared" si="247"/>
        <v>1</v>
      </c>
      <c r="CG360" s="313">
        <f t="shared" si="247"/>
        <v>1</v>
      </c>
      <c r="CH360" s="313">
        <f t="shared" si="247"/>
        <v>1</v>
      </c>
      <c r="CI360" s="313">
        <f t="shared" si="247"/>
        <v>1</v>
      </c>
      <c r="CJ360" s="216">
        <v>0.998</v>
      </c>
      <c r="CK360" s="216">
        <v>0.95</v>
      </c>
      <c r="CL360" s="217">
        <f t="shared" si="233"/>
        <v>0</v>
      </c>
      <c r="CM360" s="217">
        <f t="shared" si="234"/>
        <v>0</v>
      </c>
      <c r="CN360" s="217">
        <f t="shared" si="235"/>
        <v>0</v>
      </c>
      <c r="CO360" s="217">
        <f t="shared" si="236"/>
        <v>0</v>
      </c>
      <c r="CP360" s="217">
        <f t="shared" si="237"/>
        <v>0</v>
      </c>
      <c r="CQ360" s="217">
        <f t="shared" si="238"/>
        <v>0</v>
      </c>
      <c r="CR360" s="217">
        <f t="shared" si="239"/>
        <v>0</v>
      </c>
      <c r="CS360" s="316">
        <f t="shared" ref="CS360:CY360" si="248">AVERAGE(CL360:CL366)</f>
        <v>0</v>
      </c>
      <c r="CT360" s="316">
        <f t="shared" si="248"/>
        <v>0</v>
      </c>
      <c r="CU360" s="316">
        <f t="shared" si="248"/>
        <v>0</v>
      </c>
      <c r="CV360" s="316">
        <f t="shared" si="248"/>
        <v>0</v>
      </c>
      <c r="CW360" s="316">
        <f t="shared" si="248"/>
        <v>0</v>
      </c>
      <c r="CX360" s="316">
        <f t="shared" si="248"/>
        <v>0</v>
      </c>
      <c r="CY360" s="316">
        <f t="shared" si="248"/>
        <v>0</v>
      </c>
      <c r="CZ360" s="316" t="e">
        <f>(SUM(Q359:Q365)-SUM(R359:R365))/SUM(Q359:Q365)</f>
        <v>#DIV/0!</v>
      </c>
      <c r="DA360" s="312" t="e">
        <f>(SUM(U359:U365)-SUM(V359:V365))/SUM(U359:U365)</f>
        <v>#DIV/0!</v>
      </c>
      <c r="DB360" s="312" t="e">
        <f>((SUM(E359:E365)-SUM(F359:F365))/SUM(E359:E365))</f>
        <v>#DIV/0!</v>
      </c>
      <c r="DC360" s="312" t="e">
        <f>((SUM(I359:I365)-SUM(J359:J365))/SUM(I359:I365))</f>
        <v>#DIV/0!</v>
      </c>
      <c r="DD360" s="312" t="e">
        <f>((SUM(M359:M365)-SUM(N359:N365))/SUM(M359:M365))</f>
        <v>#DIV/0!</v>
      </c>
      <c r="DE360" s="84">
        <f t="shared" si="223"/>
        <v>0</v>
      </c>
      <c r="DF360" s="84">
        <f t="shared" si="223"/>
        <v>0</v>
      </c>
      <c r="DG360" s="84">
        <f t="shared" si="223"/>
        <v>0</v>
      </c>
      <c r="DH360" s="84">
        <f t="shared" si="224"/>
        <v>0</v>
      </c>
      <c r="DI360" s="84">
        <f t="shared" si="224"/>
        <v>0</v>
      </c>
      <c r="DJ360" s="84">
        <f t="shared" si="224"/>
        <v>0</v>
      </c>
      <c r="DK360" s="84">
        <f t="shared" si="224"/>
        <v>0</v>
      </c>
      <c r="DL360" s="311">
        <f>IF(CC360&lt;99%,5000,IF(CC360&lt;99.2%,4500,IF(CC360&lt;99.3%,4000,IF(CC360&lt;99.4%,3500,IF(CC360&lt;99.5%,3000,IF(CC360&lt;99.6%,2500,IF(CC360&lt;99.7%,2000,IF(CC360&lt;99.8%,1500,))))))))</f>
        <v>0</v>
      </c>
      <c r="DM360" s="311">
        <f>IF(CD360&lt;99%,5000,IF(CD360&lt;99.2%,4500,IF(CD360&lt;99.3%,4000,IF(CD360&lt;99.4%,3500,IF(CD360&lt;99.5%,3000,IF(CD360&lt;99.6%,2500,IF(CD360&lt;99.7%,2000,IF(CD360&lt;99.8%,1500,))))))))</f>
        <v>0</v>
      </c>
      <c r="DN360" s="311">
        <f>IF(CE360&lt;99%,5000,IF(CE360&lt;99.2%,4500,IF(CE360&lt;99.3%,4000,IF(CE360&lt;99.4%,3500,IF(CE360&lt;99.5%,3000,IF(CE360&lt;99.6%,2500,IF(CE360&lt;99.7%,2000,IF(CE360&lt;99.8%,1500,))))))))</f>
        <v>0</v>
      </c>
      <c r="DO360" s="311">
        <f>IF(CF360&lt;88.2%,5000,IF(CF360&lt;88.4%,4500,IF(CF360&lt;88.5%,4000,IF(CF360&lt;88.6%,3500,IF(CF360&lt;88.7%,3000,IF(CF360&lt;88.8%,2500,IF(CF360&lt;88.9%,2000,IF(CF360&lt;90%,1500,))))))))</f>
        <v>0</v>
      </c>
      <c r="DP360" s="311">
        <f>IF(CG360&lt;99%,5000,IF(CG360&lt;99.2%,4500,IF(CG360&lt;99.3%,4000,IF(CG360&lt;99.4%,3500,IF(CG360&lt;99.5%,3000,IF(CG360&lt;99.6%,2500,IF(CG360&lt;99.7%,2000,IF(CG360&lt;99.8%,1500,))))))))</f>
        <v>0</v>
      </c>
      <c r="DQ360" s="311">
        <f>IF(CH360&lt;99%,5000,IF(CH360&lt;99.2%,4500,IF(CH360&lt;99.3%,4000,IF(CH360&lt;99.4%,3500,IF(CH360&lt;99.5%,3000,IF(CH360&lt;99.6%,2500,IF(CH360&lt;99.7%,2000,IF(CH360&lt;99.8%,1500,))))))))</f>
        <v>0</v>
      </c>
      <c r="DR360" s="311">
        <f>IF(CI360&lt;99%,5000,IF(CI360&lt;99.2%,4500,IF(CI360&lt;99.3%,4000,IF(CI360&lt;99.4%,3500,IF(CI360&lt;99.5%,3000,IF(CI360&lt;99.6%,2500,IF(CI360&lt;99.7%,2000,IF(CI360&lt;99.8%,1500,))))))))</f>
        <v>0</v>
      </c>
    </row>
    <row r="361" spans="1:122" ht="13.5" thickBot="1" x14ac:dyDescent="0.25">
      <c r="A361" s="84">
        <v>2035</v>
      </c>
      <c r="B361" s="309"/>
      <c r="C361" s="112">
        <v>42857</v>
      </c>
      <c r="D361" s="87"/>
      <c r="E361" s="84"/>
      <c r="F361" s="88"/>
      <c r="G361" s="84"/>
      <c r="H361" s="89"/>
      <c r="I361" s="88"/>
      <c r="J361" s="84"/>
      <c r="K361" s="88"/>
      <c r="L361" s="89"/>
      <c r="M361" s="88"/>
      <c r="N361" s="88"/>
      <c r="O361" s="88"/>
      <c r="P361" s="90"/>
      <c r="Q361" s="88"/>
      <c r="R361" s="88"/>
      <c r="S361" s="88"/>
      <c r="T361" s="90"/>
      <c r="U361" s="88"/>
      <c r="V361" s="88"/>
      <c r="W361" s="88"/>
      <c r="X361" s="90"/>
      <c r="Y361" s="84"/>
      <c r="Z361" s="84"/>
      <c r="AA361" s="94"/>
      <c r="AB361" s="114"/>
      <c r="AC361" s="84"/>
      <c r="AD361" s="84"/>
      <c r="AE361" s="114"/>
      <c r="AF361" s="84"/>
      <c r="AG361" s="84"/>
      <c r="AH361" s="114"/>
      <c r="AI361" s="84"/>
      <c r="AJ361" s="84"/>
      <c r="AK361" s="218"/>
      <c r="AL361" s="84"/>
      <c r="AM361" s="94"/>
      <c r="AN361" s="218"/>
      <c r="AO361" s="84"/>
      <c r="AP361" s="94"/>
      <c r="AQ361" s="218"/>
      <c r="AR361" s="84"/>
      <c r="AS361" s="94"/>
      <c r="AT361" s="218"/>
      <c r="AU361" s="84"/>
      <c r="AV361" s="219"/>
      <c r="AW361" s="220"/>
      <c r="AX361" s="220"/>
      <c r="AY361" s="221"/>
      <c r="AZ361" s="115"/>
      <c r="BA361" s="97"/>
      <c r="BB361" s="98"/>
      <c r="BC361" s="98"/>
      <c r="BD361" s="98"/>
      <c r="BE361" s="116"/>
      <c r="BF361" s="101"/>
      <c r="BG361" s="84"/>
      <c r="BH361" s="84"/>
      <c r="BI361" s="102"/>
      <c r="BJ361" s="102"/>
      <c r="BK361" s="102"/>
      <c r="BL361" s="103"/>
      <c r="BM361" s="104"/>
      <c r="BN361" s="102"/>
      <c r="BO361" s="102"/>
      <c r="BP361" s="104"/>
      <c r="BQ361" s="104"/>
      <c r="BR361" s="104"/>
      <c r="BS361" s="231"/>
      <c r="BT361" s="105">
        <f t="shared" si="241"/>
        <v>1</v>
      </c>
      <c r="BU361" s="105">
        <f t="shared" si="242"/>
        <v>1</v>
      </c>
      <c r="BV361" s="105">
        <f t="shared" si="243"/>
        <v>1</v>
      </c>
      <c r="BW361" s="105">
        <f t="shared" si="231"/>
        <v>1</v>
      </c>
      <c r="BX361" s="105">
        <f t="shared" si="244"/>
        <v>1</v>
      </c>
      <c r="BY361" s="105">
        <f t="shared" si="245"/>
        <v>1</v>
      </c>
      <c r="BZ361" s="105">
        <f t="shared" si="246"/>
        <v>1</v>
      </c>
      <c r="CA361" s="215">
        <v>0.98</v>
      </c>
      <c r="CB361" s="215">
        <v>0.9</v>
      </c>
      <c r="CC361" s="314"/>
      <c r="CD361" s="314"/>
      <c r="CE361" s="314"/>
      <c r="CF361" s="314"/>
      <c r="CG361" s="314"/>
      <c r="CH361" s="314"/>
      <c r="CI361" s="314"/>
      <c r="CJ361" s="216">
        <v>0.998</v>
      </c>
      <c r="CK361" s="216">
        <v>0.95</v>
      </c>
      <c r="CL361" s="217">
        <f t="shared" si="233"/>
        <v>0</v>
      </c>
      <c r="CM361" s="217">
        <f t="shared" si="234"/>
        <v>0</v>
      </c>
      <c r="CN361" s="217">
        <f t="shared" si="235"/>
        <v>0</v>
      </c>
      <c r="CO361" s="217">
        <f t="shared" si="236"/>
        <v>0</v>
      </c>
      <c r="CP361" s="217">
        <f t="shared" si="237"/>
        <v>0</v>
      </c>
      <c r="CQ361" s="217">
        <f t="shared" si="238"/>
        <v>0</v>
      </c>
      <c r="CR361" s="217">
        <f t="shared" si="239"/>
        <v>0</v>
      </c>
      <c r="CS361" s="317"/>
      <c r="CT361" s="317"/>
      <c r="CU361" s="317"/>
      <c r="CV361" s="317"/>
      <c r="CW361" s="317"/>
      <c r="CX361" s="317"/>
      <c r="CY361" s="317"/>
      <c r="CZ361" s="316"/>
      <c r="DA361" s="312"/>
      <c r="DB361" s="312"/>
      <c r="DC361" s="312"/>
      <c r="DD361" s="312"/>
      <c r="DE361" s="84">
        <f t="shared" si="223"/>
        <v>0</v>
      </c>
      <c r="DF361" s="84">
        <f t="shared" si="223"/>
        <v>0</v>
      </c>
      <c r="DG361" s="84">
        <f t="shared" si="223"/>
        <v>0</v>
      </c>
      <c r="DH361" s="84">
        <f t="shared" si="224"/>
        <v>0</v>
      </c>
      <c r="DI361" s="84">
        <f t="shared" si="224"/>
        <v>0</v>
      </c>
      <c r="DJ361" s="84">
        <f t="shared" si="224"/>
        <v>0</v>
      </c>
      <c r="DK361" s="84">
        <f t="shared" si="224"/>
        <v>0</v>
      </c>
      <c r="DL361" s="311"/>
      <c r="DM361" s="311"/>
      <c r="DN361" s="311"/>
      <c r="DO361" s="311"/>
      <c r="DP361" s="311"/>
      <c r="DQ361" s="311"/>
      <c r="DR361" s="311"/>
    </row>
    <row r="362" spans="1:122" ht="13.5" thickBot="1" x14ac:dyDescent="0.25">
      <c r="A362" s="84">
        <v>2036</v>
      </c>
      <c r="B362" s="309"/>
      <c r="C362" s="112">
        <v>42858</v>
      </c>
      <c r="D362" s="87"/>
      <c r="E362" s="84"/>
      <c r="F362" s="88"/>
      <c r="G362" s="84"/>
      <c r="H362" s="89"/>
      <c r="I362" s="88"/>
      <c r="J362" s="84"/>
      <c r="K362" s="88"/>
      <c r="L362" s="89"/>
      <c r="M362" s="88"/>
      <c r="N362" s="88"/>
      <c r="O362" s="88"/>
      <c r="P362" s="90"/>
      <c r="Q362" s="88"/>
      <c r="R362" s="88"/>
      <c r="S362" s="88"/>
      <c r="T362" s="90"/>
      <c r="U362" s="88"/>
      <c r="V362" s="88"/>
      <c r="W362" s="88"/>
      <c r="X362" s="90"/>
      <c r="Y362" s="84"/>
      <c r="Z362" s="84"/>
      <c r="AA362" s="94"/>
      <c r="AB362" s="114"/>
      <c r="AC362" s="84"/>
      <c r="AD362" s="84"/>
      <c r="AE362" s="114"/>
      <c r="AF362" s="84"/>
      <c r="AG362" s="84"/>
      <c r="AH362" s="114"/>
      <c r="AI362" s="84"/>
      <c r="AJ362" s="84"/>
      <c r="AK362" s="218"/>
      <c r="AL362" s="84"/>
      <c r="AM362" s="94"/>
      <c r="AN362" s="218"/>
      <c r="AO362" s="84"/>
      <c r="AP362" s="94"/>
      <c r="AQ362" s="218"/>
      <c r="AR362" s="84"/>
      <c r="AS362" s="94"/>
      <c r="AT362" s="218"/>
      <c r="AU362" s="84"/>
      <c r="AV362" s="219"/>
      <c r="AW362" s="220"/>
      <c r="AX362" s="220"/>
      <c r="AY362" s="221"/>
      <c r="AZ362" s="115"/>
      <c r="BA362" s="97"/>
      <c r="BB362" s="98"/>
      <c r="BC362" s="98"/>
      <c r="BD362" s="98"/>
      <c r="BE362" s="116"/>
      <c r="BF362" s="101"/>
      <c r="BG362" s="84"/>
      <c r="BH362" s="84"/>
      <c r="BI362" s="102"/>
      <c r="BJ362" s="102"/>
      <c r="BK362" s="102"/>
      <c r="BL362" s="103"/>
      <c r="BM362" s="104"/>
      <c r="BN362" s="102"/>
      <c r="BO362" s="102"/>
      <c r="BP362" s="104"/>
      <c r="BQ362" s="104"/>
      <c r="BR362" s="104"/>
      <c r="BS362" s="231"/>
      <c r="BT362" s="105">
        <f t="shared" si="241"/>
        <v>1</v>
      </c>
      <c r="BU362" s="105">
        <f t="shared" si="242"/>
        <v>1</v>
      </c>
      <c r="BV362" s="105">
        <f t="shared" si="243"/>
        <v>1</v>
      </c>
      <c r="BW362" s="105">
        <f t="shared" si="231"/>
        <v>1</v>
      </c>
      <c r="BX362" s="105">
        <f t="shared" si="244"/>
        <v>1</v>
      </c>
      <c r="BY362" s="105">
        <f t="shared" si="245"/>
        <v>1</v>
      </c>
      <c r="BZ362" s="105">
        <f t="shared" si="246"/>
        <v>1</v>
      </c>
      <c r="CA362" s="215">
        <v>0.98</v>
      </c>
      <c r="CB362" s="215">
        <v>0.9</v>
      </c>
      <c r="CC362" s="314"/>
      <c r="CD362" s="314"/>
      <c r="CE362" s="314"/>
      <c r="CF362" s="314"/>
      <c r="CG362" s="314"/>
      <c r="CH362" s="314"/>
      <c r="CI362" s="314"/>
      <c r="CJ362" s="216">
        <v>0.998</v>
      </c>
      <c r="CK362" s="216">
        <v>0.95</v>
      </c>
      <c r="CL362" s="217">
        <f t="shared" si="233"/>
        <v>0</v>
      </c>
      <c r="CM362" s="217">
        <f t="shared" si="234"/>
        <v>0</v>
      </c>
      <c r="CN362" s="217">
        <f t="shared" si="235"/>
        <v>0</v>
      </c>
      <c r="CO362" s="217">
        <f t="shared" si="236"/>
        <v>0</v>
      </c>
      <c r="CP362" s="217">
        <f t="shared" si="237"/>
        <v>0</v>
      </c>
      <c r="CQ362" s="217">
        <f t="shared" si="238"/>
        <v>0</v>
      </c>
      <c r="CR362" s="217">
        <f t="shared" si="239"/>
        <v>0</v>
      </c>
      <c r="CS362" s="317"/>
      <c r="CT362" s="317"/>
      <c r="CU362" s="317"/>
      <c r="CV362" s="317"/>
      <c r="CW362" s="317"/>
      <c r="CX362" s="317"/>
      <c r="CY362" s="317"/>
      <c r="CZ362" s="316"/>
      <c r="DA362" s="312"/>
      <c r="DB362" s="312"/>
      <c r="DC362" s="312"/>
      <c r="DD362" s="312"/>
      <c r="DE362" s="84">
        <f t="shared" si="223"/>
        <v>0</v>
      </c>
      <c r="DF362" s="84">
        <f t="shared" si="223"/>
        <v>0</v>
      </c>
      <c r="DG362" s="84">
        <f t="shared" si="223"/>
        <v>0</v>
      </c>
      <c r="DH362" s="84">
        <f t="shared" si="224"/>
        <v>0</v>
      </c>
      <c r="DI362" s="84">
        <f t="shared" si="224"/>
        <v>0</v>
      </c>
      <c r="DJ362" s="84">
        <f t="shared" si="224"/>
        <v>0</v>
      </c>
      <c r="DK362" s="84">
        <f t="shared" si="224"/>
        <v>0</v>
      </c>
      <c r="DL362" s="311"/>
      <c r="DM362" s="311"/>
      <c r="DN362" s="311"/>
      <c r="DO362" s="311"/>
      <c r="DP362" s="311"/>
      <c r="DQ362" s="311"/>
      <c r="DR362" s="311"/>
    </row>
    <row r="363" spans="1:122" ht="13.5" thickBot="1" x14ac:dyDescent="0.25">
      <c r="A363" s="84">
        <v>2037</v>
      </c>
      <c r="B363" s="309"/>
      <c r="C363" s="117"/>
      <c r="D363" s="87"/>
      <c r="E363" s="84"/>
      <c r="F363" s="88"/>
      <c r="G363" s="84"/>
      <c r="H363" s="89"/>
      <c r="I363" s="88"/>
      <c r="J363" s="84"/>
      <c r="K363" s="88"/>
      <c r="L363" s="89"/>
      <c r="M363" s="88"/>
      <c r="N363" s="88"/>
      <c r="O363" s="88"/>
      <c r="P363" s="90"/>
      <c r="Q363" s="88"/>
      <c r="R363" s="88"/>
      <c r="S363" s="88"/>
      <c r="T363" s="90"/>
      <c r="U363" s="88"/>
      <c r="V363" s="88"/>
      <c r="W363" s="88"/>
      <c r="X363" s="90"/>
      <c r="Y363" s="84"/>
      <c r="Z363" s="84"/>
      <c r="AA363" s="94"/>
      <c r="AB363" s="114"/>
      <c r="AC363" s="84"/>
      <c r="AD363" s="84"/>
      <c r="AE363" s="114"/>
      <c r="AF363" s="84"/>
      <c r="AG363" s="84"/>
      <c r="AH363" s="114"/>
      <c r="AI363" s="84"/>
      <c r="AJ363" s="84"/>
      <c r="AK363" s="218"/>
      <c r="AL363" s="84"/>
      <c r="AM363" s="94"/>
      <c r="AN363" s="218"/>
      <c r="AO363" s="84"/>
      <c r="AP363" s="94"/>
      <c r="AQ363" s="218"/>
      <c r="AR363" s="84"/>
      <c r="AS363" s="94"/>
      <c r="AT363" s="218"/>
      <c r="AU363" s="84"/>
      <c r="AV363" s="219"/>
      <c r="AW363" s="220"/>
      <c r="AX363" s="220"/>
      <c r="AY363" s="221"/>
      <c r="AZ363" s="115"/>
      <c r="BA363" s="97"/>
      <c r="BB363" s="98"/>
      <c r="BC363" s="98"/>
      <c r="BD363" s="98"/>
      <c r="BE363" s="116"/>
      <c r="BF363" s="101"/>
      <c r="BG363" s="84"/>
      <c r="BH363" s="84"/>
      <c r="BI363" s="102"/>
      <c r="BJ363" s="102"/>
      <c r="BK363" s="102"/>
      <c r="BL363" s="103"/>
      <c r="BM363" s="104"/>
      <c r="BN363" s="102"/>
      <c r="BO363" s="102"/>
      <c r="BP363" s="104"/>
      <c r="BQ363" s="104"/>
      <c r="BR363" s="104"/>
      <c r="BS363" s="231"/>
      <c r="BT363" s="105">
        <f t="shared" si="241"/>
        <v>1</v>
      </c>
      <c r="BU363" s="105">
        <f t="shared" si="242"/>
        <v>1</v>
      </c>
      <c r="BV363" s="105">
        <f t="shared" si="243"/>
        <v>1</v>
      </c>
      <c r="BW363" s="105">
        <f t="shared" si="231"/>
        <v>1</v>
      </c>
      <c r="BX363" s="105">
        <f t="shared" si="244"/>
        <v>1</v>
      </c>
      <c r="BY363" s="105">
        <f t="shared" si="245"/>
        <v>1</v>
      </c>
      <c r="BZ363" s="105">
        <f t="shared" si="246"/>
        <v>1</v>
      </c>
      <c r="CA363" s="215">
        <v>0.98</v>
      </c>
      <c r="CB363" s="215">
        <v>0.9</v>
      </c>
      <c r="CC363" s="314"/>
      <c r="CD363" s="314"/>
      <c r="CE363" s="314"/>
      <c r="CF363" s="314"/>
      <c r="CG363" s="314"/>
      <c r="CH363" s="314"/>
      <c r="CI363" s="314"/>
      <c r="CJ363" s="216">
        <v>0.998</v>
      </c>
      <c r="CK363" s="216">
        <v>0.95</v>
      </c>
      <c r="CL363" s="217">
        <f t="shared" si="233"/>
        <v>0</v>
      </c>
      <c r="CM363" s="217">
        <f t="shared" si="234"/>
        <v>0</v>
      </c>
      <c r="CN363" s="217">
        <f t="shared" si="235"/>
        <v>0</v>
      </c>
      <c r="CO363" s="217">
        <f t="shared" si="236"/>
        <v>0</v>
      </c>
      <c r="CP363" s="217">
        <f t="shared" si="237"/>
        <v>0</v>
      </c>
      <c r="CQ363" s="217">
        <f t="shared" si="238"/>
        <v>0</v>
      </c>
      <c r="CR363" s="217">
        <f t="shared" si="239"/>
        <v>0</v>
      </c>
      <c r="CS363" s="317"/>
      <c r="CT363" s="317"/>
      <c r="CU363" s="317"/>
      <c r="CV363" s="317"/>
      <c r="CW363" s="317"/>
      <c r="CX363" s="317"/>
      <c r="CY363" s="317"/>
      <c r="CZ363" s="316"/>
      <c r="DA363" s="312"/>
      <c r="DB363" s="312"/>
      <c r="DC363" s="312"/>
      <c r="DD363" s="312"/>
      <c r="DE363" s="84">
        <f t="shared" si="223"/>
        <v>0</v>
      </c>
      <c r="DF363" s="84">
        <f t="shared" si="223"/>
        <v>0</v>
      </c>
      <c r="DG363" s="84">
        <f t="shared" si="223"/>
        <v>0</v>
      </c>
      <c r="DH363" s="84">
        <f t="shared" si="224"/>
        <v>0</v>
      </c>
      <c r="DI363" s="84">
        <f t="shared" si="224"/>
        <v>0</v>
      </c>
      <c r="DJ363" s="84">
        <f t="shared" si="224"/>
        <v>0</v>
      </c>
      <c r="DK363" s="84">
        <f t="shared" si="224"/>
        <v>0</v>
      </c>
      <c r="DL363" s="311"/>
      <c r="DM363" s="311"/>
      <c r="DN363" s="311"/>
      <c r="DO363" s="311"/>
      <c r="DP363" s="311"/>
      <c r="DQ363" s="311"/>
      <c r="DR363" s="311"/>
    </row>
    <row r="364" spans="1:122" ht="13.5" thickBot="1" x14ac:dyDescent="0.25">
      <c r="A364" s="84">
        <v>2038</v>
      </c>
      <c r="B364" s="309"/>
      <c r="C364" s="117"/>
      <c r="D364" s="87"/>
      <c r="E364" s="84"/>
      <c r="F364" s="88"/>
      <c r="G364" s="84"/>
      <c r="H364" s="89"/>
      <c r="I364" s="88"/>
      <c r="J364" s="84"/>
      <c r="K364" s="88"/>
      <c r="L364" s="89"/>
      <c r="M364" s="88"/>
      <c r="N364" s="88"/>
      <c r="O364" s="88"/>
      <c r="P364" s="90"/>
      <c r="Q364" s="88"/>
      <c r="R364" s="88"/>
      <c r="S364" s="88"/>
      <c r="T364" s="90"/>
      <c r="U364" s="88"/>
      <c r="V364" s="88"/>
      <c r="W364" s="88"/>
      <c r="X364" s="90"/>
      <c r="Y364" s="84"/>
      <c r="Z364" s="84"/>
      <c r="AA364" s="94"/>
      <c r="AB364" s="114"/>
      <c r="AC364" s="84"/>
      <c r="AD364" s="84"/>
      <c r="AE364" s="114"/>
      <c r="AF364" s="84"/>
      <c r="AG364" s="84"/>
      <c r="AH364" s="114"/>
      <c r="AI364" s="84"/>
      <c r="AJ364" s="84"/>
      <c r="AK364" s="218"/>
      <c r="AL364" s="84"/>
      <c r="AM364" s="94"/>
      <c r="AN364" s="218"/>
      <c r="AO364" s="84"/>
      <c r="AP364" s="94"/>
      <c r="AQ364" s="218"/>
      <c r="AR364" s="84"/>
      <c r="AS364" s="94"/>
      <c r="AT364" s="218"/>
      <c r="AU364" s="84"/>
      <c r="AV364" s="219"/>
      <c r="AW364" s="220"/>
      <c r="AX364" s="220"/>
      <c r="AY364" s="221"/>
      <c r="AZ364" s="115"/>
      <c r="BA364" s="97"/>
      <c r="BB364" s="98"/>
      <c r="BC364" s="98"/>
      <c r="BD364" s="98"/>
      <c r="BE364" s="116"/>
      <c r="BF364" s="101"/>
      <c r="BG364" s="84"/>
      <c r="BH364" s="84"/>
      <c r="BI364" s="102"/>
      <c r="BJ364" s="102"/>
      <c r="BK364" s="102"/>
      <c r="BL364" s="103"/>
      <c r="BM364" s="104"/>
      <c r="BN364" s="102"/>
      <c r="BO364" s="102"/>
      <c r="BP364" s="104"/>
      <c r="BQ364" s="104"/>
      <c r="BR364" s="104"/>
      <c r="BS364" s="231"/>
      <c r="BT364" s="105">
        <f t="shared" si="241"/>
        <v>1</v>
      </c>
      <c r="BU364" s="105">
        <f t="shared" si="242"/>
        <v>1</v>
      </c>
      <c r="BV364" s="105">
        <f t="shared" si="243"/>
        <v>1</v>
      </c>
      <c r="BW364" s="105">
        <f t="shared" si="231"/>
        <v>1</v>
      </c>
      <c r="BX364" s="105">
        <f t="shared" si="244"/>
        <v>1</v>
      </c>
      <c r="BY364" s="105">
        <f t="shared" si="245"/>
        <v>1</v>
      </c>
      <c r="BZ364" s="105">
        <f t="shared" si="246"/>
        <v>1</v>
      </c>
      <c r="CA364" s="215">
        <v>0.98</v>
      </c>
      <c r="CB364" s="215">
        <v>0.9</v>
      </c>
      <c r="CC364" s="314"/>
      <c r="CD364" s="314"/>
      <c r="CE364" s="314"/>
      <c r="CF364" s="314"/>
      <c r="CG364" s="314"/>
      <c r="CH364" s="314"/>
      <c r="CI364" s="314"/>
      <c r="CJ364" s="216">
        <v>0.998</v>
      </c>
      <c r="CK364" s="216">
        <v>0.95</v>
      </c>
      <c r="CL364" s="217">
        <f t="shared" si="233"/>
        <v>0</v>
      </c>
      <c r="CM364" s="217">
        <f t="shared" si="234"/>
        <v>0</v>
      </c>
      <c r="CN364" s="217">
        <f t="shared" si="235"/>
        <v>0</v>
      </c>
      <c r="CO364" s="217">
        <f t="shared" si="236"/>
        <v>0</v>
      </c>
      <c r="CP364" s="217">
        <f t="shared" si="237"/>
        <v>0</v>
      </c>
      <c r="CQ364" s="217">
        <f t="shared" si="238"/>
        <v>0</v>
      </c>
      <c r="CR364" s="217">
        <f t="shared" si="239"/>
        <v>0</v>
      </c>
      <c r="CS364" s="317"/>
      <c r="CT364" s="317"/>
      <c r="CU364" s="317"/>
      <c r="CV364" s="317"/>
      <c r="CW364" s="317"/>
      <c r="CX364" s="317"/>
      <c r="CY364" s="317"/>
      <c r="CZ364" s="316"/>
      <c r="DA364" s="312"/>
      <c r="DB364" s="312"/>
      <c r="DC364" s="312"/>
      <c r="DD364" s="312"/>
      <c r="DE364" s="84">
        <f t="shared" si="223"/>
        <v>0</v>
      </c>
      <c r="DF364" s="84">
        <f t="shared" si="223"/>
        <v>0</v>
      </c>
      <c r="DG364" s="84">
        <f t="shared" si="223"/>
        <v>0</v>
      </c>
      <c r="DH364" s="84">
        <f t="shared" si="224"/>
        <v>0</v>
      </c>
      <c r="DI364" s="84">
        <f t="shared" si="224"/>
        <v>0</v>
      </c>
      <c r="DJ364" s="84">
        <f t="shared" si="224"/>
        <v>0</v>
      </c>
      <c r="DK364" s="84">
        <f t="shared" si="224"/>
        <v>0</v>
      </c>
      <c r="DL364" s="311"/>
      <c r="DM364" s="311"/>
      <c r="DN364" s="311"/>
      <c r="DO364" s="311"/>
      <c r="DP364" s="311"/>
      <c r="DQ364" s="311"/>
      <c r="DR364" s="311"/>
    </row>
    <row r="365" spans="1:122" ht="13.5" thickBot="1" x14ac:dyDescent="0.25">
      <c r="A365" s="84">
        <v>2039</v>
      </c>
      <c r="B365" s="309"/>
      <c r="C365" s="117"/>
      <c r="D365" s="87"/>
      <c r="E365" s="84"/>
      <c r="F365" s="88"/>
      <c r="G365" s="84"/>
      <c r="H365" s="89"/>
      <c r="I365" s="88"/>
      <c r="J365" s="84"/>
      <c r="K365" s="88"/>
      <c r="L365" s="89"/>
      <c r="M365" s="88"/>
      <c r="N365" s="88"/>
      <c r="O365" s="88"/>
      <c r="P365" s="90"/>
      <c r="Q365" s="88"/>
      <c r="R365" s="88"/>
      <c r="S365" s="88"/>
      <c r="T365" s="90"/>
      <c r="U365" s="88"/>
      <c r="V365" s="88"/>
      <c r="W365" s="88"/>
      <c r="X365" s="90"/>
      <c r="Y365" s="84"/>
      <c r="Z365" s="84"/>
      <c r="AA365" s="94"/>
      <c r="AB365" s="114"/>
      <c r="AC365" s="84"/>
      <c r="AD365" s="84"/>
      <c r="AE365" s="114"/>
      <c r="AF365" s="84"/>
      <c r="AG365" s="84"/>
      <c r="AH365" s="114"/>
      <c r="AI365" s="84"/>
      <c r="AJ365" s="84"/>
      <c r="AK365" s="218"/>
      <c r="AL365" s="84"/>
      <c r="AM365" s="94"/>
      <c r="AN365" s="218"/>
      <c r="AO365" s="84"/>
      <c r="AP365" s="94"/>
      <c r="AQ365" s="218"/>
      <c r="AR365" s="84"/>
      <c r="AS365" s="94"/>
      <c r="AT365" s="218"/>
      <c r="AU365" s="84"/>
      <c r="AV365" s="219"/>
      <c r="AW365" s="220"/>
      <c r="AX365" s="220"/>
      <c r="AY365" s="221"/>
      <c r="AZ365" s="115"/>
      <c r="BA365" s="97"/>
      <c r="BB365" s="98"/>
      <c r="BC365" s="98"/>
      <c r="BD365" s="98"/>
      <c r="BE365" s="116"/>
      <c r="BF365" s="101"/>
      <c r="BG365" s="84"/>
      <c r="BH365" s="84"/>
      <c r="BI365" s="102"/>
      <c r="BJ365" s="102"/>
      <c r="BK365" s="102"/>
      <c r="BL365" s="103"/>
      <c r="BM365" s="104"/>
      <c r="BN365" s="102"/>
      <c r="BO365" s="102"/>
      <c r="BP365" s="104"/>
      <c r="BQ365" s="104"/>
      <c r="BR365" s="104"/>
      <c r="BS365" s="231"/>
      <c r="BT365" s="105">
        <f t="shared" si="241"/>
        <v>1</v>
      </c>
      <c r="BU365" s="105">
        <f t="shared" si="242"/>
        <v>1</v>
      </c>
      <c r="BV365" s="105">
        <f t="shared" si="243"/>
        <v>1</v>
      </c>
      <c r="BW365" s="105">
        <f t="shared" si="231"/>
        <v>1</v>
      </c>
      <c r="BX365" s="105">
        <f t="shared" si="244"/>
        <v>1</v>
      </c>
      <c r="BY365" s="105">
        <f t="shared" si="245"/>
        <v>1</v>
      </c>
      <c r="BZ365" s="105">
        <f t="shared" si="246"/>
        <v>1</v>
      </c>
      <c r="CA365" s="215">
        <v>0.98</v>
      </c>
      <c r="CB365" s="215">
        <v>0.9</v>
      </c>
      <c r="CC365" s="314"/>
      <c r="CD365" s="314"/>
      <c r="CE365" s="314"/>
      <c r="CF365" s="314"/>
      <c r="CG365" s="314"/>
      <c r="CH365" s="314"/>
      <c r="CI365" s="314"/>
      <c r="CJ365" s="216">
        <v>0.998</v>
      </c>
      <c r="CK365" s="216">
        <v>0.95</v>
      </c>
      <c r="CL365" s="217">
        <f t="shared" si="233"/>
        <v>0</v>
      </c>
      <c r="CM365" s="217">
        <f t="shared" si="234"/>
        <v>0</v>
      </c>
      <c r="CN365" s="217">
        <f t="shared" si="235"/>
        <v>0</v>
      </c>
      <c r="CO365" s="217">
        <f t="shared" si="236"/>
        <v>0</v>
      </c>
      <c r="CP365" s="217">
        <f t="shared" si="237"/>
        <v>0</v>
      </c>
      <c r="CQ365" s="217">
        <f t="shared" si="238"/>
        <v>0</v>
      </c>
      <c r="CR365" s="217">
        <f t="shared" si="239"/>
        <v>0</v>
      </c>
      <c r="CS365" s="317"/>
      <c r="CT365" s="317"/>
      <c r="CU365" s="317"/>
      <c r="CV365" s="317"/>
      <c r="CW365" s="317"/>
      <c r="CX365" s="317"/>
      <c r="CY365" s="317"/>
      <c r="CZ365" s="316"/>
      <c r="DA365" s="312"/>
      <c r="DB365" s="312"/>
      <c r="DC365" s="312"/>
      <c r="DD365" s="312"/>
      <c r="DE365" s="84">
        <f t="shared" si="223"/>
        <v>0</v>
      </c>
      <c r="DF365" s="84">
        <f t="shared" si="223"/>
        <v>0</v>
      </c>
      <c r="DG365" s="84">
        <f t="shared" si="223"/>
        <v>0</v>
      </c>
      <c r="DH365" s="84">
        <f t="shared" si="224"/>
        <v>0</v>
      </c>
      <c r="DI365" s="84">
        <f t="shared" si="224"/>
        <v>0</v>
      </c>
      <c r="DJ365" s="84">
        <f t="shared" si="224"/>
        <v>0</v>
      </c>
      <c r="DK365" s="84">
        <f t="shared" si="224"/>
        <v>0</v>
      </c>
      <c r="DL365" s="311"/>
      <c r="DM365" s="311"/>
      <c r="DN365" s="311"/>
      <c r="DO365" s="311"/>
      <c r="DP365" s="311"/>
      <c r="DQ365" s="311"/>
      <c r="DR365" s="311"/>
    </row>
    <row r="366" spans="1:122" ht="13.5" thickBot="1" x14ac:dyDescent="0.25">
      <c r="A366" s="84">
        <v>2040</v>
      </c>
      <c r="B366" s="310"/>
      <c r="C366" s="117"/>
      <c r="D366" s="87"/>
      <c r="E366" s="84"/>
      <c r="F366" s="88"/>
      <c r="G366" s="84"/>
      <c r="H366" s="89"/>
      <c r="I366" s="88"/>
      <c r="J366" s="84"/>
      <c r="K366" s="88"/>
      <c r="L366" s="89"/>
      <c r="M366" s="88"/>
      <c r="N366" s="88"/>
      <c r="O366" s="88"/>
      <c r="P366" s="90"/>
      <c r="Q366" s="88"/>
      <c r="R366" s="88"/>
      <c r="S366" s="88"/>
      <c r="T366" s="90"/>
      <c r="U366" s="88"/>
      <c r="V366" s="88"/>
      <c r="W366" s="88"/>
      <c r="X366" s="90"/>
      <c r="Y366" s="84"/>
      <c r="Z366" s="84"/>
      <c r="AA366" s="94"/>
      <c r="AB366" s="114"/>
      <c r="AC366" s="84"/>
      <c r="AD366" s="84"/>
      <c r="AE366" s="114"/>
      <c r="AF366" s="84"/>
      <c r="AG366" s="84"/>
      <c r="AH366" s="114"/>
      <c r="AI366" s="84"/>
      <c r="AJ366" s="84"/>
      <c r="AK366" s="218"/>
      <c r="AL366" s="84"/>
      <c r="AM366" s="94"/>
      <c r="AN366" s="218"/>
      <c r="AO366" s="84"/>
      <c r="AP366" s="94"/>
      <c r="AQ366" s="218"/>
      <c r="AR366" s="84"/>
      <c r="AS366" s="94"/>
      <c r="AT366" s="218"/>
      <c r="AU366" s="84"/>
      <c r="AV366" s="219"/>
      <c r="AW366" s="220"/>
      <c r="AX366" s="220"/>
      <c r="AY366" s="221"/>
      <c r="AZ366" s="115"/>
      <c r="BA366" s="97"/>
      <c r="BB366" s="98"/>
      <c r="BC366" s="98"/>
      <c r="BD366" s="98"/>
      <c r="BE366" s="116"/>
      <c r="BF366" s="101"/>
      <c r="BG366" s="84"/>
      <c r="BH366" s="84"/>
      <c r="BI366" s="102"/>
      <c r="BJ366" s="102"/>
      <c r="BK366" s="102"/>
      <c r="BL366" s="103"/>
      <c r="BM366" s="104"/>
      <c r="BN366" s="102"/>
      <c r="BO366" s="102"/>
      <c r="BP366" s="104"/>
      <c r="BQ366" s="104"/>
      <c r="BR366" s="104"/>
      <c r="BS366" s="231"/>
      <c r="BT366" s="105">
        <f t="shared" si="241"/>
        <v>1</v>
      </c>
      <c r="BU366" s="105">
        <f t="shared" si="242"/>
        <v>1</v>
      </c>
      <c r="BV366" s="105">
        <f t="shared" si="243"/>
        <v>1</v>
      </c>
      <c r="BW366" s="105">
        <f t="shared" si="231"/>
        <v>1</v>
      </c>
      <c r="BX366" s="105">
        <f t="shared" si="244"/>
        <v>1</v>
      </c>
      <c r="BY366" s="105">
        <f t="shared" si="245"/>
        <v>1</v>
      </c>
      <c r="BZ366" s="105">
        <f t="shared" si="246"/>
        <v>1</v>
      </c>
      <c r="CA366" s="215">
        <v>0.98</v>
      </c>
      <c r="CB366" s="215">
        <v>0.9</v>
      </c>
      <c r="CC366" s="315"/>
      <c r="CD366" s="315"/>
      <c r="CE366" s="315"/>
      <c r="CF366" s="315"/>
      <c r="CG366" s="315"/>
      <c r="CH366" s="315"/>
      <c r="CI366" s="315"/>
      <c r="CJ366" s="216">
        <v>0.998</v>
      </c>
      <c r="CK366" s="216">
        <v>0.95</v>
      </c>
      <c r="CL366" s="217">
        <f t="shared" si="233"/>
        <v>0</v>
      </c>
      <c r="CM366" s="217">
        <f t="shared" si="234"/>
        <v>0</v>
      </c>
      <c r="CN366" s="217">
        <f t="shared" si="235"/>
        <v>0</v>
      </c>
      <c r="CO366" s="217">
        <f t="shared" si="236"/>
        <v>0</v>
      </c>
      <c r="CP366" s="217">
        <f t="shared" si="237"/>
        <v>0</v>
      </c>
      <c r="CQ366" s="217">
        <f t="shared" si="238"/>
        <v>0</v>
      </c>
      <c r="CR366" s="217">
        <f t="shared" si="239"/>
        <v>0</v>
      </c>
      <c r="CS366" s="317"/>
      <c r="CT366" s="317"/>
      <c r="CU366" s="317"/>
      <c r="CV366" s="317"/>
      <c r="CW366" s="317"/>
      <c r="CX366" s="317"/>
      <c r="CY366" s="317"/>
      <c r="CZ366" s="316"/>
      <c r="DA366" s="312"/>
      <c r="DB366" s="312"/>
      <c r="DC366" s="312"/>
      <c r="DD366" s="312"/>
      <c r="DE366" s="84">
        <f t="shared" si="223"/>
        <v>0</v>
      </c>
      <c r="DF366" s="84">
        <f t="shared" si="223"/>
        <v>0</v>
      </c>
      <c r="DG366" s="84">
        <f t="shared" si="223"/>
        <v>0</v>
      </c>
      <c r="DH366" s="84">
        <f t="shared" si="224"/>
        <v>0</v>
      </c>
      <c r="DI366" s="84">
        <f t="shared" si="224"/>
        <v>0</v>
      </c>
      <c r="DJ366" s="84">
        <f t="shared" si="224"/>
        <v>0</v>
      </c>
      <c r="DK366" s="84">
        <f t="shared" si="224"/>
        <v>0</v>
      </c>
      <c r="DL366" s="311"/>
      <c r="DM366" s="311"/>
      <c r="DN366" s="311"/>
      <c r="DO366" s="311"/>
      <c r="DP366" s="311"/>
      <c r="DQ366" s="311"/>
      <c r="DR366" s="311"/>
    </row>
    <row r="367" spans="1:122" ht="13.5" thickBot="1" x14ac:dyDescent="0.25">
      <c r="A367" s="84">
        <v>2041</v>
      </c>
      <c r="B367" s="308">
        <v>19</v>
      </c>
      <c r="C367" s="117"/>
      <c r="D367" s="87"/>
      <c r="E367" s="84"/>
      <c r="F367" s="88"/>
      <c r="G367" s="84"/>
      <c r="H367" s="89"/>
      <c r="I367" s="88"/>
      <c r="J367" s="84"/>
      <c r="K367" s="88"/>
      <c r="L367" s="89"/>
      <c r="M367" s="88"/>
      <c r="N367" s="88"/>
      <c r="O367" s="88"/>
      <c r="P367" s="90"/>
      <c r="Q367" s="88"/>
      <c r="R367" s="88"/>
      <c r="S367" s="88"/>
      <c r="T367" s="90"/>
      <c r="U367" s="88"/>
      <c r="V367" s="88"/>
      <c r="W367" s="88"/>
      <c r="X367" s="90"/>
      <c r="Y367" s="84"/>
      <c r="Z367" s="84"/>
      <c r="AA367" s="94"/>
      <c r="AB367" s="114"/>
      <c r="AC367" s="84"/>
      <c r="AD367" s="84"/>
      <c r="AE367" s="114"/>
      <c r="AF367" s="84"/>
      <c r="AG367" s="84"/>
      <c r="AH367" s="114"/>
      <c r="AI367" s="84"/>
      <c r="AJ367" s="84"/>
      <c r="AK367" s="218"/>
      <c r="AL367" s="84"/>
      <c r="AM367" s="94"/>
      <c r="AN367" s="218"/>
      <c r="AO367" s="84"/>
      <c r="AP367" s="94"/>
      <c r="AQ367" s="218"/>
      <c r="AR367" s="84"/>
      <c r="AS367" s="94"/>
      <c r="AT367" s="218"/>
      <c r="AU367" s="84"/>
      <c r="AV367" s="219"/>
      <c r="AW367" s="220"/>
      <c r="AX367" s="220"/>
      <c r="AY367" s="221"/>
      <c r="AZ367" s="115"/>
      <c r="BA367" s="97"/>
      <c r="BB367" s="98"/>
      <c r="BC367" s="98"/>
      <c r="BD367" s="98"/>
      <c r="BE367" s="116"/>
      <c r="BF367" s="101"/>
      <c r="BG367" s="84"/>
      <c r="BH367" s="84"/>
      <c r="BI367" s="102"/>
      <c r="BJ367" s="102"/>
      <c r="BK367" s="102"/>
      <c r="BL367" s="103"/>
      <c r="BM367" s="104"/>
      <c r="BN367" s="102"/>
      <c r="BO367" s="102"/>
      <c r="BP367" s="104"/>
      <c r="BQ367" s="104"/>
      <c r="BR367" s="104"/>
      <c r="BS367" s="231"/>
      <c r="BT367" s="105">
        <f t="shared" si="241"/>
        <v>1</v>
      </c>
      <c r="BU367" s="105">
        <f t="shared" si="242"/>
        <v>1</v>
      </c>
      <c r="BV367" s="105">
        <f t="shared" si="243"/>
        <v>1</v>
      </c>
      <c r="BW367" s="105">
        <f t="shared" si="231"/>
        <v>1</v>
      </c>
      <c r="BX367" s="105">
        <f t="shared" si="244"/>
        <v>1</v>
      </c>
      <c r="BY367" s="105">
        <f t="shared" si="245"/>
        <v>1</v>
      </c>
      <c r="BZ367" s="105">
        <f t="shared" si="246"/>
        <v>1</v>
      </c>
      <c r="CA367" s="215">
        <v>0.98</v>
      </c>
      <c r="CB367" s="215">
        <v>0.9</v>
      </c>
      <c r="CC367" s="313">
        <f t="shared" ref="CC367:CI367" si="249">AVERAGE(BT367:BT373)</f>
        <v>1</v>
      </c>
      <c r="CD367" s="313">
        <f t="shared" si="249"/>
        <v>1</v>
      </c>
      <c r="CE367" s="313">
        <f t="shared" si="249"/>
        <v>1</v>
      </c>
      <c r="CF367" s="313">
        <f t="shared" si="249"/>
        <v>1</v>
      </c>
      <c r="CG367" s="313">
        <f t="shared" si="249"/>
        <v>1</v>
      </c>
      <c r="CH367" s="313">
        <f t="shared" si="249"/>
        <v>1</v>
      </c>
      <c r="CI367" s="313">
        <f t="shared" si="249"/>
        <v>1</v>
      </c>
      <c r="CJ367" s="216">
        <v>0.998</v>
      </c>
      <c r="CK367" s="216">
        <v>0.95</v>
      </c>
      <c r="CL367" s="217">
        <f t="shared" si="233"/>
        <v>0</v>
      </c>
      <c r="CM367" s="217">
        <f t="shared" si="234"/>
        <v>0</v>
      </c>
      <c r="CN367" s="217">
        <f t="shared" si="235"/>
        <v>0</v>
      </c>
      <c r="CO367" s="217">
        <f t="shared" si="236"/>
        <v>0</v>
      </c>
      <c r="CP367" s="217">
        <f t="shared" si="237"/>
        <v>0</v>
      </c>
      <c r="CQ367" s="217">
        <f t="shared" si="238"/>
        <v>0</v>
      </c>
      <c r="CR367" s="217">
        <f t="shared" si="239"/>
        <v>0</v>
      </c>
      <c r="CS367" s="316">
        <f t="shared" ref="CS367:CY367" si="250">AVERAGE(CL367:CL373)</f>
        <v>0</v>
      </c>
      <c r="CT367" s="316">
        <f t="shared" si="250"/>
        <v>0</v>
      </c>
      <c r="CU367" s="316">
        <f t="shared" si="250"/>
        <v>0</v>
      </c>
      <c r="CV367" s="316">
        <f t="shared" si="250"/>
        <v>0</v>
      </c>
      <c r="CW367" s="316">
        <f t="shared" si="250"/>
        <v>0</v>
      </c>
      <c r="CX367" s="316">
        <f t="shared" si="250"/>
        <v>0</v>
      </c>
      <c r="CY367" s="316">
        <f t="shared" si="250"/>
        <v>0</v>
      </c>
      <c r="CZ367" s="316" t="e">
        <f>(SUM(Q366:Q372)-SUM(R366:R372))/SUM(Q366:Q372)</f>
        <v>#DIV/0!</v>
      </c>
      <c r="DA367" s="312" t="e">
        <f>(SUM(U366:U372)-SUM(V366:V372))/SUM(U366:U372)</f>
        <v>#DIV/0!</v>
      </c>
      <c r="DB367" s="312" t="e">
        <f>((SUM(E366:E372)-SUM(F366:F372))/SUM(E366:E372))</f>
        <v>#DIV/0!</v>
      </c>
      <c r="DC367" s="312" t="e">
        <f>((SUM(I366:I372)-SUM(J366:J372))/SUM(I366:I372))</f>
        <v>#DIV/0!</v>
      </c>
      <c r="DD367" s="312" t="e">
        <f>((SUM(M366:M372)-SUM(N366:N372))/SUM(M366:M372))</f>
        <v>#DIV/0!</v>
      </c>
      <c r="DE367" s="84">
        <f t="shared" si="223"/>
        <v>0</v>
      </c>
      <c r="DF367" s="84">
        <f t="shared" si="223"/>
        <v>0</v>
      </c>
      <c r="DG367" s="84">
        <f t="shared" si="223"/>
        <v>0</v>
      </c>
      <c r="DH367" s="84">
        <f t="shared" si="224"/>
        <v>0</v>
      </c>
      <c r="DI367" s="84">
        <f t="shared" si="224"/>
        <v>0</v>
      </c>
      <c r="DJ367" s="84">
        <f t="shared" si="224"/>
        <v>0</v>
      </c>
      <c r="DK367" s="84">
        <f t="shared" si="224"/>
        <v>0</v>
      </c>
      <c r="DL367" s="311">
        <f>IF(CC367&lt;99%,5000,IF(CC367&lt;99.2%,4500,IF(CC367&lt;99.3%,4000,IF(CC367&lt;99.4%,3500,IF(CC367&lt;99.5%,3000,IF(CC367&lt;99.6%,2500,IF(CC367&lt;99.7%,2000,IF(CC367&lt;99.8%,1500,))))))))</f>
        <v>0</v>
      </c>
      <c r="DM367" s="311">
        <f>IF(CD367&lt;99%,5000,IF(CD367&lt;99.2%,4500,IF(CD367&lt;99.3%,4000,IF(CD367&lt;99.4%,3500,IF(CD367&lt;99.5%,3000,IF(CD367&lt;99.6%,2500,IF(CD367&lt;99.7%,2000,IF(CD367&lt;99.8%,1500,))))))))</f>
        <v>0</v>
      </c>
      <c r="DN367" s="311">
        <f>IF(CE367&lt;99%,5000,IF(CE367&lt;99.2%,4500,IF(CE367&lt;99.3%,4000,IF(CE367&lt;99.4%,3500,IF(CE367&lt;99.5%,3000,IF(CE367&lt;99.6%,2500,IF(CE367&lt;99.7%,2000,IF(CE367&lt;99.8%,1500,))))))))</f>
        <v>0</v>
      </c>
      <c r="DO367" s="311">
        <f>IF(CF367&lt;88.2%,5000,IF(CF367&lt;88.4%,4500,IF(CF367&lt;88.5%,4000,IF(CF367&lt;88.6%,3500,IF(CF367&lt;88.7%,3000,IF(CF367&lt;88.8%,2500,IF(CF367&lt;88.9%,2000,IF(CF367&lt;90%,1500,))))))))</f>
        <v>0</v>
      </c>
      <c r="DP367" s="311">
        <f>IF(CG367&lt;99%,5000,IF(CG367&lt;99.2%,4500,IF(CG367&lt;99.3%,4000,IF(CG367&lt;99.4%,3500,IF(CG367&lt;99.5%,3000,IF(CG367&lt;99.6%,2500,IF(CG367&lt;99.7%,2000,IF(CG367&lt;99.8%,1500,))))))))</f>
        <v>0</v>
      </c>
      <c r="DQ367" s="311">
        <f>IF(CH367&lt;99%,5000,IF(CH367&lt;99.2%,4500,IF(CH367&lt;99.3%,4000,IF(CH367&lt;99.4%,3500,IF(CH367&lt;99.5%,3000,IF(CH367&lt;99.6%,2500,IF(CH367&lt;99.7%,2000,IF(CH367&lt;99.8%,1500,))))))))</f>
        <v>0</v>
      </c>
      <c r="DR367" s="311">
        <f>IF(CI367&lt;99%,5000,IF(CI367&lt;99.2%,4500,IF(CI367&lt;99.3%,4000,IF(CI367&lt;99.4%,3500,IF(CI367&lt;99.5%,3000,IF(CI367&lt;99.6%,2500,IF(CI367&lt;99.7%,2000,IF(CI367&lt;99.8%,1500,))))))))</f>
        <v>0</v>
      </c>
    </row>
    <row r="368" spans="1:122" ht="13.5" thickBot="1" x14ac:dyDescent="0.25">
      <c r="A368" s="84">
        <v>2042</v>
      </c>
      <c r="B368" s="309"/>
      <c r="C368" s="117"/>
      <c r="D368" s="87"/>
      <c r="E368" s="84"/>
      <c r="F368" s="88"/>
      <c r="G368" s="84"/>
      <c r="H368" s="89"/>
      <c r="I368" s="88"/>
      <c r="J368" s="84"/>
      <c r="K368" s="88"/>
      <c r="L368" s="89"/>
      <c r="M368" s="88"/>
      <c r="N368" s="88"/>
      <c r="O368" s="88"/>
      <c r="P368" s="90"/>
      <c r="Q368" s="88"/>
      <c r="R368" s="88"/>
      <c r="S368" s="88"/>
      <c r="T368" s="90"/>
      <c r="U368" s="88"/>
      <c r="V368" s="88"/>
      <c r="W368" s="88"/>
      <c r="X368" s="90"/>
      <c r="Y368" s="84"/>
      <c r="Z368" s="84"/>
      <c r="AA368" s="94"/>
      <c r="AB368" s="114"/>
      <c r="AC368" s="84"/>
      <c r="AD368" s="84"/>
      <c r="AE368" s="114"/>
      <c r="AF368" s="84"/>
      <c r="AG368" s="84"/>
      <c r="AH368" s="114"/>
      <c r="AI368" s="84"/>
      <c r="AJ368" s="84"/>
      <c r="AK368" s="218"/>
      <c r="AL368" s="84"/>
      <c r="AM368" s="94"/>
      <c r="AN368" s="218"/>
      <c r="AO368" s="84"/>
      <c r="AP368" s="94"/>
      <c r="AQ368" s="218"/>
      <c r="AR368" s="84"/>
      <c r="AS368" s="94"/>
      <c r="AT368" s="218"/>
      <c r="AU368" s="84"/>
      <c r="AV368" s="219"/>
      <c r="AW368" s="220"/>
      <c r="AX368" s="220"/>
      <c r="AY368" s="221"/>
      <c r="AZ368" s="115"/>
      <c r="BA368" s="97"/>
      <c r="BB368" s="98"/>
      <c r="BC368" s="98"/>
      <c r="BD368" s="98"/>
      <c r="BE368" s="116"/>
      <c r="BF368" s="101"/>
      <c r="BG368" s="84"/>
      <c r="BH368" s="84"/>
      <c r="BI368" s="102"/>
      <c r="BJ368" s="102"/>
      <c r="BK368" s="102"/>
      <c r="BL368" s="103"/>
      <c r="BM368" s="104"/>
      <c r="BN368" s="102"/>
      <c r="BO368" s="102"/>
      <c r="BP368" s="104"/>
      <c r="BQ368" s="104"/>
      <c r="BR368" s="104"/>
      <c r="BS368" s="231"/>
      <c r="BT368" s="105">
        <f t="shared" si="241"/>
        <v>1</v>
      </c>
      <c r="BU368" s="105">
        <f t="shared" si="242"/>
        <v>1</v>
      </c>
      <c r="BV368" s="105">
        <f t="shared" si="243"/>
        <v>1</v>
      </c>
      <c r="BW368" s="105">
        <f t="shared" si="231"/>
        <v>1</v>
      </c>
      <c r="BX368" s="105">
        <f t="shared" si="244"/>
        <v>1</v>
      </c>
      <c r="BY368" s="105">
        <f t="shared" si="245"/>
        <v>1</v>
      </c>
      <c r="BZ368" s="105">
        <f t="shared" si="246"/>
        <v>1</v>
      </c>
      <c r="CA368" s="215">
        <v>0.98</v>
      </c>
      <c r="CB368" s="215">
        <v>0.9</v>
      </c>
      <c r="CC368" s="314"/>
      <c r="CD368" s="314"/>
      <c r="CE368" s="314"/>
      <c r="CF368" s="314"/>
      <c r="CG368" s="314"/>
      <c r="CH368" s="314"/>
      <c r="CI368" s="314"/>
      <c r="CJ368" s="216">
        <v>0.998</v>
      </c>
      <c r="CK368" s="216">
        <v>0.95</v>
      </c>
      <c r="CL368" s="217">
        <f t="shared" si="233"/>
        <v>0</v>
      </c>
      <c r="CM368" s="217">
        <f t="shared" si="234"/>
        <v>0</v>
      </c>
      <c r="CN368" s="217">
        <f t="shared" si="235"/>
        <v>0</v>
      </c>
      <c r="CO368" s="217">
        <f t="shared" si="236"/>
        <v>0</v>
      </c>
      <c r="CP368" s="217">
        <f t="shared" si="237"/>
        <v>0</v>
      </c>
      <c r="CQ368" s="217">
        <f t="shared" si="238"/>
        <v>0</v>
      </c>
      <c r="CR368" s="217">
        <f t="shared" si="239"/>
        <v>0</v>
      </c>
      <c r="CS368" s="317"/>
      <c r="CT368" s="317"/>
      <c r="CU368" s="317"/>
      <c r="CV368" s="317"/>
      <c r="CW368" s="317"/>
      <c r="CX368" s="317"/>
      <c r="CY368" s="317"/>
      <c r="CZ368" s="316"/>
      <c r="DA368" s="312"/>
      <c r="DB368" s="312"/>
      <c r="DC368" s="312"/>
      <c r="DD368" s="312"/>
      <c r="DE368" s="84">
        <f t="shared" si="223"/>
        <v>0</v>
      </c>
      <c r="DF368" s="84">
        <f t="shared" si="223"/>
        <v>0</v>
      </c>
      <c r="DG368" s="84">
        <f t="shared" si="223"/>
        <v>0</v>
      </c>
      <c r="DH368" s="84">
        <f t="shared" si="224"/>
        <v>0</v>
      </c>
      <c r="DI368" s="84">
        <f t="shared" si="224"/>
        <v>0</v>
      </c>
      <c r="DJ368" s="84">
        <f t="shared" si="224"/>
        <v>0</v>
      </c>
      <c r="DK368" s="84">
        <f t="shared" si="224"/>
        <v>0</v>
      </c>
      <c r="DL368" s="311"/>
      <c r="DM368" s="311"/>
      <c r="DN368" s="311"/>
      <c r="DO368" s="311"/>
      <c r="DP368" s="311"/>
      <c r="DQ368" s="311"/>
      <c r="DR368" s="311"/>
    </row>
    <row r="369" spans="1:122" ht="13.5" thickBot="1" x14ac:dyDescent="0.25">
      <c r="A369" s="84">
        <v>2043</v>
      </c>
      <c r="B369" s="309"/>
      <c r="C369" s="117"/>
      <c r="D369" s="87"/>
      <c r="E369" s="84"/>
      <c r="F369" s="88"/>
      <c r="G369" s="84"/>
      <c r="H369" s="89"/>
      <c r="I369" s="88"/>
      <c r="J369" s="84"/>
      <c r="K369" s="88"/>
      <c r="L369" s="89"/>
      <c r="M369" s="88"/>
      <c r="N369" s="88"/>
      <c r="O369" s="88"/>
      <c r="P369" s="90"/>
      <c r="Q369" s="88"/>
      <c r="R369" s="88"/>
      <c r="S369" s="88"/>
      <c r="T369" s="90"/>
      <c r="U369" s="88"/>
      <c r="V369" s="88"/>
      <c r="W369" s="88"/>
      <c r="X369" s="90"/>
      <c r="Y369" s="84"/>
      <c r="Z369" s="84"/>
      <c r="AA369" s="94"/>
      <c r="AB369" s="114"/>
      <c r="AC369" s="84"/>
      <c r="AD369" s="84"/>
      <c r="AE369" s="114"/>
      <c r="AF369" s="84"/>
      <c r="AG369" s="84"/>
      <c r="AH369" s="114"/>
      <c r="AI369" s="84"/>
      <c r="AJ369" s="84"/>
      <c r="AK369" s="218"/>
      <c r="AL369" s="84"/>
      <c r="AM369" s="94"/>
      <c r="AN369" s="218"/>
      <c r="AO369" s="84"/>
      <c r="AP369" s="94"/>
      <c r="AQ369" s="218"/>
      <c r="AR369" s="84"/>
      <c r="AS369" s="94"/>
      <c r="AT369" s="218"/>
      <c r="AU369" s="84"/>
      <c r="AV369" s="219"/>
      <c r="AW369" s="220"/>
      <c r="AX369" s="220"/>
      <c r="AY369" s="221"/>
      <c r="AZ369" s="115"/>
      <c r="BA369" s="97"/>
      <c r="BB369" s="98"/>
      <c r="BC369" s="98"/>
      <c r="BD369" s="98"/>
      <c r="BE369" s="116"/>
      <c r="BF369" s="101"/>
      <c r="BG369" s="84"/>
      <c r="BH369" s="84"/>
      <c r="BI369" s="102"/>
      <c r="BJ369" s="102"/>
      <c r="BK369" s="102"/>
      <c r="BL369" s="103"/>
      <c r="BM369" s="104"/>
      <c r="BN369" s="102"/>
      <c r="BO369" s="102"/>
      <c r="BP369" s="104"/>
      <c r="BQ369" s="104"/>
      <c r="BR369" s="104"/>
      <c r="BS369" s="231"/>
      <c r="BT369" s="105">
        <f t="shared" si="241"/>
        <v>1</v>
      </c>
      <c r="BU369" s="105">
        <f t="shared" si="242"/>
        <v>1</v>
      </c>
      <c r="BV369" s="105">
        <f t="shared" si="243"/>
        <v>1</v>
      </c>
      <c r="BW369" s="105">
        <f t="shared" si="231"/>
        <v>1</v>
      </c>
      <c r="BX369" s="105">
        <f t="shared" si="244"/>
        <v>1</v>
      </c>
      <c r="BY369" s="105">
        <f t="shared" si="245"/>
        <v>1</v>
      </c>
      <c r="BZ369" s="105">
        <f t="shared" si="246"/>
        <v>1</v>
      </c>
      <c r="CA369" s="215">
        <v>0.98</v>
      </c>
      <c r="CB369" s="215">
        <v>0.9</v>
      </c>
      <c r="CC369" s="314"/>
      <c r="CD369" s="314"/>
      <c r="CE369" s="314"/>
      <c r="CF369" s="314"/>
      <c r="CG369" s="314"/>
      <c r="CH369" s="314"/>
      <c r="CI369" s="314"/>
      <c r="CJ369" s="216">
        <v>0.998</v>
      </c>
      <c r="CK369" s="216">
        <v>0.95</v>
      </c>
      <c r="CL369" s="217">
        <f t="shared" si="233"/>
        <v>0</v>
      </c>
      <c r="CM369" s="217">
        <f t="shared" si="234"/>
        <v>0</v>
      </c>
      <c r="CN369" s="217">
        <f t="shared" si="235"/>
        <v>0</v>
      </c>
      <c r="CO369" s="217">
        <f t="shared" si="236"/>
        <v>0</v>
      </c>
      <c r="CP369" s="217">
        <f t="shared" si="237"/>
        <v>0</v>
      </c>
      <c r="CQ369" s="217">
        <f t="shared" si="238"/>
        <v>0</v>
      </c>
      <c r="CR369" s="217">
        <f t="shared" si="239"/>
        <v>0</v>
      </c>
      <c r="CS369" s="317"/>
      <c r="CT369" s="317"/>
      <c r="CU369" s="317"/>
      <c r="CV369" s="317"/>
      <c r="CW369" s="317"/>
      <c r="CX369" s="317"/>
      <c r="CY369" s="317"/>
      <c r="CZ369" s="316"/>
      <c r="DA369" s="312"/>
      <c r="DB369" s="312"/>
      <c r="DC369" s="312"/>
      <c r="DD369" s="312"/>
      <c r="DE369" s="84">
        <f t="shared" si="223"/>
        <v>0</v>
      </c>
      <c r="DF369" s="84">
        <f t="shared" si="223"/>
        <v>0</v>
      </c>
      <c r="DG369" s="84">
        <f t="shared" si="223"/>
        <v>0</v>
      </c>
      <c r="DH369" s="84">
        <f t="shared" si="224"/>
        <v>0</v>
      </c>
      <c r="DI369" s="84">
        <f t="shared" si="224"/>
        <v>0</v>
      </c>
      <c r="DJ369" s="84">
        <f t="shared" si="224"/>
        <v>0</v>
      </c>
      <c r="DK369" s="84">
        <f t="shared" si="224"/>
        <v>0</v>
      </c>
      <c r="DL369" s="311"/>
      <c r="DM369" s="311"/>
      <c r="DN369" s="311"/>
      <c r="DO369" s="311"/>
      <c r="DP369" s="311"/>
      <c r="DQ369" s="311"/>
      <c r="DR369" s="311"/>
    </row>
    <row r="370" spans="1:122" ht="13.5" thickBot="1" x14ac:dyDescent="0.25">
      <c r="A370" s="84">
        <v>2044</v>
      </c>
      <c r="B370" s="309"/>
      <c r="C370" s="117"/>
      <c r="D370" s="87"/>
      <c r="E370" s="84"/>
      <c r="F370" s="88"/>
      <c r="G370" s="84"/>
      <c r="H370" s="89"/>
      <c r="I370" s="88"/>
      <c r="J370" s="84"/>
      <c r="K370" s="88"/>
      <c r="L370" s="89"/>
      <c r="M370" s="88"/>
      <c r="N370" s="88"/>
      <c r="O370" s="88"/>
      <c r="P370" s="90"/>
      <c r="Q370" s="88"/>
      <c r="R370" s="88"/>
      <c r="S370" s="88"/>
      <c r="T370" s="90"/>
      <c r="U370" s="88"/>
      <c r="V370" s="88"/>
      <c r="W370" s="88"/>
      <c r="X370" s="90"/>
      <c r="Y370" s="84"/>
      <c r="Z370" s="84"/>
      <c r="AA370" s="94"/>
      <c r="AB370" s="114"/>
      <c r="AC370" s="84"/>
      <c r="AD370" s="84"/>
      <c r="AE370" s="114"/>
      <c r="AF370" s="84"/>
      <c r="AG370" s="84"/>
      <c r="AH370" s="114"/>
      <c r="AI370" s="84"/>
      <c r="AJ370" s="84"/>
      <c r="AK370" s="218"/>
      <c r="AL370" s="84"/>
      <c r="AM370" s="94"/>
      <c r="AN370" s="218"/>
      <c r="AO370" s="84"/>
      <c r="AP370" s="94"/>
      <c r="AQ370" s="218"/>
      <c r="AR370" s="84"/>
      <c r="AS370" s="94"/>
      <c r="AT370" s="218"/>
      <c r="AU370" s="84"/>
      <c r="AV370" s="219"/>
      <c r="AW370" s="220"/>
      <c r="AX370" s="220"/>
      <c r="AY370" s="221"/>
      <c r="AZ370" s="115"/>
      <c r="BA370" s="97"/>
      <c r="BB370" s="98"/>
      <c r="BC370" s="98"/>
      <c r="BD370" s="98"/>
      <c r="BE370" s="116"/>
      <c r="BF370" s="101"/>
      <c r="BG370" s="84"/>
      <c r="BH370" s="84"/>
      <c r="BI370" s="102"/>
      <c r="BJ370" s="102"/>
      <c r="BK370" s="102"/>
      <c r="BL370" s="103"/>
      <c r="BM370" s="104"/>
      <c r="BN370" s="102"/>
      <c r="BO370" s="102"/>
      <c r="BP370" s="104"/>
      <c r="BQ370" s="104"/>
      <c r="BR370" s="104"/>
      <c r="BS370" s="231"/>
      <c r="BT370" s="105">
        <f t="shared" si="241"/>
        <v>1</v>
      </c>
      <c r="BU370" s="105">
        <f t="shared" si="242"/>
        <v>1</v>
      </c>
      <c r="BV370" s="105">
        <f t="shared" si="243"/>
        <v>1</v>
      </c>
      <c r="BW370" s="105">
        <f t="shared" si="231"/>
        <v>1</v>
      </c>
      <c r="BX370" s="105">
        <f t="shared" si="244"/>
        <v>1</v>
      </c>
      <c r="BY370" s="105">
        <f t="shared" si="245"/>
        <v>1</v>
      </c>
      <c r="BZ370" s="105">
        <f t="shared" si="246"/>
        <v>1</v>
      </c>
      <c r="CA370" s="215">
        <v>0.98</v>
      </c>
      <c r="CB370" s="215">
        <v>0.9</v>
      </c>
      <c r="CC370" s="314"/>
      <c r="CD370" s="314"/>
      <c r="CE370" s="314"/>
      <c r="CF370" s="314"/>
      <c r="CG370" s="314"/>
      <c r="CH370" s="314"/>
      <c r="CI370" s="314"/>
      <c r="CJ370" s="216">
        <v>0.998</v>
      </c>
      <c r="CK370" s="216">
        <v>0.95</v>
      </c>
      <c r="CL370" s="217">
        <f t="shared" si="233"/>
        <v>0</v>
      </c>
      <c r="CM370" s="217">
        <f t="shared" si="234"/>
        <v>0</v>
      </c>
      <c r="CN370" s="217">
        <f t="shared" si="235"/>
        <v>0</v>
      </c>
      <c r="CO370" s="217">
        <f t="shared" si="236"/>
        <v>0</v>
      </c>
      <c r="CP370" s="217">
        <f t="shared" si="237"/>
        <v>0</v>
      </c>
      <c r="CQ370" s="217">
        <f t="shared" si="238"/>
        <v>0</v>
      </c>
      <c r="CR370" s="217">
        <f t="shared" si="239"/>
        <v>0</v>
      </c>
      <c r="CS370" s="317"/>
      <c r="CT370" s="317"/>
      <c r="CU370" s="317"/>
      <c r="CV370" s="317"/>
      <c r="CW370" s="317"/>
      <c r="CX370" s="317"/>
      <c r="CY370" s="317"/>
      <c r="CZ370" s="316"/>
      <c r="DA370" s="312"/>
      <c r="DB370" s="312"/>
      <c r="DC370" s="312"/>
      <c r="DD370" s="312"/>
      <c r="DE370" s="84">
        <f t="shared" si="223"/>
        <v>0</v>
      </c>
      <c r="DF370" s="84">
        <f t="shared" si="223"/>
        <v>0</v>
      </c>
      <c r="DG370" s="84">
        <f t="shared" si="223"/>
        <v>0</v>
      </c>
      <c r="DH370" s="84">
        <f t="shared" si="224"/>
        <v>0</v>
      </c>
      <c r="DI370" s="84">
        <f t="shared" si="224"/>
        <v>0</v>
      </c>
      <c r="DJ370" s="84">
        <f t="shared" si="224"/>
        <v>0</v>
      </c>
      <c r="DK370" s="84">
        <f t="shared" si="224"/>
        <v>0</v>
      </c>
      <c r="DL370" s="311"/>
      <c r="DM370" s="311"/>
      <c r="DN370" s="311"/>
      <c r="DO370" s="311"/>
      <c r="DP370" s="311"/>
      <c r="DQ370" s="311"/>
      <c r="DR370" s="311"/>
    </row>
    <row r="371" spans="1:122" ht="13.5" thickBot="1" x14ac:dyDescent="0.25">
      <c r="A371" s="84">
        <v>2045</v>
      </c>
      <c r="B371" s="309"/>
      <c r="C371" s="117"/>
      <c r="D371" s="87"/>
      <c r="E371" s="84"/>
      <c r="F371" s="88"/>
      <c r="G371" s="84"/>
      <c r="H371" s="89"/>
      <c r="I371" s="88"/>
      <c r="J371" s="84"/>
      <c r="K371" s="88"/>
      <c r="L371" s="89"/>
      <c r="M371" s="88"/>
      <c r="N371" s="88"/>
      <c r="O371" s="88"/>
      <c r="P371" s="90"/>
      <c r="Q371" s="88"/>
      <c r="R371" s="88"/>
      <c r="S371" s="88"/>
      <c r="T371" s="90"/>
      <c r="U371" s="88"/>
      <c r="V371" s="88"/>
      <c r="W371" s="88"/>
      <c r="X371" s="90"/>
      <c r="Y371" s="84"/>
      <c r="Z371" s="84"/>
      <c r="AA371" s="94"/>
      <c r="AB371" s="114"/>
      <c r="AC371" s="84"/>
      <c r="AD371" s="84"/>
      <c r="AE371" s="114"/>
      <c r="AF371" s="84"/>
      <c r="AG371" s="84"/>
      <c r="AH371" s="114"/>
      <c r="AI371" s="84"/>
      <c r="AJ371" s="84"/>
      <c r="AK371" s="218"/>
      <c r="AL371" s="84"/>
      <c r="AM371" s="94"/>
      <c r="AN371" s="218"/>
      <c r="AO371" s="84"/>
      <c r="AP371" s="94"/>
      <c r="AQ371" s="218"/>
      <c r="AR371" s="84"/>
      <c r="AS371" s="94"/>
      <c r="AT371" s="218"/>
      <c r="AU371" s="84"/>
      <c r="AV371" s="219"/>
      <c r="AW371" s="220"/>
      <c r="AX371" s="220"/>
      <c r="AY371" s="221"/>
      <c r="AZ371" s="115"/>
      <c r="BA371" s="97"/>
      <c r="BB371" s="98"/>
      <c r="BC371" s="98"/>
      <c r="BD371" s="98"/>
      <c r="BE371" s="116"/>
      <c r="BF371" s="101"/>
      <c r="BG371" s="84"/>
      <c r="BH371" s="84"/>
      <c r="BI371" s="102"/>
      <c r="BJ371" s="102"/>
      <c r="BK371" s="102"/>
      <c r="BL371" s="103"/>
      <c r="BM371" s="104"/>
      <c r="BN371" s="102"/>
      <c r="BO371" s="102"/>
      <c r="BP371" s="104"/>
      <c r="BQ371" s="104"/>
      <c r="BR371" s="104"/>
      <c r="BS371" s="231"/>
      <c r="BT371" s="105">
        <f t="shared" si="241"/>
        <v>1</v>
      </c>
      <c r="BU371" s="105">
        <f t="shared" si="242"/>
        <v>1</v>
      </c>
      <c r="BV371" s="105">
        <f t="shared" si="243"/>
        <v>1</v>
      </c>
      <c r="BW371" s="105">
        <f t="shared" si="231"/>
        <v>1</v>
      </c>
      <c r="BX371" s="105">
        <f t="shared" si="244"/>
        <v>1</v>
      </c>
      <c r="BY371" s="105">
        <f t="shared" si="245"/>
        <v>1</v>
      </c>
      <c r="BZ371" s="105">
        <f t="shared" si="246"/>
        <v>1</v>
      </c>
      <c r="CA371" s="215">
        <v>0.98</v>
      </c>
      <c r="CB371" s="215">
        <v>0.9</v>
      </c>
      <c r="CC371" s="314"/>
      <c r="CD371" s="314"/>
      <c r="CE371" s="314"/>
      <c r="CF371" s="314"/>
      <c r="CG371" s="314"/>
      <c r="CH371" s="314"/>
      <c r="CI371" s="314"/>
      <c r="CJ371" s="216">
        <v>0.998</v>
      </c>
      <c r="CK371" s="216">
        <v>0.95</v>
      </c>
      <c r="CL371" s="217">
        <f t="shared" si="233"/>
        <v>0</v>
      </c>
      <c r="CM371" s="217">
        <f t="shared" si="234"/>
        <v>0</v>
      </c>
      <c r="CN371" s="217">
        <f t="shared" si="235"/>
        <v>0</v>
      </c>
      <c r="CO371" s="217">
        <f t="shared" si="236"/>
        <v>0</v>
      </c>
      <c r="CP371" s="217">
        <f t="shared" si="237"/>
        <v>0</v>
      </c>
      <c r="CQ371" s="217">
        <f t="shared" si="238"/>
        <v>0</v>
      </c>
      <c r="CR371" s="217">
        <f t="shared" si="239"/>
        <v>0</v>
      </c>
      <c r="CS371" s="317"/>
      <c r="CT371" s="317"/>
      <c r="CU371" s="317"/>
      <c r="CV371" s="317"/>
      <c r="CW371" s="317"/>
      <c r="CX371" s="317"/>
      <c r="CY371" s="317"/>
      <c r="CZ371" s="316"/>
      <c r="DA371" s="312"/>
      <c r="DB371" s="312"/>
      <c r="DC371" s="312"/>
      <c r="DD371" s="312"/>
      <c r="DE371" s="84">
        <f t="shared" si="223"/>
        <v>0</v>
      </c>
      <c r="DF371" s="84">
        <f t="shared" si="223"/>
        <v>0</v>
      </c>
      <c r="DG371" s="84">
        <f t="shared" si="223"/>
        <v>0</v>
      </c>
      <c r="DH371" s="84">
        <f t="shared" si="224"/>
        <v>0</v>
      </c>
      <c r="DI371" s="84">
        <f t="shared" si="224"/>
        <v>0</v>
      </c>
      <c r="DJ371" s="84">
        <f t="shared" si="224"/>
        <v>0</v>
      </c>
      <c r="DK371" s="84">
        <f t="shared" si="224"/>
        <v>0</v>
      </c>
      <c r="DL371" s="311"/>
      <c r="DM371" s="311"/>
      <c r="DN371" s="311"/>
      <c r="DO371" s="311"/>
      <c r="DP371" s="311"/>
      <c r="DQ371" s="311"/>
      <c r="DR371" s="311"/>
    </row>
    <row r="372" spans="1:122" ht="13.5" thickBot="1" x14ac:dyDescent="0.25">
      <c r="A372" s="84">
        <v>2046</v>
      </c>
      <c r="B372" s="309"/>
      <c r="C372" s="117"/>
      <c r="D372" s="87"/>
      <c r="E372" s="84"/>
      <c r="F372" s="88"/>
      <c r="G372" s="84"/>
      <c r="H372" s="89"/>
      <c r="I372" s="88"/>
      <c r="J372" s="84"/>
      <c r="K372" s="88"/>
      <c r="L372" s="89"/>
      <c r="M372" s="88"/>
      <c r="N372" s="88"/>
      <c r="O372" s="88"/>
      <c r="P372" s="90"/>
      <c r="Q372" s="88"/>
      <c r="R372" s="88"/>
      <c r="S372" s="88"/>
      <c r="T372" s="90"/>
      <c r="U372" s="88"/>
      <c r="V372" s="88"/>
      <c r="W372" s="88"/>
      <c r="X372" s="90"/>
      <c r="Y372" s="84"/>
      <c r="Z372" s="84"/>
      <c r="AA372" s="94"/>
      <c r="AB372" s="114"/>
      <c r="AC372" s="84"/>
      <c r="AD372" s="84"/>
      <c r="AE372" s="114"/>
      <c r="AF372" s="84"/>
      <c r="AG372" s="84"/>
      <c r="AH372" s="114"/>
      <c r="AI372" s="84"/>
      <c r="AJ372" s="84"/>
      <c r="AK372" s="218"/>
      <c r="AL372" s="84"/>
      <c r="AM372" s="94"/>
      <c r="AN372" s="218"/>
      <c r="AO372" s="84"/>
      <c r="AP372" s="94"/>
      <c r="AQ372" s="218"/>
      <c r="AR372" s="84"/>
      <c r="AS372" s="94"/>
      <c r="AT372" s="218"/>
      <c r="AU372" s="84"/>
      <c r="AV372" s="219"/>
      <c r="AW372" s="220"/>
      <c r="AX372" s="220"/>
      <c r="AY372" s="221"/>
      <c r="AZ372" s="115"/>
      <c r="BA372" s="97"/>
      <c r="BB372" s="98"/>
      <c r="BC372" s="98"/>
      <c r="BD372" s="98"/>
      <c r="BE372" s="116"/>
      <c r="BF372" s="101"/>
      <c r="BG372" s="84"/>
      <c r="BH372" s="84"/>
      <c r="BI372" s="102"/>
      <c r="BJ372" s="102"/>
      <c r="BK372" s="102"/>
      <c r="BL372" s="103"/>
      <c r="BM372" s="104"/>
      <c r="BN372" s="102"/>
      <c r="BO372" s="102"/>
      <c r="BP372" s="104"/>
      <c r="BQ372" s="104"/>
      <c r="BR372" s="104"/>
      <c r="BS372" s="231"/>
      <c r="BT372" s="105">
        <f t="shared" si="241"/>
        <v>1</v>
      </c>
      <c r="BU372" s="105">
        <f t="shared" si="242"/>
        <v>1</v>
      </c>
      <c r="BV372" s="105">
        <f t="shared" si="243"/>
        <v>1</v>
      </c>
      <c r="BW372" s="105">
        <f t="shared" si="231"/>
        <v>1</v>
      </c>
      <c r="BX372" s="105">
        <f t="shared" si="244"/>
        <v>1</v>
      </c>
      <c r="BY372" s="105">
        <f t="shared" si="245"/>
        <v>1</v>
      </c>
      <c r="BZ372" s="105">
        <f t="shared" si="246"/>
        <v>1</v>
      </c>
      <c r="CA372" s="215">
        <v>0.98</v>
      </c>
      <c r="CB372" s="215">
        <v>0.9</v>
      </c>
      <c r="CC372" s="314"/>
      <c r="CD372" s="314"/>
      <c r="CE372" s="314"/>
      <c r="CF372" s="314"/>
      <c r="CG372" s="314"/>
      <c r="CH372" s="314"/>
      <c r="CI372" s="314"/>
      <c r="CJ372" s="216">
        <v>0.998</v>
      </c>
      <c r="CK372" s="216">
        <v>0.95</v>
      </c>
      <c r="CL372" s="217">
        <f t="shared" si="233"/>
        <v>0</v>
      </c>
      <c r="CM372" s="217">
        <f t="shared" si="234"/>
        <v>0</v>
      </c>
      <c r="CN372" s="217">
        <f t="shared" si="235"/>
        <v>0</v>
      </c>
      <c r="CO372" s="217">
        <f t="shared" si="236"/>
        <v>0</v>
      </c>
      <c r="CP372" s="217">
        <f t="shared" si="237"/>
        <v>0</v>
      </c>
      <c r="CQ372" s="217">
        <f t="shared" si="238"/>
        <v>0</v>
      </c>
      <c r="CR372" s="217">
        <f t="shared" si="239"/>
        <v>0</v>
      </c>
      <c r="CS372" s="317"/>
      <c r="CT372" s="317"/>
      <c r="CU372" s="317"/>
      <c r="CV372" s="317"/>
      <c r="CW372" s="317"/>
      <c r="CX372" s="317"/>
      <c r="CY372" s="317"/>
      <c r="CZ372" s="316"/>
      <c r="DA372" s="312"/>
      <c r="DB372" s="312"/>
      <c r="DC372" s="312"/>
      <c r="DD372" s="312"/>
      <c r="DE372" s="84">
        <f t="shared" si="223"/>
        <v>0</v>
      </c>
      <c r="DF372" s="84">
        <f t="shared" si="223"/>
        <v>0</v>
      </c>
      <c r="DG372" s="84">
        <f t="shared" si="223"/>
        <v>0</v>
      </c>
      <c r="DH372" s="84">
        <f t="shared" si="224"/>
        <v>0</v>
      </c>
      <c r="DI372" s="84">
        <f t="shared" si="224"/>
        <v>0</v>
      </c>
      <c r="DJ372" s="84">
        <f t="shared" si="224"/>
        <v>0</v>
      </c>
      <c r="DK372" s="84">
        <f t="shared" si="224"/>
        <v>0</v>
      </c>
      <c r="DL372" s="311"/>
      <c r="DM372" s="311"/>
      <c r="DN372" s="311"/>
      <c r="DO372" s="311"/>
      <c r="DP372" s="311"/>
      <c r="DQ372" s="311"/>
      <c r="DR372" s="311"/>
    </row>
    <row r="373" spans="1:122" ht="13.5" thickBot="1" x14ac:dyDescent="0.25">
      <c r="A373" s="84">
        <v>2047</v>
      </c>
      <c r="B373" s="310"/>
      <c r="C373" s="117"/>
      <c r="D373" s="87"/>
      <c r="E373" s="84"/>
      <c r="F373" s="88"/>
      <c r="G373" s="84"/>
      <c r="H373" s="89"/>
      <c r="I373" s="88"/>
      <c r="J373" s="84"/>
      <c r="K373" s="88"/>
      <c r="L373" s="89"/>
      <c r="M373" s="88"/>
      <c r="N373" s="88"/>
      <c r="O373" s="88"/>
      <c r="P373" s="90"/>
      <c r="Q373" s="88"/>
      <c r="R373" s="88"/>
      <c r="S373" s="88"/>
      <c r="T373" s="90"/>
      <c r="U373" s="88"/>
      <c r="V373" s="88"/>
      <c r="W373" s="88"/>
      <c r="X373" s="90"/>
      <c r="Y373" s="84"/>
      <c r="Z373" s="84"/>
      <c r="AA373" s="94"/>
      <c r="AB373" s="114"/>
      <c r="AC373" s="84"/>
      <c r="AD373" s="84"/>
      <c r="AE373" s="114"/>
      <c r="AF373" s="84"/>
      <c r="AG373" s="84"/>
      <c r="AH373" s="114"/>
      <c r="AI373" s="84"/>
      <c r="AJ373" s="84"/>
      <c r="AK373" s="218"/>
      <c r="AL373" s="84"/>
      <c r="AM373" s="94"/>
      <c r="AN373" s="218"/>
      <c r="AO373" s="84"/>
      <c r="AP373" s="94"/>
      <c r="AQ373" s="218"/>
      <c r="AR373" s="84"/>
      <c r="AS373" s="94"/>
      <c r="AT373" s="218"/>
      <c r="AU373" s="84"/>
      <c r="AV373" s="219"/>
      <c r="AW373" s="220"/>
      <c r="AX373" s="220"/>
      <c r="AY373" s="221"/>
      <c r="AZ373" s="115"/>
      <c r="BA373" s="97"/>
      <c r="BB373" s="98"/>
      <c r="BC373" s="98"/>
      <c r="BD373" s="98"/>
      <c r="BE373" s="116"/>
      <c r="BF373" s="101"/>
      <c r="BG373" s="84"/>
      <c r="BH373" s="84"/>
      <c r="BI373" s="102"/>
      <c r="BJ373" s="102"/>
      <c r="BK373" s="102"/>
      <c r="BL373" s="103"/>
      <c r="BM373" s="104"/>
      <c r="BN373" s="102"/>
      <c r="BO373" s="102"/>
      <c r="BP373" s="104"/>
      <c r="BQ373" s="104"/>
      <c r="BR373" s="104"/>
      <c r="BS373" s="231"/>
      <c r="BT373" s="105">
        <f t="shared" si="241"/>
        <v>1</v>
      </c>
      <c r="BU373" s="105">
        <f t="shared" si="242"/>
        <v>1</v>
      </c>
      <c r="BV373" s="105">
        <f t="shared" si="243"/>
        <v>1</v>
      </c>
      <c r="BW373" s="105">
        <f t="shared" si="231"/>
        <v>1</v>
      </c>
      <c r="BX373" s="105">
        <f t="shared" si="244"/>
        <v>1</v>
      </c>
      <c r="BY373" s="105">
        <f t="shared" si="245"/>
        <v>1</v>
      </c>
      <c r="BZ373" s="105">
        <f t="shared" si="246"/>
        <v>1</v>
      </c>
      <c r="CA373" s="215">
        <v>0.98</v>
      </c>
      <c r="CB373" s="215">
        <v>0.9</v>
      </c>
      <c r="CC373" s="315"/>
      <c r="CD373" s="315"/>
      <c r="CE373" s="315"/>
      <c r="CF373" s="315"/>
      <c r="CG373" s="315"/>
      <c r="CH373" s="315"/>
      <c r="CI373" s="315"/>
      <c r="CJ373" s="216">
        <v>0.998</v>
      </c>
      <c r="CK373" s="216">
        <v>0.95</v>
      </c>
      <c r="CL373" s="217">
        <f t="shared" si="233"/>
        <v>0</v>
      </c>
      <c r="CM373" s="217">
        <f t="shared" si="234"/>
        <v>0</v>
      </c>
      <c r="CN373" s="217">
        <f t="shared" si="235"/>
        <v>0</v>
      </c>
      <c r="CO373" s="217">
        <f t="shared" si="236"/>
        <v>0</v>
      </c>
      <c r="CP373" s="217">
        <f t="shared" si="237"/>
        <v>0</v>
      </c>
      <c r="CQ373" s="217">
        <f t="shared" si="238"/>
        <v>0</v>
      </c>
      <c r="CR373" s="217">
        <f t="shared" si="239"/>
        <v>0</v>
      </c>
      <c r="CS373" s="317"/>
      <c r="CT373" s="317"/>
      <c r="CU373" s="317"/>
      <c r="CV373" s="317"/>
      <c r="CW373" s="317"/>
      <c r="CX373" s="317"/>
      <c r="CY373" s="317"/>
      <c r="CZ373" s="316"/>
      <c r="DA373" s="312"/>
      <c r="DB373" s="312"/>
      <c r="DC373" s="312"/>
      <c r="DD373" s="312"/>
      <c r="DE373" s="84">
        <f t="shared" si="223"/>
        <v>0</v>
      </c>
      <c r="DF373" s="84">
        <f t="shared" si="223"/>
        <v>0</v>
      </c>
      <c r="DG373" s="84">
        <f t="shared" si="223"/>
        <v>0</v>
      </c>
      <c r="DH373" s="84">
        <f t="shared" si="224"/>
        <v>0</v>
      </c>
      <c r="DI373" s="84">
        <f t="shared" si="224"/>
        <v>0</v>
      </c>
      <c r="DJ373" s="84">
        <f t="shared" si="224"/>
        <v>0</v>
      </c>
      <c r="DK373" s="84">
        <f t="shared" si="224"/>
        <v>0</v>
      </c>
      <c r="DL373" s="311"/>
      <c r="DM373" s="311"/>
      <c r="DN373" s="311"/>
      <c r="DO373" s="311"/>
      <c r="DP373" s="311"/>
      <c r="DQ373" s="311"/>
      <c r="DR373" s="311"/>
    </row>
    <row r="374" spans="1:122" ht="13.5" thickBot="1" x14ac:dyDescent="0.25">
      <c r="A374" s="84">
        <v>2048</v>
      </c>
      <c r="B374" s="308">
        <v>20</v>
      </c>
      <c r="C374" s="117"/>
      <c r="D374" s="87"/>
      <c r="E374" s="84"/>
      <c r="F374" s="88"/>
      <c r="G374" s="84"/>
      <c r="H374" s="89"/>
      <c r="I374" s="88"/>
      <c r="J374" s="84"/>
      <c r="K374" s="88"/>
      <c r="L374" s="89"/>
      <c r="M374" s="88"/>
      <c r="N374" s="88"/>
      <c r="O374" s="88"/>
      <c r="P374" s="90"/>
      <c r="Q374" s="88"/>
      <c r="R374" s="88"/>
      <c r="S374" s="88"/>
      <c r="T374" s="90"/>
      <c r="U374" s="88"/>
      <c r="V374" s="88"/>
      <c r="W374" s="88"/>
      <c r="X374" s="90"/>
      <c r="Y374" s="84"/>
      <c r="Z374" s="84"/>
      <c r="AA374" s="94"/>
      <c r="AB374" s="114"/>
      <c r="AC374" s="84"/>
      <c r="AD374" s="84"/>
      <c r="AE374" s="114"/>
      <c r="AF374" s="84"/>
      <c r="AG374" s="84"/>
      <c r="AH374" s="114"/>
      <c r="AI374" s="84"/>
      <c r="AJ374" s="84"/>
      <c r="AK374" s="218"/>
      <c r="AL374" s="84"/>
      <c r="AM374" s="94"/>
      <c r="AN374" s="218"/>
      <c r="AO374" s="84"/>
      <c r="AP374" s="94"/>
      <c r="AQ374" s="218"/>
      <c r="AR374" s="84"/>
      <c r="AS374" s="94"/>
      <c r="AT374" s="218"/>
      <c r="AU374" s="84"/>
      <c r="AV374" s="219"/>
      <c r="AW374" s="220"/>
      <c r="AX374" s="220"/>
      <c r="AY374" s="221"/>
      <c r="AZ374" s="115"/>
      <c r="BA374" s="97"/>
      <c r="BB374" s="98"/>
      <c r="BC374" s="98"/>
      <c r="BD374" s="98"/>
      <c r="BE374" s="116"/>
      <c r="BF374" s="101"/>
      <c r="BG374" s="84"/>
      <c r="BH374" s="84"/>
      <c r="BI374" s="102"/>
      <c r="BJ374" s="102"/>
      <c r="BK374" s="102"/>
      <c r="BL374" s="103"/>
      <c r="BM374" s="104"/>
      <c r="BN374" s="102"/>
      <c r="BO374" s="102"/>
      <c r="BP374" s="104"/>
      <c r="BQ374" s="104"/>
      <c r="BR374" s="104"/>
      <c r="BS374" s="231"/>
      <c r="BT374" s="105">
        <f t="shared" si="241"/>
        <v>1</v>
      </c>
      <c r="BU374" s="105">
        <f t="shared" si="242"/>
        <v>1</v>
      </c>
      <c r="BV374" s="105">
        <f t="shared" si="243"/>
        <v>1</v>
      </c>
      <c r="BW374" s="105">
        <f t="shared" si="231"/>
        <v>1</v>
      </c>
      <c r="BX374" s="105">
        <f t="shared" si="244"/>
        <v>1</v>
      </c>
      <c r="BY374" s="105">
        <f t="shared" si="245"/>
        <v>1</v>
      </c>
      <c r="BZ374" s="105">
        <f t="shared" si="246"/>
        <v>1</v>
      </c>
      <c r="CA374" s="215">
        <v>0.98</v>
      </c>
      <c r="CB374" s="215">
        <v>0.9</v>
      </c>
      <c r="CC374" s="313">
        <f t="shared" ref="CC374:CI374" si="251">AVERAGE(BT374:BT380)</f>
        <v>1</v>
      </c>
      <c r="CD374" s="313">
        <f t="shared" si="251"/>
        <v>1</v>
      </c>
      <c r="CE374" s="313">
        <f t="shared" si="251"/>
        <v>1</v>
      </c>
      <c r="CF374" s="313">
        <f t="shared" si="251"/>
        <v>1</v>
      </c>
      <c r="CG374" s="313">
        <f t="shared" si="251"/>
        <v>1</v>
      </c>
      <c r="CH374" s="313">
        <f t="shared" si="251"/>
        <v>1</v>
      </c>
      <c r="CI374" s="313">
        <f t="shared" si="251"/>
        <v>1</v>
      </c>
      <c r="CJ374" s="216">
        <v>0.998</v>
      </c>
      <c r="CK374" s="216">
        <v>0.95</v>
      </c>
      <c r="CL374" s="217">
        <f t="shared" si="233"/>
        <v>0</v>
      </c>
      <c r="CM374" s="217">
        <f t="shared" si="234"/>
        <v>0</v>
      </c>
      <c r="CN374" s="217">
        <f t="shared" si="235"/>
        <v>0</v>
      </c>
      <c r="CO374" s="217">
        <f t="shared" si="236"/>
        <v>0</v>
      </c>
      <c r="CP374" s="217">
        <f t="shared" si="237"/>
        <v>0</v>
      </c>
      <c r="CQ374" s="217">
        <f t="shared" si="238"/>
        <v>0</v>
      </c>
      <c r="CR374" s="217">
        <f t="shared" si="239"/>
        <v>0</v>
      </c>
      <c r="CS374" s="316">
        <f t="shared" ref="CS374:CY374" si="252">AVERAGE(CL374:CL380)</f>
        <v>0</v>
      </c>
      <c r="CT374" s="316">
        <f t="shared" si="252"/>
        <v>0</v>
      </c>
      <c r="CU374" s="316">
        <f t="shared" si="252"/>
        <v>0</v>
      </c>
      <c r="CV374" s="316">
        <f t="shared" si="252"/>
        <v>0</v>
      </c>
      <c r="CW374" s="316">
        <f t="shared" si="252"/>
        <v>0</v>
      </c>
      <c r="CX374" s="316">
        <f t="shared" si="252"/>
        <v>0</v>
      </c>
      <c r="CY374" s="316">
        <f t="shared" si="252"/>
        <v>0</v>
      </c>
      <c r="CZ374" s="316" t="e">
        <f>(SUM(Q373:Q379)-SUM(R373:R379))/SUM(Q373:Q379)</f>
        <v>#DIV/0!</v>
      </c>
      <c r="DA374" s="312" t="e">
        <f>(SUM(U373:U379)-SUM(V373:V379))/SUM(U373:U379)</f>
        <v>#DIV/0!</v>
      </c>
      <c r="DB374" s="312" t="e">
        <f>((SUM(E373:E379)-SUM(F373:F379))/SUM(E373:E379))</f>
        <v>#DIV/0!</v>
      </c>
      <c r="DC374" s="312" t="e">
        <f>((SUM(I373:I379)-SUM(J373:J379))/SUM(I373:I379))</f>
        <v>#DIV/0!</v>
      </c>
      <c r="DD374" s="312" t="e">
        <f>((SUM(M373:M379)-SUM(N373:N379))/SUM(M373:M379))</f>
        <v>#DIV/0!</v>
      </c>
      <c r="DE374" s="84">
        <f t="shared" si="223"/>
        <v>0</v>
      </c>
      <c r="DF374" s="84">
        <f t="shared" si="223"/>
        <v>0</v>
      </c>
      <c r="DG374" s="84">
        <f t="shared" si="223"/>
        <v>0</v>
      </c>
      <c r="DH374" s="84">
        <f t="shared" si="224"/>
        <v>0</v>
      </c>
      <c r="DI374" s="84">
        <f t="shared" si="224"/>
        <v>0</v>
      </c>
      <c r="DJ374" s="84">
        <f t="shared" si="224"/>
        <v>0</v>
      </c>
      <c r="DK374" s="84">
        <f t="shared" si="224"/>
        <v>0</v>
      </c>
      <c r="DL374" s="311">
        <f>IF(CC374&lt;99%,5000,IF(CC374&lt;99.2%,4500,IF(CC374&lt;99.3%,4000,IF(CC374&lt;99.4%,3500,IF(CC374&lt;99.5%,3000,IF(CC374&lt;99.6%,2500,IF(CC374&lt;99.7%,2000,IF(CC374&lt;99.8%,1500,))))))))</f>
        <v>0</v>
      </c>
      <c r="DM374" s="311">
        <f>IF(CD374&lt;99%,5000,IF(CD374&lt;99.2%,4500,IF(CD374&lt;99.3%,4000,IF(CD374&lt;99.4%,3500,IF(CD374&lt;99.5%,3000,IF(CD374&lt;99.6%,2500,IF(CD374&lt;99.7%,2000,IF(CD374&lt;99.8%,1500,))))))))</f>
        <v>0</v>
      </c>
      <c r="DN374" s="311">
        <f>IF(CE374&lt;99%,5000,IF(CE374&lt;99.2%,4500,IF(CE374&lt;99.3%,4000,IF(CE374&lt;99.4%,3500,IF(CE374&lt;99.5%,3000,IF(CE374&lt;99.6%,2500,IF(CE374&lt;99.7%,2000,IF(CE374&lt;99.8%,1500,))))))))</f>
        <v>0</v>
      </c>
      <c r="DO374" s="311">
        <f>IF(CF374&lt;88.2%,5000,IF(CF374&lt;88.4%,4500,IF(CF374&lt;88.5%,4000,IF(CF374&lt;88.6%,3500,IF(CF374&lt;88.7%,3000,IF(CF374&lt;88.8%,2500,IF(CF374&lt;88.9%,2000,IF(CF374&lt;90%,1500,))))))))</f>
        <v>0</v>
      </c>
      <c r="DP374" s="311">
        <f>IF(CG374&lt;99%,5000,IF(CG374&lt;99.2%,4500,IF(CG374&lt;99.3%,4000,IF(CG374&lt;99.4%,3500,IF(CG374&lt;99.5%,3000,IF(CG374&lt;99.6%,2500,IF(CG374&lt;99.7%,2000,IF(CG374&lt;99.8%,1500,))))))))</f>
        <v>0</v>
      </c>
      <c r="DQ374" s="311">
        <f>IF(CH374&lt;99%,5000,IF(CH374&lt;99.2%,4500,IF(CH374&lt;99.3%,4000,IF(CH374&lt;99.4%,3500,IF(CH374&lt;99.5%,3000,IF(CH374&lt;99.6%,2500,IF(CH374&lt;99.7%,2000,IF(CH374&lt;99.8%,1500,))))))))</f>
        <v>0</v>
      </c>
      <c r="DR374" s="311">
        <f>IF(CI374&lt;99%,5000,IF(CI374&lt;99.2%,4500,IF(CI374&lt;99.3%,4000,IF(CI374&lt;99.4%,3500,IF(CI374&lt;99.5%,3000,IF(CI374&lt;99.6%,2500,IF(CI374&lt;99.7%,2000,IF(CI374&lt;99.8%,1500,))))))))</f>
        <v>0</v>
      </c>
    </row>
    <row r="375" spans="1:122" ht="13.5" thickBot="1" x14ac:dyDescent="0.25">
      <c r="A375" s="84">
        <v>2049</v>
      </c>
      <c r="B375" s="309"/>
      <c r="C375" s="117"/>
      <c r="D375" s="87"/>
      <c r="E375" s="84"/>
      <c r="F375" s="88"/>
      <c r="G375" s="84"/>
      <c r="H375" s="89"/>
      <c r="I375" s="88"/>
      <c r="J375" s="84"/>
      <c r="K375" s="88"/>
      <c r="L375" s="89"/>
      <c r="M375" s="88"/>
      <c r="N375" s="88"/>
      <c r="O375" s="88"/>
      <c r="P375" s="90"/>
      <c r="Q375" s="88"/>
      <c r="R375" s="88"/>
      <c r="S375" s="88"/>
      <c r="T375" s="90"/>
      <c r="U375" s="88"/>
      <c r="V375" s="88"/>
      <c r="W375" s="88"/>
      <c r="X375" s="90"/>
      <c r="Y375" s="84"/>
      <c r="Z375" s="84"/>
      <c r="AA375" s="94"/>
      <c r="AB375" s="114"/>
      <c r="AC375" s="84"/>
      <c r="AD375" s="84"/>
      <c r="AE375" s="114"/>
      <c r="AF375" s="84"/>
      <c r="AG375" s="84"/>
      <c r="AH375" s="114"/>
      <c r="AI375" s="84"/>
      <c r="AJ375" s="84"/>
      <c r="AK375" s="218"/>
      <c r="AL375" s="84"/>
      <c r="AM375" s="94"/>
      <c r="AN375" s="218"/>
      <c r="AO375" s="84"/>
      <c r="AP375" s="94"/>
      <c r="AQ375" s="218"/>
      <c r="AR375" s="84"/>
      <c r="AS375" s="94"/>
      <c r="AT375" s="218"/>
      <c r="AU375" s="84"/>
      <c r="AV375" s="219"/>
      <c r="AW375" s="220"/>
      <c r="AX375" s="220"/>
      <c r="AY375" s="221"/>
      <c r="AZ375" s="115"/>
      <c r="BA375" s="97"/>
      <c r="BB375" s="98"/>
      <c r="BC375" s="98"/>
      <c r="BD375" s="98"/>
      <c r="BE375" s="116"/>
      <c r="BF375" s="101"/>
      <c r="BG375" s="84"/>
      <c r="BH375" s="84"/>
      <c r="BI375" s="102"/>
      <c r="BJ375" s="102"/>
      <c r="BK375" s="102"/>
      <c r="BL375" s="103"/>
      <c r="BM375" s="104"/>
      <c r="BN375" s="102"/>
      <c r="BO375" s="102"/>
      <c r="BP375" s="104"/>
      <c r="BQ375" s="104"/>
      <c r="BR375" s="104"/>
      <c r="BS375" s="231"/>
      <c r="BT375" s="105">
        <f t="shared" si="241"/>
        <v>1</v>
      </c>
      <c r="BU375" s="105">
        <f t="shared" si="242"/>
        <v>1</v>
      </c>
      <c r="BV375" s="105">
        <f t="shared" si="243"/>
        <v>1</v>
      </c>
      <c r="BW375" s="105">
        <f t="shared" si="231"/>
        <v>1</v>
      </c>
      <c r="BX375" s="105">
        <f t="shared" si="244"/>
        <v>1</v>
      </c>
      <c r="BY375" s="105">
        <f t="shared" si="245"/>
        <v>1</v>
      </c>
      <c r="BZ375" s="105">
        <f t="shared" si="246"/>
        <v>1</v>
      </c>
      <c r="CA375" s="215">
        <v>0.98</v>
      </c>
      <c r="CB375" s="215">
        <v>0.9</v>
      </c>
      <c r="CC375" s="314"/>
      <c r="CD375" s="314"/>
      <c r="CE375" s="314"/>
      <c r="CF375" s="314"/>
      <c r="CG375" s="314"/>
      <c r="CH375" s="314"/>
      <c r="CI375" s="314"/>
      <c r="CJ375" s="216">
        <v>0.998</v>
      </c>
      <c r="CK375" s="216">
        <v>0.95</v>
      </c>
      <c r="CL375" s="217">
        <f t="shared" si="233"/>
        <v>0</v>
      </c>
      <c r="CM375" s="217">
        <f t="shared" si="234"/>
        <v>0</v>
      </c>
      <c r="CN375" s="217">
        <f t="shared" si="235"/>
        <v>0</v>
      </c>
      <c r="CO375" s="217">
        <f t="shared" si="236"/>
        <v>0</v>
      </c>
      <c r="CP375" s="217">
        <f t="shared" si="237"/>
        <v>0</v>
      </c>
      <c r="CQ375" s="217">
        <f t="shared" si="238"/>
        <v>0</v>
      </c>
      <c r="CR375" s="217">
        <f t="shared" si="239"/>
        <v>0</v>
      </c>
      <c r="CS375" s="317"/>
      <c r="CT375" s="317"/>
      <c r="CU375" s="317"/>
      <c r="CV375" s="317"/>
      <c r="CW375" s="317"/>
      <c r="CX375" s="317"/>
      <c r="CY375" s="317"/>
      <c r="CZ375" s="316"/>
      <c r="DA375" s="312"/>
      <c r="DB375" s="312"/>
      <c r="DC375" s="312"/>
      <c r="DD375" s="312"/>
      <c r="DE375" s="84">
        <f t="shared" si="223"/>
        <v>0</v>
      </c>
      <c r="DF375" s="84">
        <f t="shared" si="223"/>
        <v>0</v>
      </c>
      <c r="DG375" s="84">
        <f t="shared" si="223"/>
        <v>0</v>
      </c>
      <c r="DH375" s="84">
        <f t="shared" si="224"/>
        <v>0</v>
      </c>
      <c r="DI375" s="84">
        <f t="shared" si="224"/>
        <v>0</v>
      </c>
      <c r="DJ375" s="84">
        <f t="shared" si="224"/>
        <v>0</v>
      </c>
      <c r="DK375" s="84">
        <f t="shared" si="224"/>
        <v>0</v>
      </c>
      <c r="DL375" s="311"/>
      <c r="DM375" s="311"/>
      <c r="DN375" s="311"/>
      <c r="DO375" s="311"/>
      <c r="DP375" s="311"/>
      <c r="DQ375" s="311"/>
      <c r="DR375" s="311"/>
    </row>
    <row r="376" spans="1:122" ht="13.5" thickBot="1" x14ac:dyDescent="0.25">
      <c r="A376" s="84">
        <v>2050</v>
      </c>
      <c r="B376" s="309"/>
      <c r="C376" s="117"/>
      <c r="D376" s="87"/>
      <c r="E376" s="84"/>
      <c r="F376" s="88"/>
      <c r="G376" s="84"/>
      <c r="H376" s="89"/>
      <c r="I376" s="88"/>
      <c r="J376" s="84"/>
      <c r="K376" s="88"/>
      <c r="L376" s="89"/>
      <c r="M376" s="88"/>
      <c r="N376" s="88"/>
      <c r="O376" s="88"/>
      <c r="P376" s="90"/>
      <c r="Q376" s="88"/>
      <c r="R376" s="88"/>
      <c r="S376" s="88"/>
      <c r="T376" s="90"/>
      <c r="U376" s="88"/>
      <c r="V376" s="88"/>
      <c r="W376" s="88"/>
      <c r="X376" s="90"/>
      <c r="Y376" s="84"/>
      <c r="Z376" s="84"/>
      <c r="AA376" s="94"/>
      <c r="AB376" s="114"/>
      <c r="AC376" s="84"/>
      <c r="AD376" s="84"/>
      <c r="AE376" s="114"/>
      <c r="AF376" s="84"/>
      <c r="AG376" s="84"/>
      <c r="AH376" s="114"/>
      <c r="AI376" s="84"/>
      <c r="AJ376" s="84"/>
      <c r="AK376" s="218"/>
      <c r="AL376" s="84"/>
      <c r="AM376" s="94"/>
      <c r="AN376" s="218"/>
      <c r="AO376" s="84"/>
      <c r="AP376" s="94"/>
      <c r="AQ376" s="218"/>
      <c r="AR376" s="84"/>
      <c r="AS376" s="94"/>
      <c r="AT376" s="218"/>
      <c r="AU376" s="84"/>
      <c r="AV376" s="219"/>
      <c r="AW376" s="220"/>
      <c r="AX376" s="220"/>
      <c r="AY376" s="221"/>
      <c r="AZ376" s="115"/>
      <c r="BA376" s="97"/>
      <c r="BB376" s="98"/>
      <c r="BC376" s="98"/>
      <c r="BD376" s="98"/>
      <c r="BE376" s="116"/>
      <c r="BF376" s="101"/>
      <c r="BG376" s="84"/>
      <c r="BH376" s="84"/>
      <c r="BI376" s="102"/>
      <c r="BJ376" s="102"/>
      <c r="BK376" s="102"/>
      <c r="BL376" s="103"/>
      <c r="BM376" s="104"/>
      <c r="BN376" s="102"/>
      <c r="BO376" s="102"/>
      <c r="BP376" s="104"/>
      <c r="BQ376" s="104"/>
      <c r="BR376" s="104"/>
      <c r="BS376" s="231"/>
      <c r="BT376" s="105">
        <f t="shared" si="241"/>
        <v>1</v>
      </c>
      <c r="BU376" s="105">
        <f t="shared" si="242"/>
        <v>1</v>
      </c>
      <c r="BV376" s="105">
        <f t="shared" si="243"/>
        <v>1</v>
      </c>
      <c r="BW376" s="105">
        <f t="shared" si="231"/>
        <v>1</v>
      </c>
      <c r="BX376" s="105">
        <f t="shared" si="244"/>
        <v>1</v>
      </c>
      <c r="BY376" s="105">
        <f t="shared" si="245"/>
        <v>1</v>
      </c>
      <c r="BZ376" s="105">
        <f t="shared" si="246"/>
        <v>1</v>
      </c>
      <c r="CA376" s="215">
        <v>0.98</v>
      </c>
      <c r="CB376" s="215">
        <v>0.9</v>
      </c>
      <c r="CC376" s="314"/>
      <c r="CD376" s="314"/>
      <c r="CE376" s="314"/>
      <c r="CF376" s="314"/>
      <c r="CG376" s="314"/>
      <c r="CH376" s="314"/>
      <c r="CI376" s="314"/>
      <c r="CJ376" s="216">
        <v>0.998</v>
      </c>
      <c r="CK376" s="216">
        <v>0.95</v>
      </c>
      <c r="CL376" s="217">
        <f t="shared" si="233"/>
        <v>0</v>
      </c>
      <c r="CM376" s="217">
        <f t="shared" si="234"/>
        <v>0</v>
      </c>
      <c r="CN376" s="217">
        <f t="shared" si="235"/>
        <v>0</v>
      </c>
      <c r="CO376" s="217">
        <f t="shared" si="236"/>
        <v>0</v>
      </c>
      <c r="CP376" s="217">
        <f t="shared" si="237"/>
        <v>0</v>
      </c>
      <c r="CQ376" s="217">
        <f t="shared" si="238"/>
        <v>0</v>
      </c>
      <c r="CR376" s="217">
        <f t="shared" si="239"/>
        <v>0</v>
      </c>
      <c r="CS376" s="317"/>
      <c r="CT376" s="317"/>
      <c r="CU376" s="317"/>
      <c r="CV376" s="317"/>
      <c r="CW376" s="317"/>
      <c r="CX376" s="317"/>
      <c r="CY376" s="317"/>
      <c r="CZ376" s="316"/>
      <c r="DA376" s="312"/>
      <c r="DB376" s="312"/>
      <c r="DC376" s="312"/>
      <c r="DD376" s="312"/>
      <c r="DE376" s="84">
        <f t="shared" si="223"/>
        <v>0</v>
      </c>
      <c r="DF376" s="84">
        <f t="shared" si="223"/>
        <v>0</v>
      </c>
      <c r="DG376" s="84">
        <f t="shared" si="223"/>
        <v>0</v>
      </c>
      <c r="DH376" s="84">
        <f t="shared" si="224"/>
        <v>0</v>
      </c>
      <c r="DI376" s="84">
        <f t="shared" si="224"/>
        <v>0</v>
      </c>
      <c r="DJ376" s="84">
        <f t="shared" si="224"/>
        <v>0</v>
      </c>
      <c r="DK376" s="84">
        <f t="shared" si="224"/>
        <v>0</v>
      </c>
      <c r="DL376" s="311"/>
      <c r="DM376" s="311"/>
      <c r="DN376" s="311"/>
      <c r="DO376" s="311"/>
      <c r="DP376" s="311"/>
      <c r="DQ376" s="311"/>
      <c r="DR376" s="311"/>
    </row>
    <row r="377" spans="1:122" ht="13.5" thickBot="1" x14ac:dyDescent="0.25">
      <c r="A377" s="84">
        <v>2051</v>
      </c>
      <c r="B377" s="309"/>
      <c r="C377" s="117"/>
      <c r="D377" s="87"/>
      <c r="E377" s="84"/>
      <c r="F377" s="88"/>
      <c r="G377" s="84"/>
      <c r="H377" s="89"/>
      <c r="I377" s="88"/>
      <c r="J377" s="84"/>
      <c r="K377" s="88"/>
      <c r="L377" s="89"/>
      <c r="M377" s="88"/>
      <c r="N377" s="88"/>
      <c r="O377" s="88"/>
      <c r="P377" s="90"/>
      <c r="Q377" s="88"/>
      <c r="R377" s="88"/>
      <c r="S377" s="88"/>
      <c r="T377" s="90"/>
      <c r="U377" s="88"/>
      <c r="V377" s="88"/>
      <c r="W377" s="88"/>
      <c r="X377" s="90"/>
      <c r="Y377" s="84"/>
      <c r="Z377" s="84"/>
      <c r="AA377" s="94"/>
      <c r="AB377" s="114"/>
      <c r="AC377" s="84"/>
      <c r="AD377" s="84"/>
      <c r="AE377" s="114"/>
      <c r="AF377" s="84"/>
      <c r="AG377" s="84"/>
      <c r="AH377" s="114"/>
      <c r="AI377" s="84"/>
      <c r="AJ377" s="84"/>
      <c r="AK377" s="218"/>
      <c r="AL377" s="84"/>
      <c r="AM377" s="94"/>
      <c r="AN377" s="218"/>
      <c r="AO377" s="84"/>
      <c r="AP377" s="94"/>
      <c r="AQ377" s="218"/>
      <c r="AR377" s="84"/>
      <c r="AS377" s="94"/>
      <c r="AT377" s="218"/>
      <c r="AU377" s="84"/>
      <c r="AV377" s="219"/>
      <c r="AW377" s="220"/>
      <c r="AX377" s="220"/>
      <c r="AY377" s="221"/>
      <c r="AZ377" s="115"/>
      <c r="BA377" s="97"/>
      <c r="BB377" s="98"/>
      <c r="BC377" s="98"/>
      <c r="BD377" s="98"/>
      <c r="BE377" s="116"/>
      <c r="BF377" s="101"/>
      <c r="BG377" s="84"/>
      <c r="BH377" s="84"/>
      <c r="BI377" s="102"/>
      <c r="BJ377" s="102"/>
      <c r="BK377" s="102"/>
      <c r="BL377" s="103"/>
      <c r="BM377" s="104"/>
      <c r="BN377" s="102"/>
      <c r="BO377" s="102"/>
      <c r="BP377" s="104"/>
      <c r="BQ377" s="104"/>
      <c r="BR377" s="104"/>
      <c r="BS377" s="231"/>
      <c r="BT377" s="105">
        <f t="shared" si="241"/>
        <v>1</v>
      </c>
      <c r="BU377" s="105">
        <f t="shared" si="242"/>
        <v>1</v>
      </c>
      <c r="BV377" s="105">
        <f t="shared" si="243"/>
        <v>1</v>
      </c>
      <c r="BW377" s="105">
        <f t="shared" si="231"/>
        <v>1</v>
      </c>
      <c r="BX377" s="105">
        <f t="shared" si="244"/>
        <v>1</v>
      </c>
      <c r="BY377" s="105">
        <f t="shared" si="245"/>
        <v>1</v>
      </c>
      <c r="BZ377" s="105">
        <f t="shared" si="246"/>
        <v>1</v>
      </c>
      <c r="CA377" s="215">
        <v>0.98</v>
      </c>
      <c r="CB377" s="215">
        <v>0.9</v>
      </c>
      <c r="CC377" s="314"/>
      <c r="CD377" s="314"/>
      <c r="CE377" s="314"/>
      <c r="CF377" s="314"/>
      <c r="CG377" s="314"/>
      <c r="CH377" s="314"/>
      <c r="CI377" s="314"/>
      <c r="CJ377" s="216">
        <v>0.998</v>
      </c>
      <c r="CK377" s="216">
        <v>0.95</v>
      </c>
      <c r="CL377" s="217">
        <f t="shared" si="233"/>
        <v>0</v>
      </c>
      <c r="CM377" s="217">
        <f t="shared" si="234"/>
        <v>0</v>
      </c>
      <c r="CN377" s="217">
        <f t="shared" si="235"/>
        <v>0</v>
      </c>
      <c r="CO377" s="217">
        <f t="shared" si="236"/>
        <v>0</v>
      </c>
      <c r="CP377" s="217">
        <f t="shared" si="237"/>
        <v>0</v>
      </c>
      <c r="CQ377" s="217">
        <f t="shared" si="238"/>
        <v>0</v>
      </c>
      <c r="CR377" s="217">
        <f t="shared" si="239"/>
        <v>0</v>
      </c>
      <c r="CS377" s="317"/>
      <c r="CT377" s="317"/>
      <c r="CU377" s="317"/>
      <c r="CV377" s="317"/>
      <c r="CW377" s="317"/>
      <c r="CX377" s="317"/>
      <c r="CY377" s="317"/>
      <c r="CZ377" s="316"/>
      <c r="DA377" s="312"/>
      <c r="DB377" s="312"/>
      <c r="DC377" s="312"/>
      <c r="DD377" s="312"/>
      <c r="DE377" s="84">
        <f t="shared" si="223"/>
        <v>0</v>
      </c>
      <c r="DF377" s="84">
        <f t="shared" si="223"/>
        <v>0</v>
      </c>
      <c r="DG377" s="84">
        <f t="shared" si="223"/>
        <v>0</v>
      </c>
      <c r="DH377" s="84">
        <f t="shared" si="224"/>
        <v>0</v>
      </c>
      <c r="DI377" s="84">
        <f t="shared" si="224"/>
        <v>0</v>
      </c>
      <c r="DJ377" s="84">
        <f t="shared" si="224"/>
        <v>0</v>
      </c>
      <c r="DK377" s="84">
        <f t="shared" si="224"/>
        <v>0</v>
      </c>
      <c r="DL377" s="311"/>
      <c r="DM377" s="311"/>
      <c r="DN377" s="311"/>
      <c r="DO377" s="311"/>
      <c r="DP377" s="311"/>
      <c r="DQ377" s="311"/>
      <c r="DR377" s="311"/>
    </row>
    <row r="378" spans="1:122" ht="13.5" thickBot="1" x14ac:dyDescent="0.25">
      <c r="A378" s="84">
        <v>2052</v>
      </c>
      <c r="B378" s="309"/>
      <c r="C378" s="117"/>
      <c r="D378" s="87"/>
      <c r="E378" s="84"/>
      <c r="F378" s="88"/>
      <c r="G378" s="84"/>
      <c r="H378" s="89"/>
      <c r="I378" s="88"/>
      <c r="J378" s="84"/>
      <c r="K378" s="88"/>
      <c r="L378" s="89"/>
      <c r="M378" s="88"/>
      <c r="N378" s="88"/>
      <c r="O378" s="88"/>
      <c r="P378" s="90"/>
      <c r="Q378" s="88"/>
      <c r="R378" s="88"/>
      <c r="S378" s="88"/>
      <c r="T378" s="90"/>
      <c r="U378" s="88"/>
      <c r="V378" s="88"/>
      <c r="W378" s="88"/>
      <c r="X378" s="90"/>
      <c r="Y378" s="84"/>
      <c r="Z378" s="84"/>
      <c r="AA378" s="94"/>
      <c r="AB378" s="114"/>
      <c r="AC378" s="84"/>
      <c r="AD378" s="84"/>
      <c r="AE378" s="114"/>
      <c r="AF378" s="84"/>
      <c r="AG378" s="84"/>
      <c r="AH378" s="114"/>
      <c r="AI378" s="84"/>
      <c r="AJ378" s="84"/>
      <c r="AK378" s="218"/>
      <c r="AL378" s="84"/>
      <c r="AM378" s="94"/>
      <c r="AN378" s="218"/>
      <c r="AO378" s="84"/>
      <c r="AP378" s="94"/>
      <c r="AQ378" s="218"/>
      <c r="AR378" s="84"/>
      <c r="AS378" s="94"/>
      <c r="AT378" s="218"/>
      <c r="AU378" s="84"/>
      <c r="AV378" s="219"/>
      <c r="AW378" s="220"/>
      <c r="AX378" s="220"/>
      <c r="AY378" s="221"/>
      <c r="AZ378" s="115"/>
      <c r="BA378" s="97"/>
      <c r="BB378" s="98"/>
      <c r="BC378" s="98"/>
      <c r="BD378" s="98"/>
      <c r="BE378" s="116"/>
      <c r="BF378" s="101"/>
      <c r="BG378" s="84"/>
      <c r="BH378" s="84"/>
      <c r="BI378" s="102"/>
      <c r="BJ378" s="102"/>
      <c r="BK378" s="102"/>
      <c r="BL378" s="103"/>
      <c r="BM378" s="104"/>
      <c r="BN378" s="102"/>
      <c r="BO378" s="102"/>
      <c r="BP378" s="104"/>
      <c r="BQ378" s="104"/>
      <c r="BR378" s="104"/>
      <c r="BS378" s="231"/>
      <c r="BT378" s="105">
        <f t="shared" si="241"/>
        <v>1</v>
      </c>
      <c r="BU378" s="105">
        <f t="shared" si="242"/>
        <v>1</v>
      </c>
      <c r="BV378" s="105">
        <f t="shared" si="243"/>
        <v>1</v>
      </c>
      <c r="BW378" s="105">
        <f t="shared" si="231"/>
        <v>1</v>
      </c>
      <c r="BX378" s="105">
        <f t="shared" si="244"/>
        <v>1</v>
      </c>
      <c r="BY378" s="105">
        <f t="shared" si="245"/>
        <v>1</v>
      </c>
      <c r="BZ378" s="105">
        <f t="shared" si="246"/>
        <v>1</v>
      </c>
      <c r="CA378" s="215">
        <v>0.98</v>
      </c>
      <c r="CB378" s="215">
        <v>0.9</v>
      </c>
      <c r="CC378" s="314"/>
      <c r="CD378" s="314"/>
      <c r="CE378" s="314"/>
      <c r="CF378" s="314"/>
      <c r="CG378" s="314"/>
      <c r="CH378" s="314"/>
      <c r="CI378" s="314"/>
      <c r="CJ378" s="216">
        <v>0.998</v>
      </c>
      <c r="CK378" s="216">
        <v>0.95</v>
      </c>
      <c r="CL378" s="217">
        <f t="shared" si="233"/>
        <v>0</v>
      </c>
      <c r="CM378" s="217">
        <f t="shared" si="234"/>
        <v>0</v>
      </c>
      <c r="CN378" s="217">
        <f t="shared" si="235"/>
        <v>0</v>
      </c>
      <c r="CO378" s="217">
        <f t="shared" si="236"/>
        <v>0</v>
      </c>
      <c r="CP378" s="217">
        <f t="shared" si="237"/>
        <v>0</v>
      </c>
      <c r="CQ378" s="217">
        <f t="shared" si="238"/>
        <v>0</v>
      </c>
      <c r="CR378" s="217">
        <f t="shared" si="239"/>
        <v>0</v>
      </c>
      <c r="CS378" s="317"/>
      <c r="CT378" s="317"/>
      <c r="CU378" s="317"/>
      <c r="CV378" s="317"/>
      <c r="CW378" s="317"/>
      <c r="CX378" s="317"/>
      <c r="CY378" s="317"/>
      <c r="CZ378" s="316"/>
      <c r="DA378" s="312"/>
      <c r="DB378" s="312"/>
      <c r="DC378" s="312"/>
      <c r="DD378" s="312"/>
      <c r="DE378" s="84">
        <f t="shared" si="223"/>
        <v>0</v>
      </c>
      <c r="DF378" s="84">
        <f t="shared" si="223"/>
        <v>0</v>
      </c>
      <c r="DG378" s="84">
        <f t="shared" si="223"/>
        <v>0</v>
      </c>
      <c r="DH378" s="84">
        <f t="shared" si="224"/>
        <v>0</v>
      </c>
      <c r="DI378" s="84">
        <f t="shared" si="224"/>
        <v>0</v>
      </c>
      <c r="DJ378" s="84">
        <f t="shared" si="224"/>
        <v>0</v>
      </c>
      <c r="DK378" s="84">
        <f t="shared" si="224"/>
        <v>0</v>
      </c>
      <c r="DL378" s="311"/>
      <c r="DM378" s="311"/>
      <c r="DN378" s="311"/>
      <c r="DO378" s="311"/>
      <c r="DP378" s="311"/>
      <c r="DQ378" s="311"/>
      <c r="DR378" s="311"/>
    </row>
    <row r="379" spans="1:122" ht="13.5" thickBot="1" x14ac:dyDescent="0.25">
      <c r="A379" s="84">
        <v>2053</v>
      </c>
      <c r="B379" s="309"/>
      <c r="C379" s="117"/>
      <c r="D379" s="87"/>
      <c r="E379" s="84"/>
      <c r="F379" s="88"/>
      <c r="G379" s="84"/>
      <c r="H379" s="89"/>
      <c r="I379" s="88"/>
      <c r="J379" s="84"/>
      <c r="K379" s="88"/>
      <c r="L379" s="89"/>
      <c r="M379" s="88"/>
      <c r="N379" s="88"/>
      <c r="O379" s="88"/>
      <c r="P379" s="90"/>
      <c r="Q379" s="88"/>
      <c r="R379" s="88"/>
      <c r="S379" s="88"/>
      <c r="T379" s="90"/>
      <c r="U379" s="88"/>
      <c r="V379" s="88"/>
      <c r="W379" s="88"/>
      <c r="X379" s="90"/>
      <c r="Y379" s="84"/>
      <c r="Z379" s="84"/>
      <c r="AA379" s="94"/>
      <c r="AB379" s="114"/>
      <c r="AC379" s="84"/>
      <c r="AD379" s="84"/>
      <c r="AE379" s="114"/>
      <c r="AF379" s="84"/>
      <c r="AG379" s="84"/>
      <c r="AH379" s="114"/>
      <c r="AI379" s="84"/>
      <c r="AJ379" s="84"/>
      <c r="AK379" s="218"/>
      <c r="AL379" s="84"/>
      <c r="AM379" s="94"/>
      <c r="AN379" s="218"/>
      <c r="AO379" s="84"/>
      <c r="AP379" s="94"/>
      <c r="AQ379" s="218"/>
      <c r="AR379" s="84"/>
      <c r="AS379" s="94"/>
      <c r="AT379" s="218"/>
      <c r="AU379" s="84"/>
      <c r="AV379" s="219"/>
      <c r="AW379" s="220"/>
      <c r="AX379" s="220"/>
      <c r="AY379" s="221"/>
      <c r="AZ379" s="115"/>
      <c r="BA379" s="97"/>
      <c r="BB379" s="98"/>
      <c r="BC379" s="98"/>
      <c r="BD379" s="98"/>
      <c r="BE379" s="116"/>
      <c r="BF379" s="101"/>
      <c r="BG379" s="84"/>
      <c r="BH379" s="84"/>
      <c r="BI379" s="102"/>
      <c r="BJ379" s="102"/>
      <c r="BK379" s="102"/>
      <c r="BL379" s="103"/>
      <c r="BM379" s="104"/>
      <c r="BN379" s="102"/>
      <c r="BO379" s="102"/>
      <c r="BP379" s="104"/>
      <c r="BQ379" s="104"/>
      <c r="BR379" s="104"/>
      <c r="BS379" s="231"/>
      <c r="BT379" s="105">
        <f t="shared" si="241"/>
        <v>1</v>
      </c>
      <c r="BU379" s="105">
        <f t="shared" si="242"/>
        <v>1</v>
      </c>
      <c r="BV379" s="105">
        <f t="shared" si="243"/>
        <v>1</v>
      </c>
      <c r="BW379" s="105">
        <f t="shared" si="231"/>
        <v>1</v>
      </c>
      <c r="BX379" s="105">
        <f t="shared" si="244"/>
        <v>1</v>
      </c>
      <c r="BY379" s="105">
        <f t="shared" si="245"/>
        <v>1</v>
      </c>
      <c r="BZ379" s="105">
        <f t="shared" si="246"/>
        <v>1</v>
      </c>
      <c r="CA379" s="215">
        <v>0.98</v>
      </c>
      <c r="CB379" s="215">
        <v>0.9</v>
      </c>
      <c r="CC379" s="314"/>
      <c r="CD379" s="314"/>
      <c r="CE379" s="314"/>
      <c r="CF379" s="314"/>
      <c r="CG379" s="314"/>
      <c r="CH379" s="314"/>
      <c r="CI379" s="314"/>
      <c r="CJ379" s="216">
        <v>0.998</v>
      </c>
      <c r="CK379" s="216">
        <v>0.95</v>
      </c>
      <c r="CL379" s="217">
        <f t="shared" si="233"/>
        <v>0</v>
      </c>
      <c r="CM379" s="217">
        <f t="shared" si="234"/>
        <v>0</v>
      </c>
      <c r="CN379" s="217">
        <f t="shared" si="235"/>
        <v>0</v>
      </c>
      <c r="CO379" s="217">
        <f t="shared" si="236"/>
        <v>0</v>
      </c>
      <c r="CP379" s="217">
        <f t="shared" si="237"/>
        <v>0</v>
      </c>
      <c r="CQ379" s="217">
        <f t="shared" si="238"/>
        <v>0</v>
      </c>
      <c r="CR379" s="217">
        <f t="shared" si="239"/>
        <v>0</v>
      </c>
      <c r="CS379" s="317"/>
      <c r="CT379" s="317"/>
      <c r="CU379" s="317"/>
      <c r="CV379" s="317"/>
      <c r="CW379" s="317"/>
      <c r="CX379" s="317"/>
      <c r="CY379" s="317"/>
      <c r="CZ379" s="316"/>
      <c r="DA379" s="312"/>
      <c r="DB379" s="312"/>
      <c r="DC379" s="312"/>
      <c r="DD379" s="312"/>
      <c r="DE379" s="84">
        <f t="shared" si="223"/>
        <v>0</v>
      </c>
      <c r="DF379" s="84">
        <f t="shared" si="223"/>
        <v>0</v>
      </c>
      <c r="DG379" s="84">
        <f t="shared" si="223"/>
        <v>0</v>
      </c>
      <c r="DH379" s="84">
        <f t="shared" si="224"/>
        <v>0</v>
      </c>
      <c r="DI379" s="84">
        <f t="shared" si="224"/>
        <v>0</v>
      </c>
      <c r="DJ379" s="84">
        <f t="shared" si="224"/>
        <v>0</v>
      </c>
      <c r="DK379" s="84">
        <f t="shared" si="224"/>
        <v>0</v>
      </c>
      <c r="DL379" s="311"/>
      <c r="DM379" s="311"/>
      <c r="DN379" s="311"/>
      <c r="DO379" s="311"/>
      <c r="DP379" s="311"/>
      <c r="DQ379" s="311"/>
      <c r="DR379" s="311"/>
    </row>
    <row r="380" spans="1:122" ht="13.5" thickBot="1" x14ac:dyDescent="0.25">
      <c r="A380" s="84">
        <v>2054</v>
      </c>
      <c r="B380" s="310"/>
      <c r="C380" s="117"/>
      <c r="D380" s="87"/>
      <c r="E380" s="84"/>
      <c r="F380" s="88"/>
      <c r="G380" s="84"/>
      <c r="H380" s="89"/>
      <c r="I380" s="88"/>
      <c r="J380" s="84"/>
      <c r="K380" s="88"/>
      <c r="L380" s="89"/>
      <c r="M380" s="88"/>
      <c r="N380" s="88"/>
      <c r="O380" s="88"/>
      <c r="P380" s="90"/>
      <c r="Q380" s="88"/>
      <c r="R380" s="88"/>
      <c r="S380" s="88"/>
      <c r="T380" s="90"/>
      <c r="U380" s="88"/>
      <c r="V380" s="88"/>
      <c r="W380" s="88"/>
      <c r="X380" s="90"/>
      <c r="Y380" s="84"/>
      <c r="Z380" s="84"/>
      <c r="AA380" s="94"/>
      <c r="AB380" s="114"/>
      <c r="AC380" s="84"/>
      <c r="AD380" s="84"/>
      <c r="AE380" s="114"/>
      <c r="AF380" s="84"/>
      <c r="AG380" s="84"/>
      <c r="AH380" s="114"/>
      <c r="AI380" s="84"/>
      <c r="AJ380" s="84"/>
      <c r="AK380" s="218"/>
      <c r="AL380" s="84"/>
      <c r="AM380" s="94"/>
      <c r="AN380" s="218"/>
      <c r="AO380" s="84"/>
      <c r="AP380" s="94"/>
      <c r="AQ380" s="218"/>
      <c r="AR380" s="84"/>
      <c r="AS380" s="94"/>
      <c r="AT380" s="218"/>
      <c r="AU380" s="84"/>
      <c r="AV380" s="219"/>
      <c r="AW380" s="220"/>
      <c r="AX380" s="220"/>
      <c r="AY380" s="221"/>
      <c r="AZ380" s="115"/>
      <c r="BA380" s="97"/>
      <c r="BB380" s="98"/>
      <c r="BC380" s="98"/>
      <c r="BD380" s="98"/>
      <c r="BE380" s="116"/>
      <c r="BF380" s="101"/>
      <c r="BG380" s="84"/>
      <c r="BH380" s="84"/>
      <c r="BI380" s="102"/>
      <c r="BJ380" s="102"/>
      <c r="BK380" s="102"/>
      <c r="BL380" s="103"/>
      <c r="BM380" s="104"/>
      <c r="BN380" s="102"/>
      <c r="BO380" s="102"/>
      <c r="BP380" s="104"/>
      <c r="BQ380" s="104"/>
      <c r="BR380" s="104"/>
      <c r="BS380" s="231"/>
      <c r="BT380" s="105">
        <f t="shared" si="241"/>
        <v>1</v>
      </c>
      <c r="BU380" s="105">
        <f t="shared" si="242"/>
        <v>1</v>
      </c>
      <c r="BV380" s="105">
        <f t="shared" si="243"/>
        <v>1</v>
      </c>
      <c r="BW380" s="105">
        <f t="shared" si="231"/>
        <v>1</v>
      </c>
      <c r="BX380" s="105">
        <f t="shared" si="244"/>
        <v>1</v>
      </c>
      <c r="BY380" s="105">
        <f t="shared" si="245"/>
        <v>1</v>
      </c>
      <c r="BZ380" s="105">
        <f t="shared" si="246"/>
        <v>1</v>
      </c>
      <c r="CA380" s="215">
        <v>0.98</v>
      </c>
      <c r="CB380" s="215">
        <v>0.9</v>
      </c>
      <c r="CC380" s="315"/>
      <c r="CD380" s="315"/>
      <c r="CE380" s="315"/>
      <c r="CF380" s="315"/>
      <c r="CG380" s="315"/>
      <c r="CH380" s="315"/>
      <c r="CI380" s="315"/>
      <c r="CJ380" s="216">
        <v>0.998</v>
      </c>
      <c r="CK380" s="216">
        <v>0.95</v>
      </c>
      <c r="CL380" s="217">
        <f t="shared" si="233"/>
        <v>0</v>
      </c>
      <c r="CM380" s="217">
        <f t="shared" si="234"/>
        <v>0</v>
      </c>
      <c r="CN380" s="217">
        <f t="shared" si="235"/>
        <v>0</v>
      </c>
      <c r="CO380" s="217">
        <f t="shared" si="236"/>
        <v>0</v>
      </c>
      <c r="CP380" s="217">
        <f t="shared" si="237"/>
        <v>0</v>
      </c>
      <c r="CQ380" s="217">
        <f t="shared" si="238"/>
        <v>0</v>
      </c>
      <c r="CR380" s="217">
        <f t="shared" si="239"/>
        <v>0</v>
      </c>
      <c r="CS380" s="317"/>
      <c r="CT380" s="317"/>
      <c r="CU380" s="317"/>
      <c r="CV380" s="317"/>
      <c r="CW380" s="317"/>
      <c r="CX380" s="317"/>
      <c r="CY380" s="317"/>
      <c r="CZ380" s="316"/>
      <c r="DA380" s="312"/>
      <c r="DB380" s="312"/>
      <c r="DC380" s="312"/>
      <c r="DD380" s="312"/>
      <c r="DE380" s="84">
        <f t="shared" si="223"/>
        <v>0</v>
      </c>
      <c r="DF380" s="84">
        <f t="shared" si="223"/>
        <v>0</v>
      </c>
      <c r="DG380" s="84">
        <f t="shared" si="223"/>
        <v>0</v>
      </c>
      <c r="DH380" s="84">
        <f t="shared" si="224"/>
        <v>0</v>
      </c>
      <c r="DI380" s="84">
        <f t="shared" si="224"/>
        <v>0</v>
      </c>
      <c r="DJ380" s="84">
        <f t="shared" si="224"/>
        <v>0</v>
      </c>
      <c r="DK380" s="84">
        <f t="shared" si="224"/>
        <v>0</v>
      </c>
      <c r="DL380" s="311"/>
      <c r="DM380" s="311"/>
      <c r="DN380" s="311"/>
      <c r="DO380" s="311"/>
      <c r="DP380" s="311"/>
      <c r="DQ380" s="311"/>
      <c r="DR380" s="311"/>
    </row>
    <row r="381" spans="1:122" ht="13.5" thickBot="1" x14ac:dyDescent="0.25">
      <c r="A381" s="84">
        <v>2055</v>
      </c>
      <c r="B381" s="308">
        <v>21</v>
      </c>
      <c r="C381" s="117"/>
      <c r="D381" s="87"/>
      <c r="E381" s="84"/>
      <c r="F381" s="88"/>
      <c r="G381" s="84"/>
      <c r="H381" s="89"/>
      <c r="I381" s="88"/>
      <c r="J381" s="84"/>
      <c r="K381" s="88"/>
      <c r="L381" s="89"/>
      <c r="M381" s="88"/>
      <c r="N381" s="88"/>
      <c r="O381" s="88"/>
      <c r="P381" s="90"/>
      <c r="Q381" s="88"/>
      <c r="R381" s="88"/>
      <c r="S381" s="88"/>
      <c r="T381" s="90"/>
      <c r="U381" s="88"/>
      <c r="V381" s="88"/>
      <c r="W381" s="88"/>
      <c r="X381" s="90"/>
      <c r="Y381" s="84"/>
      <c r="Z381" s="84"/>
      <c r="AA381" s="94"/>
      <c r="AB381" s="114"/>
      <c r="AC381" s="84"/>
      <c r="AD381" s="84"/>
      <c r="AE381" s="114"/>
      <c r="AF381" s="84"/>
      <c r="AG381" s="84"/>
      <c r="AH381" s="114"/>
      <c r="AI381" s="84"/>
      <c r="AJ381" s="84"/>
      <c r="AK381" s="218"/>
      <c r="AL381" s="84"/>
      <c r="AM381" s="94"/>
      <c r="AN381" s="218"/>
      <c r="AO381" s="84"/>
      <c r="AP381" s="94"/>
      <c r="AQ381" s="218"/>
      <c r="AR381" s="84"/>
      <c r="AS381" s="94"/>
      <c r="AT381" s="218"/>
      <c r="AU381" s="84"/>
      <c r="AV381" s="219"/>
      <c r="AW381" s="220"/>
      <c r="AX381" s="220"/>
      <c r="AY381" s="221"/>
      <c r="AZ381" s="115"/>
      <c r="BA381" s="97"/>
      <c r="BB381" s="98"/>
      <c r="BC381" s="98"/>
      <c r="BD381" s="98"/>
      <c r="BE381" s="116"/>
      <c r="BF381" s="101"/>
      <c r="BG381" s="84"/>
      <c r="BH381" s="84"/>
      <c r="BI381" s="102"/>
      <c r="BJ381" s="102"/>
      <c r="BK381" s="102"/>
      <c r="BL381" s="103"/>
      <c r="BM381" s="104"/>
      <c r="BN381" s="102"/>
      <c r="BO381" s="102"/>
      <c r="BP381" s="104"/>
      <c r="BQ381" s="104"/>
      <c r="BR381" s="104"/>
      <c r="BS381" s="231"/>
      <c r="BT381" s="105">
        <f t="shared" si="241"/>
        <v>1</v>
      </c>
      <c r="BU381" s="105">
        <f t="shared" si="242"/>
        <v>1</v>
      </c>
      <c r="BV381" s="105">
        <f t="shared" si="243"/>
        <v>1</v>
      </c>
      <c r="BW381" s="105">
        <f t="shared" si="231"/>
        <v>1</v>
      </c>
      <c r="BX381" s="105">
        <f t="shared" si="244"/>
        <v>1</v>
      </c>
      <c r="BY381" s="105">
        <f t="shared" si="245"/>
        <v>1</v>
      </c>
      <c r="BZ381" s="105">
        <f t="shared" si="246"/>
        <v>1</v>
      </c>
      <c r="CA381" s="215">
        <v>0.98</v>
      </c>
      <c r="CB381" s="215">
        <v>0.9</v>
      </c>
      <c r="CC381" s="313">
        <f t="shared" ref="CC381:CI381" si="253">AVERAGE(BT381:BT387)</f>
        <v>1</v>
      </c>
      <c r="CD381" s="313">
        <f t="shared" si="253"/>
        <v>1</v>
      </c>
      <c r="CE381" s="313">
        <f t="shared" si="253"/>
        <v>1</v>
      </c>
      <c r="CF381" s="313">
        <f t="shared" si="253"/>
        <v>1</v>
      </c>
      <c r="CG381" s="313">
        <f t="shared" si="253"/>
        <v>1</v>
      </c>
      <c r="CH381" s="313">
        <f t="shared" si="253"/>
        <v>1</v>
      </c>
      <c r="CI381" s="313">
        <f t="shared" si="253"/>
        <v>1</v>
      </c>
      <c r="CJ381" s="216">
        <v>0.998</v>
      </c>
      <c r="CK381" s="216">
        <v>0.95</v>
      </c>
      <c r="CL381" s="217">
        <f t="shared" si="233"/>
        <v>0</v>
      </c>
      <c r="CM381" s="217">
        <f t="shared" si="234"/>
        <v>0</v>
      </c>
      <c r="CN381" s="217">
        <f t="shared" si="235"/>
        <v>0</v>
      </c>
      <c r="CO381" s="217">
        <f t="shared" si="236"/>
        <v>0</v>
      </c>
      <c r="CP381" s="217">
        <f t="shared" si="237"/>
        <v>0</v>
      </c>
      <c r="CQ381" s="217">
        <f t="shared" si="238"/>
        <v>0</v>
      </c>
      <c r="CR381" s="217">
        <f t="shared" si="239"/>
        <v>0</v>
      </c>
      <c r="CS381" s="316">
        <f t="shared" ref="CS381:CY381" si="254">AVERAGE(CL381:CL387)</f>
        <v>0</v>
      </c>
      <c r="CT381" s="316">
        <f t="shared" si="254"/>
        <v>0</v>
      </c>
      <c r="CU381" s="316">
        <f t="shared" si="254"/>
        <v>0</v>
      </c>
      <c r="CV381" s="316">
        <f t="shared" si="254"/>
        <v>0</v>
      </c>
      <c r="CW381" s="316">
        <f t="shared" si="254"/>
        <v>0</v>
      </c>
      <c r="CX381" s="316">
        <f t="shared" si="254"/>
        <v>0</v>
      </c>
      <c r="CY381" s="316">
        <f t="shared" si="254"/>
        <v>0</v>
      </c>
      <c r="CZ381" s="316" t="e">
        <f>(SUM(Q380:Q386)-SUM(R380:R386))/SUM(Q380:Q386)</f>
        <v>#DIV/0!</v>
      </c>
      <c r="DA381" s="312" t="e">
        <f>(SUM(U380:U386)-SUM(V380:V386))/SUM(U380:U386)</f>
        <v>#DIV/0!</v>
      </c>
      <c r="DB381" s="312" t="e">
        <f>((SUM(E380:E386)-SUM(F380:F386))/SUM(E380:E386))</f>
        <v>#DIV/0!</v>
      </c>
      <c r="DC381" s="312" t="e">
        <f>((SUM(I380:I386)-SUM(J380:J386))/SUM(I380:I386))</f>
        <v>#DIV/0!</v>
      </c>
      <c r="DD381" s="312" t="e">
        <f>((SUM(M380:M386)-SUM(N380:N386))/SUM(M380:M386))</f>
        <v>#DIV/0!</v>
      </c>
      <c r="DE381" s="84">
        <f t="shared" si="223"/>
        <v>0</v>
      </c>
      <c r="DF381" s="84">
        <f t="shared" si="223"/>
        <v>0</v>
      </c>
      <c r="DG381" s="84">
        <f t="shared" si="223"/>
        <v>0</v>
      </c>
      <c r="DH381" s="84">
        <f t="shared" si="224"/>
        <v>0</v>
      </c>
      <c r="DI381" s="84">
        <f t="shared" si="224"/>
        <v>0</v>
      </c>
      <c r="DJ381" s="84">
        <f t="shared" si="224"/>
        <v>0</v>
      </c>
      <c r="DK381" s="84">
        <f t="shared" si="224"/>
        <v>0</v>
      </c>
      <c r="DL381" s="311">
        <f>IF(CC381&lt;99%,5000,IF(CC381&lt;99.2%,4500,IF(CC381&lt;99.3%,4000,IF(CC381&lt;99.4%,3500,IF(CC381&lt;99.5%,3000,IF(CC381&lt;99.6%,2500,IF(CC381&lt;99.7%,2000,IF(CC381&lt;99.8%,1500,))))))))</f>
        <v>0</v>
      </c>
      <c r="DM381" s="311">
        <f>IF(CD381&lt;99%,5000,IF(CD381&lt;99.2%,4500,IF(CD381&lt;99.3%,4000,IF(CD381&lt;99.4%,3500,IF(CD381&lt;99.5%,3000,IF(CD381&lt;99.6%,2500,IF(CD381&lt;99.7%,2000,IF(CD381&lt;99.8%,1500,))))))))</f>
        <v>0</v>
      </c>
      <c r="DN381" s="311">
        <f>IF(CE381&lt;99%,5000,IF(CE381&lt;99.2%,4500,IF(CE381&lt;99.3%,4000,IF(CE381&lt;99.4%,3500,IF(CE381&lt;99.5%,3000,IF(CE381&lt;99.6%,2500,IF(CE381&lt;99.7%,2000,IF(CE381&lt;99.8%,1500,))))))))</f>
        <v>0</v>
      </c>
      <c r="DO381" s="311">
        <f>IF(CF381&lt;88.2%,5000,IF(CF381&lt;88.4%,4500,IF(CF381&lt;88.5%,4000,IF(CF381&lt;88.6%,3500,IF(CF381&lt;88.7%,3000,IF(CF381&lt;88.8%,2500,IF(CF381&lt;88.9%,2000,IF(CF381&lt;90%,1500,))))))))</f>
        <v>0</v>
      </c>
      <c r="DP381" s="311">
        <f>IF(CG381&lt;99%,5000,IF(CG381&lt;99.2%,4500,IF(CG381&lt;99.3%,4000,IF(CG381&lt;99.4%,3500,IF(CG381&lt;99.5%,3000,IF(CG381&lt;99.6%,2500,IF(CG381&lt;99.7%,2000,IF(CG381&lt;99.8%,1500,))))))))</f>
        <v>0</v>
      </c>
      <c r="DQ381" s="311">
        <f>IF(CH381&lt;99%,5000,IF(CH381&lt;99.2%,4500,IF(CH381&lt;99.3%,4000,IF(CH381&lt;99.4%,3500,IF(CH381&lt;99.5%,3000,IF(CH381&lt;99.6%,2500,IF(CH381&lt;99.7%,2000,IF(CH381&lt;99.8%,1500,))))))))</f>
        <v>0</v>
      </c>
      <c r="DR381" s="311">
        <f>IF(CI381&lt;99%,5000,IF(CI381&lt;99.2%,4500,IF(CI381&lt;99.3%,4000,IF(CI381&lt;99.4%,3500,IF(CI381&lt;99.5%,3000,IF(CI381&lt;99.6%,2500,IF(CI381&lt;99.7%,2000,IF(CI381&lt;99.8%,1500,))))))))</f>
        <v>0</v>
      </c>
    </row>
    <row r="382" spans="1:122" ht="13.5" thickBot="1" x14ac:dyDescent="0.25">
      <c r="A382" s="84">
        <v>2056</v>
      </c>
      <c r="B382" s="309"/>
      <c r="C382" s="117"/>
      <c r="D382" s="87"/>
      <c r="E382" s="84"/>
      <c r="F382" s="88"/>
      <c r="G382" s="84"/>
      <c r="H382" s="89"/>
      <c r="I382" s="88"/>
      <c r="J382" s="84"/>
      <c r="K382" s="88"/>
      <c r="L382" s="89"/>
      <c r="M382" s="88"/>
      <c r="N382" s="88"/>
      <c r="O382" s="88"/>
      <c r="P382" s="90"/>
      <c r="Q382" s="88"/>
      <c r="R382" s="88"/>
      <c r="S382" s="88"/>
      <c r="T382" s="90"/>
      <c r="U382" s="88"/>
      <c r="V382" s="88"/>
      <c r="W382" s="88"/>
      <c r="X382" s="90"/>
      <c r="Y382" s="84"/>
      <c r="Z382" s="84"/>
      <c r="AA382" s="94"/>
      <c r="AB382" s="114"/>
      <c r="AC382" s="84"/>
      <c r="AD382" s="84"/>
      <c r="AE382" s="114"/>
      <c r="AF382" s="84"/>
      <c r="AG382" s="84"/>
      <c r="AH382" s="114"/>
      <c r="AI382" s="84"/>
      <c r="AJ382" s="84"/>
      <c r="AK382" s="218"/>
      <c r="AL382" s="84"/>
      <c r="AM382" s="94"/>
      <c r="AN382" s="218"/>
      <c r="AO382" s="84"/>
      <c r="AP382" s="94"/>
      <c r="AQ382" s="218"/>
      <c r="AR382" s="84"/>
      <c r="AS382" s="94"/>
      <c r="AT382" s="218"/>
      <c r="AU382" s="84"/>
      <c r="AV382" s="219"/>
      <c r="AW382" s="220"/>
      <c r="AX382" s="220"/>
      <c r="AY382" s="221"/>
      <c r="AZ382" s="115"/>
      <c r="BA382" s="97"/>
      <c r="BB382" s="98"/>
      <c r="BC382" s="98"/>
      <c r="BD382" s="98"/>
      <c r="BE382" s="116"/>
      <c r="BF382" s="101"/>
      <c r="BG382" s="84"/>
      <c r="BH382" s="84"/>
      <c r="BI382" s="102"/>
      <c r="BJ382" s="102"/>
      <c r="BK382" s="102"/>
      <c r="BL382" s="103"/>
      <c r="BM382" s="104"/>
      <c r="BN382" s="102"/>
      <c r="BO382" s="102"/>
      <c r="BP382" s="104"/>
      <c r="BQ382" s="104"/>
      <c r="BR382" s="104"/>
      <c r="BS382" s="231"/>
      <c r="BT382" s="105">
        <f t="shared" si="241"/>
        <v>1</v>
      </c>
      <c r="BU382" s="105">
        <f t="shared" si="242"/>
        <v>1</v>
      </c>
      <c r="BV382" s="105">
        <f t="shared" si="243"/>
        <v>1</v>
      </c>
      <c r="BW382" s="105">
        <f t="shared" si="231"/>
        <v>1</v>
      </c>
      <c r="BX382" s="105">
        <f t="shared" si="244"/>
        <v>1</v>
      </c>
      <c r="BY382" s="105">
        <f t="shared" si="245"/>
        <v>1</v>
      </c>
      <c r="BZ382" s="105">
        <f t="shared" si="246"/>
        <v>1</v>
      </c>
      <c r="CA382" s="215">
        <v>0.98</v>
      </c>
      <c r="CB382" s="215">
        <v>0.9</v>
      </c>
      <c r="CC382" s="314"/>
      <c r="CD382" s="314"/>
      <c r="CE382" s="314"/>
      <c r="CF382" s="314"/>
      <c r="CG382" s="314"/>
      <c r="CH382" s="314"/>
      <c r="CI382" s="314"/>
      <c r="CJ382" s="216">
        <v>0.998</v>
      </c>
      <c r="CK382" s="216">
        <v>0.95</v>
      </c>
      <c r="CL382" s="217">
        <f t="shared" si="233"/>
        <v>0</v>
      </c>
      <c r="CM382" s="217">
        <f t="shared" si="234"/>
        <v>0</v>
      </c>
      <c r="CN382" s="217">
        <f t="shared" si="235"/>
        <v>0</v>
      </c>
      <c r="CO382" s="217">
        <f t="shared" si="236"/>
        <v>0</v>
      </c>
      <c r="CP382" s="217">
        <f t="shared" si="237"/>
        <v>0</v>
      </c>
      <c r="CQ382" s="217">
        <f t="shared" si="238"/>
        <v>0</v>
      </c>
      <c r="CR382" s="217">
        <f t="shared" si="239"/>
        <v>0</v>
      </c>
      <c r="CS382" s="317"/>
      <c r="CT382" s="317"/>
      <c r="CU382" s="317"/>
      <c r="CV382" s="317"/>
      <c r="CW382" s="317"/>
      <c r="CX382" s="317"/>
      <c r="CY382" s="317"/>
      <c r="CZ382" s="316"/>
      <c r="DA382" s="312"/>
      <c r="DB382" s="312"/>
      <c r="DC382" s="312"/>
      <c r="DD382" s="312"/>
      <c r="DE382" s="84">
        <f t="shared" si="223"/>
        <v>0</v>
      </c>
      <c r="DF382" s="84">
        <f t="shared" si="223"/>
        <v>0</v>
      </c>
      <c r="DG382" s="84">
        <f t="shared" si="223"/>
        <v>0</v>
      </c>
      <c r="DH382" s="84">
        <f t="shared" si="224"/>
        <v>0</v>
      </c>
      <c r="DI382" s="84">
        <f t="shared" si="224"/>
        <v>0</v>
      </c>
      <c r="DJ382" s="84">
        <f t="shared" si="224"/>
        <v>0</v>
      </c>
      <c r="DK382" s="84">
        <f t="shared" si="224"/>
        <v>0</v>
      </c>
      <c r="DL382" s="311"/>
      <c r="DM382" s="311"/>
      <c r="DN382" s="311"/>
      <c r="DO382" s="311"/>
      <c r="DP382" s="311"/>
      <c r="DQ382" s="311"/>
      <c r="DR382" s="311"/>
    </row>
    <row r="383" spans="1:122" ht="13.5" thickBot="1" x14ac:dyDescent="0.25">
      <c r="A383" s="84">
        <v>2057</v>
      </c>
      <c r="B383" s="309"/>
      <c r="C383" s="117"/>
      <c r="D383" s="87"/>
      <c r="E383" s="84"/>
      <c r="F383" s="88"/>
      <c r="G383" s="84"/>
      <c r="H383" s="89"/>
      <c r="I383" s="88"/>
      <c r="J383" s="84"/>
      <c r="K383" s="88"/>
      <c r="L383" s="89"/>
      <c r="M383" s="88"/>
      <c r="N383" s="88"/>
      <c r="O383" s="88"/>
      <c r="P383" s="90"/>
      <c r="Q383" s="88"/>
      <c r="R383" s="88"/>
      <c r="S383" s="88"/>
      <c r="T383" s="90"/>
      <c r="U383" s="88"/>
      <c r="V383" s="88"/>
      <c r="W383" s="88"/>
      <c r="X383" s="90"/>
      <c r="Y383" s="84"/>
      <c r="Z383" s="84"/>
      <c r="AA383" s="94"/>
      <c r="AB383" s="114"/>
      <c r="AC383" s="84"/>
      <c r="AD383" s="84"/>
      <c r="AE383" s="114"/>
      <c r="AF383" s="84"/>
      <c r="AG383" s="84"/>
      <c r="AH383" s="114"/>
      <c r="AI383" s="84"/>
      <c r="AJ383" s="84"/>
      <c r="AK383" s="218"/>
      <c r="AL383" s="84"/>
      <c r="AM383" s="94"/>
      <c r="AN383" s="218"/>
      <c r="AO383" s="84"/>
      <c r="AP383" s="94"/>
      <c r="AQ383" s="218"/>
      <c r="AR383" s="84"/>
      <c r="AS383" s="94"/>
      <c r="AT383" s="218"/>
      <c r="AU383" s="84"/>
      <c r="AV383" s="219"/>
      <c r="AW383" s="220"/>
      <c r="AX383" s="220"/>
      <c r="AY383" s="221"/>
      <c r="AZ383" s="115"/>
      <c r="BA383" s="97"/>
      <c r="BB383" s="98"/>
      <c r="BC383" s="98"/>
      <c r="BD383" s="98"/>
      <c r="BE383" s="116"/>
      <c r="BF383" s="101"/>
      <c r="BG383" s="84"/>
      <c r="BH383" s="84"/>
      <c r="BI383" s="102"/>
      <c r="BJ383" s="102"/>
      <c r="BK383" s="102"/>
      <c r="BL383" s="103"/>
      <c r="BM383" s="104"/>
      <c r="BN383" s="102"/>
      <c r="BO383" s="102"/>
      <c r="BP383" s="104"/>
      <c r="BQ383" s="104"/>
      <c r="BR383" s="104"/>
      <c r="BS383" s="231"/>
      <c r="BT383" s="105">
        <f t="shared" si="241"/>
        <v>1</v>
      </c>
      <c r="BU383" s="105">
        <f t="shared" si="242"/>
        <v>1</v>
      </c>
      <c r="BV383" s="105">
        <f t="shared" si="243"/>
        <v>1</v>
      </c>
      <c r="BW383" s="105">
        <f t="shared" si="231"/>
        <v>1</v>
      </c>
      <c r="BX383" s="105">
        <f t="shared" si="244"/>
        <v>1</v>
      </c>
      <c r="BY383" s="105">
        <f t="shared" si="245"/>
        <v>1</v>
      </c>
      <c r="BZ383" s="105">
        <f t="shared" si="246"/>
        <v>1</v>
      </c>
      <c r="CA383" s="215">
        <v>0.98</v>
      </c>
      <c r="CB383" s="215">
        <v>0.9</v>
      </c>
      <c r="CC383" s="314"/>
      <c r="CD383" s="314"/>
      <c r="CE383" s="314"/>
      <c r="CF383" s="314"/>
      <c r="CG383" s="314"/>
      <c r="CH383" s="314"/>
      <c r="CI383" s="314"/>
      <c r="CJ383" s="216">
        <v>0.998</v>
      </c>
      <c r="CK383" s="216">
        <v>0.95</v>
      </c>
      <c r="CL383" s="217">
        <f t="shared" si="233"/>
        <v>0</v>
      </c>
      <c r="CM383" s="217">
        <f t="shared" si="234"/>
        <v>0</v>
      </c>
      <c r="CN383" s="217">
        <f t="shared" si="235"/>
        <v>0</v>
      </c>
      <c r="CO383" s="217">
        <f t="shared" si="236"/>
        <v>0</v>
      </c>
      <c r="CP383" s="217">
        <f t="shared" si="237"/>
        <v>0</v>
      </c>
      <c r="CQ383" s="217">
        <f t="shared" si="238"/>
        <v>0</v>
      </c>
      <c r="CR383" s="217">
        <f t="shared" si="239"/>
        <v>0</v>
      </c>
      <c r="CS383" s="317"/>
      <c r="CT383" s="317"/>
      <c r="CU383" s="317"/>
      <c r="CV383" s="317"/>
      <c r="CW383" s="317"/>
      <c r="CX383" s="317"/>
      <c r="CY383" s="317"/>
      <c r="CZ383" s="316"/>
      <c r="DA383" s="312"/>
      <c r="DB383" s="312"/>
      <c r="DC383" s="312"/>
      <c r="DD383" s="312"/>
      <c r="DE383" s="84">
        <f t="shared" si="223"/>
        <v>0</v>
      </c>
      <c r="DF383" s="84">
        <f t="shared" si="223"/>
        <v>0</v>
      </c>
      <c r="DG383" s="84">
        <f t="shared" si="223"/>
        <v>0</v>
      </c>
      <c r="DH383" s="84">
        <f t="shared" si="224"/>
        <v>0</v>
      </c>
      <c r="DI383" s="84">
        <f t="shared" si="224"/>
        <v>0</v>
      </c>
      <c r="DJ383" s="84">
        <f t="shared" si="224"/>
        <v>0</v>
      </c>
      <c r="DK383" s="84">
        <f t="shared" si="224"/>
        <v>0</v>
      </c>
      <c r="DL383" s="311"/>
      <c r="DM383" s="311"/>
      <c r="DN383" s="311"/>
      <c r="DO383" s="311"/>
      <c r="DP383" s="311"/>
      <c r="DQ383" s="311"/>
      <c r="DR383" s="311"/>
    </row>
    <row r="384" spans="1:122" ht="13.5" thickBot="1" x14ac:dyDescent="0.25">
      <c r="A384" s="84">
        <v>2058</v>
      </c>
      <c r="B384" s="309"/>
      <c r="C384" s="117"/>
      <c r="D384" s="87"/>
      <c r="E384" s="84"/>
      <c r="F384" s="88"/>
      <c r="G384" s="84"/>
      <c r="H384" s="89"/>
      <c r="I384" s="88"/>
      <c r="J384" s="84"/>
      <c r="K384" s="88"/>
      <c r="L384" s="89"/>
      <c r="M384" s="88"/>
      <c r="N384" s="88"/>
      <c r="O384" s="88"/>
      <c r="P384" s="90"/>
      <c r="Q384" s="88"/>
      <c r="R384" s="88"/>
      <c r="S384" s="88"/>
      <c r="T384" s="90"/>
      <c r="U384" s="88"/>
      <c r="V384" s="88"/>
      <c r="W384" s="88"/>
      <c r="X384" s="90"/>
      <c r="Y384" s="84"/>
      <c r="Z384" s="84"/>
      <c r="AA384" s="94"/>
      <c r="AB384" s="114"/>
      <c r="AC384" s="84"/>
      <c r="AD384" s="84"/>
      <c r="AE384" s="114"/>
      <c r="AF384" s="84"/>
      <c r="AG384" s="84"/>
      <c r="AH384" s="114"/>
      <c r="AI384" s="84"/>
      <c r="AJ384" s="84"/>
      <c r="AK384" s="218"/>
      <c r="AL384" s="84"/>
      <c r="AM384" s="94"/>
      <c r="AN384" s="218"/>
      <c r="AO384" s="84"/>
      <c r="AP384" s="94"/>
      <c r="AQ384" s="218"/>
      <c r="AR384" s="84"/>
      <c r="AS384" s="94"/>
      <c r="AT384" s="218"/>
      <c r="AU384" s="84"/>
      <c r="AV384" s="219"/>
      <c r="AW384" s="220"/>
      <c r="AX384" s="220"/>
      <c r="AY384" s="221"/>
      <c r="AZ384" s="115"/>
      <c r="BA384" s="97"/>
      <c r="BB384" s="98"/>
      <c r="BC384" s="98"/>
      <c r="BD384" s="98"/>
      <c r="BE384" s="116"/>
      <c r="BF384" s="101"/>
      <c r="BG384" s="84"/>
      <c r="BH384" s="84"/>
      <c r="BI384" s="102"/>
      <c r="BJ384" s="102"/>
      <c r="BK384" s="102"/>
      <c r="BL384" s="103"/>
      <c r="BM384" s="104"/>
      <c r="BN384" s="102"/>
      <c r="BO384" s="102"/>
      <c r="BP384" s="104"/>
      <c r="BQ384" s="104"/>
      <c r="BR384" s="104"/>
      <c r="BS384" s="231"/>
      <c r="BT384" s="105">
        <f t="shared" si="241"/>
        <v>1</v>
      </c>
      <c r="BU384" s="105">
        <f t="shared" si="242"/>
        <v>1</v>
      </c>
      <c r="BV384" s="105">
        <f t="shared" si="243"/>
        <v>1</v>
      </c>
      <c r="BW384" s="105">
        <f t="shared" si="231"/>
        <v>1</v>
      </c>
      <c r="BX384" s="105">
        <f t="shared" si="244"/>
        <v>1</v>
      </c>
      <c r="BY384" s="105">
        <f t="shared" si="245"/>
        <v>1</v>
      </c>
      <c r="BZ384" s="105">
        <f t="shared" si="246"/>
        <v>1</v>
      </c>
      <c r="CA384" s="215">
        <v>0.98</v>
      </c>
      <c r="CB384" s="215">
        <v>0.9</v>
      </c>
      <c r="CC384" s="314"/>
      <c r="CD384" s="314"/>
      <c r="CE384" s="314"/>
      <c r="CF384" s="314"/>
      <c r="CG384" s="314"/>
      <c r="CH384" s="314"/>
      <c r="CI384" s="314"/>
      <c r="CJ384" s="216">
        <v>0.998</v>
      </c>
      <c r="CK384" s="216">
        <v>0.95</v>
      </c>
      <c r="CL384" s="217">
        <f t="shared" si="233"/>
        <v>0</v>
      </c>
      <c r="CM384" s="217">
        <f t="shared" si="234"/>
        <v>0</v>
      </c>
      <c r="CN384" s="217">
        <f t="shared" si="235"/>
        <v>0</v>
      </c>
      <c r="CO384" s="217">
        <f t="shared" si="236"/>
        <v>0</v>
      </c>
      <c r="CP384" s="217">
        <f t="shared" si="237"/>
        <v>0</v>
      </c>
      <c r="CQ384" s="217">
        <f t="shared" si="238"/>
        <v>0</v>
      </c>
      <c r="CR384" s="217">
        <f t="shared" si="239"/>
        <v>0</v>
      </c>
      <c r="CS384" s="317"/>
      <c r="CT384" s="317"/>
      <c r="CU384" s="317"/>
      <c r="CV384" s="317"/>
      <c r="CW384" s="317"/>
      <c r="CX384" s="317"/>
      <c r="CY384" s="317"/>
      <c r="CZ384" s="316"/>
      <c r="DA384" s="312"/>
      <c r="DB384" s="312"/>
      <c r="DC384" s="312"/>
      <c r="DD384" s="312"/>
      <c r="DE384" s="84">
        <f t="shared" si="223"/>
        <v>0</v>
      </c>
      <c r="DF384" s="84">
        <f t="shared" si="223"/>
        <v>0</v>
      </c>
      <c r="DG384" s="84">
        <f t="shared" si="223"/>
        <v>0</v>
      </c>
      <c r="DH384" s="84">
        <f t="shared" si="224"/>
        <v>0</v>
      </c>
      <c r="DI384" s="84">
        <f t="shared" si="224"/>
        <v>0</v>
      </c>
      <c r="DJ384" s="84">
        <f t="shared" si="224"/>
        <v>0</v>
      </c>
      <c r="DK384" s="84">
        <f t="shared" si="224"/>
        <v>0</v>
      </c>
      <c r="DL384" s="311"/>
      <c r="DM384" s="311"/>
      <c r="DN384" s="311"/>
      <c r="DO384" s="311"/>
      <c r="DP384" s="311"/>
      <c r="DQ384" s="311"/>
      <c r="DR384" s="311"/>
    </row>
    <row r="385" spans="1:122" ht="13.5" thickBot="1" x14ac:dyDescent="0.25">
      <c r="A385" s="84">
        <v>2059</v>
      </c>
      <c r="B385" s="309"/>
      <c r="C385" s="117"/>
      <c r="D385" s="87"/>
      <c r="E385" s="84"/>
      <c r="F385" s="88"/>
      <c r="G385" s="84"/>
      <c r="H385" s="89"/>
      <c r="I385" s="88"/>
      <c r="J385" s="84"/>
      <c r="K385" s="88"/>
      <c r="L385" s="89"/>
      <c r="M385" s="88"/>
      <c r="N385" s="88"/>
      <c r="O385" s="88"/>
      <c r="P385" s="90"/>
      <c r="Q385" s="88"/>
      <c r="R385" s="88"/>
      <c r="S385" s="88"/>
      <c r="T385" s="90"/>
      <c r="U385" s="88"/>
      <c r="V385" s="88"/>
      <c r="W385" s="88"/>
      <c r="X385" s="90"/>
      <c r="Y385" s="84"/>
      <c r="Z385" s="84"/>
      <c r="AA385" s="94"/>
      <c r="AB385" s="114"/>
      <c r="AC385" s="84"/>
      <c r="AD385" s="84"/>
      <c r="AE385" s="114"/>
      <c r="AF385" s="84"/>
      <c r="AG385" s="84"/>
      <c r="AH385" s="114"/>
      <c r="AI385" s="84"/>
      <c r="AJ385" s="84"/>
      <c r="AK385" s="218"/>
      <c r="AL385" s="84"/>
      <c r="AM385" s="94"/>
      <c r="AN385" s="218"/>
      <c r="AO385" s="84"/>
      <c r="AP385" s="94"/>
      <c r="AQ385" s="218"/>
      <c r="AR385" s="84"/>
      <c r="AS385" s="94"/>
      <c r="AT385" s="218"/>
      <c r="AU385" s="84"/>
      <c r="AV385" s="219"/>
      <c r="AW385" s="220"/>
      <c r="AX385" s="220"/>
      <c r="AY385" s="221"/>
      <c r="AZ385" s="115"/>
      <c r="BA385" s="97"/>
      <c r="BB385" s="98"/>
      <c r="BC385" s="98"/>
      <c r="BD385" s="98"/>
      <c r="BE385" s="116"/>
      <c r="BF385" s="101"/>
      <c r="BG385" s="84"/>
      <c r="BH385" s="84"/>
      <c r="BI385" s="102"/>
      <c r="BJ385" s="102"/>
      <c r="BK385" s="102"/>
      <c r="BL385" s="103"/>
      <c r="BM385" s="104"/>
      <c r="BN385" s="102"/>
      <c r="BO385" s="102"/>
      <c r="BP385" s="104"/>
      <c r="BQ385" s="104"/>
      <c r="BR385" s="104"/>
      <c r="BS385" s="231"/>
      <c r="BT385" s="105">
        <f t="shared" si="241"/>
        <v>1</v>
      </c>
      <c r="BU385" s="105">
        <f t="shared" si="242"/>
        <v>1</v>
      </c>
      <c r="BV385" s="105">
        <f t="shared" si="243"/>
        <v>1</v>
      </c>
      <c r="BW385" s="105">
        <f t="shared" si="231"/>
        <v>1</v>
      </c>
      <c r="BX385" s="105">
        <f t="shared" si="244"/>
        <v>1</v>
      </c>
      <c r="BY385" s="105">
        <f t="shared" si="245"/>
        <v>1</v>
      </c>
      <c r="BZ385" s="105">
        <f t="shared" si="246"/>
        <v>1</v>
      </c>
      <c r="CA385" s="215">
        <v>0.98</v>
      </c>
      <c r="CB385" s="215">
        <v>0.9</v>
      </c>
      <c r="CC385" s="314"/>
      <c r="CD385" s="314"/>
      <c r="CE385" s="314"/>
      <c r="CF385" s="314"/>
      <c r="CG385" s="314"/>
      <c r="CH385" s="314"/>
      <c r="CI385" s="314"/>
      <c r="CJ385" s="216">
        <v>0.998</v>
      </c>
      <c r="CK385" s="216">
        <v>0.95</v>
      </c>
      <c r="CL385" s="217">
        <f t="shared" si="233"/>
        <v>0</v>
      </c>
      <c r="CM385" s="217">
        <f t="shared" si="234"/>
        <v>0</v>
      </c>
      <c r="CN385" s="217">
        <f t="shared" si="235"/>
        <v>0</v>
      </c>
      <c r="CO385" s="217">
        <f t="shared" si="236"/>
        <v>0</v>
      </c>
      <c r="CP385" s="217">
        <f t="shared" si="237"/>
        <v>0</v>
      </c>
      <c r="CQ385" s="217">
        <f t="shared" si="238"/>
        <v>0</v>
      </c>
      <c r="CR385" s="217">
        <f t="shared" si="239"/>
        <v>0</v>
      </c>
      <c r="CS385" s="317"/>
      <c r="CT385" s="317"/>
      <c r="CU385" s="317"/>
      <c r="CV385" s="317"/>
      <c r="CW385" s="317"/>
      <c r="CX385" s="317"/>
      <c r="CY385" s="317"/>
      <c r="CZ385" s="316"/>
      <c r="DA385" s="312"/>
      <c r="DB385" s="312"/>
      <c r="DC385" s="312"/>
      <c r="DD385" s="312"/>
      <c r="DE385" s="84">
        <f t="shared" si="223"/>
        <v>0</v>
      </c>
      <c r="DF385" s="84">
        <f t="shared" si="223"/>
        <v>0</v>
      </c>
      <c r="DG385" s="84">
        <f t="shared" si="223"/>
        <v>0</v>
      </c>
      <c r="DH385" s="84">
        <f t="shared" si="224"/>
        <v>0</v>
      </c>
      <c r="DI385" s="84">
        <f t="shared" si="224"/>
        <v>0</v>
      </c>
      <c r="DJ385" s="84">
        <f t="shared" si="224"/>
        <v>0</v>
      </c>
      <c r="DK385" s="84">
        <f t="shared" si="224"/>
        <v>0</v>
      </c>
      <c r="DL385" s="311"/>
      <c r="DM385" s="311"/>
      <c r="DN385" s="311"/>
      <c r="DO385" s="311"/>
      <c r="DP385" s="311"/>
      <c r="DQ385" s="311"/>
      <c r="DR385" s="311"/>
    </row>
    <row r="386" spans="1:122" ht="13.5" thickBot="1" x14ac:dyDescent="0.25">
      <c r="A386" s="84">
        <v>2060</v>
      </c>
      <c r="B386" s="309"/>
      <c r="C386" s="117"/>
      <c r="D386" s="87"/>
      <c r="E386" s="84"/>
      <c r="F386" s="88"/>
      <c r="G386" s="84"/>
      <c r="H386" s="89"/>
      <c r="I386" s="88"/>
      <c r="J386" s="84"/>
      <c r="K386" s="88"/>
      <c r="L386" s="89"/>
      <c r="M386" s="88"/>
      <c r="N386" s="88"/>
      <c r="O386" s="88"/>
      <c r="P386" s="90"/>
      <c r="Q386" s="88"/>
      <c r="R386" s="88"/>
      <c r="S386" s="88"/>
      <c r="T386" s="90"/>
      <c r="U386" s="88"/>
      <c r="V386" s="88"/>
      <c r="W386" s="88"/>
      <c r="X386" s="90"/>
      <c r="Y386" s="84"/>
      <c r="Z386" s="84"/>
      <c r="AA386" s="94"/>
      <c r="AB386" s="114"/>
      <c r="AC386" s="84"/>
      <c r="AD386" s="84"/>
      <c r="AE386" s="114"/>
      <c r="AF386" s="84"/>
      <c r="AG386" s="84"/>
      <c r="AH386" s="114"/>
      <c r="AI386" s="84"/>
      <c r="AJ386" s="84"/>
      <c r="AK386" s="218"/>
      <c r="AL386" s="84"/>
      <c r="AM386" s="94"/>
      <c r="AN386" s="218"/>
      <c r="AO386" s="84"/>
      <c r="AP386" s="94"/>
      <c r="AQ386" s="218"/>
      <c r="AR386" s="84"/>
      <c r="AS386" s="94"/>
      <c r="AT386" s="218"/>
      <c r="AU386" s="84"/>
      <c r="AV386" s="219"/>
      <c r="AW386" s="220"/>
      <c r="AX386" s="220"/>
      <c r="AY386" s="221"/>
      <c r="AZ386" s="115"/>
      <c r="BA386" s="97"/>
      <c r="BB386" s="98"/>
      <c r="BC386" s="98"/>
      <c r="BD386" s="98"/>
      <c r="BE386" s="116"/>
      <c r="BF386" s="101"/>
      <c r="BG386" s="84"/>
      <c r="BH386" s="84"/>
      <c r="BI386" s="102"/>
      <c r="BJ386" s="102"/>
      <c r="BK386" s="102"/>
      <c r="BL386" s="103"/>
      <c r="BM386" s="104"/>
      <c r="BN386" s="102"/>
      <c r="BO386" s="102"/>
      <c r="BP386" s="104"/>
      <c r="BQ386" s="104"/>
      <c r="BR386" s="104"/>
      <c r="BS386" s="231"/>
      <c r="BT386" s="105">
        <f t="shared" si="241"/>
        <v>1</v>
      </c>
      <c r="BU386" s="105">
        <f t="shared" si="242"/>
        <v>1</v>
      </c>
      <c r="BV386" s="105">
        <f t="shared" si="243"/>
        <v>1</v>
      </c>
      <c r="BW386" s="105">
        <f t="shared" si="231"/>
        <v>1</v>
      </c>
      <c r="BX386" s="105">
        <f t="shared" si="244"/>
        <v>1</v>
      </c>
      <c r="BY386" s="105">
        <f t="shared" si="245"/>
        <v>1</v>
      </c>
      <c r="BZ386" s="105">
        <f t="shared" si="246"/>
        <v>1</v>
      </c>
      <c r="CA386" s="215">
        <v>0.98</v>
      </c>
      <c r="CB386" s="215">
        <v>0.9</v>
      </c>
      <c r="CC386" s="314"/>
      <c r="CD386" s="314"/>
      <c r="CE386" s="314"/>
      <c r="CF386" s="314"/>
      <c r="CG386" s="314"/>
      <c r="CH386" s="314"/>
      <c r="CI386" s="314"/>
      <c r="CJ386" s="216">
        <v>0.998</v>
      </c>
      <c r="CK386" s="216">
        <v>0.95</v>
      </c>
      <c r="CL386" s="217">
        <f t="shared" si="233"/>
        <v>0</v>
      </c>
      <c r="CM386" s="217">
        <f t="shared" si="234"/>
        <v>0</v>
      </c>
      <c r="CN386" s="217">
        <f t="shared" si="235"/>
        <v>0</v>
      </c>
      <c r="CO386" s="217">
        <f t="shared" si="236"/>
        <v>0</v>
      </c>
      <c r="CP386" s="217">
        <f t="shared" si="237"/>
        <v>0</v>
      </c>
      <c r="CQ386" s="217">
        <f t="shared" si="238"/>
        <v>0</v>
      </c>
      <c r="CR386" s="217">
        <f t="shared" si="239"/>
        <v>0</v>
      </c>
      <c r="CS386" s="317"/>
      <c r="CT386" s="317"/>
      <c r="CU386" s="317"/>
      <c r="CV386" s="317"/>
      <c r="CW386" s="317"/>
      <c r="CX386" s="317"/>
      <c r="CY386" s="317"/>
      <c r="CZ386" s="316"/>
      <c r="DA386" s="312"/>
      <c r="DB386" s="312"/>
      <c r="DC386" s="312"/>
      <c r="DD386" s="312"/>
      <c r="DE386" s="84">
        <f t="shared" si="223"/>
        <v>0</v>
      </c>
      <c r="DF386" s="84">
        <f t="shared" si="223"/>
        <v>0</v>
      </c>
      <c r="DG386" s="84">
        <f t="shared" si="223"/>
        <v>0</v>
      </c>
      <c r="DH386" s="84">
        <f t="shared" si="224"/>
        <v>0</v>
      </c>
      <c r="DI386" s="84">
        <f t="shared" si="224"/>
        <v>0</v>
      </c>
      <c r="DJ386" s="84">
        <f t="shared" si="224"/>
        <v>0</v>
      </c>
      <c r="DK386" s="84">
        <f t="shared" si="224"/>
        <v>0</v>
      </c>
      <c r="DL386" s="311"/>
      <c r="DM386" s="311"/>
      <c r="DN386" s="311"/>
      <c r="DO386" s="311"/>
      <c r="DP386" s="311"/>
      <c r="DQ386" s="311"/>
      <c r="DR386" s="311"/>
    </row>
    <row r="387" spans="1:122" ht="13.5" thickBot="1" x14ac:dyDescent="0.25">
      <c r="A387" s="84">
        <v>2061</v>
      </c>
      <c r="B387" s="310"/>
      <c r="C387" s="117"/>
      <c r="D387" s="87"/>
      <c r="E387" s="84"/>
      <c r="F387" s="88"/>
      <c r="G387" s="84"/>
      <c r="H387" s="89"/>
      <c r="I387" s="88"/>
      <c r="J387" s="84"/>
      <c r="K387" s="88"/>
      <c r="L387" s="89"/>
      <c r="M387" s="88"/>
      <c r="N387" s="88"/>
      <c r="O387" s="88"/>
      <c r="P387" s="90"/>
      <c r="Q387" s="88"/>
      <c r="R387" s="88"/>
      <c r="S387" s="88"/>
      <c r="T387" s="90"/>
      <c r="U387" s="88"/>
      <c r="V387" s="88"/>
      <c r="W387" s="88"/>
      <c r="X387" s="90"/>
      <c r="Y387" s="84"/>
      <c r="Z387" s="84"/>
      <c r="AA387" s="94"/>
      <c r="AB387" s="114"/>
      <c r="AC387" s="84"/>
      <c r="AD387" s="84"/>
      <c r="AE387" s="114"/>
      <c r="AF387" s="84"/>
      <c r="AG387" s="84"/>
      <c r="AH387" s="114"/>
      <c r="AI387" s="84"/>
      <c r="AJ387" s="84"/>
      <c r="AK387" s="218"/>
      <c r="AL387" s="84"/>
      <c r="AM387" s="94"/>
      <c r="AN387" s="218"/>
      <c r="AO387" s="84"/>
      <c r="AP387" s="94"/>
      <c r="AQ387" s="218"/>
      <c r="AR387" s="84"/>
      <c r="AS387" s="94"/>
      <c r="AT387" s="218"/>
      <c r="AU387" s="84"/>
      <c r="AV387" s="219"/>
      <c r="AW387" s="220"/>
      <c r="AX387" s="220"/>
      <c r="AY387" s="221"/>
      <c r="AZ387" s="115"/>
      <c r="BA387" s="97"/>
      <c r="BB387" s="98"/>
      <c r="BC387" s="98"/>
      <c r="BD387" s="98"/>
      <c r="BE387" s="116"/>
      <c r="BF387" s="101"/>
      <c r="BG387" s="84"/>
      <c r="BH387" s="84"/>
      <c r="BI387" s="102"/>
      <c r="BJ387" s="102"/>
      <c r="BK387" s="102"/>
      <c r="BL387" s="103"/>
      <c r="BM387" s="104"/>
      <c r="BN387" s="102"/>
      <c r="BO387" s="102"/>
      <c r="BP387" s="104"/>
      <c r="BQ387" s="104"/>
      <c r="BR387" s="104"/>
      <c r="BS387" s="231"/>
      <c r="BT387" s="105">
        <f t="shared" si="241"/>
        <v>1</v>
      </c>
      <c r="BU387" s="105">
        <f t="shared" si="242"/>
        <v>1</v>
      </c>
      <c r="BV387" s="105">
        <f t="shared" si="243"/>
        <v>1</v>
      </c>
      <c r="BW387" s="105">
        <f t="shared" si="231"/>
        <v>1</v>
      </c>
      <c r="BX387" s="105">
        <f t="shared" si="244"/>
        <v>1</v>
      </c>
      <c r="BY387" s="105">
        <f t="shared" si="245"/>
        <v>1</v>
      </c>
      <c r="BZ387" s="105">
        <f t="shared" si="246"/>
        <v>1</v>
      </c>
      <c r="CA387" s="215">
        <v>0.98</v>
      </c>
      <c r="CB387" s="215">
        <v>0.9</v>
      </c>
      <c r="CC387" s="315"/>
      <c r="CD387" s="315"/>
      <c r="CE387" s="315"/>
      <c r="CF387" s="315"/>
      <c r="CG387" s="315"/>
      <c r="CH387" s="315"/>
      <c r="CI387" s="315"/>
      <c r="CJ387" s="216">
        <v>0.998</v>
      </c>
      <c r="CK387" s="216">
        <v>0.95</v>
      </c>
      <c r="CL387" s="217">
        <f t="shared" si="233"/>
        <v>0</v>
      </c>
      <c r="CM387" s="217">
        <f t="shared" si="234"/>
        <v>0</v>
      </c>
      <c r="CN387" s="217">
        <f t="shared" si="235"/>
        <v>0</v>
      </c>
      <c r="CO387" s="217">
        <f t="shared" si="236"/>
        <v>0</v>
      </c>
      <c r="CP387" s="217">
        <f t="shared" si="237"/>
        <v>0</v>
      </c>
      <c r="CQ387" s="217">
        <f t="shared" si="238"/>
        <v>0</v>
      </c>
      <c r="CR387" s="217">
        <f t="shared" si="239"/>
        <v>0</v>
      </c>
      <c r="CS387" s="317"/>
      <c r="CT387" s="317"/>
      <c r="CU387" s="317"/>
      <c r="CV387" s="317"/>
      <c r="CW387" s="317"/>
      <c r="CX387" s="317"/>
      <c r="CY387" s="317"/>
      <c r="CZ387" s="316"/>
      <c r="DA387" s="312"/>
      <c r="DB387" s="312"/>
      <c r="DC387" s="312"/>
      <c r="DD387" s="312"/>
      <c r="DE387" s="84">
        <f t="shared" si="223"/>
        <v>0</v>
      </c>
      <c r="DF387" s="84">
        <f t="shared" si="223"/>
        <v>0</v>
      </c>
      <c r="DG387" s="84">
        <f t="shared" si="223"/>
        <v>0</v>
      </c>
      <c r="DH387" s="84">
        <f t="shared" si="224"/>
        <v>0</v>
      </c>
      <c r="DI387" s="84">
        <f t="shared" si="224"/>
        <v>0</v>
      </c>
      <c r="DJ387" s="84">
        <f t="shared" si="224"/>
        <v>0</v>
      </c>
      <c r="DK387" s="84">
        <f t="shared" si="224"/>
        <v>0</v>
      </c>
      <c r="DL387" s="311"/>
      <c r="DM387" s="311"/>
      <c r="DN387" s="311"/>
      <c r="DO387" s="311"/>
      <c r="DP387" s="311"/>
      <c r="DQ387" s="311"/>
      <c r="DR387" s="311"/>
    </row>
    <row r="388" spans="1:122" ht="13.5" thickBot="1" x14ac:dyDescent="0.25">
      <c r="A388" s="84">
        <v>2062</v>
      </c>
      <c r="B388" s="308">
        <v>22</v>
      </c>
      <c r="C388" s="117"/>
      <c r="D388" s="87"/>
      <c r="E388" s="84"/>
      <c r="F388" s="88"/>
      <c r="G388" s="84"/>
      <c r="H388" s="89"/>
      <c r="I388" s="88"/>
      <c r="J388" s="84"/>
      <c r="K388" s="88"/>
      <c r="L388" s="89"/>
      <c r="M388" s="88"/>
      <c r="N388" s="88"/>
      <c r="O388" s="88"/>
      <c r="P388" s="90"/>
      <c r="Q388" s="88"/>
      <c r="R388" s="88"/>
      <c r="S388" s="88"/>
      <c r="T388" s="90"/>
      <c r="U388" s="88"/>
      <c r="V388" s="88"/>
      <c r="W388" s="88"/>
      <c r="X388" s="90"/>
      <c r="Y388" s="84"/>
      <c r="Z388" s="84"/>
      <c r="AA388" s="94"/>
      <c r="AB388" s="114"/>
      <c r="AC388" s="84"/>
      <c r="AD388" s="84"/>
      <c r="AE388" s="114"/>
      <c r="AF388" s="84"/>
      <c r="AG388" s="84"/>
      <c r="AH388" s="114"/>
      <c r="AI388" s="84"/>
      <c r="AJ388" s="84"/>
      <c r="AK388" s="218"/>
      <c r="AL388" s="84"/>
      <c r="AM388" s="94"/>
      <c r="AN388" s="218"/>
      <c r="AO388" s="84"/>
      <c r="AP388" s="94"/>
      <c r="AQ388" s="218"/>
      <c r="AR388" s="84"/>
      <c r="AS388" s="94"/>
      <c r="AT388" s="218"/>
      <c r="AU388" s="84"/>
      <c r="AV388" s="219"/>
      <c r="AW388" s="220"/>
      <c r="AX388" s="220"/>
      <c r="AY388" s="221"/>
      <c r="AZ388" s="115"/>
      <c r="BA388" s="97"/>
      <c r="BB388" s="98"/>
      <c r="BC388" s="98"/>
      <c r="BD388" s="98"/>
      <c r="BE388" s="116"/>
      <c r="BF388" s="101"/>
      <c r="BG388" s="84"/>
      <c r="BH388" s="84"/>
      <c r="BI388" s="102"/>
      <c r="BJ388" s="102"/>
      <c r="BK388" s="102"/>
      <c r="BL388" s="103"/>
      <c r="BM388" s="104"/>
      <c r="BN388" s="102"/>
      <c r="BO388" s="102"/>
      <c r="BP388" s="104"/>
      <c r="BQ388" s="104"/>
      <c r="BR388" s="104"/>
      <c r="BS388" s="231"/>
      <c r="BT388" s="105">
        <f t="shared" si="241"/>
        <v>1</v>
      </c>
      <c r="BU388" s="105">
        <f t="shared" si="242"/>
        <v>1</v>
      </c>
      <c r="BV388" s="105">
        <f t="shared" si="243"/>
        <v>1</v>
      </c>
      <c r="BW388" s="105">
        <f t="shared" si="231"/>
        <v>1</v>
      </c>
      <c r="BX388" s="105">
        <f t="shared" si="244"/>
        <v>1</v>
      </c>
      <c r="BY388" s="105">
        <f t="shared" si="245"/>
        <v>1</v>
      </c>
      <c r="BZ388" s="105">
        <f t="shared" si="246"/>
        <v>1</v>
      </c>
      <c r="CA388" s="215">
        <v>0.98</v>
      </c>
      <c r="CB388" s="215">
        <v>0.9</v>
      </c>
      <c r="CC388" s="313">
        <f t="shared" ref="CC388:CI388" si="255">AVERAGE(BT388:BT394)</f>
        <v>1</v>
      </c>
      <c r="CD388" s="313">
        <f t="shared" si="255"/>
        <v>1</v>
      </c>
      <c r="CE388" s="313">
        <f t="shared" si="255"/>
        <v>1</v>
      </c>
      <c r="CF388" s="313">
        <f t="shared" si="255"/>
        <v>1</v>
      </c>
      <c r="CG388" s="313">
        <f t="shared" si="255"/>
        <v>1</v>
      </c>
      <c r="CH388" s="313">
        <f t="shared" si="255"/>
        <v>1</v>
      </c>
      <c r="CI388" s="313">
        <f t="shared" si="255"/>
        <v>1</v>
      </c>
      <c r="CJ388" s="216">
        <v>0.998</v>
      </c>
      <c r="CK388" s="216">
        <v>0.95</v>
      </c>
      <c r="CL388" s="217">
        <f t="shared" si="233"/>
        <v>0</v>
      </c>
      <c r="CM388" s="217">
        <f t="shared" si="234"/>
        <v>0</v>
      </c>
      <c r="CN388" s="217">
        <f t="shared" si="235"/>
        <v>0</v>
      </c>
      <c r="CO388" s="217">
        <f t="shared" si="236"/>
        <v>0</v>
      </c>
      <c r="CP388" s="217">
        <f t="shared" si="237"/>
        <v>0</v>
      </c>
      <c r="CQ388" s="217">
        <f t="shared" si="238"/>
        <v>0</v>
      </c>
      <c r="CR388" s="217">
        <f t="shared" si="239"/>
        <v>0</v>
      </c>
      <c r="CS388" s="316">
        <f t="shared" ref="CS388:CY388" si="256">AVERAGE(CL388:CL394)</f>
        <v>0</v>
      </c>
      <c r="CT388" s="316">
        <f t="shared" si="256"/>
        <v>0</v>
      </c>
      <c r="CU388" s="316">
        <f t="shared" si="256"/>
        <v>0</v>
      </c>
      <c r="CV388" s="316">
        <f t="shared" si="256"/>
        <v>0</v>
      </c>
      <c r="CW388" s="316">
        <f t="shared" si="256"/>
        <v>0</v>
      </c>
      <c r="CX388" s="316">
        <f t="shared" si="256"/>
        <v>0</v>
      </c>
      <c r="CY388" s="316">
        <f t="shared" si="256"/>
        <v>0</v>
      </c>
      <c r="CZ388" s="316" t="e">
        <f>(SUM(Q387:Q393)-SUM(R387:R393))/SUM(Q387:Q393)</f>
        <v>#DIV/0!</v>
      </c>
      <c r="DA388" s="312" t="e">
        <f>(SUM(U387:U393)-SUM(V387:V393))/SUM(U387:U393)</f>
        <v>#DIV/0!</v>
      </c>
      <c r="DB388" s="312" t="e">
        <f>((SUM(E387:E393)-SUM(F387:F393))/SUM(E387:E393))</f>
        <v>#DIV/0!</v>
      </c>
      <c r="DC388" s="312" t="e">
        <f>((SUM(I387:I393)-SUM(J387:J393))/SUM(I387:I393))</f>
        <v>#DIV/0!</v>
      </c>
      <c r="DD388" s="312" t="e">
        <f>((SUM(M387:M393)-SUM(N387:N393))/SUM(M387:M393))</f>
        <v>#DIV/0!</v>
      </c>
      <c r="DE388" s="84">
        <f t="shared" si="223"/>
        <v>0</v>
      </c>
      <c r="DF388" s="84">
        <f t="shared" si="223"/>
        <v>0</v>
      </c>
      <c r="DG388" s="84">
        <f t="shared" si="223"/>
        <v>0</v>
      </c>
      <c r="DH388" s="84">
        <f t="shared" si="224"/>
        <v>0</v>
      </c>
      <c r="DI388" s="84">
        <f t="shared" si="224"/>
        <v>0</v>
      </c>
      <c r="DJ388" s="84">
        <f t="shared" si="224"/>
        <v>0</v>
      </c>
      <c r="DK388" s="84">
        <f t="shared" si="224"/>
        <v>0</v>
      </c>
      <c r="DL388" s="311">
        <f>IF(CC388&lt;99%,5000,IF(CC388&lt;99.2%,4500,IF(CC388&lt;99.3%,4000,IF(CC388&lt;99.4%,3500,IF(CC388&lt;99.5%,3000,IF(CC388&lt;99.6%,2500,IF(CC388&lt;99.7%,2000,IF(CC388&lt;99.8%,1500,))))))))</f>
        <v>0</v>
      </c>
      <c r="DM388" s="311">
        <f>IF(CD388&lt;99%,5000,IF(CD388&lt;99.2%,4500,IF(CD388&lt;99.3%,4000,IF(CD388&lt;99.4%,3500,IF(CD388&lt;99.5%,3000,IF(CD388&lt;99.6%,2500,IF(CD388&lt;99.7%,2000,IF(CD388&lt;99.8%,1500,))))))))</f>
        <v>0</v>
      </c>
      <c r="DN388" s="311">
        <f>IF(CE388&lt;99%,5000,IF(CE388&lt;99.2%,4500,IF(CE388&lt;99.3%,4000,IF(CE388&lt;99.4%,3500,IF(CE388&lt;99.5%,3000,IF(CE388&lt;99.6%,2500,IF(CE388&lt;99.7%,2000,IF(CE388&lt;99.8%,1500,))))))))</f>
        <v>0</v>
      </c>
      <c r="DO388" s="311">
        <f>IF(CF388&lt;88.2%,5000,IF(CF388&lt;88.4%,4500,IF(CF388&lt;88.5%,4000,IF(CF388&lt;88.6%,3500,IF(CF388&lt;88.7%,3000,IF(CF388&lt;88.8%,2500,IF(CF388&lt;88.9%,2000,IF(CF388&lt;90%,1500,))))))))</f>
        <v>0</v>
      </c>
      <c r="DP388" s="311">
        <f>IF(CG388&lt;99%,5000,IF(CG388&lt;99.2%,4500,IF(CG388&lt;99.3%,4000,IF(CG388&lt;99.4%,3500,IF(CG388&lt;99.5%,3000,IF(CG388&lt;99.6%,2500,IF(CG388&lt;99.7%,2000,IF(CG388&lt;99.8%,1500,))))))))</f>
        <v>0</v>
      </c>
      <c r="DQ388" s="311">
        <f>IF(CH388&lt;99%,5000,IF(CH388&lt;99.2%,4500,IF(CH388&lt;99.3%,4000,IF(CH388&lt;99.4%,3500,IF(CH388&lt;99.5%,3000,IF(CH388&lt;99.6%,2500,IF(CH388&lt;99.7%,2000,IF(CH388&lt;99.8%,1500,))))))))</f>
        <v>0</v>
      </c>
      <c r="DR388" s="311">
        <f>IF(CI388&lt;99%,5000,IF(CI388&lt;99.2%,4500,IF(CI388&lt;99.3%,4000,IF(CI388&lt;99.4%,3500,IF(CI388&lt;99.5%,3000,IF(CI388&lt;99.6%,2500,IF(CI388&lt;99.7%,2000,IF(CI388&lt;99.8%,1500,))))))))</f>
        <v>0</v>
      </c>
    </row>
    <row r="389" spans="1:122" ht="13.5" thickBot="1" x14ac:dyDescent="0.25">
      <c r="A389" s="84">
        <v>2063</v>
      </c>
      <c r="B389" s="309"/>
      <c r="C389" s="117"/>
      <c r="D389" s="87"/>
      <c r="E389" s="84"/>
      <c r="F389" s="88"/>
      <c r="G389" s="84"/>
      <c r="H389" s="89"/>
      <c r="I389" s="88"/>
      <c r="J389" s="84"/>
      <c r="K389" s="88"/>
      <c r="L389" s="89"/>
      <c r="M389" s="88"/>
      <c r="N389" s="88"/>
      <c r="O389" s="88"/>
      <c r="P389" s="90"/>
      <c r="Q389" s="88"/>
      <c r="R389" s="88"/>
      <c r="S389" s="88"/>
      <c r="T389" s="90"/>
      <c r="U389" s="88"/>
      <c r="V389" s="88"/>
      <c r="W389" s="88"/>
      <c r="X389" s="90"/>
      <c r="Y389" s="84"/>
      <c r="Z389" s="84"/>
      <c r="AA389" s="94"/>
      <c r="AB389" s="114"/>
      <c r="AC389" s="84"/>
      <c r="AD389" s="84"/>
      <c r="AE389" s="114"/>
      <c r="AF389" s="84"/>
      <c r="AG389" s="84"/>
      <c r="AH389" s="114"/>
      <c r="AI389" s="84"/>
      <c r="AJ389" s="84"/>
      <c r="AK389" s="218"/>
      <c r="AL389" s="84"/>
      <c r="AM389" s="94"/>
      <c r="AN389" s="218"/>
      <c r="AO389" s="84"/>
      <c r="AP389" s="94"/>
      <c r="AQ389" s="218"/>
      <c r="AR389" s="84"/>
      <c r="AS389" s="94"/>
      <c r="AT389" s="218"/>
      <c r="AU389" s="84"/>
      <c r="AV389" s="219"/>
      <c r="AW389" s="220"/>
      <c r="AX389" s="220"/>
      <c r="AY389" s="221"/>
      <c r="AZ389" s="115"/>
      <c r="BA389" s="97"/>
      <c r="BB389" s="98"/>
      <c r="BC389" s="98"/>
      <c r="BD389" s="98"/>
      <c r="BE389" s="116"/>
      <c r="BF389" s="101"/>
      <c r="BG389" s="84"/>
      <c r="BH389" s="84"/>
      <c r="BI389" s="102"/>
      <c r="BJ389" s="102"/>
      <c r="BK389" s="102"/>
      <c r="BL389" s="103"/>
      <c r="BM389" s="104"/>
      <c r="BN389" s="102"/>
      <c r="BO389" s="102"/>
      <c r="BP389" s="104"/>
      <c r="BQ389" s="104"/>
      <c r="BR389" s="104"/>
      <c r="BS389" s="231"/>
      <c r="BT389" s="105">
        <f t="shared" si="241"/>
        <v>1</v>
      </c>
      <c r="BU389" s="105">
        <f t="shared" si="242"/>
        <v>1</v>
      </c>
      <c r="BV389" s="105">
        <f t="shared" si="243"/>
        <v>1</v>
      </c>
      <c r="BW389" s="105">
        <f t="shared" si="231"/>
        <v>1</v>
      </c>
      <c r="BX389" s="105">
        <f t="shared" si="244"/>
        <v>1</v>
      </c>
      <c r="BY389" s="105">
        <f t="shared" si="245"/>
        <v>1</v>
      </c>
      <c r="BZ389" s="105">
        <f t="shared" si="246"/>
        <v>1</v>
      </c>
      <c r="CA389" s="215">
        <v>0.98</v>
      </c>
      <c r="CB389" s="215">
        <v>0.9</v>
      </c>
      <c r="CC389" s="314"/>
      <c r="CD389" s="314"/>
      <c r="CE389" s="314"/>
      <c r="CF389" s="314"/>
      <c r="CG389" s="314"/>
      <c r="CH389" s="314"/>
      <c r="CI389" s="314"/>
      <c r="CJ389" s="216">
        <v>0.998</v>
      </c>
      <c r="CK389" s="216">
        <v>0.95</v>
      </c>
      <c r="CL389" s="217">
        <f t="shared" si="233"/>
        <v>0</v>
      </c>
      <c r="CM389" s="217">
        <f t="shared" si="234"/>
        <v>0</v>
      </c>
      <c r="CN389" s="217">
        <f t="shared" si="235"/>
        <v>0</v>
      </c>
      <c r="CO389" s="217">
        <f t="shared" si="236"/>
        <v>0</v>
      </c>
      <c r="CP389" s="217">
        <f t="shared" si="237"/>
        <v>0</v>
      </c>
      <c r="CQ389" s="217">
        <f t="shared" si="238"/>
        <v>0</v>
      </c>
      <c r="CR389" s="217">
        <f t="shared" si="239"/>
        <v>0</v>
      </c>
      <c r="CS389" s="317"/>
      <c r="CT389" s="317"/>
      <c r="CU389" s="317"/>
      <c r="CV389" s="317"/>
      <c r="CW389" s="317"/>
      <c r="CX389" s="317"/>
      <c r="CY389" s="317"/>
      <c r="CZ389" s="316"/>
      <c r="DA389" s="312"/>
      <c r="DB389" s="312"/>
      <c r="DC389" s="312"/>
      <c r="DD389" s="312"/>
      <c r="DE389" s="84">
        <f t="shared" si="223"/>
        <v>0</v>
      </c>
      <c r="DF389" s="84">
        <f t="shared" si="223"/>
        <v>0</v>
      </c>
      <c r="DG389" s="84">
        <f t="shared" si="223"/>
        <v>0</v>
      </c>
      <c r="DH389" s="84">
        <f t="shared" si="224"/>
        <v>0</v>
      </c>
      <c r="DI389" s="84">
        <f t="shared" si="224"/>
        <v>0</v>
      </c>
      <c r="DJ389" s="84">
        <f t="shared" si="224"/>
        <v>0</v>
      </c>
      <c r="DK389" s="84">
        <f t="shared" ref="DK389:DK452" si="257">IF(BZ389&lt;93.4%,1500,IF(BZ389&lt;93.8%,800,IF(BZ389&lt;94.2%,750,IF(BZ389&lt;94.5%,700,IF(BZ389&lt;94.8%,650,IF(BZ389&lt;95%,500,))))))</f>
        <v>0</v>
      </c>
      <c r="DL389" s="311"/>
      <c r="DM389" s="311"/>
      <c r="DN389" s="311"/>
      <c r="DO389" s="311"/>
      <c r="DP389" s="311"/>
      <c r="DQ389" s="311"/>
      <c r="DR389" s="311"/>
    </row>
    <row r="390" spans="1:122" ht="13.5" thickBot="1" x14ac:dyDescent="0.25">
      <c r="A390" s="84">
        <v>2064</v>
      </c>
      <c r="B390" s="309"/>
      <c r="C390" s="117"/>
      <c r="D390" s="87"/>
      <c r="E390" s="84"/>
      <c r="F390" s="88"/>
      <c r="G390" s="84"/>
      <c r="H390" s="89"/>
      <c r="I390" s="88"/>
      <c r="J390" s="84"/>
      <c r="K390" s="88"/>
      <c r="L390" s="89"/>
      <c r="M390" s="88"/>
      <c r="N390" s="88"/>
      <c r="O390" s="88"/>
      <c r="P390" s="90"/>
      <c r="Q390" s="88"/>
      <c r="R390" s="88"/>
      <c r="S390" s="88"/>
      <c r="T390" s="90"/>
      <c r="U390" s="88"/>
      <c r="V390" s="88"/>
      <c r="W390" s="88"/>
      <c r="X390" s="90"/>
      <c r="Y390" s="84"/>
      <c r="Z390" s="84"/>
      <c r="AA390" s="94"/>
      <c r="AB390" s="114"/>
      <c r="AC390" s="84"/>
      <c r="AD390" s="84"/>
      <c r="AE390" s="114"/>
      <c r="AF390" s="84"/>
      <c r="AG390" s="84"/>
      <c r="AH390" s="114"/>
      <c r="AI390" s="84"/>
      <c r="AJ390" s="84"/>
      <c r="AK390" s="218"/>
      <c r="AL390" s="84"/>
      <c r="AM390" s="94"/>
      <c r="AN390" s="218"/>
      <c r="AO390" s="84"/>
      <c r="AP390" s="94"/>
      <c r="AQ390" s="218"/>
      <c r="AR390" s="84"/>
      <c r="AS390" s="94"/>
      <c r="AT390" s="218"/>
      <c r="AU390" s="84"/>
      <c r="AV390" s="219"/>
      <c r="AW390" s="220"/>
      <c r="AX390" s="220"/>
      <c r="AY390" s="221"/>
      <c r="AZ390" s="115"/>
      <c r="BA390" s="97"/>
      <c r="BB390" s="98"/>
      <c r="BC390" s="98"/>
      <c r="BD390" s="98"/>
      <c r="BE390" s="116"/>
      <c r="BF390" s="101"/>
      <c r="BG390" s="84"/>
      <c r="BH390" s="84"/>
      <c r="BI390" s="102"/>
      <c r="BJ390" s="102"/>
      <c r="BK390" s="102"/>
      <c r="BL390" s="103"/>
      <c r="BM390" s="104"/>
      <c r="BN390" s="102"/>
      <c r="BO390" s="102"/>
      <c r="BP390" s="104"/>
      <c r="BQ390" s="104"/>
      <c r="BR390" s="104"/>
      <c r="BS390" s="231"/>
      <c r="BT390" s="105">
        <f t="shared" si="241"/>
        <v>1</v>
      </c>
      <c r="BU390" s="105">
        <f t="shared" si="242"/>
        <v>1</v>
      </c>
      <c r="BV390" s="105">
        <f t="shared" si="243"/>
        <v>1</v>
      </c>
      <c r="BW390" s="105">
        <f t="shared" si="231"/>
        <v>1</v>
      </c>
      <c r="BX390" s="105">
        <f t="shared" si="244"/>
        <v>1</v>
      </c>
      <c r="BY390" s="105">
        <f t="shared" si="245"/>
        <v>1</v>
      </c>
      <c r="BZ390" s="105">
        <f t="shared" si="246"/>
        <v>1</v>
      </c>
      <c r="CA390" s="215">
        <v>0.98</v>
      </c>
      <c r="CB390" s="215">
        <v>0.9</v>
      </c>
      <c r="CC390" s="314"/>
      <c r="CD390" s="314"/>
      <c r="CE390" s="314"/>
      <c r="CF390" s="314"/>
      <c r="CG390" s="314"/>
      <c r="CH390" s="314"/>
      <c r="CI390" s="314"/>
      <c r="CJ390" s="216">
        <v>0.998</v>
      </c>
      <c r="CK390" s="216">
        <v>0.95</v>
      </c>
      <c r="CL390" s="217">
        <f t="shared" si="233"/>
        <v>0</v>
      </c>
      <c r="CM390" s="217">
        <f t="shared" si="234"/>
        <v>0</v>
      </c>
      <c r="CN390" s="217">
        <f t="shared" si="235"/>
        <v>0</v>
      </c>
      <c r="CO390" s="217">
        <f t="shared" si="236"/>
        <v>0</v>
      </c>
      <c r="CP390" s="217">
        <f t="shared" si="237"/>
        <v>0</v>
      </c>
      <c r="CQ390" s="217">
        <f t="shared" si="238"/>
        <v>0</v>
      </c>
      <c r="CR390" s="217">
        <f t="shared" si="239"/>
        <v>0</v>
      </c>
      <c r="CS390" s="317"/>
      <c r="CT390" s="317"/>
      <c r="CU390" s="317"/>
      <c r="CV390" s="317"/>
      <c r="CW390" s="317"/>
      <c r="CX390" s="317"/>
      <c r="CY390" s="317"/>
      <c r="CZ390" s="316"/>
      <c r="DA390" s="312"/>
      <c r="DB390" s="312"/>
      <c r="DC390" s="312"/>
      <c r="DD390" s="312"/>
      <c r="DE390" s="84">
        <f t="shared" ref="DE390:DG453" si="258">IF(BT390&lt;96.4%,1500,IF(BT390&lt;96.8%,800,IF(BT390&lt;97.2%,750,IF(BT390&lt;97.5%,700,IF(BT390&lt;97.8%,650,IF(BT390&lt;98%,500,))))))</f>
        <v>0</v>
      </c>
      <c r="DF390" s="84">
        <f t="shared" si="258"/>
        <v>0</v>
      </c>
      <c r="DG390" s="84">
        <f t="shared" si="258"/>
        <v>0</v>
      </c>
      <c r="DH390" s="84">
        <f t="shared" ref="DH390:DK453" si="259">IF(BW390&lt;93.4%,1500,IF(BW390&lt;93.8%,800,IF(BW390&lt;94.2%,750,IF(BW390&lt;94.5%,700,IF(BW390&lt;94.8%,650,IF(BW390&lt;95%,500,))))))</f>
        <v>0</v>
      </c>
      <c r="DI390" s="84">
        <f t="shared" si="259"/>
        <v>0</v>
      </c>
      <c r="DJ390" s="84">
        <f t="shared" si="259"/>
        <v>0</v>
      </c>
      <c r="DK390" s="84">
        <f t="shared" si="257"/>
        <v>0</v>
      </c>
      <c r="DL390" s="311"/>
      <c r="DM390" s="311"/>
      <c r="DN390" s="311"/>
      <c r="DO390" s="311"/>
      <c r="DP390" s="311"/>
      <c r="DQ390" s="311"/>
      <c r="DR390" s="311"/>
    </row>
    <row r="391" spans="1:122" ht="13.5" thickBot="1" x14ac:dyDescent="0.25">
      <c r="A391" s="84">
        <v>2065</v>
      </c>
      <c r="B391" s="309"/>
      <c r="C391" s="117"/>
      <c r="D391" s="87"/>
      <c r="E391" s="84"/>
      <c r="F391" s="88"/>
      <c r="G391" s="84"/>
      <c r="H391" s="89"/>
      <c r="I391" s="88"/>
      <c r="J391" s="84"/>
      <c r="K391" s="88"/>
      <c r="L391" s="89"/>
      <c r="M391" s="88"/>
      <c r="N391" s="88"/>
      <c r="O391" s="88"/>
      <c r="P391" s="90"/>
      <c r="Q391" s="88"/>
      <c r="R391" s="88"/>
      <c r="S391" s="88"/>
      <c r="T391" s="90"/>
      <c r="U391" s="88"/>
      <c r="V391" s="88"/>
      <c r="W391" s="88"/>
      <c r="X391" s="90"/>
      <c r="Y391" s="84"/>
      <c r="Z391" s="84"/>
      <c r="AA391" s="94"/>
      <c r="AB391" s="114"/>
      <c r="AC391" s="84"/>
      <c r="AD391" s="84"/>
      <c r="AE391" s="114"/>
      <c r="AF391" s="84"/>
      <c r="AG391" s="84"/>
      <c r="AH391" s="114"/>
      <c r="AI391" s="84"/>
      <c r="AJ391" s="84"/>
      <c r="AK391" s="218"/>
      <c r="AL391" s="84"/>
      <c r="AM391" s="94"/>
      <c r="AN391" s="218"/>
      <c r="AO391" s="84"/>
      <c r="AP391" s="94"/>
      <c r="AQ391" s="218"/>
      <c r="AR391" s="84"/>
      <c r="AS391" s="94"/>
      <c r="AT391" s="218"/>
      <c r="AU391" s="84"/>
      <c r="AV391" s="219"/>
      <c r="AW391" s="220"/>
      <c r="AX391" s="220"/>
      <c r="AY391" s="221"/>
      <c r="AZ391" s="115"/>
      <c r="BA391" s="97"/>
      <c r="BB391" s="98"/>
      <c r="BC391" s="98"/>
      <c r="BD391" s="98"/>
      <c r="BE391" s="116"/>
      <c r="BF391" s="101"/>
      <c r="BG391" s="84"/>
      <c r="BH391" s="84"/>
      <c r="BI391" s="102"/>
      <c r="BJ391" s="102"/>
      <c r="BK391" s="102"/>
      <c r="BL391" s="103"/>
      <c r="BM391" s="104"/>
      <c r="BN391" s="102"/>
      <c r="BO391" s="102"/>
      <c r="BP391" s="104"/>
      <c r="BQ391" s="104"/>
      <c r="BR391" s="104"/>
      <c r="BS391" s="231"/>
      <c r="BT391" s="105">
        <f t="shared" si="241"/>
        <v>1</v>
      </c>
      <c r="BU391" s="105">
        <f t="shared" si="242"/>
        <v>1</v>
      </c>
      <c r="BV391" s="105">
        <f t="shared" si="243"/>
        <v>1</v>
      </c>
      <c r="BW391" s="105">
        <f t="shared" si="231"/>
        <v>1</v>
      </c>
      <c r="BX391" s="105">
        <f t="shared" si="244"/>
        <v>1</v>
      </c>
      <c r="BY391" s="105">
        <f t="shared" si="245"/>
        <v>1</v>
      </c>
      <c r="BZ391" s="105">
        <f t="shared" si="246"/>
        <v>1</v>
      </c>
      <c r="CA391" s="215">
        <v>0.98</v>
      </c>
      <c r="CB391" s="215">
        <v>0.9</v>
      </c>
      <c r="CC391" s="314"/>
      <c r="CD391" s="314"/>
      <c r="CE391" s="314"/>
      <c r="CF391" s="314"/>
      <c r="CG391" s="314"/>
      <c r="CH391" s="314"/>
      <c r="CI391" s="314"/>
      <c r="CJ391" s="216">
        <v>0.998</v>
      </c>
      <c r="CK391" s="216">
        <v>0.95</v>
      </c>
      <c r="CL391" s="217">
        <f t="shared" si="233"/>
        <v>0</v>
      </c>
      <c r="CM391" s="217">
        <f t="shared" si="234"/>
        <v>0</v>
      </c>
      <c r="CN391" s="217">
        <f t="shared" si="235"/>
        <v>0</v>
      </c>
      <c r="CO391" s="217">
        <f t="shared" si="236"/>
        <v>0</v>
      </c>
      <c r="CP391" s="217">
        <f t="shared" si="237"/>
        <v>0</v>
      </c>
      <c r="CQ391" s="217">
        <f t="shared" si="238"/>
        <v>0</v>
      </c>
      <c r="CR391" s="217">
        <f t="shared" si="239"/>
        <v>0</v>
      </c>
      <c r="CS391" s="317"/>
      <c r="CT391" s="317"/>
      <c r="CU391" s="317"/>
      <c r="CV391" s="317"/>
      <c r="CW391" s="317"/>
      <c r="CX391" s="317"/>
      <c r="CY391" s="317"/>
      <c r="CZ391" s="316"/>
      <c r="DA391" s="312"/>
      <c r="DB391" s="312"/>
      <c r="DC391" s="312"/>
      <c r="DD391" s="312"/>
      <c r="DE391" s="84">
        <f t="shared" si="258"/>
        <v>0</v>
      </c>
      <c r="DF391" s="84">
        <f t="shared" si="258"/>
        <v>0</v>
      </c>
      <c r="DG391" s="84">
        <f t="shared" si="258"/>
        <v>0</v>
      </c>
      <c r="DH391" s="84">
        <f t="shared" si="259"/>
        <v>0</v>
      </c>
      <c r="DI391" s="84">
        <f t="shared" si="259"/>
        <v>0</v>
      </c>
      <c r="DJ391" s="84">
        <f t="shared" si="259"/>
        <v>0</v>
      </c>
      <c r="DK391" s="84">
        <f t="shared" si="257"/>
        <v>0</v>
      </c>
      <c r="DL391" s="311"/>
      <c r="DM391" s="311"/>
      <c r="DN391" s="311"/>
      <c r="DO391" s="311"/>
      <c r="DP391" s="311"/>
      <c r="DQ391" s="311"/>
      <c r="DR391" s="311"/>
    </row>
    <row r="392" spans="1:122" ht="13.5" thickBot="1" x14ac:dyDescent="0.25">
      <c r="A392" s="84">
        <v>2066</v>
      </c>
      <c r="B392" s="309"/>
      <c r="C392" s="117"/>
      <c r="D392" s="87"/>
      <c r="E392" s="84"/>
      <c r="F392" s="88"/>
      <c r="G392" s="84"/>
      <c r="H392" s="89"/>
      <c r="I392" s="88"/>
      <c r="J392" s="84"/>
      <c r="K392" s="88"/>
      <c r="L392" s="89"/>
      <c r="M392" s="88"/>
      <c r="N392" s="88"/>
      <c r="O392" s="88"/>
      <c r="P392" s="90"/>
      <c r="Q392" s="88"/>
      <c r="R392" s="88"/>
      <c r="S392" s="88"/>
      <c r="T392" s="90"/>
      <c r="U392" s="88"/>
      <c r="V392" s="88"/>
      <c r="W392" s="88"/>
      <c r="X392" s="90"/>
      <c r="Y392" s="84"/>
      <c r="Z392" s="84"/>
      <c r="AA392" s="94"/>
      <c r="AB392" s="114"/>
      <c r="AC392" s="84"/>
      <c r="AD392" s="84"/>
      <c r="AE392" s="114"/>
      <c r="AF392" s="84"/>
      <c r="AG392" s="84"/>
      <c r="AH392" s="114"/>
      <c r="AI392" s="84"/>
      <c r="AJ392" s="84"/>
      <c r="AK392" s="218"/>
      <c r="AL392" s="84"/>
      <c r="AM392" s="94"/>
      <c r="AN392" s="218"/>
      <c r="AO392" s="84"/>
      <c r="AP392" s="94"/>
      <c r="AQ392" s="218"/>
      <c r="AR392" s="84"/>
      <c r="AS392" s="94"/>
      <c r="AT392" s="218"/>
      <c r="AU392" s="84"/>
      <c r="AV392" s="219"/>
      <c r="AW392" s="220"/>
      <c r="AX392" s="220"/>
      <c r="AY392" s="221"/>
      <c r="AZ392" s="115"/>
      <c r="BA392" s="97"/>
      <c r="BB392" s="98"/>
      <c r="BC392" s="98"/>
      <c r="BD392" s="98"/>
      <c r="BE392" s="116"/>
      <c r="BF392" s="101"/>
      <c r="BG392" s="84"/>
      <c r="BH392" s="84"/>
      <c r="BI392" s="102"/>
      <c r="BJ392" s="102"/>
      <c r="BK392" s="102"/>
      <c r="BL392" s="103"/>
      <c r="BM392" s="104"/>
      <c r="BN392" s="102"/>
      <c r="BO392" s="102"/>
      <c r="BP392" s="104"/>
      <c r="BQ392" s="104"/>
      <c r="BR392" s="104"/>
      <c r="BS392" s="231"/>
      <c r="BT392" s="105">
        <f t="shared" si="241"/>
        <v>1</v>
      </c>
      <c r="BU392" s="105">
        <f t="shared" si="242"/>
        <v>1</v>
      </c>
      <c r="BV392" s="105">
        <f t="shared" si="243"/>
        <v>1</v>
      </c>
      <c r="BW392" s="105">
        <f t="shared" si="231"/>
        <v>1</v>
      </c>
      <c r="BX392" s="105">
        <f t="shared" si="244"/>
        <v>1</v>
      </c>
      <c r="BY392" s="105">
        <f t="shared" si="245"/>
        <v>1</v>
      </c>
      <c r="BZ392" s="105">
        <f t="shared" si="246"/>
        <v>1</v>
      </c>
      <c r="CA392" s="215">
        <v>0.98</v>
      </c>
      <c r="CB392" s="215">
        <v>0.9</v>
      </c>
      <c r="CC392" s="314"/>
      <c r="CD392" s="314"/>
      <c r="CE392" s="314"/>
      <c r="CF392" s="314"/>
      <c r="CG392" s="314"/>
      <c r="CH392" s="314"/>
      <c r="CI392" s="314"/>
      <c r="CJ392" s="216">
        <v>0.998</v>
      </c>
      <c r="CK392" s="216">
        <v>0.95</v>
      </c>
      <c r="CL392" s="217">
        <f t="shared" si="233"/>
        <v>0</v>
      </c>
      <c r="CM392" s="217">
        <f t="shared" si="234"/>
        <v>0</v>
      </c>
      <c r="CN392" s="217">
        <f t="shared" si="235"/>
        <v>0</v>
      </c>
      <c r="CO392" s="217">
        <f t="shared" si="236"/>
        <v>0</v>
      </c>
      <c r="CP392" s="217">
        <f t="shared" si="237"/>
        <v>0</v>
      </c>
      <c r="CQ392" s="217">
        <f t="shared" si="238"/>
        <v>0</v>
      </c>
      <c r="CR392" s="217">
        <f t="shared" si="239"/>
        <v>0</v>
      </c>
      <c r="CS392" s="317"/>
      <c r="CT392" s="317"/>
      <c r="CU392" s="317"/>
      <c r="CV392" s="317"/>
      <c r="CW392" s="317"/>
      <c r="CX392" s="317"/>
      <c r="CY392" s="317"/>
      <c r="CZ392" s="316"/>
      <c r="DA392" s="312"/>
      <c r="DB392" s="312"/>
      <c r="DC392" s="312"/>
      <c r="DD392" s="312"/>
      <c r="DE392" s="84">
        <f t="shared" si="258"/>
        <v>0</v>
      </c>
      <c r="DF392" s="84">
        <f t="shared" si="258"/>
        <v>0</v>
      </c>
      <c r="DG392" s="84">
        <f t="shared" si="258"/>
        <v>0</v>
      </c>
      <c r="DH392" s="84">
        <f t="shared" si="259"/>
        <v>0</v>
      </c>
      <c r="DI392" s="84">
        <f t="shared" si="259"/>
        <v>0</v>
      </c>
      <c r="DJ392" s="84">
        <f t="shared" si="259"/>
        <v>0</v>
      </c>
      <c r="DK392" s="84">
        <f t="shared" si="257"/>
        <v>0</v>
      </c>
      <c r="DL392" s="311"/>
      <c r="DM392" s="311"/>
      <c r="DN392" s="311"/>
      <c r="DO392" s="311"/>
      <c r="DP392" s="311"/>
      <c r="DQ392" s="311"/>
      <c r="DR392" s="311"/>
    </row>
    <row r="393" spans="1:122" ht="13.5" thickBot="1" x14ac:dyDescent="0.25">
      <c r="A393" s="84">
        <v>2067</v>
      </c>
      <c r="B393" s="309"/>
      <c r="C393" s="117"/>
      <c r="D393" s="87"/>
      <c r="E393" s="84"/>
      <c r="F393" s="88"/>
      <c r="G393" s="84"/>
      <c r="H393" s="89"/>
      <c r="I393" s="88"/>
      <c r="J393" s="84"/>
      <c r="K393" s="88"/>
      <c r="L393" s="89"/>
      <c r="M393" s="88"/>
      <c r="N393" s="88"/>
      <c r="O393" s="88"/>
      <c r="P393" s="90"/>
      <c r="Q393" s="88"/>
      <c r="R393" s="88"/>
      <c r="S393" s="88"/>
      <c r="T393" s="90"/>
      <c r="U393" s="88"/>
      <c r="V393" s="88"/>
      <c r="W393" s="88"/>
      <c r="X393" s="90"/>
      <c r="Y393" s="84"/>
      <c r="Z393" s="84"/>
      <c r="AA393" s="94"/>
      <c r="AB393" s="114"/>
      <c r="AC393" s="84"/>
      <c r="AD393" s="84"/>
      <c r="AE393" s="114"/>
      <c r="AF393" s="84"/>
      <c r="AG393" s="84"/>
      <c r="AH393" s="114"/>
      <c r="AI393" s="84"/>
      <c r="AJ393" s="84"/>
      <c r="AK393" s="218"/>
      <c r="AL393" s="84"/>
      <c r="AM393" s="94"/>
      <c r="AN393" s="218"/>
      <c r="AO393" s="84"/>
      <c r="AP393" s="94"/>
      <c r="AQ393" s="218"/>
      <c r="AR393" s="84"/>
      <c r="AS393" s="94"/>
      <c r="AT393" s="218"/>
      <c r="AU393" s="84"/>
      <c r="AV393" s="219"/>
      <c r="AW393" s="220"/>
      <c r="AX393" s="220"/>
      <c r="AY393" s="221"/>
      <c r="AZ393" s="115"/>
      <c r="BA393" s="97"/>
      <c r="BB393" s="98"/>
      <c r="BC393" s="98"/>
      <c r="BD393" s="98"/>
      <c r="BE393" s="116"/>
      <c r="BF393" s="101"/>
      <c r="BG393" s="84"/>
      <c r="BH393" s="84"/>
      <c r="BI393" s="102"/>
      <c r="BJ393" s="102"/>
      <c r="BK393" s="102"/>
      <c r="BL393" s="103"/>
      <c r="BM393" s="104"/>
      <c r="BN393" s="102"/>
      <c r="BO393" s="102"/>
      <c r="BP393" s="104"/>
      <c r="BQ393" s="104"/>
      <c r="BR393" s="104"/>
      <c r="BS393" s="231"/>
      <c r="BT393" s="105">
        <f t="shared" si="241"/>
        <v>1</v>
      </c>
      <c r="BU393" s="105">
        <f t="shared" si="242"/>
        <v>1</v>
      </c>
      <c r="BV393" s="105">
        <f t="shared" si="243"/>
        <v>1</v>
      </c>
      <c r="BW393" s="105">
        <f t="shared" si="231"/>
        <v>1</v>
      </c>
      <c r="BX393" s="105">
        <f t="shared" si="244"/>
        <v>1</v>
      </c>
      <c r="BY393" s="105">
        <f t="shared" si="245"/>
        <v>1</v>
      </c>
      <c r="BZ393" s="105">
        <f t="shared" si="246"/>
        <v>1</v>
      </c>
      <c r="CA393" s="215">
        <v>0.98</v>
      </c>
      <c r="CB393" s="215">
        <v>0.9</v>
      </c>
      <c r="CC393" s="314"/>
      <c r="CD393" s="314"/>
      <c r="CE393" s="314"/>
      <c r="CF393" s="314"/>
      <c r="CG393" s="314"/>
      <c r="CH393" s="314"/>
      <c r="CI393" s="314"/>
      <c r="CJ393" s="216">
        <v>0.998</v>
      </c>
      <c r="CK393" s="216">
        <v>0.95</v>
      </c>
      <c r="CL393" s="217">
        <f t="shared" si="233"/>
        <v>0</v>
      </c>
      <c r="CM393" s="217">
        <f t="shared" si="234"/>
        <v>0</v>
      </c>
      <c r="CN393" s="217">
        <f t="shared" si="235"/>
        <v>0</v>
      </c>
      <c r="CO393" s="217">
        <f t="shared" si="236"/>
        <v>0</v>
      </c>
      <c r="CP393" s="217">
        <f t="shared" si="237"/>
        <v>0</v>
      </c>
      <c r="CQ393" s="217">
        <f t="shared" si="238"/>
        <v>0</v>
      </c>
      <c r="CR393" s="217">
        <f t="shared" si="239"/>
        <v>0</v>
      </c>
      <c r="CS393" s="317"/>
      <c r="CT393" s="317"/>
      <c r="CU393" s="317"/>
      <c r="CV393" s="317"/>
      <c r="CW393" s="317"/>
      <c r="CX393" s="317"/>
      <c r="CY393" s="317"/>
      <c r="CZ393" s="316"/>
      <c r="DA393" s="312"/>
      <c r="DB393" s="312"/>
      <c r="DC393" s="312"/>
      <c r="DD393" s="312"/>
      <c r="DE393" s="84">
        <f t="shared" si="258"/>
        <v>0</v>
      </c>
      <c r="DF393" s="84">
        <f t="shared" si="258"/>
        <v>0</v>
      </c>
      <c r="DG393" s="84">
        <f t="shared" si="258"/>
        <v>0</v>
      </c>
      <c r="DH393" s="84">
        <f t="shared" si="259"/>
        <v>0</v>
      </c>
      <c r="DI393" s="84">
        <f t="shared" si="259"/>
        <v>0</v>
      </c>
      <c r="DJ393" s="84">
        <f t="shared" si="259"/>
        <v>0</v>
      </c>
      <c r="DK393" s="84">
        <f t="shared" si="257"/>
        <v>0</v>
      </c>
      <c r="DL393" s="311"/>
      <c r="DM393" s="311"/>
      <c r="DN393" s="311"/>
      <c r="DO393" s="311"/>
      <c r="DP393" s="311"/>
      <c r="DQ393" s="311"/>
      <c r="DR393" s="311"/>
    </row>
    <row r="394" spans="1:122" ht="13.5" thickBot="1" x14ac:dyDescent="0.25">
      <c r="A394" s="84">
        <v>2068</v>
      </c>
      <c r="B394" s="310"/>
      <c r="C394" s="117"/>
      <c r="D394" s="87"/>
      <c r="E394" s="84"/>
      <c r="F394" s="88"/>
      <c r="G394" s="84"/>
      <c r="H394" s="89"/>
      <c r="I394" s="88"/>
      <c r="J394" s="84"/>
      <c r="K394" s="88"/>
      <c r="L394" s="89"/>
      <c r="M394" s="88"/>
      <c r="N394" s="88"/>
      <c r="O394" s="88"/>
      <c r="P394" s="90"/>
      <c r="Q394" s="88"/>
      <c r="R394" s="88"/>
      <c r="S394" s="88"/>
      <c r="T394" s="90"/>
      <c r="U394" s="88"/>
      <c r="V394" s="88"/>
      <c r="W394" s="88"/>
      <c r="X394" s="90"/>
      <c r="Y394" s="84"/>
      <c r="Z394" s="84"/>
      <c r="AA394" s="94"/>
      <c r="AB394" s="114"/>
      <c r="AC394" s="84"/>
      <c r="AD394" s="84"/>
      <c r="AE394" s="114"/>
      <c r="AF394" s="84"/>
      <c r="AG394" s="84"/>
      <c r="AH394" s="114"/>
      <c r="AI394" s="84"/>
      <c r="AJ394" s="84"/>
      <c r="AK394" s="218"/>
      <c r="AL394" s="84"/>
      <c r="AM394" s="94"/>
      <c r="AN394" s="218"/>
      <c r="AO394" s="84"/>
      <c r="AP394" s="94"/>
      <c r="AQ394" s="218"/>
      <c r="AR394" s="84"/>
      <c r="AS394" s="94"/>
      <c r="AT394" s="218"/>
      <c r="AU394" s="84"/>
      <c r="AV394" s="219"/>
      <c r="AW394" s="220"/>
      <c r="AX394" s="220"/>
      <c r="AY394" s="221"/>
      <c r="AZ394" s="115"/>
      <c r="BA394" s="97"/>
      <c r="BB394" s="98"/>
      <c r="BC394" s="98"/>
      <c r="BD394" s="98"/>
      <c r="BE394" s="116"/>
      <c r="BF394" s="101"/>
      <c r="BG394" s="84"/>
      <c r="BH394" s="84"/>
      <c r="BI394" s="102"/>
      <c r="BJ394" s="102"/>
      <c r="BK394" s="102"/>
      <c r="BL394" s="103"/>
      <c r="BM394" s="104"/>
      <c r="BN394" s="102"/>
      <c r="BO394" s="102"/>
      <c r="BP394" s="104"/>
      <c r="BQ394" s="104"/>
      <c r="BR394" s="104"/>
      <c r="BS394" s="231"/>
      <c r="BT394" s="105">
        <f t="shared" si="241"/>
        <v>1</v>
      </c>
      <c r="BU394" s="105">
        <f t="shared" si="242"/>
        <v>1</v>
      </c>
      <c r="BV394" s="105">
        <f t="shared" si="243"/>
        <v>1</v>
      </c>
      <c r="BW394" s="105">
        <f t="shared" si="231"/>
        <v>1</v>
      </c>
      <c r="BX394" s="105">
        <f t="shared" si="244"/>
        <v>1</v>
      </c>
      <c r="BY394" s="105">
        <f t="shared" si="245"/>
        <v>1</v>
      </c>
      <c r="BZ394" s="105">
        <f t="shared" si="246"/>
        <v>1</v>
      </c>
      <c r="CA394" s="215">
        <v>0.98</v>
      </c>
      <c r="CB394" s="215">
        <v>0.9</v>
      </c>
      <c r="CC394" s="315"/>
      <c r="CD394" s="315"/>
      <c r="CE394" s="315"/>
      <c r="CF394" s="315"/>
      <c r="CG394" s="315"/>
      <c r="CH394" s="315"/>
      <c r="CI394" s="315"/>
      <c r="CJ394" s="216">
        <v>0.998</v>
      </c>
      <c r="CK394" s="216">
        <v>0.95</v>
      </c>
      <c r="CL394" s="217">
        <f t="shared" si="233"/>
        <v>0</v>
      </c>
      <c r="CM394" s="217">
        <f t="shared" si="234"/>
        <v>0</v>
      </c>
      <c r="CN394" s="217">
        <f t="shared" si="235"/>
        <v>0</v>
      </c>
      <c r="CO394" s="217">
        <f t="shared" si="236"/>
        <v>0</v>
      </c>
      <c r="CP394" s="217">
        <f t="shared" si="237"/>
        <v>0</v>
      </c>
      <c r="CQ394" s="217">
        <f t="shared" si="238"/>
        <v>0</v>
      </c>
      <c r="CR394" s="217">
        <f t="shared" si="239"/>
        <v>0</v>
      </c>
      <c r="CS394" s="317"/>
      <c r="CT394" s="317"/>
      <c r="CU394" s="317"/>
      <c r="CV394" s="317"/>
      <c r="CW394" s="317"/>
      <c r="CX394" s="317"/>
      <c r="CY394" s="317"/>
      <c r="CZ394" s="316"/>
      <c r="DA394" s="312"/>
      <c r="DB394" s="312"/>
      <c r="DC394" s="312"/>
      <c r="DD394" s="312"/>
      <c r="DE394" s="84">
        <f t="shared" si="258"/>
        <v>0</v>
      </c>
      <c r="DF394" s="84">
        <f t="shared" si="258"/>
        <v>0</v>
      </c>
      <c r="DG394" s="84">
        <f t="shared" si="258"/>
        <v>0</v>
      </c>
      <c r="DH394" s="84">
        <f t="shared" si="259"/>
        <v>0</v>
      </c>
      <c r="DI394" s="84">
        <f t="shared" si="259"/>
        <v>0</v>
      </c>
      <c r="DJ394" s="84">
        <f t="shared" si="259"/>
        <v>0</v>
      </c>
      <c r="DK394" s="84">
        <f t="shared" si="257"/>
        <v>0</v>
      </c>
      <c r="DL394" s="311"/>
      <c r="DM394" s="311"/>
      <c r="DN394" s="311"/>
      <c r="DO394" s="311"/>
      <c r="DP394" s="311"/>
      <c r="DQ394" s="311"/>
      <c r="DR394" s="311"/>
    </row>
    <row r="395" spans="1:122" ht="13.5" thickBot="1" x14ac:dyDescent="0.25">
      <c r="A395" s="84">
        <v>2069</v>
      </c>
      <c r="B395" s="308">
        <v>23</v>
      </c>
      <c r="C395" s="117"/>
      <c r="D395" s="87"/>
      <c r="E395" s="84"/>
      <c r="F395" s="88"/>
      <c r="G395" s="84"/>
      <c r="H395" s="89"/>
      <c r="I395" s="88"/>
      <c r="J395" s="84"/>
      <c r="K395" s="88"/>
      <c r="L395" s="89"/>
      <c r="M395" s="88"/>
      <c r="N395" s="88"/>
      <c r="O395" s="88"/>
      <c r="P395" s="90"/>
      <c r="Q395" s="88"/>
      <c r="R395" s="88"/>
      <c r="S395" s="88"/>
      <c r="T395" s="90"/>
      <c r="U395" s="88"/>
      <c r="V395" s="88"/>
      <c r="W395" s="88"/>
      <c r="X395" s="90"/>
      <c r="Y395" s="84"/>
      <c r="Z395" s="84"/>
      <c r="AA395" s="94"/>
      <c r="AB395" s="114"/>
      <c r="AC395" s="84"/>
      <c r="AD395" s="84"/>
      <c r="AE395" s="114"/>
      <c r="AF395" s="84"/>
      <c r="AG395" s="84"/>
      <c r="AH395" s="114"/>
      <c r="AI395" s="84"/>
      <c r="AJ395" s="84"/>
      <c r="AK395" s="218"/>
      <c r="AL395" s="84"/>
      <c r="AM395" s="94"/>
      <c r="AN395" s="218"/>
      <c r="AO395" s="84"/>
      <c r="AP395" s="94"/>
      <c r="AQ395" s="218"/>
      <c r="AR395" s="84"/>
      <c r="AS395" s="94"/>
      <c r="AT395" s="218"/>
      <c r="AU395" s="84"/>
      <c r="AV395" s="219"/>
      <c r="AW395" s="220"/>
      <c r="AX395" s="220"/>
      <c r="AY395" s="221"/>
      <c r="AZ395" s="115"/>
      <c r="BA395" s="97"/>
      <c r="BB395" s="98"/>
      <c r="BC395" s="98"/>
      <c r="BD395" s="98"/>
      <c r="BE395" s="116"/>
      <c r="BF395" s="101"/>
      <c r="BG395" s="84"/>
      <c r="BH395" s="84"/>
      <c r="BI395" s="102"/>
      <c r="BJ395" s="102"/>
      <c r="BK395" s="102"/>
      <c r="BL395" s="103"/>
      <c r="BM395" s="104"/>
      <c r="BN395" s="102"/>
      <c r="BO395" s="102"/>
      <c r="BP395" s="104"/>
      <c r="BQ395" s="104"/>
      <c r="BR395" s="104"/>
      <c r="BS395" s="231"/>
      <c r="BT395" s="105">
        <f t="shared" si="241"/>
        <v>1</v>
      </c>
      <c r="BU395" s="105">
        <f t="shared" si="242"/>
        <v>1</v>
      </c>
      <c r="BV395" s="105">
        <f t="shared" si="243"/>
        <v>1</v>
      </c>
      <c r="BW395" s="105">
        <f t="shared" si="231"/>
        <v>1</v>
      </c>
      <c r="BX395" s="105">
        <f t="shared" si="244"/>
        <v>1</v>
      </c>
      <c r="BY395" s="105">
        <f t="shared" si="245"/>
        <v>1</v>
      </c>
      <c r="BZ395" s="105">
        <f t="shared" si="246"/>
        <v>1</v>
      </c>
      <c r="CA395" s="215">
        <v>0.98</v>
      </c>
      <c r="CB395" s="215">
        <v>0.9</v>
      </c>
      <c r="CC395" s="313">
        <f t="shared" ref="CC395:CI395" si="260">AVERAGE(BT395:BT401)</f>
        <v>1</v>
      </c>
      <c r="CD395" s="313">
        <f t="shared" si="260"/>
        <v>1</v>
      </c>
      <c r="CE395" s="313">
        <f t="shared" si="260"/>
        <v>1</v>
      </c>
      <c r="CF395" s="313">
        <f t="shared" si="260"/>
        <v>1</v>
      </c>
      <c r="CG395" s="313">
        <f t="shared" si="260"/>
        <v>1</v>
      </c>
      <c r="CH395" s="313">
        <f t="shared" si="260"/>
        <v>1</v>
      </c>
      <c r="CI395" s="313">
        <f t="shared" si="260"/>
        <v>1</v>
      </c>
      <c r="CJ395" s="216">
        <v>0.998</v>
      </c>
      <c r="CK395" s="216">
        <v>0.95</v>
      </c>
      <c r="CL395" s="217">
        <f t="shared" si="233"/>
        <v>0</v>
      </c>
      <c r="CM395" s="217">
        <f t="shared" si="234"/>
        <v>0</v>
      </c>
      <c r="CN395" s="217">
        <f t="shared" si="235"/>
        <v>0</v>
      </c>
      <c r="CO395" s="217">
        <f t="shared" si="236"/>
        <v>0</v>
      </c>
      <c r="CP395" s="217">
        <f t="shared" si="237"/>
        <v>0</v>
      </c>
      <c r="CQ395" s="217">
        <f t="shared" si="238"/>
        <v>0</v>
      </c>
      <c r="CR395" s="217">
        <f t="shared" si="239"/>
        <v>0</v>
      </c>
      <c r="CS395" s="316">
        <f t="shared" ref="CS395:CY395" si="261">AVERAGE(CL395:CL401)</f>
        <v>0</v>
      </c>
      <c r="CT395" s="316">
        <f t="shared" si="261"/>
        <v>0</v>
      </c>
      <c r="CU395" s="316">
        <f t="shared" si="261"/>
        <v>0</v>
      </c>
      <c r="CV395" s="316">
        <f t="shared" si="261"/>
        <v>0</v>
      </c>
      <c r="CW395" s="316">
        <f t="shared" si="261"/>
        <v>0</v>
      </c>
      <c r="CX395" s="316">
        <f t="shared" si="261"/>
        <v>0</v>
      </c>
      <c r="CY395" s="316">
        <f t="shared" si="261"/>
        <v>0</v>
      </c>
      <c r="CZ395" s="316" t="e">
        <f>(SUM(Q394:Q400)-SUM(R394:R400))/SUM(Q394:Q400)</f>
        <v>#DIV/0!</v>
      </c>
      <c r="DA395" s="312" t="e">
        <f>(SUM(U394:U400)-SUM(V394:V400))/SUM(U394:U400)</f>
        <v>#DIV/0!</v>
      </c>
      <c r="DB395" s="312" t="e">
        <f>((SUM(E394:E400)-SUM(F394:F400))/SUM(E394:E400))</f>
        <v>#DIV/0!</v>
      </c>
      <c r="DC395" s="312" t="e">
        <f>((SUM(I394:I400)-SUM(J394:J400))/SUM(I394:I400))</f>
        <v>#DIV/0!</v>
      </c>
      <c r="DD395" s="312" t="e">
        <f>((SUM(M394:M400)-SUM(N394:N400))/SUM(M394:M400))</f>
        <v>#DIV/0!</v>
      </c>
      <c r="DE395" s="84">
        <f t="shared" si="258"/>
        <v>0</v>
      </c>
      <c r="DF395" s="84">
        <f t="shared" si="258"/>
        <v>0</v>
      </c>
      <c r="DG395" s="84">
        <f t="shared" si="258"/>
        <v>0</v>
      </c>
      <c r="DH395" s="84">
        <f t="shared" si="259"/>
        <v>0</v>
      </c>
      <c r="DI395" s="84">
        <f t="shared" si="259"/>
        <v>0</v>
      </c>
      <c r="DJ395" s="84">
        <f t="shared" si="259"/>
        <v>0</v>
      </c>
      <c r="DK395" s="84">
        <f t="shared" si="257"/>
        <v>0</v>
      </c>
      <c r="DL395" s="311">
        <f>IF(CC395&lt;99%,5000,IF(CC395&lt;99.2%,4500,IF(CC395&lt;99.3%,4000,IF(CC395&lt;99.4%,3500,IF(CC395&lt;99.5%,3000,IF(CC395&lt;99.6%,2500,IF(CC395&lt;99.7%,2000,IF(CC395&lt;99.8%,1500,))))))))</f>
        <v>0</v>
      </c>
      <c r="DM395" s="311">
        <f>IF(CD395&lt;99%,5000,IF(CD395&lt;99.2%,4500,IF(CD395&lt;99.3%,4000,IF(CD395&lt;99.4%,3500,IF(CD395&lt;99.5%,3000,IF(CD395&lt;99.6%,2500,IF(CD395&lt;99.7%,2000,IF(CD395&lt;99.8%,1500,))))))))</f>
        <v>0</v>
      </c>
      <c r="DN395" s="311">
        <f>IF(CE395&lt;99%,5000,IF(CE395&lt;99.2%,4500,IF(CE395&lt;99.3%,4000,IF(CE395&lt;99.4%,3500,IF(CE395&lt;99.5%,3000,IF(CE395&lt;99.6%,2500,IF(CE395&lt;99.7%,2000,IF(CE395&lt;99.8%,1500,))))))))</f>
        <v>0</v>
      </c>
      <c r="DO395" s="311">
        <f>IF(CF395&lt;88.2%,5000,IF(CF395&lt;88.4%,4500,IF(CF395&lt;88.5%,4000,IF(CF395&lt;88.6%,3500,IF(CF395&lt;88.7%,3000,IF(CF395&lt;88.8%,2500,IF(CF395&lt;88.9%,2000,IF(CF395&lt;90%,1500,))))))))</f>
        <v>0</v>
      </c>
      <c r="DP395" s="311">
        <f>IF(CG395&lt;99%,5000,IF(CG395&lt;99.2%,4500,IF(CG395&lt;99.3%,4000,IF(CG395&lt;99.4%,3500,IF(CG395&lt;99.5%,3000,IF(CG395&lt;99.6%,2500,IF(CG395&lt;99.7%,2000,IF(CG395&lt;99.8%,1500,))))))))</f>
        <v>0</v>
      </c>
      <c r="DQ395" s="311">
        <f>IF(CH395&lt;99%,5000,IF(CH395&lt;99.2%,4500,IF(CH395&lt;99.3%,4000,IF(CH395&lt;99.4%,3500,IF(CH395&lt;99.5%,3000,IF(CH395&lt;99.6%,2500,IF(CH395&lt;99.7%,2000,IF(CH395&lt;99.8%,1500,))))))))</f>
        <v>0</v>
      </c>
      <c r="DR395" s="311">
        <f>IF(CI395&lt;99%,5000,IF(CI395&lt;99.2%,4500,IF(CI395&lt;99.3%,4000,IF(CI395&lt;99.4%,3500,IF(CI395&lt;99.5%,3000,IF(CI395&lt;99.6%,2500,IF(CI395&lt;99.7%,2000,IF(CI395&lt;99.8%,1500,))))))))</f>
        <v>0</v>
      </c>
    </row>
    <row r="396" spans="1:122" ht="13.5" thickBot="1" x14ac:dyDescent="0.25">
      <c r="A396" s="84">
        <v>2070</v>
      </c>
      <c r="B396" s="309"/>
      <c r="C396" s="117"/>
      <c r="D396" s="87"/>
      <c r="E396" s="84"/>
      <c r="F396" s="88"/>
      <c r="G396" s="84"/>
      <c r="H396" s="89"/>
      <c r="I396" s="88"/>
      <c r="J396" s="84"/>
      <c r="K396" s="88"/>
      <c r="L396" s="89"/>
      <c r="M396" s="88"/>
      <c r="N396" s="88"/>
      <c r="O396" s="88"/>
      <c r="P396" s="90"/>
      <c r="Q396" s="88"/>
      <c r="R396" s="88"/>
      <c r="S396" s="88"/>
      <c r="T396" s="90"/>
      <c r="U396" s="88"/>
      <c r="V396" s="88"/>
      <c r="W396" s="88"/>
      <c r="X396" s="90"/>
      <c r="Y396" s="84"/>
      <c r="Z396" s="84"/>
      <c r="AA396" s="94"/>
      <c r="AB396" s="114"/>
      <c r="AC396" s="84"/>
      <c r="AD396" s="84"/>
      <c r="AE396" s="114"/>
      <c r="AF396" s="84"/>
      <c r="AG396" s="84"/>
      <c r="AH396" s="114"/>
      <c r="AI396" s="84"/>
      <c r="AJ396" s="84"/>
      <c r="AK396" s="218"/>
      <c r="AL396" s="84"/>
      <c r="AM396" s="94"/>
      <c r="AN396" s="218"/>
      <c r="AO396" s="84"/>
      <c r="AP396" s="94"/>
      <c r="AQ396" s="218"/>
      <c r="AR396" s="84"/>
      <c r="AS396" s="94"/>
      <c r="AT396" s="218"/>
      <c r="AU396" s="84"/>
      <c r="AV396" s="219"/>
      <c r="AW396" s="220"/>
      <c r="AX396" s="220"/>
      <c r="AY396" s="221"/>
      <c r="AZ396" s="115"/>
      <c r="BA396" s="97"/>
      <c r="BB396" s="98"/>
      <c r="BC396" s="98"/>
      <c r="BD396" s="98"/>
      <c r="BE396" s="116"/>
      <c r="BF396" s="101"/>
      <c r="BG396" s="84"/>
      <c r="BH396" s="84"/>
      <c r="BI396" s="102"/>
      <c r="BJ396" s="102"/>
      <c r="BK396" s="102"/>
      <c r="BL396" s="103"/>
      <c r="BM396" s="104"/>
      <c r="BN396" s="102"/>
      <c r="BO396" s="102"/>
      <c r="BP396" s="104"/>
      <c r="BQ396" s="104"/>
      <c r="BR396" s="104"/>
      <c r="BS396" s="231"/>
      <c r="BT396" s="105">
        <f t="shared" si="241"/>
        <v>1</v>
      </c>
      <c r="BU396" s="105">
        <f t="shared" si="242"/>
        <v>1</v>
      </c>
      <c r="BV396" s="105">
        <f t="shared" si="243"/>
        <v>1</v>
      </c>
      <c r="BW396" s="105">
        <f t="shared" si="231"/>
        <v>1</v>
      </c>
      <c r="BX396" s="105">
        <f t="shared" si="244"/>
        <v>1</v>
      </c>
      <c r="BY396" s="105">
        <f t="shared" si="245"/>
        <v>1</v>
      </c>
      <c r="BZ396" s="105">
        <f t="shared" si="246"/>
        <v>1</v>
      </c>
      <c r="CA396" s="215">
        <v>0.98</v>
      </c>
      <c r="CB396" s="215">
        <v>0.9</v>
      </c>
      <c r="CC396" s="314"/>
      <c r="CD396" s="314"/>
      <c r="CE396" s="314"/>
      <c r="CF396" s="314"/>
      <c r="CG396" s="314"/>
      <c r="CH396" s="314"/>
      <c r="CI396" s="314"/>
      <c r="CJ396" s="216">
        <v>0.998</v>
      </c>
      <c r="CK396" s="216">
        <v>0.95</v>
      </c>
      <c r="CL396" s="217">
        <f t="shared" si="233"/>
        <v>0</v>
      </c>
      <c r="CM396" s="217">
        <f t="shared" si="234"/>
        <v>0</v>
      </c>
      <c r="CN396" s="217">
        <f t="shared" si="235"/>
        <v>0</v>
      </c>
      <c r="CO396" s="217">
        <f t="shared" si="236"/>
        <v>0</v>
      </c>
      <c r="CP396" s="217">
        <f t="shared" si="237"/>
        <v>0</v>
      </c>
      <c r="CQ396" s="217">
        <f t="shared" si="238"/>
        <v>0</v>
      </c>
      <c r="CR396" s="217">
        <f t="shared" si="239"/>
        <v>0</v>
      </c>
      <c r="CS396" s="317"/>
      <c r="CT396" s="317"/>
      <c r="CU396" s="317"/>
      <c r="CV396" s="317"/>
      <c r="CW396" s="317"/>
      <c r="CX396" s="317"/>
      <c r="CY396" s="317"/>
      <c r="CZ396" s="316"/>
      <c r="DA396" s="312"/>
      <c r="DB396" s="312"/>
      <c r="DC396" s="312"/>
      <c r="DD396" s="312"/>
      <c r="DE396" s="84">
        <f t="shared" si="258"/>
        <v>0</v>
      </c>
      <c r="DF396" s="84">
        <f t="shared" si="258"/>
        <v>0</v>
      </c>
      <c r="DG396" s="84">
        <f t="shared" si="258"/>
        <v>0</v>
      </c>
      <c r="DH396" s="84">
        <f t="shared" si="259"/>
        <v>0</v>
      </c>
      <c r="DI396" s="84">
        <f t="shared" si="259"/>
        <v>0</v>
      </c>
      <c r="DJ396" s="84">
        <f t="shared" si="259"/>
        <v>0</v>
      </c>
      <c r="DK396" s="84">
        <f t="shared" si="257"/>
        <v>0</v>
      </c>
      <c r="DL396" s="311"/>
      <c r="DM396" s="311"/>
      <c r="DN396" s="311"/>
      <c r="DO396" s="311"/>
      <c r="DP396" s="311"/>
      <c r="DQ396" s="311"/>
      <c r="DR396" s="311"/>
    </row>
    <row r="397" spans="1:122" ht="13.5" thickBot="1" x14ac:dyDescent="0.25">
      <c r="A397" s="84">
        <v>2071</v>
      </c>
      <c r="B397" s="309"/>
      <c r="C397" s="117"/>
      <c r="D397" s="87"/>
      <c r="E397" s="84"/>
      <c r="F397" s="88"/>
      <c r="G397" s="84"/>
      <c r="H397" s="89"/>
      <c r="I397" s="88"/>
      <c r="J397" s="84"/>
      <c r="K397" s="88"/>
      <c r="L397" s="89"/>
      <c r="M397" s="88"/>
      <c r="N397" s="88"/>
      <c r="O397" s="88"/>
      <c r="P397" s="90"/>
      <c r="Q397" s="88"/>
      <c r="R397" s="88"/>
      <c r="S397" s="88"/>
      <c r="T397" s="90"/>
      <c r="U397" s="88"/>
      <c r="V397" s="88"/>
      <c r="W397" s="88"/>
      <c r="X397" s="90"/>
      <c r="Y397" s="84"/>
      <c r="Z397" s="84"/>
      <c r="AA397" s="94"/>
      <c r="AB397" s="114"/>
      <c r="AC397" s="84"/>
      <c r="AD397" s="84"/>
      <c r="AE397" s="114"/>
      <c r="AF397" s="84"/>
      <c r="AG397" s="84"/>
      <c r="AH397" s="114"/>
      <c r="AI397" s="84"/>
      <c r="AJ397" s="84"/>
      <c r="AK397" s="218"/>
      <c r="AL397" s="84"/>
      <c r="AM397" s="94"/>
      <c r="AN397" s="218"/>
      <c r="AO397" s="84"/>
      <c r="AP397" s="94"/>
      <c r="AQ397" s="218"/>
      <c r="AR397" s="84"/>
      <c r="AS397" s="94"/>
      <c r="AT397" s="218"/>
      <c r="AU397" s="84"/>
      <c r="AV397" s="219"/>
      <c r="AW397" s="220"/>
      <c r="AX397" s="220"/>
      <c r="AY397" s="221"/>
      <c r="AZ397" s="115"/>
      <c r="BA397" s="97"/>
      <c r="BB397" s="98"/>
      <c r="BC397" s="98"/>
      <c r="BD397" s="98"/>
      <c r="BE397" s="116"/>
      <c r="BF397" s="101"/>
      <c r="BG397" s="84"/>
      <c r="BH397" s="84"/>
      <c r="BI397" s="102"/>
      <c r="BJ397" s="102"/>
      <c r="BK397" s="102"/>
      <c r="BL397" s="103"/>
      <c r="BM397" s="104"/>
      <c r="BN397" s="102"/>
      <c r="BO397" s="102"/>
      <c r="BP397" s="104"/>
      <c r="BQ397" s="104"/>
      <c r="BR397" s="104"/>
      <c r="BS397" s="231"/>
      <c r="BT397" s="105">
        <f t="shared" si="241"/>
        <v>1</v>
      </c>
      <c r="BU397" s="105">
        <f t="shared" si="242"/>
        <v>1</v>
      </c>
      <c r="BV397" s="105">
        <f t="shared" si="243"/>
        <v>1</v>
      </c>
      <c r="BW397" s="105">
        <f t="shared" si="231"/>
        <v>1</v>
      </c>
      <c r="BX397" s="105">
        <f t="shared" si="244"/>
        <v>1</v>
      </c>
      <c r="BY397" s="105">
        <f t="shared" si="245"/>
        <v>1</v>
      </c>
      <c r="BZ397" s="105">
        <f t="shared" si="246"/>
        <v>1</v>
      </c>
      <c r="CA397" s="215">
        <v>0.98</v>
      </c>
      <c r="CB397" s="215">
        <v>0.9</v>
      </c>
      <c r="CC397" s="314"/>
      <c r="CD397" s="314"/>
      <c r="CE397" s="314"/>
      <c r="CF397" s="314"/>
      <c r="CG397" s="314"/>
      <c r="CH397" s="314"/>
      <c r="CI397" s="314"/>
      <c r="CJ397" s="216">
        <v>0.998</v>
      </c>
      <c r="CK397" s="216">
        <v>0.95</v>
      </c>
      <c r="CL397" s="217">
        <f t="shared" si="233"/>
        <v>0</v>
      </c>
      <c r="CM397" s="217">
        <f t="shared" si="234"/>
        <v>0</v>
      </c>
      <c r="CN397" s="217">
        <f t="shared" si="235"/>
        <v>0</v>
      </c>
      <c r="CO397" s="217">
        <f t="shared" si="236"/>
        <v>0</v>
      </c>
      <c r="CP397" s="217">
        <f t="shared" si="237"/>
        <v>0</v>
      </c>
      <c r="CQ397" s="217">
        <f t="shared" si="238"/>
        <v>0</v>
      </c>
      <c r="CR397" s="217">
        <f t="shared" si="239"/>
        <v>0</v>
      </c>
      <c r="CS397" s="317"/>
      <c r="CT397" s="317"/>
      <c r="CU397" s="317"/>
      <c r="CV397" s="317"/>
      <c r="CW397" s="317"/>
      <c r="CX397" s="317"/>
      <c r="CY397" s="317"/>
      <c r="CZ397" s="316"/>
      <c r="DA397" s="312"/>
      <c r="DB397" s="312"/>
      <c r="DC397" s="312"/>
      <c r="DD397" s="312"/>
      <c r="DE397" s="84">
        <f t="shared" si="258"/>
        <v>0</v>
      </c>
      <c r="DF397" s="84">
        <f t="shared" si="258"/>
        <v>0</v>
      </c>
      <c r="DG397" s="84">
        <f t="shared" si="258"/>
        <v>0</v>
      </c>
      <c r="DH397" s="84">
        <f t="shared" si="259"/>
        <v>0</v>
      </c>
      <c r="DI397" s="84">
        <f t="shared" si="259"/>
        <v>0</v>
      </c>
      <c r="DJ397" s="84">
        <f t="shared" si="259"/>
        <v>0</v>
      </c>
      <c r="DK397" s="84">
        <f t="shared" si="257"/>
        <v>0</v>
      </c>
      <c r="DL397" s="311"/>
      <c r="DM397" s="311"/>
      <c r="DN397" s="311"/>
      <c r="DO397" s="311"/>
      <c r="DP397" s="311"/>
      <c r="DQ397" s="311"/>
      <c r="DR397" s="311"/>
    </row>
    <row r="398" spans="1:122" ht="13.5" thickBot="1" x14ac:dyDescent="0.25">
      <c r="A398" s="84">
        <v>2072</v>
      </c>
      <c r="B398" s="309"/>
      <c r="C398" s="117"/>
      <c r="D398" s="87"/>
      <c r="E398" s="84"/>
      <c r="F398" s="88"/>
      <c r="G398" s="84"/>
      <c r="H398" s="89"/>
      <c r="I398" s="88"/>
      <c r="J398" s="84"/>
      <c r="K398" s="88"/>
      <c r="L398" s="89"/>
      <c r="M398" s="88"/>
      <c r="N398" s="88"/>
      <c r="O398" s="88"/>
      <c r="P398" s="90"/>
      <c r="Q398" s="88"/>
      <c r="R398" s="88"/>
      <c r="S398" s="88"/>
      <c r="T398" s="90"/>
      <c r="U398" s="88"/>
      <c r="V398" s="88"/>
      <c r="W398" s="88"/>
      <c r="X398" s="90"/>
      <c r="Y398" s="84"/>
      <c r="Z398" s="84"/>
      <c r="AA398" s="94"/>
      <c r="AB398" s="114"/>
      <c r="AC398" s="84"/>
      <c r="AD398" s="84"/>
      <c r="AE398" s="114"/>
      <c r="AF398" s="84"/>
      <c r="AG398" s="84"/>
      <c r="AH398" s="114"/>
      <c r="AI398" s="84"/>
      <c r="AJ398" s="84"/>
      <c r="AK398" s="218"/>
      <c r="AL398" s="84"/>
      <c r="AM398" s="94"/>
      <c r="AN398" s="218"/>
      <c r="AO398" s="84"/>
      <c r="AP398" s="94"/>
      <c r="AQ398" s="218"/>
      <c r="AR398" s="84"/>
      <c r="AS398" s="94"/>
      <c r="AT398" s="218"/>
      <c r="AU398" s="84"/>
      <c r="AV398" s="219"/>
      <c r="AW398" s="220"/>
      <c r="AX398" s="220"/>
      <c r="AY398" s="221"/>
      <c r="AZ398" s="115"/>
      <c r="BA398" s="97"/>
      <c r="BB398" s="98"/>
      <c r="BC398" s="98"/>
      <c r="BD398" s="98"/>
      <c r="BE398" s="116"/>
      <c r="BF398" s="101"/>
      <c r="BG398" s="84"/>
      <c r="BH398" s="84"/>
      <c r="BI398" s="102"/>
      <c r="BJ398" s="102"/>
      <c r="BK398" s="102"/>
      <c r="BL398" s="103"/>
      <c r="BM398" s="104"/>
      <c r="BN398" s="102"/>
      <c r="BO398" s="102"/>
      <c r="BP398" s="104"/>
      <c r="BQ398" s="104"/>
      <c r="BR398" s="104"/>
      <c r="BS398" s="231"/>
      <c r="BT398" s="105">
        <f t="shared" si="241"/>
        <v>1</v>
      </c>
      <c r="BU398" s="105">
        <f t="shared" si="242"/>
        <v>1</v>
      </c>
      <c r="BV398" s="105">
        <f t="shared" si="243"/>
        <v>1</v>
      </c>
      <c r="BW398" s="105">
        <f t="shared" si="231"/>
        <v>1</v>
      </c>
      <c r="BX398" s="105">
        <f t="shared" si="244"/>
        <v>1</v>
      </c>
      <c r="BY398" s="105">
        <f t="shared" si="245"/>
        <v>1</v>
      </c>
      <c r="BZ398" s="105">
        <f t="shared" si="246"/>
        <v>1</v>
      </c>
      <c r="CA398" s="215">
        <v>0.98</v>
      </c>
      <c r="CB398" s="215">
        <v>0.9</v>
      </c>
      <c r="CC398" s="314"/>
      <c r="CD398" s="314"/>
      <c r="CE398" s="314"/>
      <c r="CF398" s="314"/>
      <c r="CG398" s="314"/>
      <c r="CH398" s="314"/>
      <c r="CI398" s="314"/>
      <c r="CJ398" s="216">
        <v>0.998</v>
      </c>
      <c r="CK398" s="216">
        <v>0.95</v>
      </c>
      <c r="CL398" s="217">
        <f t="shared" si="233"/>
        <v>0</v>
      </c>
      <c r="CM398" s="217">
        <f t="shared" si="234"/>
        <v>0</v>
      </c>
      <c r="CN398" s="217">
        <f t="shared" si="235"/>
        <v>0</v>
      </c>
      <c r="CO398" s="217">
        <f t="shared" si="236"/>
        <v>0</v>
      </c>
      <c r="CP398" s="217">
        <f t="shared" si="237"/>
        <v>0</v>
      </c>
      <c r="CQ398" s="217">
        <f t="shared" si="238"/>
        <v>0</v>
      </c>
      <c r="CR398" s="217">
        <f t="shared" si="239"/>
        <v>0</v>
      </c>
      <c r="CS398" s="317"/>
      <c r="CT398" s="317"/>
      <c r="CU398" s="317"/>
      <c r="CV398" s="317"/>
      <c r="CW398" s="317"/>
      <c r="CX398" s="317"/>
      <c r="CY398" s="317"/>
      <c r="CZ398" s="316"/>
      <c r="DA398" s="312"/>
      <c r="DB398" s="312"/>
      <c r="DC398" s="312"/>
      <c r="DD398" s="312"/>
      <c r="DE398" s="84">
        <f t="shared" si="258"/>
        <v>0</v>
      </c>
      <c r="DF398" s="84">
        <f t="shared" si="258"/>
        <v>0</v>
      </c>
      <c r="DG398" s="84">
        <f t="shared" si="258"/>
        <v>0</v>
      </c>
      <c r="DH398" s="84">
        <f t="shared" si="259"/>
        <v>0</v>
      </c>
      <c r="DI398" s="84">
        <f t="shared" si="259"/>
        <v>0</v>
      </c>
      <c r="DJ398" s="84">
        <f t="shared" si="259"/>
        <v>0</v>
      </c>
      <c r="DK398" s="84">
        <f t="shared" si="257"/>
        <v>0</v>
      </c>
      <c r="DL398" s="311"/>
      <c r="DM398" s="311"/>
      <c r="DN398" s="311"/>
      <c r="DO398" s="311"/>
      <c r="DP398" s="311"/>
      <c r="DQ398" s="311"/>
      <c r="DR398" s="311"/>
    </row>
    <row r="399" spans="1:122" ht="13.5" thickBot="1" x14ac:dyDescent="0.25">
      <c r="A399" s="84">
        <v>2073</v>
      </c>
      <c r="B399" s="309"/>
      <c r="C399" s="117"/>
      <c r="D399" s="87"/>
      <c r="E399" s="84"/>
      <c r="F399" s="88"/>
      <c r="G399" s="84"/>
      <c r="H399" s="89"/>
      <c r="I399" s="88"/>
      <c r="J399" s="84"/>
      <c r="K399" s="88"/>
      <c r="L399" s="89"/>
      <c r="M399" s="88"/>
      <c r="N399" s="88"/>
      <c r="O399" s="88"/>
      <c r="P399" s="90"/>
      <c r="Q399" s="88"/>
      <c r="R399" s="88"/>
      <c r="S399" s="88"/>
      <c r="T399" s="90"/>
      <c r="U399" s="88"/>
      <c r="V399" s="88"/>
      <c r="W399" s="88"/>
      <c r="X399" s="90"/>
      <c r="Y399" s="84"/>
      <c r="Z399" s="84"/>
      <c r="AA399" s="94"/>
      <c r="AB399" s="114"/>
      <c r="AC399" s="84"/>
      <c r="AD399" s="84"/>
      <c r="AE399" s="114"/>
      <c r="AF399" s="84"/>
      <c r="AG399" s="84"/>
      <c r="AH399" s="114"/>
      <c r="AI399" s="84"/>
      <c r="AJ399" s="84"/>
      <c r="AK399" s="218"/>
      <c r="AL399" s="84"/>
      <c r="AM399" s="94"/>
      <c r="AN399" s="218"/>
      <c r="AO399" s="84"/>
      <c r="AP399" s="94"/>
      <c r="AQ399" s="218"/>
      <c r="AR399" s="84"/>
      <c r="AS399" s="94"/>
      <c r="AT399" s="218"/>
      <c r="AU399" s="84"/>
      <c r="AV399" s="219"/>
      <c r="AW399" s="220"/>
      <c r="AX399" s="220"/>
      <c r="AY399" s="221"/>
      <c r="AZ399" s="115"/>
      <c r="BA399" s="97"/>
      <c r="BB399" s="98"/>
      <c r="BC399" s="98"/>
      <c r="BD399" s="98"/>
      <c r="BE399" s="116"/>
      <c r="BF399" s="101"/>
      <c r="BG399" s="84"/>
      <c r="BH399" s="84"/>
      <c r="BI399" s="102"/>
      <c r="BJ399" s="102"/>
      <c r="BK399" s="102"/>
      <c r="BL399" s="103"/>
      <c r="BM399" s="104"/>
      <c r="BN399" s="102"/>
      <c r="BO399" s="102"/>
      <c r="BP399" s="104"/>
      <c r="BQ399" s="104"/>
      <c r="BR399" s="104"/>
      <c r="BS399" s="231"/>
      <c r="BT399" s="105">
        <f t="shared" si="241"/>
        <v>1</v>
      </c>
      <c r="BU399" s="105">
        <f t="shared" si="242"/>
        <v>1</v>
      </c>
      <c r="BV399" s="105">
        <f t="shared" si="243"/>
        <v>1</v>
      </c>
      <c r="BW399" s="105">
        <f t="shared" si="231"/>
        <v>1</v>
      </c>
      <c r="BX399" s="105">
        <f t="shared" si="244"/>
        <v>1</v>
      </c>
      <c r="BY399" s="105">
        <f t="shared" si="245"/>
        <v>1</v>
      </c>
      <c r="BZ399" s="105">
        <f t="shared" si="246"/>
        <v>1</v>
      </c>
      <c r="CA399" s="215">
        <v>0.98</v>
      </c>
      <c r="CB399" s="215">
        <v>0.9</v>
      </c>
      <c r="CC399" s="314"/>
      <c r="CD399" s="314"/>
      <c r="CE399" s="314"/>
      <c r="CF399" s="314"/>
      <c r="CG399" s="314"/>
      <c r="CH399" s="314"/>
      <c r="CI399" s="314"/>
      <c r="CJ399" s="216">
        <v>0.998</v>
      </c>
      <c r="CK399" s="216">
        <v>0.95</v>
      </c>
      <c r="CL399" s="217">
        <f t="shared" si="233"/>
        <v>0</v>
      </c>
      <c r="CM399" s="217">
        <f t="shared" si="234"/>
        <v>0</v>
      </c>
      <c r="CN399" s="217">
        <f t="shared" si="235"/>
        <v>0</v>
      </c>
      <c r="CO399" s="217">
        <f t="shared" si="236"/>
        <v>0</v>
      </c>
      <c r="CP399" s="217">
        <f t="shared" si="237"/>
        <v>0</v>
      </c>
      <c r="CQ399" s="217">
        <f t="shared" si="238"/>
        <v>0</v>
      </c>
      <c r="CR399" s="217">
        <f t="shared" si="239"/>
        <v>0</v>
      </c>
      <c r="CS399" s="317"/>
      <c r="CT399" s="317"/>
      <c r="CU399" s="317"/>
      <c r="CV399" s="317"/>
      <c r="CW399" s="317"/>
      <c r="CX399" s="317"/>
      <c r="CY399" s="317"/>
      <c r="CZ399" s="316"/>
      <c r="DA399" s="312"/>
      <c r="DB399" s="312"/>
      <c r="DC399" s="312"/>
      <c r="DD399" s="312"/>
      <c r="DE399" s="84">
        <f t="shared" si="258"/>
        <v>0</v>
      </c>
      <c r="DF399" s="84">
        <f t="shared" si="258"/>
        <v>0</v>
      </c>
      <c r="DG399" s="84">
        <f t="shared" si="258"/>
        <v>0</v>
      </c>
      <c r="DH399" s="84">
        <f t="shared" si="259"/>
        <v>0</v>
      </c>
      <c r="DI399" s="84">
        <f t="shared" si="259"/>
        <v>0</v>
      </c>
      <c r="DJ399" s="84">
        <f t="shared" si="259"/>
        <v>0</v>
      </c>
      <c r="DK399" s="84">
        <f t="shared" si="257"/>
        <v>0</v>
      </c>
      <c r="DL399" s="311"/>
      <c r="DM399" s="311"/>
      <c r="DN399" s="311"/>
      <c r="DO399" s="311"/>
      <c r="DP399" s="311"/>
      <c r="DQ399" s="311"/>
      <c r="DR399" s="311"/>
    </row>
    <row r="400" spans="1:122" ht="13.5" thickBot="1" x14ac:dyDescent="0.25">
      <c r="A400" s="84">
        <v>2074</v>
      </c>
      <c r="B400" s="309"/>
      <c r="C400" s="117"/>
      <c r="D400" s="87"/>
      <c r="E400" s="84"/>
      <c r="F400" s="88"/>
      <c r="G400" s="84"/>
      <c r="H400" s="89"/>
      <c r="I400" s="88"/>
      <c r="J400" s="84"/>
      <c r="K400" s="88"/>
      <c r="L400" s="89"/>
      <c r="M400" s="88"/>
      <c r="N400" s="88"/>
      <c r="O400" s="88"/>
      <c r="P400" s="90"/>
      <c r="Q400" s="88"/>
      <c r="R400" s="88"/>
      <c r="S400" s="88"/>
      <c r="T400" s="90"/>
      <c r="U400" s="88"/>
      <c r="V400" s="88"/>
      <c r="W400" s="88"/>
      <c r="X400" s="90"/>
      <c r="Y400" s="84"/>
      <c r="Z400" s="84"/>
      <c r="AA400" s="94"/>
      <c r="AB400" s="114"/>
      <c r="AC400" s="84"/>
      <c r="AD400" s="84"/>
      <c r="AE400" s="114"/>
      <c r="AF400" s="84"/>
      <c r="AG400" s="84"/>
      <c r="AH400" s="114"/>
      <c r="AI400" s="84"/>
      <c r="AJ400" s="84"/>
      <c r="AK400" s="218"/>
      <c r="AL400" s="84"/>
      <c r="AM400" s="94"/>
      <c r="AN400" s="218"/>
      <c r="AO400" s="84"/>
      <c r="AP400" s="94"/>
      <c r="AQ400" s="218"/>
      <c r="AR400" s="84"/>
      <c r="AS400" s="94"/>
      <c r="AT400" s="218"/>
      <c r="AU400" s="84"/>
      <c r="AV400" s="219"/>
      <c r="AW400" s="220"/>
      <c r="AX400" s="220"/>
      <c r="AY400" s="221"/>
      <c r="AZ400" s="115"/>
      <c r="BA400" s="97"/>
      <c r="BB400" s="98"/>
      <c r="BC400" s="98"/>
      <c r="BD400" s="98"/>
      <c r="BE400" s="116"/>
      <c r="BF400" s="101"/>
      <c r="BG400" s="84"/>
      <c r="BH400" s="84"/>
      <c r="BI400" s="102"/>
      <c r="BJ400" s="102"/>
      <c r="BK400" s="102"/>
      <c r="BL400" s="103"/>
      <c r="BM400" s="104"/>
      <c r="BN400" s="102"/>
      <c r="BO400" s="102"/>
      <c r="BP400" s="104"/>
      <c r="BQ400" s="104"/>
      <c r="BR400" s="104"/>
      <c r="BS400" s="231"/>
      <c r="BT400" s="105">
        <f t="shared" si="241"/>
        <v>1</v>
      </c>
      <c r="BU400" s="105">
        <f t="shared" si="242"/>
        <v>1</v>
      </c>
      <c r="BV400" s="105">
        <f t="shared" si="243"/>
        <v>1</v>
      </c>
      <c r="BW400" s="105">
        <f t="shared" si="231"/>
        <v>1</v>
      </c>
      <c r="BX400" s="105">
        <f t="shared" si="244"/>
        <v>1</v>
      </c>
      <c r="BY400" s="105">
        <f t="shared" si="245"/>
        <v>1</v>
      </c>
      <c r="BZ400" s="105">
        <f t="shared" si="246"/>
        <v>1</v>
      </c>
      <c r="CA400" s="215">
        <v>0.98</v>
      </c>
      <c r="CB400" s="215">
        <v>0.9</v>
      </c>
      <c r="CC400" s="314"/>
      <c r="CD400" s="314"/>
      <c r="CE400" s="314"/>
      <c r="CF400" s="314"/>
      <c r="CG400" s="314"/>
      <c r="CH400" s="314"/>
      <c r="CI400" s="314"/>
      <c r="CJ400" s="216">
        <v>0.998</v>
      </c>
      <c r="CK400" s="216">
        <v>0.95</v>
      </c>
      <c r="CL400" s="217">
        <f t="shared" si="233"/>
        <v>0</v>
      </c>
      <c r="CM400" s="217">
        <f t="shared" si="234"/>
        <v>0</v>
      </c>
      <c r="CN400" s="217">
        <f t="shared" si="235"/>
        <v>0</v>
      </c>
      <c r="CO400" s="217">
        <f t="shared" si="236"/>
        <v>0</v>
      </c>
      <c r="CP400" s="217">
        <f t="shared" si="237"/>
        <v>0</v>
      </c>
      <c r="CQ400" s="217">
        <f t="shared" si="238"/>
        <v>0</v>
      </c>
      <c r="CR400" s="217">
        <f t="shared" si="239"/>
        <v>0</v>
      </c>
      <c r="CS400" s="317"/>
      <c r="CT400" s="317"/>
      <c r="CU400" s="317"/>
      <c r="CV400" s="317"/>
      <c r="CW400" s="317"/>
      <c r="CX400" s="317"/>
      <c r="CY400" s="317"/>
      <c r="CZ400" s="316"/>
      <c r="DA400" s="312"/>
      <c r="DB400" s="312"/>
      <c r="DC400" s="312"/>
      <c r="DD400" s="312"/>
      <c r="DE400" s="84">
        <f t="shared" si="258"/>
        <v>0</v>
      </c>
      <c r="DF400" s="84">
        <f t="shared" si="258"/>
        <v>0</v>
      </c>
      <c r="DG400" s="84">
        <f t="shared" si="258"/>
        <v>0</v>
      </c>
      <c r="DH400" s="84">
        <f t="shared" si="259"/>
        <v>0</v>
      </c>
      <c r="DI400" s="84">
        <f t="shared" si="259"/>
        <v>0</v>
      </c>
      <c r="DJ400" s="84">
        <f t="shared" si="259"/>
        <v>0</v>
      </c>
      <c r="DK400" s="84">
        <f t="shared" si="257"/>
        <v>0</v>
      </c>
      <c r="DL400" s="311"/>
      <c r="DM400" s="311"/>
      <c r="DN400" s="311"/>
      <c r="DO400" s="311"/>
      <c r="DP400" s="311"/>
      <c r="DQ400" s="311"/>
      <c r="DR400" s="311"/>
    </row>
    <row r="401" spans="1:122" ht="13.5" thickBot="1" x14ac:dyDescent="0.25">
      <c r="A401" s="84">
        <v>2075</v>
      </c>
      <c r="B401" s="310"/>
      <c r="C401" s="117"/>
      <c r="D401" s="87"/>
      <c r="E401" s="84"/>
      <c r="F401" s="88"/>
      <c r="G401" s="84"/>
      <c r="H401" s="89"/>
      <c r="I401" s="88"/>
      <c r="J401" s="84"/>
      <c r="K401" s="88"/>
      <c r="L401" s="89"/>
      <c r="M401" s="88"/>
      <c r="N401" s="88"/>
      <c r="O401" s="88"/>
      <c r="P401" s="90"/>
      <c r="Q401" s="88"/>
      <c r="R401" s="88"/>
      <c r="S401" s="88"/>
      <c r="T401" s="90"/>
      <c r="U401" s="88"/>
      <c r="V401" s="88"/>
      <c r="W401" s="88"/>
      <c r="X401" s="90"/>
      <c r="Y401" s="84"/>
      <c r="Z401" s="84"/>
      <c r="AA401" s="94"/>
      <c r="AB401" s="114"/>
      <c r="AC401" s="84"/>
      <c r="AD401" s="84"/>
      <c r="AE401" s="114"/>
      <c r="AF401" s="84"/>
      <c r="AG401" s="84"/>
      <c r="AH401" s="114"/>
      <c r="AI401" s="84"/>
      <c r="AJ401" s="84"/>
      <c r="AK401" s="218"/>
      <c r="AL401" s="84"/>
      <c r="AM401" s="94"/>
      <c r="AN401" s="218"/>
      <c r="AO401" s="84"/>
      <c r="AP401" s="94"/>
      <c r="AQ401" s="218"/>
      <c r="AR401" s="84"/>
      <c r="AS401" s="94"/>
      <c r="AT401" s="218"/>
      <c r="AU401" s="84"/>
      <c r="AV401" s="219"/>
      <c r="AW401" s="220"/>
      <c r="AX401" s="220"/>
      <c r="AY401" s="221"/>
      <c r="AZ401" s="115"/>
      <c r="BA401" s="97"/>
      <c r="BB401" s="98"/>
      <c r="BC401" s="98"/>
      <c r="BD401" s="98"/>
      <c r="BE401" s="116"/>
      <c r="BF401" s="101"/>
      <c r="BG401" s="84"/>
      <c r="BH401" s="84"/>
      <c r="BI401" s="102"/>
      <c r="BJ401" s="102"/>
      <c r="BK401" s="102"/>
      <c r="BL401" s="103"/>
      <c r="BM401" s="104"/>
      <c r="BN401" s="102"/>
      <c r="BO401" s="102"/>
      <c r="BP401" s="104"/>
      <c r="BQ401" s="104"/>
      <c r="BR401" s="104"/>
      <c r="BS401" s="231"/>
      <c r="BT401" s="105">
        <f t="shared" si="241"/>
        <v>1</v>
      </c>
      <c r="BU401" s="105">
        <f t="shared" si="242"/>
        <v>1</v>
      </c>
      <c r="BV401" s="105">
        <f t="shared" si="243"/>
        <v>1</v>
      </c>
      <c r="BW401" s="105">
        <f t="shared" si="231"/>
        <v>1</v>
      </c>
      <c r="BX401" s="105">
        <f t="shared" si="244"/>
        <v>1</v>
      </c>
      <c r="BY401" s="105">
        <f t="shared" si="245"/>
        <v>1</v>
      </c>
      <c r="BZ401" s="105">
        <f t="shared" si="246"/>
        <v>1</v>
      </c>
      <c r="CA401" s="215">
        <v>0.98</v>
      </c>
      <c r="CB401" s="215">
        <v>0.9</v>
      </c>
      <c r="CC401" s="315"/>
      <c r="CD401" s="315"/>
      <c r="CE401" s="315"/>
      <c r="CF401" s="315"/>
      <c r="CG401" s="315"/>
      <c r="CH401" s="315"/>
      <c r="CI401" s="315"/>
      <c r="CJ401" s="216">
        <v>0.998</v>
      </c>
      <c r="CK401" s="216">
        <v>0.95</v>
      </c>
      <c r="CL401" s="217">
        <f t="shared" si="233"/>
        <v>0</v>
      </c>
      <c r="CM401" s="217">
        <f t="shared" si="234"/>
        <v>0</v>
      </c>
      <c r="CN401" s="217">
        <f t="shared" si="235"/>
        <v>0</v>
      </c>
      <c r="CO401" s="217">
        <f t="shared" si="236"/>
        <v>0</v>
      </c>
      <c r="CP401" s="217">
        <f t="shared" si="237"/>
        <v>0</v>
      </c>
      <c r="CQ401" s="217">
        <f t="shared" si="238"/>
        <v>0</v>
      </c>
      <c r="CR401" s="217">
        <f t="shared" si="239"/>
        <v>0</v>
      </c>
      <c r="CS401" s="317"/>
      <c r="CT401" s="317"/>
      <c r="CU401" s="317"/>
      <c r="CV401" s="317"/>
      <c r="CW401" s="317"/>
      <c r="CX401" s="317"/>
      <c r="CY401" s="317"/>
      <c r="CZ401" s="316"/>
      <c r="DA401" s="312"/>
      <c r="DB401" s="312"/>
      <c r="DC401" s="312"/>
      <c r="DD401" s="312"/>
      <c r="DE401" s="84">
        <f t="shared" si="258"/>
        <v>0</v>
      </c>
      <c r="DF401" s="84">
        <f t="shared" si="258"/>
        <v>0</v>
      </c>
      <c r="DG401" s="84">
        <f t="shared" si="258"/>
        <v>0</v>
      </c>
      <c r="DH401" s="84">
        <f t="shared" si="259"/>
        <v>0</v>
      </c>
      <c r="DI401" s="84">
        <f t="shared" si="259"/>
        <v>0</v>
      </c>
      <c r="DJ401" s="84">
        <f t="shared" si="259"/>
        <v>0</v>
      </c>
      <c r="DK401" s="84">
        <f t="shared" si="257"/>
        <v>0</v>
      </c>
      <c r="DL401" s="311"/>
      <c r="DM401" s="311"/>
      <c r="DN401" s="311"/>
      <c r="DO401" s="311"/>
      <c r="DP401" s="311"/>
      <c r="DQ401" s="311"/>
      <c r="DR401" s="311"/>
    </row>
    <row r="402" spans="1:122" ht="13.5" thickBot="1" x14ac:dyDescent="0.25">
      <c r="A402" s="84">
        <v>2076</v>
      </c>
      <c r="B402" s="308">
        <v>24</v>
      </c>
      <c r="C402" s="117"/>
      <c r="D402" s="87"/>
      <c r="E402" s="84"/>
      <c r="F402" s="88"/>
      <c r="G402" s="84"/>
      <c r="H402" s="89"/>
      <c r="I402" s="88"/>
      <c r="J402" s="84"/>
      <c r="K402" s="88"/>
      <c r="L402" s="89"/>
      <c r="M402" s="88"/>
      <c r="N402" s="88"/>
      <c r="O402" s="88"/>
      <c r="P402" s="90"/>
      <c r="Q402" s="88"/>
      <c r="R402" s="88"/>
      <c r="S402" s="88"/>
      <c r="T402" s="90"/>
      <c r="U402" s="88"/>
      <c r="V402" s="88"/>
      <c r="W402" s="88"/>
      <c r="X402" s="90"/>
      <c r="Y402" s="84"/>
      <c r="Z402" s="84"/>
      <c r="AA402" s="94"/>
      <c r="AB402" s="114"/>
      <c r="AC402" s="84"/>
      <c r="AD402" s="84"/>
      <c r="AE402" s="114"/>
      <c r="AF402" s="84"/>
      <c r="AG402" s="84"/>
      <c r="AH402" s="114"/>
      <c r="AI402" s="84"/>
      <c r="AJ402" s="84"/>
      <c r="AK402" s="218"/>
      <c r="AL402" s="84"/>
      <c r="AM402" s="94"/>
      <c r="AN402" s="218"/>
      <c r="AO402" s="84"/>
      <c r="AP402" s="94"/>
      <c r="AQ402" s="218"/>
      <c r="AR402" s="84"/>
      <c r="AS402" s="94"/>
      <c r="AT402" s="218"/>
      <c r="AU402" s="84"/>
      <c r="AV402" s="219"/>
      <c r="AW402" s="220"/>
      <c r="AX402" s="220"/>
      <c r="AY402" s="221"/>
      <c r="AZ402" s="115"/>
      <c r="BA402" s="97"/>
      <c r="BB402" s="98"/>
      <c r="BC402" s="98"/>
      <c r="BD402" s="98"/>
      <c r="BE402" s="116"/>
      <c r="BF402" s="101"/>
      <c r="BG402" s="84"/>
      <c r="BH402" s="84"/>
      <c r="BI402" s="102"/>
      <c r="BJ402" s="102"/>
      <c r="BK402" s="102"/>
      <c r="BL402" s="103"/>
      <c r="BM402" s="104"/>
      <c r="BN402" s="102"/>
      <c r="BO402" s="102"/>
      <c r="BP402" s="104"/>
      <c r="BQ402" s="104"/>
      <c r="BR402" s="104"/>
      <c r="BS402" s="231"/>
      <c r="BT402" s="105">
        <f t="shared" si="241"/>
        <v>1</v>
      </c>
      <c r="BU402" s="105">
        <f t="shared" si="242"/>
        <v>1</v>
      </c>
      <c r="BV402" s="105">
        <f t="shared" si="243"/>
        <v>1</v>
      </c>
      <c r="BW402" s="105">
        <f t="shared" si="231"/>
        <v>1</v>
      </c>
      <c r="BX402" s="105">
        <f t="shared" si="244"/>
        <v>1</v>
      </c>
      <c r="BY402" s="105">
        <f t="shared" si="245"/>
        <v>1</v>
      </c>
      <c r="BZ402" s="105">
        <f t="shared" si="246"/>
        <v>1</v>
      </c>
      <c r="CA402" s="215">
        <v>0.98</v>
      </c>
      <c r="CB402" s="215">
        <v>0.9</v>
      </c>
      <c r="CC402" s="313">
        <f t="shared" ref="CC402:CI402" si="262">AVERAGE(BT402:BT408)</f>
        <v>1</v>
      </c>
      <c r="CD402" s="313">
        <f t="shared" si="262"/>
        <v>1</v>
      </c>
      <c r="CE402" s="313">
        <f t="shared" si="262"/>
        <v>1</v>
      </c>
      <c r="CF402" s="313">
        <f t="shared" si="262"/>
        <v>1</v>
      </c>
      <c r="CG402" s="313">
        <f t="shared" si="262"/>
        <v>1</v>
      </c>
      <c r="CH402" s="313">
        <f t="shared" si="262"/>
        <v>1</v>
      </c>
      <c r="CI402" s="313">
        <f t="shared" si="262"/>
        <v>1</v>
      </c>
      <c r="CJ402" s="216">
        <v>0.998</v>
      </c>
      <c r="CK402" s="216">
        <v>0.95</v>
      </c>
      <c r="CL402" s="217">
        <f t="shared" si="233"/>
        <v>0</v>
      </c>
      <c r="CM402" s="217">
        <f t="shared" si="234"/>
        <v>0</v>
      </c>
      <c r="CN402" s="217">
        <f t="shared" si="235"/>
        <v>0</v>
      </c>
      <c r="CO402" s="217">
        <f t="shared" si="236"/>
        <v>0</v>
      </c>
      <c r="CP402" s="217">
        <f t="shared" si="237"/>
        <v>0</v>
      </c>
      <c r="CQ402" s="217">
        <f t="shared" si="238"/>
        <v>0</v>
      </c>
      <c r="CR402" s="217">
        <f t="shared" si="239"/>
        <v>0</v>
      </c>
      <c r="CS402" s="316">
        <f t="shared" ref="CS402:CY402" si="263">AVERAGE(CL402:CL408)</f>
        <v>0</v>
      </c>
      <c r="CT402" s="316">
        <f t="shared" si="263"/>
        <v>0</v>
      </c>
      <c r="CU402" s="316">
        <f t="shared" si="263"/>
        <v>0</v>
      </c>
      <c r="CV402" s="316">
        <f t="shared" si="263"/>
        <v>0</v>
      </c>
      <c r="CW402" s="316">
        <f t="shared" si="263"/>
        <v>0</v>
      </c>
      <c r="CX402" s="316">
        <f t="shared" si="263"/>
        <v>0</v>
      </c>
      <c r="CY402" s="316">
        <f t="shared" si="263"/>
        <v>0</v>
      </c>
      <c r="CZ402" s="316" t="e">
        <f>(SUM(Q401:Q407)-SUM(R401:R407))/SUM(Q401:Q407)</f>
        <v>#DIV/0!</v>
      </c>
      <c r="DA402" s="312" t="e">
        <f>(SUM(U401:U407)-SUM(V401:V407))/SUM(U401:U407)</f>
        <v>#DIV/0!</v>
      </c>
      <c r="DB402" s="312" t="e">
        <f>((SUM(E401:E407)-SUM(F401:F407))/SUM(E401:E407))</f>
        <v>#DIV/0!</v>
      </c>
      <c r="DC402" s="312" t="e">
        <f>((SUM(I401:I407)-SUM(J401:J407))/SUM(I401:I407))</f>
        <v>#DIV/0!</v>
      </c>
      <c r="DD402" s="312" t="e">
        <f>((SUM(M401:M407)-SUM(N401:N407))/SUM(M401:M407))</f>
        <v>#DIV/0!</v>
      </c>
      <c r="DE402" s="84">
        <f t="shared" si="258"/>
        <v>0</v>
      </c>
      <c r="DF402" s="84">
        <f t="shared" si="258"/>
        <v>0</v>
      </c>
      <c r="DG402" s="84">
        <f t="shared" si="258"/>
        <v>0</v>
      </c>
      <c r="DH402" s="84">
        <f t="shared" si="259"/>
        <v>0</v>
      </c>
      <c r="DI402" s="84">
        <f t="shared" si="259"/>
        <v>0</v>
      </c>
      <c r="DJ402" s="84">
        <f t="shared" si="259"/>
        <v>0</v>
      </c>
      <c r="DK402" s="84">
        <f t="shared" si="257"/>
        <v>0</v>
      </c>
      <c r="DL402" s="311">
        <f>IF(CC402&lt;99%,5000,IF(CC402&lt;99.2%,4500,IF(CC402&lt;99.3%,4000,IF(CC402&lt;99.4%,3500,IF(CC402&lt;99.5%,3000,IF(CC402&lt;99.6%,2500,IF(CC402&lt;99.7%,2000,IF(CC402&lt;99.8%,1500,))))))))</f>
        <v>0</v>
      </c>
      <c r="DM402" s="311">
        <f>IF(CD402&lt;99%,5000,IF(CD402&lt;99.2%,4500,IF(CD402&lt;99.3%,4000,IF(CD402&lt;99.4%,3500,IF(CD402&lt;99.5%,3000,IF(CD402&lt;99.6%,2500,IF(CD402&lt;99.7%,2000,IF(CD402&lt;99.8%,1500,))))))))</f>
        <v>0</v>
      </c>
      <c r="DN402" s="311">
        <f>IF(CE402&lt;99%,5000,IF(CE402&lt;99.2%,4500,IF(CE402&lt;99.3%,4000,IF(CE402&lt;99.4%,3500,IF(CE402&lt;99.5%,3000,IF(CE402&lt;99.6%,2500,IF(CE402&lt;99.7%,2000,IF(CE402&lt;99.8%,1500,))))))))</f>
        <v>0</v>
      </c>
      <c r="DO402" s="311">
        <f>IF(CF402&lt;88.2%,5000,IF(CF402&lt;88.4%,4500,IF(CF402&lt;88.5%,4000,IF(CF402&lt;88.6%,3500,IF(CF402&lt;88.7%,3000,IF(CF402&lt;88.8%,2500,IF(CF402&lt;88.9%,2000,IF(CF402&lt;90%,1500,))))))))</f>
        <v>0</v>
      </c>
      <c r="DP402" s="311">
        <f>IF(CG402&lt;99%,5000,IF(CG402&lt;99.2%,4500,IF(CG402&lt;99.3%,4000,IF(CG402&lt;99.4%,3500,IF(CG402&lt;99.5%,3000,IF(CG402&lt;99.6%,2500,IF(CG402&lt;99.7%,2000,IF(CG402&lt;99.8%,1500,))))))))</f>
        <v>0</v>
      </c>
      <c r="DQ402" s="311">
        <f>IF(CH402&lt;99%,5000,IF(CH402&lt;99.2%,4500,IF(CH402&lt;99.3%,4000,IF(CH402&lt;99.4%,3500,IF(CH402&lt;99.5%,3000,IF(CH402&lt;99.6%,2500,IF(CH402&lt;99.7%,2000,IF(CH402&lt;99.8%,1500,))))))))</f>
        <v>0</v>
      </c>
      <c r="DR402" s="311">
        <f>IF(CI402&lt;99%,5000,IF(CI402&lt;99.2%,4500,IF(CI402&lt;99.3%,4000,IF(CI402&lt;99.4%,3500,IF(CI402&lt;99.5%,3000,IF(CI402&lt;99.6%,2500,IF(CI402&lt;99.7%,2000,IF(CI402&lt;99.8%,1500,))))))))</f>
        <v>0</v>
      </c>
    </row>
    <row r="403" spans="1:122" ht="13.5" thickBot="1" x14ac:dyDescent="0.25">
      <c r="A403" s="84">
        <v>2077</v>
      </c>
      <c r="B403" s="309"/>
      <c r="C403" s="117"/>
      <c r="D403" s="87"/>
      <c r="E403" s="84"/>
      <c r="F403" s="88"/>
      <c r="G403" s="84"/>
      <c r="H403" s="89"/>
      <c r="I403" s="88"/>
      <c r="J403" s="84"/>
      <c r="K403" s="88"/>
      <c r="L403" s="89"/>
      <c r="M403" s="88"/>
      <c r="N403" s="88"/>
      <c r="O403" s="88"/>
      <c r="P403" s="90"/>
      <c r="Q403" s="88"/>
      <c r="R403" s="88"/>
      <c r="S403" s="88"/>
      <c r="T403" s="90"/>
      <c r="U403" s="88"/>
      <c r="V403" s="88"/>
      <c r="W403" s="88"/>
      <c r="X403" s="90"/>
      <c r="Y403" s="84"/>
      <c r="Z403" s="84"/>
      <c r="AA403" s="94"/>
      <c r="AB403" s="114"/>
      <c r="AC403" s="84"/>
      <c r="AD403" s="84"/>
      <c r="AE403" s="114"/>
      <c r="AF403" s="84"/>
      <c r="AG403" s="84"/>
      <c r="AH403" s="114"/>
      <c r="AI403" s="84"/>
      <c r="AJ403" s="84"/>
      <c r="AK403" s="218"/>
      <c r="AL403" s="84"/>
      <c r="AM403" s="94"/>
      <c r="AN403" s="218"/>
      <c r="AO403" s="84"/>
      <c r="AP403" s="94"/>
      <c r="AQ403" s="218"/>
      <c r="AR403" s="84"/>
      <c r="AS403" s="94"/>
      <c r="AT403" s="218"/>
      <c r="AU403" s="84"/>
      <c r="AV403" s="219"/>
      <c r="AW403" s="220"/>
      <c r="AX403" s="220"/>
      <c r="AY403" s="221"/>
      <c r="AZ403" s="115"/>
      <c r="BA403" s="97"/>
      <c r="BB403" s="98"/>
      <c r="BC403" s="98"/>
      <c r="BD403" s="98"/>
      <c r="BE403" s="116"/>
      <c r="BF403" s="101"/>
      <c r="BG403" s="84"/>
      <c r="BH403" s="84"/>
      <c r="BI403" s="102"/>
      <c r="BJ403" s="102"/>
      <c r="BK403" s="102"/>
      <c r="BL403" s="103"/>
      <c r="BM403" s="104"/>
      <c r="BN403" s="102"/>
      <c r="BO403" s="102"/>
      <c r="BP403" s="104"/>
      <c r="BQ403" s="104"/>
      <c r="BR403" s="104"/>
      <c r="BS403" s="231"/>
      <c r="BT403" s="105">
        <f t="shared" si="241"/>
        <v>1</v>
      </c>
      <c r="BU403" s="105">
        <f t="shared" si="242"/>
        <v>1</v>
      </c>
      <c r="BV403" s="105">
        <f t="shared" si="243"/>
        <v>1</v>
      </c>
      <c r="BW403" s="105">
        <f t="shared" si="231"/>
        <v>1</v>
      </c>
      <c r="BX403" s="105">
        <f t="shared" si="244"/>
        <v>1</v>
      </c>
      <c r="BY403" s="105">
        <f t="shared" si="245"/>
        <v>1</v>
      </c>
      <c r="BZ403" s="105">
        <f t="shared" si="246"/>
        <v>1</v>
      </c>
      <c r="CA403" s="215">
        <v>0.98</v>
      </c>
      <c r="CB403" s="215">
        <v>0.9</v>
      </c>
      <c r="CC403" s="314"/>
      <c r="CD403" s="314"/>
      <c r="CE403" s="314"/>
      <c r="CF403" s="314"/>
      <c r="CG403" s="314"/>
      <c r="CH403" s="314"/>
      <c r="CI403" s="314"/>
      <c r="CJ403" s="216">
        <v>0.998</v>
      </c>
      <c r="CK403" s="216">
        <v>0.95</v>
      </c>
      <c r="CL403" s="217">
        <f t="shared" si="233"/>
        <v>0</v>
      </c>
      <c r="CM403" s="217">
        <f t="shared" si="234"/>
        <v>0</v>
      </c>
      <c r="CN403" s="217">
        <f t="shared" si="235"/>
        <v>0</v>
      </c>
      <c r="CO403" s="217">
        <f t="shared" si="236"/>
        <v>0</v>
      </c>
      <c r="CP403" s="217">
        <f t="shared" si="237"/>
        <v>0</v>
      </c>
      <c r="CQ403" s="217">
        <f t="shared" si="238"/>
        <v>0</v>
      </c>
      <c r="CR403" s="217">
        <f t="shared" si="239"/>
        <v>0</v>
      </c>
      <c r="CS403" s="317"/>
      <c r="CT403" s="317"/>
      <c r="CU403" s="317"/>
      <c r="CV403" s="317"/>
      <c r="CW403" s="317"/>
      <c r="CX403" s="317"/>
      <c r="CY403" s="317"/>
      <c r="CZ403" s="316"/>
      <c r="DA403" s="312"/>
      <c r="DB403" s="312"/>
      <c r="DC403" s="312"/>
      <c r="DD403" s="312"/>
      <c r="DE403" s="84">
        <f t="shared" si="258"/>
        <v>0</v>
      </c>
      <c r="DF403" s="84">
        <f t="shared" si="258"/>
        <v>0</v>
      </c>
      <c r="DG403" s="84">
        <f t="shared" si="258"/>
        <v>0</v>
      </c>
      <c r="DH403" s="84">
        <f t="shared" si="259"/>
        <v>0</v>
      </c>
      <c r="DI403" s="84">
        <f t="shared" si="259"/>
        <v>0</v>
      </c>
      <c r="DJ403" s="84">
        <f t="shared" si="259"/>
        <v>0</v>
      </c>
      <c r="DK403" s="84">
        <f t="shared" si="257"/>
        <v>0</v>
      </c>
      <c r="DL403" s="311"/>
      <c r="DM403" s="311"/>
      <c r="DN403" s="311"/>
      <c r="DO403" s="311"/>
      <c r="DP403" s="311"/>
      <c r="DQ403" s="311"/>
      <c r="DR403" s="311"/>
    </row>
    <row r="404" spans="1:122" ht="13.5" thickBot="1" x14ac:dyDescent="0.25">
      <c r="A404" s="84">
        <v>2078</v>
      </c>
      <c r="B404" s="309"/>
      <c r="C404" s="117"/>
      <c r="D404" s="87"/>
      <c r="E404" s="84"/>
      <c r="F404" s="88"/>
      <c r="G404" s="84"/>
      <c r="H404" s="89"/>
      <c r="I404" s="88"/>
      <c r="J404" s="84"/>
      <c r="K404" s="88"/>
      <c r="L404" s="89"/>
      <c r="M404" s="88"/>
      <c r="N404" s="88"/>
      <c r="O404" s="88"/>
      <c r="P404" s="90"/>
      <c r="Q404" s="88"/>
      <c r="R404" s="88"/>
      <c r="S404" s="88"/>
      <c r="T404" s="90"/>
      <c r="U404" s="88"/>
      <c r="V404" s="88"/>
      <c r="W404" s="88"/>
      <c r="X404" s="90"/>
      <c r="Y404" s="84"/>
      <c r="Z404" s="84"/>
      <c r="AA404" s="94"/>
      <c r="AB404" s="114"/>
      <c r="AC404" s="84"/>
      <c r="AD404" s="84"/>
      <c r="AE404" s="114"/>
      <c r="AF404" s="84"/>
      <c r="AG404" s="84"/>
      <c r="AH404" s="114"/>
      <c r="AI404" s="84"/>
      <c r="AJ404" s="84"/>
      <c r="AK404" s="218"/>
      <c r="AL404" s="84"/>
      <c r="AM404" s="94"/>
      <c r="AN404" s="218"/>
      <c r="AO404" s="84"/>
      <c r="AP404" s="94"/>
      <c r="AQ404" s="218"/>
      <c r="AR404" s="84"/>
      <c r="AS404" s="94"/>
      <c r="AT404" s="218"/>
      <c r="AU404" s="84"/>
      <c r="AV404" s="219"/>
      <c r="AW404" s="220"/>
      <c r="AX404" s="220"/>
      <c r="AY404" s="221"/>
      <c r="AZ404" s="115"/>
      <c r="BA404" s="97"/>
      <c r="BB404" s="98"/>
      <c r="BC404" s="98"/>
      <c r="BD404" s="98"/>
      <c r="BE404" s="116"/>
      <c r="BF404" s="101"/>
      <c r="BG404" s="84"/>
      <c r="BH404" s="84"/>
      <c r="BI404" s="102"/>
      <c r="BJ404" s="102"/>
      <c r="BK404" s="102"/>
      <c r="BL404" s="103"/>
      <c r="BM404" s="104"/>
      <c r="BN404" s="102"/>
      <c r="BO404" s="102"/>
      <c r="BP404" s="104"/>
      <c r="BQ404" s="104"/>
      <c r="BR404" s="104"/>
      <c r="BS404" s="231"/>
      <c r="BT404" s="105">
        <f t="shared" si="241"/>
        <v>1</v>
      </c>
      <c r="BU404" s="105">
        <f t="shared" si="242"/>
        <v>1</v>
      </c>
      <c r="BV404" s="105">
        <f t="shared" si="243"/>
        <v>1</v>
      </c>
      <c r="BW404" s="105">
        <f t="shared" si="231"/>
        <v>1</v>
      </c>
      <c r="BX404" s="105">
        <f t="shared" si="244"/>
        <v>1</v>
      </c>
      <c r="BY404" s="105">
        <f t="shared" si="245"/>
        <v>1</v>
      </c>
      <c r="BZ404" s="105">
        <f t="shared" si="246"/>
        <v>1</v>
      </c>
      <c r="CA404" s="215">
        <v>0.98</v>
      </c>
      <c r="CB404" s="215">
        <v>0.9</v>
      </c>
      <c r="CC404" s="314"/>
      <c r="CD404" s="314"/>
      <c r="CE404" s="314"/>
      <c r="CF404" s="314"/>
      <c r="CG404" s="314"/>
      <c r="CH404" s="314"/>
      <c r="CI404" s="314"/>
      <c r="CJ404" s="216">
        <v>0.998</v>
      </c>
      <c r="CK404" s="216">
        <v>0.95</v>
      </c>
      <c r="CL404" s="217">
        <f t="shared" si="233"/>
        <v>0</v>
      </c>
      <c r="CM404" s="217">
        <f t="shared" si="234"/>
        <v>0</v>
      </c>
      <c r="CN404" s="217">
        <f t="shared" si="235"/>
        <v>0</v>
      </c>
      <c r="CO404" s="217">
        <f t="shared" si="236"/>
        <v>0</v>
      </c>
      <c r="CP404" s="217">
        <f t="shared" si="237"/>
        <v>0</v>
      </c>
      <c r="CQ404" s="217">
        <f t="shared" si="238"/>
        <v>0</v>
      </c>
      <c r="CR404" s="217">
        <f t="shared" si="239"/>
        <v>0</v>
      </c>
      <c r="CS404" s="317"/>
      <c r="CT404" s="317"/>
      <c r="CU404" s="317"/>
      <c r="CV404" s="317"/>
      <c r="CW404" s="317"/>
      <c r="CX404" s="317"/>
      <c r="CY404" s="317"/>
      <c r="CZ404" s="316"/>
      <c r="DA404" s="312"/>
      <c r="DB404" s="312"/>
      <c r="DC404" s="312"/>
      <c r="DD404" s="312"/>
      <c r="DE404" s="84">
        <f t="shared" si="258"/>
        <v>0</v>
      </c>
      <c r="DF404" s="84">
        <f t="shared" si="258"/>
        <v>0</v>
      </c>
      <c r="DG404" s="84">
        <f t="shared" si="258"/>
        <v>0</v>
      </c>
      <c r="DH404" s="84">
        <f t="shared" si="259"/>
        <v>0</v>
      </c>
      <c r="DI404" s="84">
        <f t="shared" si="259"/>
        <v>0</v>
      </c>
      <c r="DJ404" s="84">
        <f t="shared" si="259"/>
        <v>0</v>
      </c>
      <c r="DK404" s="84">
        <f t="shared" si="257"/>
        <v>0</v>
      </c>
      <c r="DL404" s="311"/>
      <c r="DM404" s="311"/>
      <c r="DN404" s="311"/>
      <c r="DO404" s="311"/>
      <c r="DP404" s="311"/>
      <c r="DQ404" s="311"/>
      <c r="DR404" s="311"/>
    </row>
    <row r="405" spans="1:122" ht="13.5" thickBot="1" x14ac:dyDescent="0.25">
      <c r="A405" s="84">
        <v>2079</v>
      </c>
      <c r="B405" s="309"/>
      <c r="C405" s="117"/>
      <c r="D405" s="87"/>
      <c r="E405" s="84"/>
      <c r="F405" s="88"/>
      <c r="G405" s="84"/>
      <c r="H405" s="89"/>
      <c r="I405" s="88"/>
      <c r="J405" s="84"/>
      <c r="K405" s="88"/>
      <c r="L405" s="89"/>
      <c r="M405" s="88"/>
      <c r="N405" s="88"/>
      <c r="O405" s="88"/>
      <c r="P405" s="90"/>
      <c r="Q405" s="88"/>
      <c r="R405" s="88"/>
      <c r="S405" s="88"/>
      <c r="T405" s="90"/>
      <c r="U405" s="88"/>
      <c r="V405" s="88"/>
      <c r="W405" s="88"/>
      <c r="X405" s="90"/>
      <c r="Y405" s="84"/>
      <c r="Z405" s="84"/>
      <c r="AA405" s="94"/>
      <c r="AB405" s="114"/>
      <c r="AC405" s="84"/>
      <c r="AD405" s="84"/>
      <c r="AE405" s="114"/>
      <c r="AF405" s="84"/>
      <c r="AG405" s="84"/>
      <c r="AH405" s="114"/>
      <c r="AI405" s="84"/>
      <c r="AJ405" s="84"/>
      <c r="AK405" s="218"/>
      <c r="AL405" s="84"/>
      <c r="AM405" s="94"/>
      <c r="AN405" s="218"/>
      <c r="AO405" s="84"/>
      <c r="AP405" s="94"/>
      <c r="AQ405" s="218"/>
      <c r="AR405" s="84"/>
      <c r="AS405" s="94"/>
      <c r="AT405" s="218"/>
      <c r="AU405" s="84"/>
      <c r="AV405" s="219"/>
      <c r="AW405" s="220"/>
      <c r="AX405" s="220"/>
      <c r="AY405" s="221"/>
      <c r="AZ405" s="115"/>
      <c r="BA405" s="97"/>
      <c r="BB405" s="98"/>
      <c r="BC405" s="98"/>
      <c r="BD405" s="98"/>
      <c r="BE405" s="116"/>
      <c r="BF405" s="101"/>
      <c r="BG405" s="84"/>
      <c r="BH405" s="84"/>
      <c r="BI405" s="102"/>
      <c r="BJ405" s="102"/>
      <c r="BK405" s="102"/>
      <c r="BL405" s="103"/>
      <c r="BM405" s="104"/>
      <c r="BN405" s="102"/>
      <c r="BO405" s="102"/>
      <c r="BP405" s="104"/>
      <c r="BQ405" s="104"/>
      <c r="BR405" s="104"/>
      <c r="BS405" s="231"/>
      <c r="BT405" s="105">
        <f t="shared" si="241"/>
        <v>1</v>
      </c>
      <c r="BU405" s="105">
        <f t="shared" si="242"/>
        <v>1</v>
      </c>
      <c r="BV405" s="105">
        <f t="shared" si="243"/>
        <v>1</v>
      </c>
      <c r="BW405" s="105">
        <f t="shared" si="231"/>
        <v>1</v>
      </c>
      <c r="BX405" s="105">
        <f t="shared" si="244"/>
        <v>1</v>
      </c>
      <c r="BY405" s="105">
        <f t="shared" si="245"/>
        <v>1</v>
      </c>
      <c r="BZ405" s="105">
        <f t="shared" si="246"/>
        <v>1</v>
      </c>
      <c r="CA405" s="215">
        <v>0.98</v>
      </c>
      <c r="CB405" s="215">
        <v>0.9</v>
      </c>
      <c r="CC405" s="314"/>
      <c r="CD405" s="314"/>
      <c r="CE405" s="314"/>
      <c r="CF405" s="314"/>
      <c r="CG405" s="314"/>
      <c r="CH405" s="314"/>
      <c r="CI405" s="314"/>
      <c r="CJ405" s="216">
        <v>0.998</v>
      </c>
      <c r="CK405" s="216">
        <v>0.95</v>
      </c>
      <c r="CL405" s="217">
        <f t="shared" si="233"/>
        <v>0</v>
      </c>
      <c r="CM405" s="217">
        <f t="shared" si="234"/>
        <v>0</v>
      </c>
      <c r="CN405" s="217">
        <f t="shared" si="235"/>
        <v>0</v>
      </c>
      <c r="CO405" s="217">
        <f t="shared" si="236"/>
        <v>0</v>
      </c>
      <c r="CP405" s="217">
        <f t="shared" si="237"/>
        <v>0</v>
      </c>
      <c r="CQ405" s="217">
        <f t="shared" si="238"/>
        <v>0</v>
      </c>
      <c r="CR405" s="217">
        <f t="shared" si="239"/>
        <v>0</v>
      </c>
      <c r="CS405" s="317"/>
      <c r="CT405" s="317"/>
      <c r="CU405" s="317"/>
      <c r="CV405" s="317"/>
      <c r="CW405" s="317"/>
      <c r="CX405" s="317"/>
      <c r="CY405" s="317"/>
      <c r="CZ405" s="316"/>
      <c r="DA405" s="312"/>
      <c r="DB405" s="312"/>
      <c r="DC405" s="312"/>
      <c r="DD405" s="312"/>
      <c r="DE405" s="84">
        <f t="shared" si="258"/>
        <v>0</v>
      </c>
      <c r="DF405" s="84">
        <f t="shared" si="258"/>
        <v>0</v>
      </c>
      <c r="DG405" s="84">
        <f t="shared" si="258"/>
        <v>0</v>
      </c>
      <c r="DH405" s="84">
        <f t="shared" si="259"/>
        <v>0</v>
      </c>
      <c r="DI405" s="84">
        <f t="shared" si="259"/>
        <v>0</v>
      </c>
      <c r="DJ405" s="84">
        <f t="shared" si="259"/>
        <v>0</v>
      </c>
      <c r="DK405" s="84">
        <f t="shared" si="257"/>
        <v>0</v>
      </c>
      <c r="DL405" s="311"/>
      <c r="DM405" s="311"/>
      <c r="DN405" s="311"/>
      <c r="DO405" s="311"/>
      <c r="DP405" s="311"/>
      <c r="DQ405" s="311"/>
      <c r="DR405" s="311"/>
    </row>
    <row r="406" spans="1:122" ht="13.5" thickBot="1" x14ac:dyDescent="0.25">
      <c r="A406" s="84">
        <v>2080</v>
      </c>
      <c r="B406" s="309"/>
      <c r="C406" s="117"/>
      <c r="D406" s="87"/>
      <c r="E406" s="84"/>
      <c r="F406" s="88"/>
      <c r="G406" s="84"/>
      <c r="H406" s="89"/>
      <c r="I406" s="88"/>
      <c r="J406" s="84"/>
      <c r="K406" s="88"/>
      <c r="L406" s="89"/>
      <c r="M406" s="88"/>
      <c r="N406" s="88"/>
      <c r="O406" s="88"/>
      <c r="P406" s="90"/>
      <c r="Q406" s="88"/>
      <c r="R406" s="88"/>
      <c r="S406" s="88"/>
      <c r="T406" s="90"/>
      <c r="U406" s="88"/>
      <c r="V406" s="88"/>
      <c r="W406" s="88"/>
      <c r="X406" s="90"/>
      <c r="Y406" s="84"/>
      <c r="Z406" s="84"/>
      <c r="AA406" s="94"/>
      <c r="AB406" s="114"/>
      <c r="AC406" s="84"/>
      <c r="AD406" s="84"/>
      <c r="AE406" s="114"/>
      <c r="AF406" s="84"/>
      <c r="AG406" s="84"/>
      <c r="AH406" s="114"/>
      <c r="AI406" s="84"/>
      <c r="AJ406" s="84"/>
      <c r="AK406" s="218"/>
      <c r="AL406" s="84"/>
      <c r="AM406" s="94"/>
      <c r="AN406" s="218"/>
      <c r="AO406" s="84"/>
      <c r="AP406" s="94"/>
      <c r="AQ406" s="218"/>
      <c r="AR406" s="84"/>
      <c r="AS406" s="94"/>
      <c r="AT406" s="218"/>
      <c r="AU406" s="84"/>
      <c r="AV406" s="219"/>
      <c r="AW406" s="220"/>
      <c r="AX406" s="220"/>
      <c r="AY406" s="221"/>
      <c r="AZ406" s="115"/>
      <c r="BA406" s="97"/>
      <c r="BB406" s="98"/>
      <c r="BC406" s="98"/>
      <c r="BD406" s="98"/>
      <c r="BE406" s="116"/>
      <c r="BF406" s="101"/>
      <c r="BG406" s="84"/>
      <c r="BH406" s="84"/>
      <c r="BI406" s="102"/>
      <c r="BJ406" s="102"/>
      <c r="BK406" s="102"/>
      <c r="BL406" s="103"/>
      <c r="BM406" s="104"/>
      <c r="BN406" s="102"/>
      <c r="BO406" s="102"/>
      <c r="BP406" s="104"/>
      <c r="BQ406" s="104"/>
      <c r="BR406" s="104"/>
      <c r="BS406" s="231"/>
      <c r="BT406" s="105">
        <f t="shared" si="241"/>
        <v>1</v>
      </c>
      <c r="BU406" s="105">
        <f t="shared" si="242"/>
        <v>1</v>
      </c>
      <c r="BV406" s="105">
        <f t="shared" si="243"/>
        <v>1</v>
      </c>
      <c r="BW406" s="105">
        <f t="shared" si="231"/>
        <v>1</v>
      </c>
      <c r="BX406" s="105">
        <f t="shared" si="244"/>
        <v>1</v>
      </c>
      <c r="BY406" s="105">
        <f t="shared" si="245"/>
        <v>1</v>
      </c>
      <c r="BZ406" s="105">
        <f t="shared" si="246"/>
        <v>1</v>
      </c>
      <c r="CA406" s="215">
        <v>0.98</v>
      </c>
      <c r="CB406" s="215">
        <v>0.9</v>
      </c>
      <c r="CC406" s="314"/>
      <c r="CD406" s="314"/>
      <c r="CE406" s="314"/>
      <c r="CF406" s="314"/>
      <c r="CG406" s="314"/>
      <c r="CH406" s="314"/>
      <c r="CI406" s="314"/>
      <c r="CJ406" s="216">
        <v>0.998</v>
      </c>
      <c r="CK406" s="216">
        <v>0.95</v>
      </c>
      <c r="CL406" s="217">
        <f t="shared" si="233"/>
        <v>0</v>
      </c>
      <c r="CM406" s="217">
        <f t="shared" si="234"/>
        <v>0</v>
      </c>
      <c r="CN406" s="217">
        <f t="shared" si="235"/>
        <v>0</v>
      </c>
      <c r="CO406" s="217">
        <f t="shared" si="236"/>
        <v>0</v>
      </c>
      <c r="CP406" s="217">
        <f t="shared" si="237"/>
        <v>0</v>
      </c>
      <c r="CQ406" s="217">
        <f t="shared" si="238"/>
        <v>0</v>
      </c>
      <c r="CR406" s="217">
        <f t="shared" si="239"/>
        <v>0</v>
      </c>
      <c r="CS406" s="317"/>
      <c r="CT406" s="317"/>
      <c r="CU406" s="317"/>
      <c r="CV406" s="317"/>
      <c r="CW406" s="317"/>
      <c r="CX406" s="317"/>
      <c r="CY406" s="317"/>
      <c r="CZ406" s="316"/>
      <c r="DA406" s="312"/>
      <c r="DB406" s="312"/>
      <c r="DC406" s="312"/>
      <c r="DD406" s="312"/>
      <c r="DE406" s="84">
        <f t="shared" si="258"/>
        <v>0</v>
      </c>
      <c r="DF406" s="84">
        <f t="shared" si="258"/>
        <v>0</v>
      </c>
      <c r="DG406" s="84">
        <f t="shared" si="258"/>
        <v>0</v>
      </c>
      <c r="DH406" s="84">
        <f t="shared" si="259"/>
        <v>0</v>
      </c>
      <c r="DI406" s="84">
        <f t="shared" si="259"/>
        <v>0</v>
      </c>
      <c r="DJ406" s="84">
        <f t="shared" si="259"/>
        <v>0</v>
      </c>
      <c r="DK406" s="84">
        <f t="shared" si="257"/>
        <v>0</v>
      </c>
      <c r="DL406" s="311"/>
      <c r="DM406" s="311"/>
      <c r="DN406" s="311"/>
      <c r="DO406" s="311"/>
      <c r="DP406" s="311"/>
      <c r="DQ406" s="311"/>
      <c r="DR406" s="311"/>
    </row>
    <row r="407" spans="1:122" ht="13.5" thickBot="1" x14ac:dyDescent="0.25">
      <c r="A407" s="84">
        <v>2081</v>
      </c>
      <c r="B407" s="309"/>
      <c r="C407" s="117"/>
      <c r="D407" s="87"/>
      <c r="E407" s="84"/>
      <c r="F407" s="88"/>
      <c r="G407" s="84"/>
      <c r="H407" s="89"/>
      <c r="I407" s="88"/>
      <c r="J407" s="84"/>
      <c r="K407" s="88"/>
      <c r="L407" s="89"/>
      <c r="M407" s="88"/>
      <c r="N407" s="88"/>
      <c r="O407" s="88"/>
      <c r="P407" s="90"/>
      <c r="Q407" s="88"/>
      <c r="R407" s="88"/>
      <c r="S407" s="88"/>
      <c r="T407" s="90"/>
      <c r="U407" s="88"/>
      <c r="V407" s="88"/>
      <c r="W407" s="88"/>
      <c r="X407" s="90"/>
      <c r="Y407" s="84"/>
      <c r="Z407" s="84"/>
      <c r="AA407" s="94"/>
      <c r="AB407" s="114"/>
      <c r="AC407" s="84"/>
      <c r="AD407" s="84"/>
      <c r="AE407" s="114"/>
      <c r="AF407" s="84"/>
      <c r="AG407" s="84"/>
      <c r="AH407" s="114"/>
      <c r="AI407" s="84"/>
      <c r="AJ407" s="84"/>
      <c r="AK407" s="218"/>
      <c r="AL407" s="84"/>
      <c r="AM407" s="94"/>
      <c r="AN407" s="218"/>
      <c r="AO407" s="84"/>
      <c r="AP407" s="94"/>
      <c r="AQ407" s="218"/>
      <c r="AR407" s="84"/>
      <c r="AS407" s="94"/>
      <c r="AT407" s="218"/>
      <c r="AU407" s="84"/>
      <c r="AV407" s="219"/>
      <c r="AW407" s="220"/>
      <c r="AX407" s="220"/>
      <c r="AY407" s="221"/>
      <c r="AZ407" s="115"/>
      <c r="BA407" s="97"/>
      <c r="BB407" s="98"/>
      <c r="BC407" s="98"/>
      <c r="BD407" s="98"/>
      <c r="BE407" s="116"/>
      <c r="BF407" s="101"/>
      <c r="BG407" s="84"/>
      <c r="BH407" s="84"/>
      <c r="BI407" s="102"/>
      <c r="BJ407" s="102"/>
      <c r="BK407" s="102"/>
      <c r="BL407" s="103"/>
      <c r="BM407" s="104"/>
      <c r="BN407" s="102"/>
      <c r="BO407" s="102"/>
      <c r="BP407" s="104"/>
      <c r="BQ407" s="104"/>
      <c r="BR407" s="104"/>
      <c r="BS407" s="231"/>
      <c r="BT407" s="105">
        <f t="shared" si="241"/>
        <v>1</v>
      </c>
      <c r="BU407" s="105">
        <f t="shared" si="242"/>
        <v>1</v>
      </c>
      <c r="BV407" s="105">
        <f t="shared" si="243"/>
        <v>1</v>
      </c>
      <c r="BW407" s="105">
        <f t="shared" si="231"/>
        <v>1</v>
      </c>
      <c r="BX407" s="105">
        <f t="shared" si="244"/>
        <v>1</v>
      </c>
      <c r="BY407" s="105">
        <f t="shared" si="245"/>
        <v>1</v>
      </c>
      <c r="BZ407" s="105">
        <f t="shared" si="246"/>
        <v>1</v>
      </c>
      <c r="CA407" s="215">
        <v>0.98</v>
      </c>
      <c r="CB407" s="215">
        <v>0.9</v>
      </c>
      <c r="CC407" s="314"/>
      <c r="CD407" s="314"/>
      <c r="CE407" s="314"/>
      <c r="CF407" s="314"/>
      <c r="CG407" s="314"/>
      <c r="CH407" s="314"/>
      <c r="CI407" s="314"/>
      <c r="CJ407" s="216">
        <v>0.998</v>
      </c>
      <c r="CK407" s="216">
        <v>0.95</v>
      </c>
      <c r="CL407" s="217">
        <f t="shared" si="233"/>
        <v>0</v>
      </c>
      <c r="CM407" s="217">
        <f t="shared" si="234"/>
        <v>0</v>
      </c>
      <c r="CN407" s="217">
        <f t="shared" si="235"/>
        <v>0</v>
      </c>
      <c r="CO407" s="217">
        <f t="shared" si="236"/>
        <v>0</v>
      </c>
      <c r="CP407" s="217">
        <f t="shared" si="237"/>
        <v>0</v>
      </c>
      <c r="CQ407" s="217">
        <f t="shared" si="238"/>
        <v>0</v>
      </c>
      <c r="CR407" s="217">
        <f t="shared" si="239"/>
        <v>0</v>
      </c>
      <c r="CS407" s="317"/>
      <c r="CT407" s="317"/>
      <c r="CU407" s="317"/>
      <c r="CV407" s="317"/>
      <c r="CW407" s="317"/>
      <c r="CX407" s="317"/>
      <c r="CY407" s="317"/>
      <c r="CZ407" s="316"/>
      <c r="DA407" s="312"/>
      <c r="DB407" s="312"/>
      <c r="DC407" s="312"/>
      <c r="DD407" s="312"/>
      <c r="DE407" s="84">
        <f t="shared" si="258"/>
        <v>0</v>
      </c>
      <c r="DF407" s="84">
        <f t="shared" si="258"/>
        <v>0</v>
      </c>
      <c r="DG407" s="84">
        <f t="shared" si="258"/>
        <v>0</v>
      </c>
      <c r="DH407" s="84">
        <f t="shared" si="259"/>
        <v>0</v>
      </c>
      <c r="DI407" s="84">
        <f t="shared" si="259"/>
        <v>0</v>
      </c>
      <c r="DJ407" s="84">
        <f t="shared" si="259"/>
        <v>0</v>
      </c>
      <c r="DK407" s="84">
        <f t="shared" si="257"/>
        <v>0</v>
      </c>
      <c r="DL407" s="311"/>
      <c r="DM407" s="311"/>
      <c r="DN407" s="311"/>
      <c r="DO407" s="311"/>
      <c r="DP407" s="311"/>
      <c r="DQ407" s="311"/>
      <c r="DR407" s="311"/>
    </row>
    <row r="408" spans="1:122" ht="13.5" thickBot="1" x14ac:dyDescent="0.25">
      <c r="A408" s="84">
        <v>2082</v>
      </c>
      <c r="B408" s="310"/>
      <c r="C408" s="117"/>
      <c r="D408" s="87"/>
      <c r="E408" s="84"/>
      <c r="F408" s="88"/>
      <c r="G408" s="84"/>
      <c r="H408" s="89"/>
      <c r="I408" s="88"/>
      <c r="J408" s="84"/>
      <c r="K408" s="88"/>
      <c r="L408" s="89"/>
      <c r="M408" s="88"/>
      <c r="N408" s="88"/>
      <c r="O408" s="88"/>
      <c r="P408" s="90"/>
      <c r="Q408" s="88"/>
      <c r="R408" s="88"/>
      <c r="S408" s="88"/>
      <c r="T408" s="90"/>
      <c r="U408" s="88"/>
      <c r="V408" s="88"/>
      <c r="W408" s="88"/>
      <c r="X408" s="90"/>
      <c r="Y408" s="84"/>
      <c r="Z408" s="84"/>
      <c r="AA408" s="94"/>
      <c r="AB408" s="114"/>
      <c r="AC408" s="84"/>
      <c r="AD408" s="84"/>
      <c r="AE408" s="114"/>
      <c r="AF408" s="84"/>
      <c r="AG408" s="84"/>
      <c r="AH408" s="114"/>
      <c r="AI408" s="84"/>
      <c r="AJ408" s="84"/>
      <c r="AK408" s="218"/>
      <c r="AL408" s="84"/>
      <c r="AM408" s="94"/>
      <c r="AN408" s="218"/>
      <c r="AO408" s="84"/>
      <c r="AP408" s="94"/>
      <c r="AQ408" s="218"/>
      <c r="AR408" s="84"/>
      <c r="AS408" s="94"/>
      <c r="AT408" s="218"/>
      <c r="AU408" s="84"/>
      <c r="AV408" s="219"/>
      <c r="AW408" s="220"/>
      <c r="AX408" s="220"/>
      <c r="AY408" s="221"/>
      <c r="AZ408" s="115"/>
      <c r="BA408" s="97"/>
      <c r="BB408" s="98"/>
      <c r="BC408" s="98"/>
      <c r="BD408" s="98"/>
      <c r="BE408" s="116"/>
      <c r="BF408" s="101"/>
      <c r="BG408" s="84"/>
      <c r="BH408" s="84"/>
      <c r="BI408" s="102"/>
      <c r="BJ408" s="102"/>
      <c r="BK408" s="102"/>
      <c r="BL408" s="103"/>
      <c r="BM408" s="104"/>
      <c r="BN408" s="102"/>
      <c r="BO408" s="102"/>
      <c r="BP408" s="104"/>
      <c r="BQ408" s="104"/>
      <c r="BR408" s="104"/>
      <c r="BS408" s="231"/>
      <c r="BT408" s="105">
        <f t="shared" si="241"/>
        <v>1</v>
      </c>
      <c r="BU408" s="105">
        <f t="shared" si="242"/>
        <v>1</v>
      </c>
      <c r="BV408" s="105">
        <f t="shared" si="243"/>
        <v>1</v>
      </c>
      <c r="BW408" s="105">
        <f t="shared" si="231"/>
        <v>1</v>
      </c>
      <c r="BX408" s="105">
        <f t="shared" si="244"/>
        <v>1</v>
      </c>
      <c r="BY408" s="105">
        <f t="shared" si="245"/>
        <v>1</v>
      </c>
      <c r="BZ408" s="105">
        <f t="shared" si="246"/>
        <v>1</v>
      </c>
      <c r="CA408" s="215">
        <v>0.98</v>
      </c>
      <c r="CB408" s="215">
        <v>0.9</v>
      </c>
      <c r="CC408" s="315"/>
      <c r="CD408" s="315"/>
      <c r="CE408" s="315"/>
      <c r="CF408" s="315"/>
      <c r="CG408" s="315"/>
      <c r="CH408" s="315"/>
      <c r="CI408" s="315"/>
      <c r="CJ408" s="216">
        <v>0.998</v>
      </c>
      <c r="CK408" s="216">
        <v>0.95</v>
      </c>
      <c r="CL408" s="217">
        <f t="shared" si="233"/>
        <v>0</v>
      </c>
      <c r="CM408" s="217">
        <f t="shared" si="234"/>
        <v>0</v>
      </c>
      <c r="CN408" s="217">
        <f t="shared" si="235"/>
        <v>0</v>
      </c>
      <c r="CO408" s="217">
        <f t="shared" si="236"/>
        <v>0</v>
      </c>
      <c r="CP408" s="217">
        <f t="shared" si="237"/>
        <v>0</v>
      </c>
      <c r="CQ408" s="217">
        <f t="shared" si="238"/>
        <v>0</v>
      </c>
      <c r="CR408" s="217">
        <f t="shared" si="239"/>
        <v>0</v>
      </c>
      <c r="CS408" s="317"/>
      <c r="CT408" s="317"/>
      <c r="CU408" s="317"/>
      <c r="CV408" s="317"/>
      <c r="CW408" s="317"/>
      <c r="CX408" s="317"/>
      <c r="CY408" s="317"/>
      <c r="CZ408" s="316"/>
      <c r="DA408" s="312"/>
      <c r="DB408" s="312"/>
      <c r="DC408" s="312"/>
      <c r="DD408" s="312"/>
      <c r="DE408" s="84">
        <f t="shared" si="258"/>
        <v>0</v>
      </c>
      <c r="DF408" s="84">
        <f t="shared" si="258"/>
        <v>0</v>
      </c>
      <c r="DG408" s="84">
        <f t="shared" si="258"/>
        <v>0</v>
      </c>
      <c r="DH408" s="84">
        <f t="shared" si="259"/>
        <v>0</v>
      </c>
      <c r="DI408" s="84">
        <f t="shared" si="259"/>
        <v>0</v>
      </c>
      <c r="DJ408" s="84">
        <f t="shared" si="259"/>
        <v>0</v>
      </c>
      <c r="DK408" s="84">
        <f t="shared" si="257"/>
        <v>0</v>
      </c>
      <c r="DL408" s="311"/>
      <c r="DM408" s="311"/>
      <c r="DN408" s="311"/>
      <c r="DO408" s="311"/>
      <c r="DP408" s="311"/>
      <c r="DQ408" s="311"/>
      <c r="DR408" s="311"/>
    </row>
    <row r="409" spans="1:122" ht="13.5" thickBot="1" x14ac:dyDescent="0.25">
      <c r="A409" s="84">
        <v>2083</v>
      </c>
      <c r="B409" s="308">
        <v>25</v>
      </c>
      <c r="C409" s="117"/>
      <c r="D409" s="87"/>
      <c r="E409" s="84"/>
      <c r="F409" s="88"/>
      <c r="G409" s="84"/>
      <c r="H409" s="89"/>
      <c r="I409" s="88"/>
      <c r="J409" s="84"/>
      <c r="K409" s="88"/>
      <c r="L409" s="89"/>
      <c r="M409" s="88"/>
      <c r="N409" s="88"/>
      <c r="O409" s="88"/>
      <c r="P409" s="90"/>
      <c r="Q409" s="88"/>
      <c r="R409" s="88"/>
      <c r="S409" s="88"/>
      <c r="T409" s="90"/>
      <c r="U409" s="88"/>
      <c r="V409" s="88"/>
      <c r="W409" s="88"/>
      <c r="X409" s="90"/>
      <c r="Y409" s="84"/>
      <c r="Z409" s="84"/>
      <c r="AA409" s="94"/>
      <c r="AB409" s="114"/>
      <c r="AC409" s="84"/>
      <c r="AD409" s="84"/>
      <c r="AE409" s="114"/>
      <c r="AF409" s="84"/>
      <c r="AG409" s="84"/>
      <c r="AH409" s="114"/>
      <c r="AI409" s="84"/>
      <c r="AJ409" s="84"/>
      <c r="AK409" s="218"/>
      <c r="AL409" s="84"/>
      <c r="AM409" s="94"/>
      <c r="AN409" s="218"/>
      <c r="AO409" s="84"/>
      <c r="AP409" s="94"/>
      <c r="AQ409" s="218"/>
      <c r="AR409" s="84"/>
      <c r="AS409" s="94"/>
      <c r="AT409" s="218"/>
      <c r="AU409" s="84"/>
      <c r="AV409" s="219"/>
      <c r="AW409" s="220"/>
      <c r="AX409" s="220"/>
      <c r="AY409" s="221"/>
      <c r="AZ409" s="115"/>
      <c r="BA409" s="97"/>
      <c r="BB409" s="98"/>
      <c r="BC409" s="98"/>
      <c r="BD409" s="98"/>
      <c r="BE409" s="116"/>
      <c r="BF409" s="101"/>
      <c r="BG409" s="84"/>
      <c r="BH409" s="84"/>
      <c r="BI409" s="102"/>
      <c r="BJ409" s="102"/>
      <c r="BK409" s="102"/>
      <c r="BL409" s="103"/>
      <c r="BM409" s="104"/>
      <c r="BN409" s="102"/>
      <c r="BO409" s="102"/>
      <c r="BP409" s="104"/>
      <c r="BQ409" s="104"/>
      <c r="BR409" s="104"/>
      <c r="BS409" s="231"/>
      <c r="BT409" s="105">
        <f t="shared" si="241"/>
        <v>1</v>
      </c>
      <c r="BU409" s="105">
        <f t="shared" si="242"/>
        <v>1</v>
      </c>
      <c r="BV409" s="105">
        <f t="shared" si="243"/>
        <v>1</v>
      </c>
      <c r="BW409" s="105">
        <f t="shared" si="231"/>
        <v>1</v>
      </c>
      <c r="BX409" s="105">
        <f t="shared" si="244"/>
        <v>1</v>
      </c>
      <c r="BY409" s="105">
        <f t="shared" si="245"/>
        <v>1</v>
      </c>
      <c r="BZ409" s="105">
        <f t="shared" si="246"/>
        <v>1</v>
      </c>
      <c r="CA409" s="215">
        <v>0.98</v>
      </c>
      <c r="CB409" s="215">
        <v>0.9</v>
      </c>
      <c r="CC409" s="313">
        <f t="shared" ref="CC409:CI409" si="264">AVERAGE(BT409:BT415)</f>
        <v>1</v>
      </c>
      <c r="CD409" s="313">
        <f t="shared" si="264"/>
        <v>1</v>
      </c>
      <c r="CE409" s="313">
        <f t="shared" si="264"/>
        <v>1</v>
      </c>
      <c r="CF409" s="313">
        <f t="shared" si="264"/>
        <v>1</v>
      </c>
      <c r="CG409" s="313">
        <f t="shared" si="264"/>
        <v>1</v>
      </c>
      <c r="CH409" s="313">
        <f t="shared" si="264"/>
        <v>1</v>
      </c>
      <c r="CI409" s="313">
        <f t="shared" si="264"/>
        <v>1</v>
      </c>
      <c r="CJ409" s="216">
        <v>0.998</v>
      </c>
      <c r="CK409" s="216">
        <v>0.95</v>
      </c>
      <c r="CL409" s="217">
        <f t="shared" si="233"/>
        <v>0</v>
      </c>
      <c r="CM409" s="217">
        <f t="shared" si="234"/>
        <v>0</v>
      </c>
      <c r="CN409" s="217">
        <f t="shared" si="235"/>
        <v>0</v>
      </c>
      <c r="CO409" s="217">
        <f t="shared" si="236"/>
        <v>0</v>
      </c>
      <c r="CP409" s="217">
        <f t="shared" si="237"/>
        <v>0</v>
      </c>
      <c r="CQ409" s="217">
        <f t="shared" si="238"/>
        <v>0</v>
      </c>
      <c r="CR409" s="217">
        <f t="shared" si="239"/>
        <v>0</v>
      </c>
      <c r="CS409" s="316">
        <f t="shared" ref="CS409:CY409" si="265">AVERAGE(CL409:CL415)</f>
        <v>0</v>
      </c>
      <c r="CT409" s="316">
        <f t="shared" si="265"/>
        <v>0</v>
      </c>
      <c r="CU409" s="316">
        <f t="shared" si="265"/>
        <v>0</v>
      </c>
      <c r="CV409" s="316">
        <f t="shared" si="265"/>
        <v>0</v>
      </c>
      <c r="CW409" s="316">
        <f t="shared" si="265"/>
        <v>0</v>
      </c>
      <c r="CX409" s="316">
        <f t="shared" si="265"/>
        <v>0</v>
      </c>
      <c r="CY409" s="316">
        <f t="shared" si="265"/>
        <v>0</v>
      </c>
      <c r="CZ409" s="316" t="e">
        <f>(SUM(Q408:Q414)-SUM(R408:R414))/SUM(Q408:Q414)</f>
        <v>#DIV/0!</v>
      </c>
      <c r="DA409" s="312" t="e">
        <f>(SUM(U408:U414)-SUM(V408:V414))/SUM(U408:U414)</f>
        <v>#DIV/0!</v>
      </c>
      <c r="DB409" s="312" t="e">
        <f>((SUM(E408:E414)-SUM(F408:F414))/SUM(E408:E414))</f>
        <v>#DIV/0!</v>
      </c>
      <c r="DC409" s="312" t="e">
        <f>((SUM(I408:I414)-SUM(J408:J414))/SUM(I408:I414))</f>
        <v>#DIV/0!</v>
      </c>
      <c r="DD409" s="312" t="e">
        <f>((SUM(M408:M414)-SUM(N408:N414))/SUM(M408:M414))</f>
        <v>#DIV/0!</v>
      </c>
      <c r="DE409" s="84">
        <f t="shared" si="258"/>
        <v>0</v>
      </c>
      <c r="DF409" s="84">
        <f t="shared" si="258"/>
        <v>0</v>
      </c>
      <c r="DG409" s="84">
        <f t="shared" si="258"/>
        <v>0</v>
      </c>
      <c r="DH409" s="84">
        <f t="shared" si="259"/>
        <v>0</v>
      </c>
      <c r="DI409" s="84">
        <f t="shared" si="259"/>
        <v>0</v>
      </c>
      <c r="DJ409" s="84">
        <f t="shared" si="259"/>
        <v>0</v>
      </c>
      <c r="DK409" s="84">
        <f t="shared" si="257"/>
        <v>0</v>
      </c>
      <c r="DL409" s="311">
        <f>IF(CC409&lt;99%,5000,IF(CC409&lt;99.2%,4500,IF(CC409&lt;99.3%,4000,IF(CC409&lt;99.4%,3500,IF(CC409&lt;99.5%,3000,IF(CC409&lt;99.6%,2500,IF(CC409&lt;99.7%,2000,IF(CC409&lt;99.8%,1500,))))))))</f>
        <v>0</v>
      </c>
      <c r="DM409" s="311">
        <f>IF(CD409&lt;99%,5000,IF(CD409&lt;99.2%,4500,IF(CD409&lt;99.3%,4000,IF(CD409&lt;99.4%,3500,IF(CD409&lt;99.5%,3000,IF(CD409&lt;99.6%,2500,IF(CD409&lt;99.7%,2000,IF(CD409&lt;99.8%,1500,))))))))</f>
        <v>0</v>
      </c>
      <c r="DN409" s="311">
        <f>IF(CE409&lt;99%,5000,IF(CE409&lt;99.2%,4500,IF(CE409&lt;99.3%,4000,IF(CE409&lt;99.4%,3500,IF(CE409&lt;99.5%,3000,IF(CE409&lt;99.6%,2500,IF(CE409&lt;99.7%,2000,IF(CE409&lt;99.8%,1500,))))))))</f>
        <v>0</v>
      </c>
      <c r="DO409" s="311">
        <f>IF(CF409&lt;88.2%,5000,IF(CF409&lt;88.4%,4500,IF(CF409&lt;88.5%,4000,IF(CF409&lt;88.6%,3500,IF(CF409&lt;88.7%,3000,IF(CF409&lt;88.8%,2500,IF(CF409&lt;88.9%,2000,IF(CF409&lt;90%,1500,))))))))</f>
        <v>0</v>
      </c>
      <c r="DP409" s="311">
        <f>IF(CG409&lt;99%,5000,IF(CG409&lt;99.2%,4500,IF(CG409&lt;99.3%,4000,IF(CG409&lt;99.4%,3500,IF(CG409&lt;99.5%,3000,IF(CG409&lt;99.6%,2500,IF(CG409&lt;99.7%,2000,IF(CG409&lt;99.8%,1500,))))))))</f>
        <v>0</v>
      </c>
      <c r="DQ409" s="311">
        <f>IF(CH409&lt;99%,5000,IF(CH409&lt;99.2%,4500,IF(CH409&lt;99.3%,4000,IF(CH409&lt;99.4%,3500,IF(CH409&lt;99.5%,3000,IF(CH409&lt;99.6%,2500,IF(CH409&lt;99.7%,2000,IF(CH409&lt;99.8%,1500,))))))))</f>
        <v>0</v>
      </c>
      <c r="DR409" s="311">
        <f>IF(CI409&lt;99%,5000,IF(CI409&lt;99.2%,4500,IF(CI409&lt;99.3%,4000,IF(CI409&lt;99.4%,3500,IF(CI409&lt;99.5%,3000,IF(CI409&lt;99.6%,2500,IF(CI409&lt;99.7%,2000,IF(CI409&lt;99.8%,1500,))))))))</f>
        <v>0</v>
      </c>
    </row>
    <row r="410" spans="1:122" ht="13.5" thickBot="1" x14ac:dyDescent="0.25">
      <c r="A410" s="84">
        <v>2084</v>
      </c>
      <c r="B410" s="309"/>
      <c r="C410" s="117"/>
      <c r="D410" s="87"/>
      <c r="E410" s="84"/>
      <c r="F410" s="88"/>
      <c r="G410" s="84"/>
      <c r="H410" s="89"/>
      <c r="I410" s="88"/>
      <c r="J410" s="84"/>
      <c r="K410" s="88"/>
      <c r="L410" s="89"/>
      <c r="M410" s="88"/>
      <c r="N410" s="88"/>
      <c r="O410" s="88"/>
      <c r="P410" s="90"/>
      <c r="Q410" s="88"/>
      <c r="R410" s="88"/>
      <c r="S410" s="88"/>
      <c r="T410" s="90"/>
      <c r="U410" s="88"/>
      <c r="V410" s="88"/>
      <c r="W410" s="88"/>
      <c r="X410" s="90"/>
      <c r="Y410" s="84"/>
      <c r="Z410" s="84"/>
      <c r="AA410" s="94"/>
      <c r="AB410" s="114"/>
      <c r="AC410" s="84"/>
      <c r="AD410" s="84"/>
      <c r="AE410" s="114"/>
      <c r="AF410" s="84"/>
      <c r="AG410" s="84"/>
      <c r="AH410" s="114"/>
      <c r="AI410" s="84"/>
      <c r="AJ410" s="84"/>
      <c r="AK410" s="218"/>
      <c r="AL410" s="84"/>
      <c r="AM410" s="94"/>
      <c r="AN410" s="218"/>
      <c r="AO410" s="84"/>
      <c r="AP410" s="94"/>
      <c r="AQ410" s="218"/>
      <c r="AR410" s="84"/>
      <c r="AS410" s="94"/>
      <c r="AT410" s="218"/>
      <c r="AU410" s="84"/>
      <c r="AV410" s="219"/>
      <c r="AW410" s="220"/>
      <c r="AX410" s="220"/>
      <c r="AY410" s="221"/>
      <c r="AZ410" s="115"/>
      <c r="BA410" s="97"/>
      <c r="BB410" s="98"/>
      <c r="BC410" s="98"/>
      <c r="BD410" s="98"/>
      <c r="BE410" s="116"/>
      <c r="BF410" s="101"/>
      <c r="BG410" s="84"/>
      <c r="BH410" s="84"/>
      <c r="BI410" s="102"/>
      <c r="BJ410" s="102"/>
      <c r="BK410" s="102"/>
      <c r="BL410" s="103"/>
      <c r="BM410" s="104"/>
      <c r="BN410" s="102"/>
      <c r="BO410" s="102"/>
      <c r="BP410" s="104"/>
      <c r="BQ410" s="104"/>
      <c r="BR410" s="104"/>
      <c r="BS410" s="231"/>
      <c r="BT410" s="105">
        <f t="shared" si="241"/>
        <v>1</v>
      </c>
      <c r="BU410" s="105">
        <f t="shared" si="242"/>
        <v>1</v>
      </c>
      <c r="BV410" s="105">
        <f t="shared" si="243"/>
        <v>1</v>
      </c>
      <c r="BW410" s="105">
        <f t="shared" si="231"/>
        <v>1</v>
      </c>
      <c r="BX410" s="105">
        <f t="shared" si="244"/>
        <v>1</v>
      </c>
      <c r="BY410" s="105">
        <f t="shared" si="245"/>
        <v>1</v>
      </c>
      <c r="BZ410" s="105">
        <f t="shared" si="246"/>
        <v>1</v>
      </c>
      <c r="CA410" s="215">
        <v>0.98</v>
      </c>
      <c r="CB410" s="215">
        <v>0.9</v>
      </c>
      <c r="CC410" s="314"/>
      <c r="CD410" s="314"/>
      <c r="CE410" s="314"/>
      <c r="CF410" s="314"/>
      <c r="CG410" s="314"/>
      <c r="CH410" s="314"/>
      <c r="CI410" s="314"/>
      <c r="CJ410" s="216">
        <v>0.998</v>
      </c>
      <c r="CK410" s="216">
        <v>0.95</v>
      </c>
      <c r="CL410" s="217">
        <f t="shared" si="233"/>
        <v>0</v>
      </c>
      <c r="CM410" s="217">
        <f t="shared" si="234"/>
        <v>0</v>
      </c>
      <c r="CN410" s="217">
        <f t="shared" si="235"/>
        <v>0</v>
      </c>
      <c r="CO410" s="217">
        <f t="shared" si="236"/>
        <v>0</v>
      </c>
      <c r="CP410" s="217">
        <f t="shared" si="237"/>
        <v>0</v>
      </c>
      <c r="CQ410" s="217">
        <f t="shared" si="238"/>
        <v>0</v>
      </c>
      <c r="CR410" s="217">
        <f t="shared" si="239"/>
        <v>0</v>
      </c>
      <c r="CS410" s="317"/>
      <c r="CT410" s="317"/>
      <c r="CU410" s="317"/>
      <c r="CV410" s="317"/>
      <c r="CW410" s="317"/>
      <c r="CX410" s="317"/>
      <c r="CY410" s="317"/>
      <c r="CZ410" s="316"/>
      <c r="DA410" s="312"/>
      <c r="DB410" s="312"/>
      <c r="DC410" s="312"/>
      <c r="DD410" s="312"/>
      <c r="DE410" s="84">
        <f t="shared" si="258"/>
        <v>0</v>
      </c>
      <c r="DF410" s="84">
        <f t="shared" si="258"/>
        <v>0</v>
      </c>
      <c r="DG410" s="84">
        <f t="shared" si="258"/>
        <v>0</v>
      </c>
      <c r="DH410" s="84">
        <f t="shared" si="259"/>
        <v>0</v>
      </c>
      <c r="DI410" s="84">
        <f t="shared" si="259"/>
        <v>0</v>
      </c>
      <c r="DJ410" s="84">
        <f t="shared" si="259"/>
        <v>0</v>
      </c>
      <c r="DK410" s="84">
        <f t="shared" si="257"/>
        <v>0</v>
      </c>
      <c r="DL410" s="311"/>
      <c r="DM410" s="311"/>
      <c r="DN410" s="311"/>
      <c r="DO410" s="311"/>
      <c r="DP410" s="311"/>
      <c r="DQ410" s="311"/>
      <c r="DR410" s="311"/>
    </row>
    <row r="411" spans="1:122" ht="13.5" thickBot="1" x14ac:dyDescent="0.25">
      <c r="A411" s="84">
        <v>2085</v>
      </c>
      <c r="B411" s="309"/>
      <c r="C411" s="117"/>
      <c r="D411" s="87"/>
      <c r="E411" s="84"/>
      <c r="F411" s="88"/>
      <c r="G411" s="84"/>
      <c r="H411" s="89"/>
      <c r="I411" s="88"/>
      <c r="J411" s="84"/>
      <c r="K411" s="88"/>
      <c r="L411" s="89"/>
      <c r="M411" s="88"/>
      <c r="N411" s="88"/>
      <c r="O411" s="88"/>
      <c r="P411" s="90"/>
      <c r="Q411" s="88"/>
      <c r="R411" s="88"/>
      <c r="S411" s="88"/>
      <c r="T411" s="90"/>
      <c r="U411" s="88"/>
      <c r="V411" s="88"/>
      <c r="W411" s="88"/>
      <c r="X411" s="90"/>
      <c r="Y411" s="84"/>
      <c r="Z411" s="84"/>
      <c r="AA411" s="94"/>
      <c r="AB411" s="114"/>
      <c r="AC411" s="84"/>
      <c r="AD411" s="84"/>
      <c r="AE411" s="114"/>
      <c r="AF411" s="84"/>
      <c r="AG411" s="84"/>
      <c r="AH411" s="114"/>
      <c r="AI411" s="84"/>
      <c r="AJ411" s="84"/>
      <c r="AK411" s="218"/>
      <c r="AL411" s="84"/>
      <c r="AM411" s="94"/>
      <c r="AN411" s="218"/>
      <c r="AO411" s="84"/>
      <c r="AP411" s="94"/>
      <c r="AQ411" s="218"/>
      <c r="AR411" s="84"/>
      <c r="AS411" s="94"/>
      <c r="AT411" s="218"/>
      <c r="AU411" s="84"/>
      <c r="AV411" s="219"/>
      <c r="AW411" s="220"/>
      <c r="AX411" s="220"/>
      <c r="AY411" s="221"/>
      <c r="AZ411" s="115"/>
      <c r="BA411" s="97"/>
      <c r="BB411" s="98"/>
      <c r="BC411" s="98"/>
      <c r="BD411" s="98"/>
      <c r="BE411" s="116"/>
      <c r="BF411" s="101"/>
      <c r="BG411" s="84"/>
      <c r="BH411" s="84"/>
      <c r="BI411" s="102"/>
      <c r="BJ411" s="102"/>
      <c r="BK411" s="102"/>
      <c r="BL411" s="103"/>
      <c r="BM411" s="104"/>
      <c r="BN411" s="102"/>
      <c r="BO411" s="102"/>
      <c r="BP411" s="104"/>
      <c r="BQ411" s="104"/>
      <c r="BR411" s="104"/>
      <c r="BS411" s="231"/>
      <c r="BT411" s="105">
        <f t="shared" si="241"/>
        <v>1</v>
      </c>
      <c r="BU411" s="105">
        <f t="shared" si="242"/>
        <v>1</v>
      </c>
      <c r="BV411" s="105">
        <f t="shared" si="243"/>
        <v>1</v>
      </c>
      <c r="BW411" s="105">
        <f t="shared" si="231"/>
        <v>1</v>
      </c>
      <c r="BX411" s="105">
        <f t="shared" si="244"/>
        <v>1</v>
      </c>
      <c r="BY411" s="105">
        <f t="shared" si="245"/>
        <v>1</v>
      </c>
      <c r="BZ411" s="105">
        <f t="shared" si="246"/>
        <v>1</v>
      </c>
      <c r="CA411" s="215">
        <v>0.98</v>
      </c>
      <c r="CB411" s="215">
        <v>0.9</v>
      </c>
      <c r="CC411" s="314"/>
      <c r="CD411" s="314"/>
      <c r="CE411" s="314"/>
      <c r="CF411" s="314"/>
      <c r="CG411" s="314"/>
      <c r="CH411" s="314"/>
      <c r="CI411" s="314"/>
      <c r="CJ411" s="216">
        <v>0.998</v>
      </c>
      <c r="CK411" s="216">
        <v>0.95</v>
      </c>
      <c r="CL411" s="217">
        <f t="shared" si="233"/>
        <v>0</v>
      </c>
      <c r="CM411" s="217">
        <f t="shared" si="234"/>
        <v>0</v>
      </c>
      <c r="CN411" s="217">
        <f t="shared" si="235"/>
        <v>0</v>
      </c>
      <c r="CO411" s="217">
        <f t="shared" si="236"/>
        <v>0</v>
      </c>
      <c r="CP411" s="217">
        <f t="shared" si="237"/>
        <v>0</v>
      </c>
      <c r="CQ411" s="217">
        <f t="shared" si="238"/>
        <v>0</v>
      </c>
      <c r="CR411" s="217">
        <f t="shared" si="239"/>
        <v>0</v>
      </c>
      <c r="CS411" s="317"/>
      <c r="CT411" s="317"/>
      <c r="CU411" s="317"/>
      <c r="CV411" s="317"/>
      <c r="CW411" s="317"/>
      <c r="CX411" s="317"/>
      <c r="CY411" s="317"/>
      <c r="CZ411" s="316"/>
      <c r="DA411" s="312"/>
      <c r="DB411" s="312"/>
      <c r="DC411" s="312"/>
      <c r="DD411" s="312"/>
      <c r="DE411" s="84">
        <f t="shared" si="258"/>
        <v>0</v>
      </c>
      <c r="DF411" s="84">
        <f t="shared" si="258"/>
        <v>0</v>
      </c>
      <c r="DG411" s="84">
        <f t="shared" si="258"/>
        <v>0</v>
      </c>
      <c r="DH411" s="84">
        <f t="shared" si="259"/>
        <v>0</v>
      </c>
      <c r="DI411" s="84">
        <f t="shared" si="259"/>
        <v>0</v>
      </c>
      <c r="DJ411" s="84">
        <f t="shared" si="259"/>
        <v>0</v>
      </c>
      <c r="DK411" s="84">
        <f t="shared" si="257"/>
        <v>0</v>
      </c>
      <c r="DL411" s="311"/>
      <c r="DM411" s="311"/>
      <c r="DN411" s="311"/>
      <c r="DO411" s="311"/>
      <c r="DP411" s="311"/>
      <c r="DQ411" s="311"/>
      <c r="DR411" s="311"/>
    </row>
    <row r="412" spans="1:122" ht="13.5" thickBot="1" x14ac:dyDescent="0.25">
      <c r="A412" s="84">
        <v>2086</v>
      </c>
      <c r="B412" s="309"/>
      <c r="C412" s="117"/>
      <c r="D412" s="87"/>
      <c r="E412" s="84"/>
      <c r="F412" s="88"/>
      <c r="G412" s="84"/>
      <c r="H412" s="89"/>
      <c r="I412" s="88"/>
      <c r="J412" s="84"/>
      <c r="K412" s="88"/>
      <c r="L412" s="89"/>
      <c r="M412" s="88"/>
      <c r="N412" s="88"/>
      <c r="O412" s="88"/>
      <c r="P412" s="90"/>
      <c r="Q412" s="88"/>
      <c r="R412" s="88"/>
      <c r="S412" s="88"/>
      <c r="T412" s="90"/>
      <c r="U412" s="88"/>
      <c r="V412" s="88"/>
      <c r="W412" s="88"/>
      <c r="X412" s="90"/>
      <c r="Y412" s="84"/>
      <c r="Z412" s="84"/>
      <c r="AA412" s="94"/>
      <c r="AB412" s="114"/>
      <c r="AC412" s="84"/>
      <c r="AD412" s="84"/>
      <c r="AE412" s="114"/>
      <c r="AF412" s="84"/>
      <c r="AG412" s="84"/>
      <c r="AH412" s="114"/>
      <c r="AI412" s="84"/>
      <c r="AJ412" s="84"/>
      <c r="AK412" s="218"/>
      <c r="AL412" s="84"/>
      <c r="AM412" s="94"/>
      <c r="AN412" s="218"/>
      <c r="AO412" s="84"/>
      <c r="AP412" s="94"/>
      <c r="AQ412" s="218"/>
      <c r="AR412" s="84"/>
      <c r="AS412" s="94"/>
      <c r="AT412" s="218"/>
      <c r="AU412" s="84"/>
      <c r="AV412" s="219"/>
      <c r="AW412" s="220"/>
      <c r="AX412" s="220"/>
      <c r="AY412" s="221"/>
      <c r="AZ412" s="115"/>
      <c r="BA412" s="97"/>
      <c r="BB412" s="98"/>
      <c r="BC412" s="98"/>
      <c r="BD412" s="98"/>
      <c r="BE412" s="116"/>
      <c r="BF412" s="101"/>
      <c r="BG412" s="84"/>
      <c r="BH412" s="84"/>
      <c r="BI412" s="102"/>
      <c r="BJ412" s="102"/>
      <c r="BK412" s="102"/>
      <c r="BL412" s="103"/>
      <c r="BM412" s="104"/>
      <c r="BN412" s="102"/>
      <c r="BO412" s="102"/>
      <c r="BP412" s="104"/>
      <c r="BQ412" s="104"/>
      <c r="BR412" s="104"/>
      <c r="BS412" s="231"/>
      <c r="BT412" s="105">
        <f t="shared" si="241"/>
        <v>1</v>
      </c>
      <c r="BU412" s="105">
        <f t="shared" si="242"/>
        <v>1</v>
      </c>
      <c r="BV412" s="105">
        <f t="shared" si="243"/>
        <v>1</v>
      </c>
      <c r="BW412" s="105">
        <f t="shared" si="231"/>
        <v>1</v>
      </c>
      <c r="BX412" s="105">
        <f t="shared" si="244"/>
        <v>1</v>
      </c>
      <c r="BY412" s="105">
        <f t="shared" si="245"/>
        <v>1</v>
      </c>
      <c r="BZ412" s="105">
        <f t="shared" si="246"/>
        <v>1</v>
      </c>
      <c r="CA412" s="215">
        <v>0.98</v>
      </c>
      <c r="CB412" s="215">
        <v>0.9</v>
      </c>
      <c r="CC412" s="314"/>
      <c r="CD412" s="314"/>
      <c r="CE412" s="314"/>
      <c r="CF412" s="314"/>
      <c r="CG412" s="314"/>
      <c r="CH412" s="314"/>
      <c r="CI412" s="314"/>
      <c r="CJ412" s="216">
        <v>0.998</v>
      </c>
      <c r="CK412" s="216">
        <v>0.95</v>
      </c>
      <c r="CL412" s="217">
        <f t="shared" si="233"/>
        <v>0</v>
      </c>
      <c r="CM412" s="217">
        <f t="shared" si="234"/>
        <v>0</v>
      </c>
      <c r="CN412" s="217">
        <f t="shared" si="235"/>
        <v>0</v>
      </c>
      <c r="CO412" s="217">
        <f t="shared" si="236"/>
        <v>0</v>
      </c>
      <c r="CP412" s="217">
        <f t="shared" si="237"/>
        <v>0</v>
      </c>
      <c r="CQ412" s="217">
        <f t="shared" si="238"/>
        <v>0</v>
      </c>
      <c r="CR412" s="217">
        <f t="shared" si="239"/>
        <v>0</v>
      </c>
      <c r="CS412" s="317"/>
      <c r="CT412" s="317"/>
      <c r="CU412" s="317"/>
      <c r="CV412" s="317"/>
      <c r="CW412" s="317"/>
      <c r="CX412" s="317"/>
      <c r="CY412" s="317"/>
      <c r="CZ412" s="316"/>
      <c r="DA412" s="312"/>
      <c r="DB412" s="312"/>
      <c r="DC412" s="312"/>
      <c r="DD412" s="312"/>
      <c r="DE412" s="84">
        <f t="shared" si="258"/>
        <v>0</v>
      </c>
      <c r="DF412" s="84">
        <f t="shared" si="258"/>
        <v>0</v>
      </c>
      <c r="DG412" s="84">
        <f t="shared" si="258"/>
        <v>0</v>
      </c>
      <c r="DH412" s="84">
        <f t="shared" si="259"/>
        <v>0</v>
      </c>
      <c r="DI412" s="84">
        <f t="shared" si="259"/>
        <v>0</v>
      </c>
      <c r="DJ412" s="84">
        <f t="shared" si="259"/>
        <v>0</v>
      </c>
      <c r="DK412" s="84">
        <f t="shared" si="257"/>
        <v>0</v>
      </c>
      <c r="DL412" s="311"/>
      <c r="DM412" s="311"/>
      <c r="DN412" s="311"/>
      <c r="DO412" s="311"/>
      <c r="DP412" s="311"/>
      <c r="DQ412" s="311"/>
      <c r="DR412" s="311"/>
    </row>
    <row r="413" spans="1:122" ht="13.5" thickBot="1" x14ac:dyDescent="0.25">
      <c r="A413" s="84">
        <v>2087</v>
      </c>
      <c r="B413" s="309"/>
      <c r="C413" s="117"/>
      <c r="D413" s="87"/>
      <c r="E413" s="84"/>
      <c r="F413" s="88"/>
      <c r="G413" s="84"/>
      <c r="H413" s="89"/>
      <c r="I413" s="88"/>
      <c r="J413" s="84"/>
      <c r="K413" s="88"/>
      <c r="L413" s="89"/>
      <c r="M413" s="88"/>
      <c r="N413" s="88"/>
      <c r="O413" s="88"/>
      <c r="P413" s="90"/>
      <c r="Q413" s="88"/>
      <c r="R413" s="88"/>
      <c r="S413" s="88"/>
      <c r="T413" s="90"/>
      <c r="U413" s="88"/>
      <c r="V413" s="88"/>
      <c r="W413" s="88"/>
      <c r="X413" s="90"/>
      <c r="Y413" s="84"/>
      <c r="Z413" s="84"/>
      <c r="AA413" s="94"/>
      <c r="AB413" s="114"/>
      <c r="AC413" s="84"/>
      <c r="AD413" s="84"/>
      <c r="AE413" s="114"/>
      <c r="AF413" s="84"/>
      <c r="AG413" s="84"/>
      <c r="AH413" s="114"/>
      <c r="AI413" s="84"/>
      <c r="AJ413" s="84"/>
      <c r="AK413" s="218"/>
      <c r="AL413" s="84"/>
      <c r="AM413" s="94"/>
      <c r="AN413" s="218"/>
      <c r="AO413" s="84"/>
      <c r="AP413" s="94"/>
      <c r="AQ413" s="218"/>
      <c r="AR413" s="84"/>
      <c r="AS413" s="94"/>
      <c r="AT413" s="218"/>
      <c r="AU413" s="84"/>
      <c r="AV413" s="219"/>
      <c r="AW413" s="220"/>
      <c r="AX413" s="220"/>
      <c r="AY413" s="221"/>
      <c r="AZ413" s="115"/>
      <c r="BA413" s="97"/>
      <c r="BB413" s="98"/>
      <c r="BC413" s="98"/>
      <c r="BD413" s="98"/>
      <c r="BE413" s="116"/>
      <c r="BF413" s="101"/>
      <c r="BG413" s="84"/>
      <c r="BH413" s="84"/>
      <c r="BI413" s="102"/>
      <c r="BJ413" s="102"/>
      <c r="BK413" s="102"/>
      <c r="BL413" s="103"/>
      <c r="BM413" s="104"/>
      <c r="BN413" s="102"/>
      <c r="BO413" s="102"/>
      <c r="BP413" s="104"/>
      <c r="BQ413" s="104"/>
      <c r="BR413" s="104"/>
      <c r="BS413" s="231"/>
      <c r="BT413" s="105">
        <f t="shared" si="241"/>
        <v>1</v>
      </c>
      <c r="BU413" s="105">
        <f t="shared" si="242"/>
        <v>1</v>
      </c>
      <c r="BV413" s="105">
        <f t="shared" si="243"/>
        <v>1</v>
      </c>
      <c r="BW413" s="105">
        <f t="shared" si="231"/>
        <v>1</v>
      </c>
      <c r="BX413" s="105">
        <f t="shared" si="244"/>
        <v>1</v>
      </c>
      <c r="BY413" s="105">
        <f t="shared" si="245"/>
        <v>1</v>
      </c>
      <c r="BZ413" s="105">
        <f t="shared" si="246"/>
        <v>1</v>
      </c>
      <c r="CA413" s="215">
        <v>0.98</v>
      </c>
      <c r="CB413" s="215">
        <v>0.9</v>
      </c>
      <c r="CC413" s="314"/>
      <c r="CD413" s="314"/>
      <c r="CE413" s="314"/>
      <c r="CF413" s="314"/>
      <c r="CG413" s="314"/>
      <c r="CH413" s="314"/>
      <c r="CI413" s="314"/>
      <c r="CJ413" s="216">
        <v>0.998</v>
      </c>
      <c r="CK413" s="216">
        <v>0.95</v>
      </c>
      <c r="CL413" s="217">
        <f t="shared" si="233"/>
        <v>0</v>
      </c>
      <c r="CM413" s="217">
        <f t="shared" si="234"/>
        <v>0</v>
      </c>
      <c r="CN413" s="217">
        <f t="shared" si="235"/>
        <v>0</v>
      </c>
      <c r="CO413" s="217">
        <f t="shared" si="236"/>
        <v>0</v>
      </c>
      <c r="CP413" s="217">
        <f t="shared" si="237"/>
        <v>0</v>
      </c>
      <c r="CQ413" s="217">
        <f t="shared" si="238"/>
        <v>0</v>
      </c>
      <c r="CR413" s="217">
        <f t="shared" si="239"/>
        <v>0</v>
      </c>
      <c r="CS413" s="317"/>
      <c r="CT413" s="317"/>
      <c r="CU413" s="317"/>
      <c r="CV413" s="317"/>
      <c r="CW413" s="317"/>
      <c r="CX413" s="317"/>
      <c r="CY413" s="317"/>
      <c r="CZ413" s="316"/>
      <c r="DA413" s="312"/>
      <c r="DB413" s="312"/>
      <c r="DC413" s="312"/>
      <c r="DD413" s="312"/>
      <c r="DE413" s="84">
        <f t="shared" si="258"/>
        <v>0</v>
      </c>
      <c r="DF413" s="84">
        <f t="shared" si="258"/>
        <v>0</v>
      </c>
      <c r="DG413" s="84">
        <f t="shared" si="258"/>
        <v>0</v>
      </c>
      <c r="DH413" s="84">
        <f t="shared" si="259"/>
        <v>0</v>
      </c>
      <c r="DI413" s="84">
        <f t="shared" si="259"/>
        <v>0</v>
      </c>
      <c r="DJ413" s="84">
        <f t="shared" si="259"/>
        <v>0</v>
      </c>
      <c r="DK413" s="84">
        <f t="shared" si="257"/>
        <v>0</v>
      </c>
      <c r="DL413" s="311"/>
      <c r="DM413" s="311"/>
      <c r="DN413" s="311"/>
      <c r="DO413" s="311"/>
      <c r="DP413" s="311"/>
      <c r="DQ413" s="311"/>
      <c r="DR413" s="311"/>
    </row>
    <row r="414" spans="1:122" ht="13.5" thickBot="1" x14ac:dyDescent="0.25">
      <c r="A414" s="84">
        <v>2088</v>
      </c>
      <c r="B414" s="309"/>
      <c r="C414" s="117"/>
      <c r="D414" s="87"/>
      <c r="E414" s="84"/>
      <c r="F414" s="88"/>
      <c r="G414" s="84"/>
      <c r="H414" s="89"/>
      <c r="I414" s="88"/>
      <c r="J414" s="84"/>
      <c r="K414" s="88"/>
      <c r="L414" s="89"/>
      <c r="M414" s="88"/>
      <c r="N414" s="88"/>
      <c r="O414" s="88"/>
      <c r="P414" s="90"/>
      <c r="Q414" s="88"/>
      <c r="R414" s="88"/>
      <c r="S414" s="88"/>
      <c r="T414" s="90"/>
      <c r="U414" s="88"/>
      <c r="V414" s="88"/>
      <c r="W414" s="88"/>
      <c r="X414" s="90"/>
      <c r="Y414" s="84"/>
      <c r="Z414" s="84"/>
      <c r="AA414" s="94"/>
      <c r="AB414" s="114"/>
      <c r="AC414" s="84"/>
      <c r="AD414" s="84"/>
      <c r="AE414" s="114"/>
      <c r="AF414" s="84"/>
      <c r="AG414" s="84"/>
      <c r="AH414" s="114"/>
      <c r="AI414" s="84"/>
      <c r="AJ414" s="84"/>
      <c r="AK414" s="218"/>
      <c r="AL414" s="84"/>
      <c r="AM414" s="94"/>
      <c r="AN414" s="218"/>
      <c r="AO414" s="84"/>
      <c r="AP414" s="94"/>
      <c r="AQ414" s="218"/>
      <c r="AR414" s="84"/>
      <c r="AS414" s="94"/>
      <c r="AT414" s="218"/>
      <c r="AU414" s="84"/>
      <c r="AV414" s="219"/>
      <c r="AW414" s="220"/>
      <c r="AX414" s="220"/>
      <c r="AY414" s="221"/>
      <c r="AZ414" s="115"/>
      <c r="BA414" s="97"/>
      <c r="BB414" s="98"/>
      <c r="BC414" s="98"/>
      <c r="BD414" s="98"/>
      <c r="BE414" s="116"/>
      <c r="BF414" s="101"/>
      <c r="BG414" s="84"/>
      <c r="BH414" s="84"/>
      <c r="BI414" s="102"/>
      <c r="BJ414" s="102"/>
      <c r="BK414" s="102"/>
      <c r="BL414" s="103"/>
      <c r="BM414" s="104"/>
      <c r="BN414" s="102"/>
      <c r="BO414" s="102"/>
      <c r="BP414" s="104"/>
      <c r="BQ414" s="104"/>
      <c r="BR414" s="104"/>
      <c r="BS414" s="231"/>
      <c r="BT414" s="105">
        <f t="shared" si="241"/>
        <v>1</v>
      </c>
      <c r="BU414" s="105">
        <f t="shared" si="242"/>
        <v>1</v>
      </c>
      <c r="BV414" s="105">
        <f t="shared" si="243"/>
        <v>1</v>
      </c>
      <c r="BW414" s="105">
        <f t="shared" si="231"/>
        <v>1</v>
      </c>
      <c r="BX414" s="105">
        <f t="shared" si="244"/>
        <v>1</v>
      </c>
      <c r="BY414" s="105">
        <f t="shared" si="245"/>
        <v>1</v>
      </c>
      <c r="BZ414" s="105">
        <f t="shared" si="246"/>
        <v>1</v>
      </c>
      <c r="CA414" s="215">
        <v>0.98</v>
      </c>
      <c r="CB414" s="215">
        <v>0.9</v>
      </c>
      <c r="CC414" s="314"/>
      <c r="CD414" s="314"/>
      <c r="CE414" s="314"/>
      <c r="CF414" s="314"/>
      <c r="CG414" s="314"/>
      <c r="CH414" s="314"/>
      <c r="CI414" s="314"/>
      <c r="CJ414" s="216">
        <v>0.998</v>
      </c>
      <c r="CK414" s="216">
        <v>0.95</v>
      </c>
      <c r="CL414" s="217">
        <f t="shared" si="233"/>
        <v>0</v>
      </c>
      <c r="CM414" s="217">
        <f t="shared" si="234"/>
        <v>0</v>
      </c>
      <c r="CN414" s="217">
        <f t="shared" si="235"/>
        <v>0</v>
      </c>
      <c r="CO414" s="217">
        <f t="shared" si="236"/>
        <v>0</v>
      </c>
      <c r="CP414" s="217">
        <f t="shared" si="237"/>
        <v>0</v>
      </c>
      <c r="CQ414" s="217">
        <f t="shared" si="238"/>
        <v>0</v>
      </c>
      <c r="CR414" s="217">
        <f t="shared" si="239"/>
        <v>0</v>
      </c>
      <c r="CS414" s="317"/>
      <c r="CT414" s="317"/>
      <c r="CU414" s="317"/>
      <c r="CV414" s="317"/>
      <c r="CW414" s="317"/>
      <c r="CX414" s="317"/>
      <c r="CY414" s="317"/>
      <c r="CZ414" s="316"/>
      <c r="DA414" s="312"/>
      <c r="DB414" s="312"/>
      <c r="DC414" s="312"/>
      <c r="DD414" s="312"/>
      <c r="DE414" s="84">
        <f t="shared" si="258"/>
        <v>0</v>
      </c>
      <c r="DF414" s="84">
        <f t="shared" si="258"/>
        <v>0</v>
      </c>
      <c r="DG414" s="84">
        <f t="shared" si="258"/>
        <v>0</v>
      </c>
      <c r="DH414" s="84">
        <f t="shared" si="259"/>
        <v>0</v>
      </c>
      <c r="DI414" s="84">
        <f t="shared" si="259"/>
        <v>0</v>
      </c>
      <c r="DJ414" s="84">
        <f t="shared" si="259"/>
        <v>0</v>
      </c>
      <c r="DK414" s="84">
        <f t="shared" si="257"/>
        <v>0</v>
      </c>
      <c r="DL414" s="311"/>
      <c r="DM414" s="311"/>
      <c r="DN414" s="311"/>
      <c r="DO414" s="311"/>
      <c r="DP414" s="311"/>
      <c r="DQ414" s="311"/>
      <c r="DR414" s="311"/>
    </row>
    <row r="415" spans="1:122" ht="13.5" thickBot="1" x14ac:dyDescent="0.25">
      <c r="A415" s="84">
        <v>2089</v>
      </c>
      <c r="B415" s="310"/>
      <c r="C415" s="117"/>
      <c r="D415" s="87"/>
      <c r="E415" s="84"/>
      <c r="F415" s="88"/>
      <c r="G415" s="84"/>
      <c r="H415" s="89"/>
      <c r="I415" s="88"/>
      <c r="J415" s="84"/>
      <c r="K415" s="88"/>
      <c r="L415" s="89"/>
      <c r="M415" s="88"/>
      <c r="N415" s="88"/>
      <c r="O415" s="88"/>
      <c r="P415" s="90"/>
      <c r="Q415" s="88"/>
      <c r="R415" s="88"/>
      <c r="S415" s="88"/>
      <c r="T415" s="90"/>
      <c r="U415" s="88"/>
      <c r="V415" s="88"/>
      <c r="W415" s="88"/>
      <c r="X415" s="90"/>
      <c r="Y415" s="84"/>
      <c r="Z415" s="84"/>
      <c r="AA415" s="94"/>
      <c r="AB415" s="114"/>
      <c r="AC415" s="84"/>
      <c r="AD415" s="84"/>
      <c r="AE415" s="114"/>
      <c r="AF415" s="84"/>
      <c r="AG415" s="84"/>
      <c r="AH415" s="114"/>
      <c r="AI415" s="84"/>
      <c r="AJ415" s="84"/>
      <c r="AK415" s="218"/>
      <c r="AL415" s="84"/>
      <c r="AM415" s="94"/>
      <c r="AN415" s="218"/>
      <c r="AO415" s="84"/>
      <c r="AP415" s="94"/>
      <c r="AQ415" s="218"/>
      <c r="AR415" s="84"/>
      <c r="AS415" s="94"/>
      <c r="AT415" s="218"/>
      <c r="AU415" s="84"/>
      <c r="AV415" s="219"/>
      <c r="AW415" s="220"/>
      <c r="AX415" s="220"/>
      <c r="AY415" s="221"/>
      <c r="AZ415" s="115"/>
      <c r="BA415" s="97"/>
      <c r="BB415" s="98"/>
      <c r="BC415" s="98"/>
      <c r="BD415" s="98"/>
      <c r="BE415" s="116"/>
      <c r="BF415" s="101"/>
      <c r="BG415" s="84"/>
      <c r="BH415" s="84"/>
      <c r="BI415" s="102"/>
      <c r="BJ415" s="102"/>
      <c r="BK415" s="102"/>
      <c r="BL415" s="103"/>
      <c r="BM415" s="104"/>
      <c r="BN415" s="102"/>
      <c r="BO415" s="102"/>
      <c r="BP415" s="104"/>
      <c r="BQ415" s="104"/>
      <c r="BR415" s="104"/>
      <c r="BS415" s="231"/>
      <c r="BT415" s="105">
        <f t="shared" si="241"/>
        <v>1</v>
      </c>
      <c r="BU415" s="105">
        <f t="shared" si="242"/>
        <v>1</v>
      </c>
      <c r="BV415" s="105">
        <f t="shared" si="243"/>
        <v>1</v>
      </c>
      <c r="BW415" s="105">
        <f t="shared" si="231"/>
        <v>1</v>
      </c>
      <c r="BX415" s="105">
        <f t="shared" si="244"/>
        <v>1</v>
      </c>
      <c r="BY415" s="105">
        <f t="shared" si="245"/>
        <v>1</v>
      </c>
      <c r="BZ415" s="105">
        <f t="shared" si="246"/>
        <v>1</v>
      </c>
      <c r="CA415" s="215">
        <v>0.98</v>
      </c>
      <c r="CB415" s="215">
        <v>0.9</v>
      </c>
      <c r="CC415" s="315"/>
      <c r="CD415" s="315"/>
      <c r="CE415" s="315"/>
      <c r="CF415" s="315"/>
      <c r="CG415" s="315"/>
      <c r="CH415" s="315"/>
      <c r="CI415" s="315"/>
      <c r="CJ415" s="216">
        <v>0.998</v>
      </c>
      <c r="CK415" s="216">
        <v>0.95</v>
      </c>
      <c r="CL415" s="217">
        <f t="shared" si="233"/>
        <v>0</v>
      </c>
      <c r="CM415" s="217">
        <f t="shared" si="234"/>
        <v>0</v>
      </c>
      <c r="CN415" s="217">
        <f t="shared" si="235"/>
        <v>0</v>
      </c>
      <c r="CO415" s="217">
        <f t="shared" si="236"/>
        <v>0</v>
      </c>
      <c r="CP415" s="217">
        <f t="shared" si="237"/>
        <v>0</v>
      </c>
      <c r="CQ415" s="217">
        <f t="shared" si="238"/>
        <v>0</v>
      </c>
      <c r="CR415" s="217">
        <f t="shared" si="239"/>
        <v>0</v>
      </c>
      <c r="CS415" s="317"/>
      <c r="CT415" s="317"/>
      <c r="CU415" s="317"/>
      <c r="CV415" s="317"/>
      <c r="CW415" s="317"/>
      <c r="CX415" s="317"/>
      <c r="CY415" s="317"/>
      <c r="CZ415" s="316"/>
      <c r="DA415" s="312"/>
      <c r="DB415" s="312"/>
      <c r="DC415" s="312"/>
      <c r="DD415" s="312"/>
      <c r="DE415" s="84">
        <f t="shared" si="258"/>
        <v>0</v>
      </c>
      <c r="DF415" s="84">
        <f t="shared" si="258"/>
        <v>0</v>
      </c>
      <c r="DG415" s="84">
        <f t="shared" si="258"/>
        <v>0</v>
      </c>
      <c r="DH415" s="84">
        <f t="shared" si="259"/>
        <v>0</v>
      </c>
      <c r="DI415" s="84">
        <f t="shared" si="259"/>
        <v>0</v>
      </c>
      <c r="DJ415" s="84">
        <f t="shared" si="259"/>
        <v>0</v>
      </c>
      <c r="DK415" s="84">
        <f t="shared" si="257"/>
        <v>0</v>
      </c>
      <c r="DL415" s="311"/>
      <c r="DM415" s="311"/>
      <c r="DN415" s="311"/>
      <c r="DO415" s="311"/>
      <c r="DP415" s="311"/>
      <c r="DQ415" s="311"/>
      <c r="DR415" s="311"/>
    </row>
    <row r="416" spans="1:122" ht="13.5" thickBot="1" x14ac:dyDescent="0.25">
      <c r="A416" s="84">
        <v>2090</v>
      </c>
      <c r="B416" s="308">
        <v>26</v>
      </c>
      <c r="C416" s="117"/>
      <c r="D416" s="87"/>
      <c r="E416" s="84"/>
      <c r="F416" s="88"/>
      <c r="G416" s="84"/>
      <c r="H416" s="89"/>
      <c r="I416" s="88"/>
      <c r="J416" s="84"/>
      <c r="K416" s="88"/>
      <c r="L416" s="89"/>
      <c r="M416" s="88"/>
      <c r="N416" s="88"/>
      <c r="O416" s="88"/>
      <c r="P416" s="90"/>
      <c r="Q416" s="88"/>
      <c r="R416" s="88"/>
      <c r="S416" s="88"/>
      <c r="T416" s="90"/>
      <c r="U416" s="88"/>
      <c r="V416" s="88"/>
      <c r="W416" s="88"/>
      <c r="X416" s="90"/>
      <c r="Y416" s="84"/>
      <c r="Z416" s="84"/>
      <c r="AA416" s="94"/>
      <c r="AB416" s="114"/>
      <c r="AC416" s="84"/>
      <c r="AD416" s="84"/>
      <c r="AE416" s="114"/>
      <c r="AF416" s="84"/>
      <c r="AG416" s="84"/>
      <c r="AH416" s="114"/>
      <c r="AI416" s="84"/>
      <c r="AJ416" s="84"/>
      <c r="AK416" s="218"/>
      <c r="AL416" s="84"/>
      <c r="AM416" s="94"/>
      <c r="AN416" s="218"/>
      <c r="AO416" s="84"/>
      <c r="AP416" s="94"/>
      <c r="AQ416" s="218"/>
      <c r="AR416" s="84"/>
      <c r="AS416" s="94"/>
      <c r="AT416" s="218"/>
      <c r="AU416" s="84"/>
      <c r="AV416" s="219"/>
      <c r="AW416" s="220"/>
      <c r="AX416" s="220"/>
      <c r="AY416" s="221"/>
      <c r="AZ416" s="115"/>
      <c r="BA416" s="97"/>
      <c r="BB416" s="98"/>
      <c r="BC416" s="98"/>
      <c r="BD416" s="98"/>
      <c r="BE416" s="116"/>
      <c r="BF416" s="101"/>
      <c r="BG416" s="84"/>
      <c r="BH416" s="84"/>
      <c r="BI416" s="102"/>
      <c r="BJ416" s="102"/>
      <c r="BK416" s="102"/>
      <c r="BL416" s="103"/>
      <c r="BM416" s="104"/>
      <c r="BN416" s="102"/>
      <c r="BO416" s="102"/>
      <c r="BP416" s="104"/>
      <c r="BQ416" s="104"/>
      <c r="BR416" s="104"/>
      <c r="BS416" s="231"/>
      <c r="BT416" s="105">
        <f t="shared" si="241"/>
        <v>1</v>
      </c>
      <c r="BU416" s="105">
        <f t="shared" si="242"/>
        <v>1</v>
      </c>
      <c r="BV416" s="105">
        <f t="shared" si="243"/>
        <v>1</v>
      </c>
      <c r="BW416" s="105">
        <f t="shared" si="231"/>
        <v>1</v>
      </c>
      <c r="BX416" s="105">
        <f t="shared" si="244"/>
        <v>1</v>
      </c>
      <c r="BY416" s="105">
        <f t="shared" si="245"/>
        <v>1</v>
      </c>
      <c r="BZ416" s="105">
        <f t="shared" si="246"/>
        <v>1</v>
      </c>
      <c r="CA416" s="215">
        <v>0.98</v>
      </c>
      <c r="CB416" s="215">
        <v>0.9</v>
      </c>
      <c r="CC416" s="313">
        <f t="shared" ref="CC416:CI416" si="266">AVERAGE(BT416:BT422)</f>
        <v>1</v>
      </c>
      <c r="CD416" s="313">
        <f t="shared" si="266"/>
        <v>1</v>
      </c>
      <c r="CE416" s="313">
        <f t="shared" si="266"/>
        <v>1</v>
      </c>
      <c r="CF416" s="313">
        <f t="shared" si="266"/>
        <v>1</v>
      </c>
      <c r="CG416" s="313">
        <f t="shared" si="266"/>
        <v>1</v>
      </c>
      <c r="CH416" s="313">
        <f t="shared" si="266"/>
        <v>1</v>
      </c>
      <c r="CI416" s="313">
        <f t="shared" si="266"/>
        <v>1</v>
      </c>
      <c r="CJ416" s="216">
        <v>0.998</v>
      </c>
      <c r="CK416" s="216">
        <v>0.95</v>
      </c>
      <c r="CL416" s="217">
        <f t="shared" si="233"/>
        <v>0</v>
      </c>
      <c r="CM416" s="217">
        <f t="shared" si="234"/>
        <v>0</v>
      </c>
      <c r="CN416" s="217">
        <f t="shared" si="235"/>
        <v>0</v>
      </c>
      <c r="CO416" s="217">
        <f t="shared" si="236"/>
        <v>0</v>
      </c>
      <c r="CP416" s="217">
        <f t="shared" si="237"/>
        <v>0</v>
      </c>
      <c r="CQ416" s="217">
        <f t="shared" si="238"/>
        <v>0</v>
      </c>
      <c r="CR416" s="217">
        <f t="shared" si="239"/>
        <v>0</v>
      </c>
      <c r="CS416" s="316">
        <f t="shared" ref="CS416:CY416" si="267">AVERAGE(CL416:CL422)</f>
        <v>0</v>
      </c>
      <c r="CT416" s="316">
        <f t="shared" si="267"/>
        <v>0</v>
      </c>
      <c r="CU416" s="316">
        <f t="shared" si="267"/>
        <v>0</v>
      </c>
      <c r="CV416" s="316">
        <f t="shared" si="267"/>
        <v>0</v>
      </c>
      <c r="CW416" s="316">
        <f t="shared" si="267"/>
        <v>0</v>
      </c>
      <c r="CX416" s="316">
        <f t="shared" si="267"/>
        <v>0</v>
      </c>
      <c r="CY416" s="316">
        <f t="shared" si="267"/>
        <v>0</v>
      </c>
      <c r="CZ416" s="316" t="e">
        <f>(SUM(Q415:Q421)-SUM(R415:R421))/SUM(Q415:Q421)</f>
        <v>#DIV/0!</v>
      </c>
      <c r="DA416" s="312" t="e">
        <f>(SUM(U415:U421)-SUM(V415:V421))/SUM(U415:U421)</f>
        <v>#DIV/0!</v>
      </c>
      <c r="DB416" s="312" t="e">
        <f>((SUM(E415:E421)-SUM(F415:F421))/SUM(E415:E421))</f>
        <v>#DIV/0!</v>
      </c>
      <c r="DC416" s="312" t="e">
        <f>((SUM(I415:I421)-SUM(J415:J421))/SUM(I415:I421))</f>
        <v>#DIV/0!</v>
      </c>
      <c r="DD416" s="312" t="e">
        <f>((SUM(M415:M421)-SUM(N415:N421))/SUM(M415:M421))</f>
        <v>#DIV/0!</v>
      </c>
      <c r="DE416" s="84">
        <f t="shared" si="258"/>
        <v>0</v>
      </c>
      <c r="DF416" s="84">
        <f t="shared" si="258"/>
        <v>0</v>
      </c>
      <c r="DG416" s="84">
        <f t="shared" si="258"/>
        <v>0</v>
      </c>
      <c r="DH416" s="84">
        <f t="shared" si="259"/>
        <v>0</v>
      </c>
      <c r="DI416" s="84">
        <f t="shared" si="259"/>
        <v>0</v>
      </c>
      <c r="DJ416" s="84">
        <f t="shared" si="259"/>
        <v>0</v>
      </c>
      <c r="DK416" s="84">
        <f t="shared" si="257"/>
        <v>0</v>
      </c>
      <c r="DL416" s="311">
        <f>IF(CC416&lt;99%,5000,IF(CC416&lt;99.2%,4500,IF(CC416&lt;99.3%,4000,IF(CC416&lt;99.4%,3500,IF(CC416&lt;99.5%,3000,IF(CC416&lt;99.6%,2500,IF(CC416&lt;99.7%,2000,IF(CC416&lt;99.8%,1500,))))))))</f>
        <v>0</v>
      </c>
      <c r="DM416" s="311">
        <f>IF(CD416&lt;99%,5000,IF(CD416&lt;99.2%,4500,IF(CD416&lt;99.3%,4000,IF(CD416&lt;99.4%,3500,IF(CD416&lt;99.5%,3000,IF(CD416&lt;99.6%,2500,IF(CD416&lt;99.7%,2000,IF(CD416&lt;99.8%,1500,))))))))</f>
        <v>0</v>
      </c>
      <c r="DN416" s="311">
        <f>IF(CE416&lt;99%,5000,IF(CE416&lt;99.2%,4500,IF(CE416&lt;99.3%,4000,IF(CE416&lt;99.4%,3500,IF(CE416&lt;99.5%,3000,IF(CE416&lt;99.6%,2500,IF(CE416&lt;99.7%,2000,IF(CE416&lt;99.8%,1500,))))))))</f>
        <v>0</v>
      </c>
      <c r="DO416" s="311">
        <f>IF(CF416&lt;88.2%,5000,IF(CF416&lt;88.4%,4500,IF(CF416&lt;88.5%,4000,IF(CF416&lt;88.6%,3500,IF(CF416&lt;88.7%,3000,IF(CF416&lt;88.8%,2500,IF(CF416&lt;88.9%,2000,IF(CF416&lt;90%,1500,))))))))</f>
        <v>0</v>
      </c>
      <c r="DP416" s="311">
        <f>IF(CG416&lt;99%,5000,IF(CG416&lt;99.2%,4500,IF(CG416&lt;99.3%,4000,IF(CG416&lt;99.4%,3500,IF(CG416&lt;99.5%,3000,IF(CG416&lt;99.6%,2500,IF(CG416&lt;99.7%,2000,IF(CG416&lt;99.8%,1500,))))))))</f>
        <v>0</v>
      </c>
      <c r="DQ416" s="311">
        <f>IF(CH416&lt;99%,5000,IF(CH416&lt;99.2%,4500,IF(CH416&lt;99.3%,4000,IF(CH416&lt;99.4%,3500,IF(CH416&lt;99.5%,3000,IF(CH416&lt;99.6%,2500,IF(CH416&lt;99.7%,2000,IF(CH416&lt;99.8%,1500,))))))))</f>
        <v>0</v>
      </c>
      <c r="DR416" s="311">
        <f>IF(CI416&lt;99%,5000,IF(CI416&lt;99.2%,4500,IF(CI416&lt;99.3%,4000,IF(CI416&lt;99.4%,3500,IF(CI416&lt;99.5%,3000,IF(CI416&lt;99.6%,2500,IF(CI416&lt;99.7%,2000,IF(CI416&lt;99.8%,1500,))))))))</f>
        <v>0</v>
      </c>
    </row>
    <row r="417" spans="1:122" ht="13.5" thickBot="1" x14ac:dyDescent="0.25">
      <c r="A417" s="84">
        <v>2091</v>
      </c>
      <c r="B417" s="309"/>
      <c r="C417" s="117"/>
      <c r="D417" s="87"/>
      <c r="E417" s="84"/>
      <c r="F417" s="88"/>
      <c r="G417" s="84"/>
      <c r="H417" s="89"/>
      <c r="I417" s="88"/>
      <c r="J417" s="84"/>
      <c r="K417" s="88"/>
      <c r="L417" s="89"/>
      <c r="M417" s="88"/>
      <c r="N417" s="88"/>
      <c r="O417" s="88"/>
      <c r="P417" s="90"/>
      <c r="Q417" s="88"/>
      <c r="R417" s="88"/>
      <c r="S417" s="88"/>
      <c r="T417" s="90"/>
      <c r="U417" s="88"/>
      <c r="V417" s="88"/>
      <c r="W417" s="88"/>
      <c r="X417" s="90"/>
      <c r="Y417" s="84"/>
      <c r="Z417" s="84"/>
      <c r="AA417" s="94"/>
      <c r="AB417" s="114"/>
      <c r="AC417" s="84"/>
      <c r="AD417" s="84"/>
      <c r="AE417" s="114"/>
      <c r="AF417" s="84"/>
      <c r="AG417" s="84"/>
      <c r="AH417" s="114"/>
      <c r="AI417" s="84"/>
      <c r="AJ417" s="84"/>
      <c r="AK417" s="218"/>
      <c r="AL417" s="84"/>
      <c r="AM417" s="94"/>
      <c r="AN417" s="218"/>
      <c r="AO417" s="84"/>
      <c r="AP417" s="94"/>
      <c r="AQ417" s="218"/>
      <c r="AR417" s="84"/>
      <c r="AS417" s="94"/>
      <c r="AT417" s="218"/>
      <c r="AU417" s="84"/>
      <c r="AV417" s="219"/>
      <c r="AW417" s="220"/>
      <c r="AX417" s="220"/>
      <c r="AY417" s="221"/>
      <c r="AZ417" s="115"/>
      <c r="BA417" s="97"/>
      <c r="BB417" s="98"/>
      <c r="BC417" s="98"/>
      <c r="BD417" s="98"/>
      <c r="BE417" s="116"/>
      <c r="BF417" s="101"/>
      <c r="BG417" s="84"/>
      <c r="BH417" s="84"/>
      <c r="BI417" s="102"/>
      <c r="BJ417" s="102"/>
      <c r="BK417" s="102"/>
      <c r="BL417" s="103"/>
      <c r="BM417" s="104"/>
      <c r="BN417" s="102"/>
      <c r="BO417" s="102"/>
      <c r="BP417" s="104"/>
      <c r="BQ417" s="104"/>
      <c r="BR417" s="104"/>
      <c r="BS417" s="231"/>
      <c r="BT417" s="105">
        <f t="shared" si="241"/>
        <v>1</v>
      </c>
      <c r="BU417" s="105">
        <f t="shared" si="242"/>
        <v>1</v>
      </c>
      <c r="BV417" s="105">
        <f t="shared" si="243"/>
        <v>1</v>
      </c>
      <c r="BW417" s="105">
        <f t="shared" ref="BW417:BW474" si="268">IF(BP417&lt;1,1,AK417)</f>
        <v>1</v>
      </c>
      <c r="BX417" s="105">
        <f t="shared" si="244"/>
        <v>1</v>
      </c>
      <c r="BY417" s="105">
        <f t="shared" si="245"/>
        <v>1</v>
      </c>
      <c r="BZ417" s="105">
        <f t="shared" si="246"/>
        <v>1</v>
      </c>
      <c r="CA417" s="215">
        <v>0.98</v>
      </c>
      <c r="CB417" s="215">
        <v>0.9</v>
      </c>
      <c r="CC417" s="314"/>
      <c r="CD417" s="314"/>
      <c r="CE417" s="314"/>
      <c r="CF417" s="314"/>
      <c r="CG417" s="314"/>
      <c r="CH417" s="314"/>
      <c r="CI417" s="314"/>
      <c r="CJ417" s="216">
        <v>0.998</v>
      </c>
      <c r="CK417" s="216">
        <v>0.95</v>
      </c>
      <c r="CL417" s="217">
        <f t="shared" ref="CL417:CL474" si="269">AB417</f>
        <v>0</v>
      </c>
      <c r="CM417" s="217">
        <f t="shared" ref="CM417:CM474" si="270">AE417</f>
        <v>0</v>
      </c>
      <c r="CN417" s="217">
        <f t="shared" ref="CN417:CN474" si="271">AH417</f>
        <v>0</v>
      </c>
      <c r="CO417" s="217">
        <f t="shared" ref="CO417:CO474" si="272">AK417</f>
        <v>0</v>
      </c>
      <c r="CP417" s="217">
        <f t="shared" ref="CP417:CP474" si="273">AN417</f>
        <v>0</v>
      </c>
      <c r="CQ417" s="217">
        <f t="shared" ref="CQ417:CQ474" si="274">AQ417</f>
        <v>0</v>
      </c>
      <c r="CR417" s="217">
        <f t="shared" ref="CR417:CR474" si="275">AT417</f>
        <v>0</v>
      </c>
      <c r="CS417" s="317"/>
      <c r="CT417" s="317"/>
      <c r="CU417" s="317"/>
      <c r="CV417" s="317"/>
      <c r="CW417" s="317"/>
      <c r="CX417" s="317"/>
      <c r="CY417" s="317"/>
      <c r="CZ417" s="316"/>
      <c r="DA417" s="312"/>
      <c r="DB417" s="312"/>
      <c r="DC417" s="312"/>
      <c r="DD417" s="312"/>
      <c r="DE417" s="84">
        <f t="shared" si="258"/>
        <v>0</v>
      </c>
      <c r="DF417" s="84">
        <f t="shared" si="258"/>
        <v>0</v>
      </c>
      <c r="DG417" s="84">
        <f t="shared" si="258"/>
        <v>0</v>
      </c>
      <c r="DH417" s="84">
        <f t="shared" si="259"/>
        <v>0</v>
      </c>
      <c r="DI417" s="84">
        <f t="shared" si="259"/>
        <v>0</v>
      </c>
      <c r="DJ417" s="84">
        <f t="shared" si="259"/>
        <v>0</v>
      </c>
      <c r="DK417" s="84">
        <f t="shared" si="257"/>
        <v>0</v>
      </c>
      <c r="DL417" s="311"/>
      <c r="DM417" s="311"/>
      <c r="DN417" s="311"/>
      <c r="DO417" s="311"/>
      <c r="DP417" s="311"/>
      <c r="DQ417" s="311"/>
      <c r="DR417" s="311"/>
    </row>
    <row r="418" spans="1:122" ht="13.5" thickBot="1" x14ac:dyDescent="0.25">
      <c r="A418" s="84">
        <v>2092</v>
      </c>
      <c r="B418" s="309"/>
      <c r="C418" s="117"/>
      <c r="D418" s="87"/>
      <c r="E418" s="84"/>
      <c r="F418" s="88"/>
      <c r="G418" s="84"/>
      <c r="H418" s="89"/>
      <c r="I418" s="88"/>
      <c r="J418" s="84"/>
      <c r="K418" s="88"/>
      <c r="L418" s="89"/>
      <c r="M418" s="88"/>
      <c r="N418" s="88"/>
      <c r="O418" s="88"/>
      <c r="P418" s="90"/>
      <c r="Q418" s="88"/>
      <c r="R418" s="88"/>
      <c r="S418" s="88"/>
      <c r="T418" s="90"/>
      <c r="U418" s="88"/>
      <c r="V418" s="88"/>
      <c r="W418" s="88"/>
      <c r="X418" s="90"/>
      <c r="Y418" s="84"/>
      <c r="Z418" s="84"/>
      <c r="AA418" s="94"/>
      <c r="AB418" s="114"/>
      <c r="AC418" s="84"/>
      <c r="AD418" s="84"/>
      <c r="AE418" s="114"/>
      <c r="AF418" s="84"/>
      <c r="AG418" s="84"/>
      <c r="AH418" s="114"/>
      <c r="AI418" s="84"/>
      <c r="AJ418" s="84"/>
      <c r="AK418" s="218"/>
      <c r="AL418" s="84"/>
      <c r="AM418" s="94"/>
      <c r="AN418" s="218"/>
      <c r="AO418" s="84"/>
      <c r="AP418" s="94"/>
      <c r="AQ418" s="218"/>
      <c r="AR418" s="84"/>
      <c r="AS418" s="94"/>
      <c r="AT418" s="218"/>
      <c r="AU418" s="84"/>
      <c r="AV418" s="219"/>
      <c r="AW418" s="220"/>
      <c r="AX418" s="220"/>
      <c r="AY418" s="221"/>
      <c r="AZ418" s="115"/>
      <c r="BA418" s="97"/>
      <c r="BB418" s="98"/>
      <c r="BC418" s="98"/>
      <c r="BD418" s="98"/>
      <c r="BE418" s="116"/>
      <c r="BF418" s="101"/>
      <c r="BG418" s="84"/>
      <c r="BH418" s="84"/>
      <c r="BI418" s="102"/>
      <c r="BJ418" s="102"/>
      <c r="BK418" s="102"/>
      <c r="BL418" s="103"/>
      <c r="BM418" s="104"/>
      <c r="BN418" s="102"/>
      <c r="BO418" s="102"/>
      <c r="BP418" s="104"/>
      <c r="BQ418" s="104"/>
      <c r="BR418" s="104"/>
      <c r="BS418" s="231"/>
      <c r="BT418" s="105">
        <f t="shared" ref="BT418:BT474" si="276">IF(BM418&lt;1,1,AB418)</f>
        <v>1</v>
      </c>
      <c r="BU418" s="105">
        <f t="shared" ref="BU418:BU474" si="277">IF(BN418&lt;1,1,AE418)</f>
        <v>1</v>
      </c>
      <c r="BV418" s="105">
        <f t="shared" ref="BV418:BV474" si="278">IF(BO418&lt;1,1,AH418)</f>
        <v>1</v>
      </c>
      <c r="BW418" s="105">
        <f t="shared" si="268"/>
        <v>1</v>
      </c>
      <c r="BX418" s="105">
        <f t="shared" ref="BX418:BX474" si="279">IF(BQ418&lt;1,1,AN418)</f>
        <v>1</v>
      </c>
      <c r="BY418" s="105">
        <f t="shared" ref="BY418:BY474" si="280">IF(BR418&lt;1,1,AQ418)</f>
        <v>1</v>
      </c>
      <c r="BZ418" s="105">
        <f t="shared" ref="BZ418:BZ474" si="281">IF(BS418&lt;1,1,AT418)</f>
        <v>1</v>
      </c>
      <c r="CA418" s="215">
        <v>0.98</v>
      </c>
      <c r="CB418" s="215">
        <v>0.9</v>
      </c>
      <c r="CC418" s="314"/>
      <c r="CD418" s="314"/>
      <c r="CE418" s="314"/>
      <c r="CF418" s="314"/>
      <c r="CG418" s="314"/>
      <c r="CH418" s="314"/>
      <c r="CI418" s="314"/>
      <c r="CJ418" s="216">
        <v>0.998</v>
      </c>
      <c r="CK418" s="216">
        <v>0.95</v>
      </c>
      <c r="CL418" s="217">
        <f t="shared" si="269"/>
        <v>0</v>
      </c>
      <c r="CM418" s="217">
        <f t="shared" si="270"/>
        <v>0</v>
      </c>
      <c r="CN418" s="217">
        <f t="shared" si="271"/>
        <v>0</v>
      </c>
      <c r="CO418" s="217">
        <f t="shared" si="272"/>
        <v>0</v>
      </c>
      <c r="CP418" s="217">
        <f t="shared" si="273"/>
        <v>0</v>
      </c>
      <c r="CQ418" s="217">
        <f t="shared" si="274"/>
        <v>0</v>
      </c>
      <c r="CR418" s="217">
        <f t="shared" si="275"/>
        <v>0</v>
      </c>
      <c r="CS418" s="317"/>
      <c r="CT418" s="317"/>
      <c r="CU418" s="317"/>
      <c r="CV418" s="317"/>
      <c r="CW418" s="317"/>
      <c r="CX418" s="317"/>
      <c r="CY418" s="317"/>
      <c r="CZ418" s="316"/>
      <c r="DA418" s="312"/>
      <c r="DB418" s="312"/>
      <c r="DC418" s="312"/>
      <c r="DD418" s="312"/>
      <c r="DE418" s="84">
        <f t="shared" si="258"/>
        <v>0</v>
      </c>
      <c r="DF418" s="84">
        <f t="shared" si="258"/>
        <v>0</v>
      </c>
      <c r="DG418" s="84">
        <f t="shared" si="258"/>
        <v>0</v>
      </c>
      <c r="DH418" s="84">
        <f t="shared" si="259"/>
        <v>0</v>
      </c>
      <c r="DI418" s="84">
        <f t="shared" si="259"/>
        <v>0</v>
      </c>
      <c r="DJ418" s="84">
        <f t="shared" si="259"/>
        <v>0</v>
      </c>
      <c r="DK418" s="84">
        <f t="shared" si="257"/>
        <v>0</v>
      </c>
      <c r="DL418" s="311"/>
      <c r="DM418" s="311"/>
      <c r="DN418" s="311"/>
      <c r="DO418" s="311"/>
      <c r="DP418" s="311"/>
      <c r="DQ418" s="311"/>
      <c r="DR418" s="311"/>
    </row>
    <row r="419" spans="1:122" ht="13.5" thickBot="1" x14ac:dyDescent="0.25">
      <c r="A419" s="84">
        <v>2093</v>
      </c>
      <c r="B419" s="309"/>
      <c r="C419" s="117"/>
      <c r="D419" s="87"/>
      <c r="E419" s="84"/>
      <c r="F419" s="88"/>
      <c r="G419" s="84"/>
      <c r="H419" s="89"/>
      <c r="I419" s="88"/>
      <c r="J419" s="84"/>
      <c r="K419" s="88"/>
      <c r="L419" s="89"/>
      <c r="M419" s="88"/>
      <c r="N419" s="88"/>
      <c r="O419" s="88"/>
      <c r="P419" s="90"/>
      <c r="Q419" s="88"/>
      <c r="R419" s="88"/>
      <c r="S419" s="88"/>
      <c r="T419" s="90"/>
      <c r="U419" s="88"/>
      <c r="V419" s="88"/>
      <c r="W419" s="88"/>
      <c r="X419" s="90"/>
      <c r="Y419" s="84"/>
      <c r="Z419" s="84"/>
      <c r="AA419" s="94"/>
      <c r="AB419" s="114"/>
      <c r="AC419" s="84"/>
      <c r="AD419" s="84"/>
      <c r="AE419" s="114"/>
      <c r="AF419" s="84"/>
      <c r="AG419" s="84"/>
      <c r="AH419" s="114"/>
      <c r="AI419" s="84"/>
      <c r="AJ419" s="84"/>
      <c r="AK419" s="218"/>
      <c r="AL419" s="84"/>
      <c r="AM419" s="94"/>
      <c r="AN419" s="218"/>
      <c r="AO419" s="84"/>
      <c r="AP419" s="94"/>
      <c r="AQ419" s="218"/>
      <c r="AR419" s="84"/>
      <c r="AS419" s="94"/>
      <c r="AT419" s="218"/>
      <c r="AU419" s="84"/>
      <c r="AV419" s="219"/>
      <c r="AW419" s="220"/>
      <c r="AX419" s="220"/>
      <c r="AY419" s="221"/>
      <c r="AZ419" s="115"/>
      <c r="BA419" s="97"/>
      <c r="BB419" s="98"/>
      <c r="BC419" s="98"/>
      <c r="BD419" s="98"/>
      <c r="BE419" s="116"/>
      <c r="BF419" s="101"/>
      <c r="BG419" s="84"/>
      <c r="BH419" s="84"/>
      <c r="BI419" s="102"/>
      <c r="BJ419" s="102"/>
      <c r="BK419" s="102"/>
      <c r="BL419" s="103"/>
      <c r="BM419" s="104"/>
      <c r="BN419" s="102"/>
      <c r="BO419" s="102"/>
      <c r="BP419" s="104"/>
      <c r="BQ419" s="104"/>
      <c r="BR419" s="104"/>
      <c r="BS419" s="231"/>
      <c r="BT419" s="105">
        <f t="shared" si="276"/>
        <v>1</v>
      </c>
      <c r="BU419" s="105">
        <f t="shared" si="277"/>
        <v>1</v>
      </c>
      <c r="BV419" s="105">
        <f t="shared" si="278"/>
        <v>1</v>
      </c>
      <c r="BW419" s="105">
        <f t="shared" si="268"/>
        <v>1</v>
      </c>
      <c r="BX419" s="105">
        <f t="shared" si="279"/>
        <v>1</v>
      </c>
      <c r="BY419" s="105">
        <f t="shared" si="280"/>
        <v>1</v>
      </c>
      <c r="BZ419" s="105">
        <f t="shared" si="281"/>
        <v>1</v>
      </c>
      <c r="CA419" s="215">
        <v>0.98</v>
      </c>
      <c r="CB419" s="215">
        <v>0.9</v>
      </c>
      <c r="CC419" s="314"/>
      <c r="CD419" s="314"/>
      <c r="CE419" s="314"/>
      <c r="CF419" s="314"/>
      <c r="CG419" s="314"/>
      <c r="CH419" s="314"/>
      <c r="CI419" s="314"/>
      <c r="CJ419" s="216">
        <v>0.998</v>
      </c>
      <c r="CK419" s="216">
        <v>0.95</v>
      </c>
      <c r="CL419" s="217">
        <f t="shared" si="269"/>
        <v>0</v>
      </c>
      <c r="CM419" s="217">
        <f t="shared" si="270"/>
        <v>0</v>
      </c>
      <c r="CN419" s="217">
        <f t="shared" si="271"/>
        <v>0</v>
      </c>
      <c r="CO419" s="217">
        <f t="shared" si="272"/>
        <v>0</v>
      </c>
      <c r="CP419" s="217">
        <f t="shared" si="273"/>
        <v>0</v>
      </c>
      <c r="CQ419" s="217">
        <f t="shared" si="274"/>
        <v>0</v>
      </c>
      <c r="CR419" s="217">
        <f t="shared" si="275"/>
        <v>0</v>
      </c>
      <c r="CS419" s="317"/>
      <c r="CT419" s="317"/>
      <c r="CU419" s="317"/>
      <c r="CV419" s="317"/>
      <c r="CW419" s="317"/>
      <c r="CX419" s="317"/>
      <c r="CY419" s="317"/>
      <c r="CZ419" s="316"/>
      <c r="DA419" s="312"/>
      <c r="DB419" s="312"/>
      <c r="DC419" s="312"/>
      <c r="DD419" s="312"/>
      <c r="DE419" s="84">
        <f t="shared" si="258"/>
        <v>0</v>
      </c>
      <c r="DF419" s="84">
        <f t="shared" si="258"/>
        <v>0</v>
      </c>
      <c r="DG419" s="84">
        <f t="shared" si="258"/>
        <v>0</v>
      </c>
      <c r="DH419" s="84">
        <f t="shared" si="259"/>
        <v>0</v>
      </c>
      <c r="DI419" s="84">
        <f t="shared" si="259"/>
        <v>0</v>
      </c>
      <c r="DJ419" s="84">
        <f t="shared" si="259"/>
        <v>0</v>
      </c>
      <c r="DK419" s="84">
        <f t="shared" si="257"/>
        <v>0</v>
      </c>
      <c r="DL419" s="311"/>
      <c r="DM419" s="311"/>
      <c r="DN419" s="311"/>
      <c r="DO419" s="311"/>
      <c r="DP419" s="311"/>
      <c r="DQ419" s="311"/>
      <c r="DR419" s="311"/>
    </row>
    <row r="420" spans="1:122" ht="13.5" thickBot="1" x14ac:dyDescent="0.25">
      <c r="A420" s="84">
        <v>2094</v>
      </c>
      <c r="B420" s="309"/>
      <c r="C420" s="117"/>
      <c r="D420" s="87"/>
      <c r="E420" s="84"/>
      <c r="F420" s="88"/>
      <c r="G420" s="84"/>
      <c r="H420" s="89"/>
      <c r="I420" s="88"/>
      <c r="J420" s="84"/>
      <c r="K420" s="88"/>
      <c r="L420" s="89"/>
      <c r="M420" s="88"/>
      <c r="N420" s="88"/>
      <c r="O420" s="88"/>
      <c r="P420" s="90"/>
      <c r="Q420" s="88"/>
      <c r="R420" s="88"/>
      <c r="S420" s="88"/>
      <c r="T420" s="90"/>
      <c r="U420" s="88"/>
      <c r="V420" s="88"/>
      <c r="W420" s="88"/>
      <c r="X420" s="90"/>
      <c r="Y420" s="84"/>
      <c r="Z420" s="84"/>
      <c r="AA420" s="94"/>
      <c r="AB420" s="114"/>
      <c r="AC420" s="84"/>
      <c r="AD420" s="84"/>
      <c r="AE420" s="114"/>
      <c r="AF420" s="84"/>
      <c r="AG420" s="84"/>
      <c r="AH420" s="114"/>
      <c r="AI420" s="84"/>
      <c r="AJ420" s="84"/>
      <c r="AK420" s="218"/>
      <c r="AL420" s="84"/>
      <c r="AM420" s="94"/>
      <c r="AN420" s="218"/>
      <c r="AO420" s="84"/>
      <c r="AP420" s="94"/>
      <c r="AQ420" s="218"/>
      <c r="AR420" s="84"/>
      <c r="AS420" s="94"/>
      <c r="AT420" s="218"/>
      <c r="AU420" s="84"/>
      <c r="AV420" s="219"/>
      <c r="AW420" s="220"/>
      <c r="AX420" s="220"/>
      <c r="AY420" s="221"/>
      <c r="AZ420" s="115"/>
      <c r="BA420" s="97"/>
      <c r="BB420" s="98"/>
      <c r="BC420" s="98"/>
      <c r="BD420" s="98"/>
      <c r="BE420" s="116"/>
      <c r="BF420" s="101"/>
      <c r="BG420" s="84"/>
      <c r="BH420" s="84"/>
      <c r="BI420" s="102"/>
      <c r="BJ420" s="102"/>
      <c r="BK420" s="102"/>
      <c r="BL420" s="103"/>
      <c r="BM420" s="104"/>
      <c r="BN420" s="102"/>
      <c r="BO420" s="102"/>
      <c r="BP420" s="104"/>
      <c r="BQ420" s="104"/>
      <c r="BR420" s="104"/>
      <c r="BS420" s="231"/>
      <c r="BT420" s="105">
        <f t="shared" si="276"/>
        <v>1</v>
      </c>
      <c r="BU420" s="105">
        <f t="shared" si="277"/>
        <v>1</v>
      </c>
      <c r="BV420" s="105">
        <f t="shared" si="278"/>
        <v>1</v>
      </c>
      <c r="BW420" s="105">
        <f t="shared" si="268"/>
        <v>1</v>
      </c>
      <c r="BX420" s="105">
        <f t="shared" si="279"/>
        <v>1</v>
      </c>
      <c r="BY420" s="105">
        <f t="shared" si="280"/>
        <v>1</v>
      </c>
      <c r="BZ420" s="105">
        <f t="shared" si="281"/>
        <v>1</v>
      </c>
      <c r="CA420" s="215">
        <v>0.98</v>
      </c>
      <c r="CB420" s="215">
        <v>0.9</v>
      </c>
      <c r="CC420" s="314"/>
      <c r="CD420" s="314"/>
      <c r="CE420" s="314"/>
      <c r="CF420" s="314"/>
      <c r="CG420" s="314"/>
      <c r="CH420" s="314"/>
      <c r="CI420" s="314"/>
      <c r="CJ420" s="216">
        <v>0.998</v>
      </c>
      <c r="CK420" s="216">
        <v>0.95</v>
      </c>
      <c r="CL420" s="217">
        <f t="shared" si="269"/>
        <v>0</v>
      </c>
      <c r="CM420" s="217">
        <f t="shared" si="270"/>
        <v>0</v>
      </c>
      <c r="CN420" s="217">
        <f t="shared" si="271"/>
        <v>0</v>
      </c>
      <c r="CO420" s="217">
        <f t="shared" si="272"/>
        <v>0</v>
      </c>
      <c r="CP420" s="217">
        <f t="shared" si="273"/>
        <v>0</v>
      </c>
      <c r="CQ420" s="217">
        <f t="shared" si="274"/>
        <v>0</v>
      </c>
      <c r="CR420" s="217">
        <f t="shared" si="275"/>
        <v>0</v>
      </c>
      <c r="CS420" s="317"/>
      <c r="CT420" s="317"/>
      <c r="CU420" s="317"/>
      <c r="CV420" s="317"/>
      <c r="CW420" s="317"/>
      <c r="CX420" s="317"/>
      <c r="CY420" s="317"/>
      <c r="CZ420" s="316"/>
      <c r="DA420" s="312"/>
      <c r="DB420" s="312"/>
      <c r="DC420" s="312"/>
      <c r="DD420" s="312"/>
      <c r="DE420" s="84">
        <f t="shared" si="258"/>
        <v>0</v>
      </c>
      <c r="DF420" s="84">
        <f t="shared" si="258"/>
        <v>0</v>
      </c>
      <c r="DG420" s="84">
        <f t="shared" si="258"/>
        <v>0</v>
      </c>
      <c r="DH420" s="84">
        <f t="shared" si="259"/>
        <v>0</v>
      </c>
      <c r="DI420" s="84">
        <f t="shared" si="259"/>
        <v>0</v>
      </c>
      <c r="DJ420" s="84">
        <f t="shared" si="259"/>
        <v>0</v>
      </c>
      <c r="DK420" s="84">
        <f t="shared" si="257"/>
        <v>0</v>
      </c>
      <c r="DL420" s="311"/>
      <c r="DM420" s="311"/>
      <c r="DN420" s="311"/>
      <c r="DO420" s="311"/>
      <c r="DP420" s="311"/>
      <c r="DQ420" s="311"/>
      <c r="DR420" s="311"/>
    </row>
    <row r="421" spans="1:122" ht="13.5" thickBot="1" x14ac:dyDescent="0.25">
      <c r="A421" s="84">
        <v>2095</v>
      </c>
      <c r="B421" s="309"/>
      <c r="C421" s="117"/>
      <c r="D421" s="87"/>
      <c r="E421" s="84"/>
      <c r="F421" s="88"/>
      <c r="G421" s="84"/>
      <c r="H421" s="89"/>
      <c r="I421" s="88"/>
      <c r="J421" s="84"/>
      <c r="K421" s="88"/>
      <c r="L421" s="89"/>
      <c r="M421" s="88"/>
      <c r="N421" s="88"/>
      <c r="O421" s="88"/>
      <c r="P421" s="90"/>
      <c r="Q421" s="88"/>
      <c r="R421" s="88"/>
      <c r="S421" s="88"/>
      <c r="T421" s="90"/>
      <c r="U421" s="88"/>
      <c r="V421" s="88"/>
      <c r="W421" s="88"/>
      <c r="X421" s="90"/>
      <c r="Y421" s="84"/>
      <c r="Z421" s="84"/>
      <c r="AA421" s="94"/>
      <c r="AB421" s="114"/>
      <c r="AC421" s="84"/>
      <c r="AD421" s="84"/>
      <c r="AE421" s="114"/>
      <c r="AF421" s="84"/>
      <c r="AG421" s="84"/>
      <c r="AH421" s="114"/>
      <c r="AI421" s="84"/>
      <c r="AJ421" s="84"/>
      <c r="AK421" s="218"/>
      <c r="AL421" s="84"/>
      <c r="AM421" s="94"/>
      <c r="AN421" s="218"/>
      <c r="AO421" s="84"/>
      <c r="AP421" s="94"/>
      <c r="AQ421" s="218"/>
      <c r="AR421" s="84"/>
      <c r="AS421" s="94"/>
      <c r="AT421" s="218"/>
      <c r="AU421" s="84"/>
      <c r="AV421" s="219"/>
      <c r="AW421" s="220"/>
      <c r="AX421" s="220"/>
      <c r="AY421" s="221"/>
      <c r="AZ421" s="115"/>
      <c r="BA421" s="97"/>
      <c r="BB421" s="98"/>
      <c r="BC421" s="98"/>
      <c r="BD421" s="98"/>
      <c r="BE421" s="116"/>
      <c r="BF421" s="101"/>
      <c r="BG421" s="84"/>
      <c r="BH421" s="84"/>
      <c r="BI421" s="102"/>
      <c r="BJ421" s="102"/>
      <c r="BK421" s="102"/>
      <c r="BL421" s="103"/>
      <c r="BM421" s="104"/>
      <c r="BN421" s="102"/>
      <c r="BO421" s="102"/>
      <c r="BP421" s="104"/>
      <c r="BQ421" s="104"/>
      <c r="BR421" s="104"/>
      <c r="BS421" s="231"/>
      <c r="BT421" s="105">
        <f t="shared" si="276"/>
        <v>1</v>
      </c>
      <c r="BU421" s="105">
        <f t="shared" si="277"/>
        <v>1</v>
      </c>
      <c r="BV421" s="105">
        <f t="shared" si="278"/>
        <v>1</v>
      </c>
      <c r="BW421" s="105">
        <f t="shared" si="268"/>
        <v>1</v>
      </c>
      <c r="BX421" s="105">
        <f t="shared" si="279"/>
        <v>1</v>
      </c>
      <c r="BY421" s="105">
        <f t="shared" si="280"/>
        <v>1</v>
      </c>
      <c r="BZ421" s="105">
        <f t="shared" si="281"/>
        <v>1</v>
      </c>
      <c r="CA421" s="215">
        <v>0.98</v>
      </c>
      <c r="CB421" s="215">
        <v>0.9</v>
      </c>
      <c r="CC421" s="314"/>
      <c r="CD421" s="314"/>
      <c r="CE421" s="314"/>
      <c r="CF421" s="314"/>
      <c r="CG421" s="314"/>
      <c r="CH421" s="314"/>
      <c r="CI421" s="314"/>
      <c r="CJ421" s="216">
        <v>0.998</v>
      </c>
      <c r="CK421" s="216">
        <v>0.95</v>
      </c>
      <c r="CL421" s="217">
        <f t="shared" si="269"/>
        <v>0</v>
      </c>
      <c r="CM421" s="217">
        <f t="shared" si="270"/>
        <v>0</v>
      </c>
      <c r="CN421" s="217">
        <f t="shared" si="271"/>
        <v>0</v>
      </c>
      <c r="CO421" s="217">
        <f t="shared" si="272"/>
        <v>0</v>
      </c>
      <c r="CP421" s="217">
        <f t="shared" si="273"/>
        <v>0</v>
      </c>
      <c r="CQ421" s="217">
        <f t="shared" si="274"/>
        <v>0</v>
      </c>
      <c r="CR421" s="217">
        <f t="shared" si="275"/>
        <v>0</v>
      </c>
      <c r="CS421" s="317"/>
      <c r="CT421" s="317"/>
      <c r="CU421" s="317"/>
      <c r="CV421" s="317"/>
      <c r="CW421" s="317"/>
      <c r="CX421" s="317"/>
      <c r="CY421" s="317"/>
      <c r="CZ421" s="316"/>
      <c r="DA421" s="312"/>
      <c r="DB421" s="312"/>
      <c r="DC421" s="312"/>
      <c r="DD421" s="312"/>
      <c r="DE421" s="84">
        <f t="shared" si="258"/>
        <v>0</v>
      </c>
      <c r="DF421" s="84">
        <f t="shared" si="258"/>
        <v>0</v>
      </c>
      <c r="DG421" s="84">
        <f t="shared" si="258"/>
        <v>0</v>
      </c>
      <c r="DH421" s="84">
        <f t="shared" si="259"/>
        <v>0</v>
      </c>
      <c r="DI421" s="84">
        <f t="shared" si="259"/>
        <v>0</v>
      </c>
      <c r="DJ421" s="84">
        <f t="shared" si="259"/>
        <v>0</v>
      </c>
      <c r="DK421" s="84">
        <f t="shared" si="257"/>
        <v>0</v>
      </c>
      <c r="DL421" s="311"/>
      <c r="DM421" s="311"/>
      <c r="DN421" s="311"/>
      <c r="DO421" s="311"/>
      <c r="DP421" s="311"/>
      <c r="DQ421" s="311"/>
      <c r="DR421" s="311"/>
    </row>
    <row r="422" spans="1:122" ht="13.5" thickBot="1" x14ac:dyDescent="0.25">
      <c r="A422" s="84">
        <v>2096</v>
      </c>
      <c r="B422" s="310"/>
      <c r="C422" s="117"/>
      <c r="D422" s="87"/>
      <c r="E422" s="84"/>
      <c r="F422" s="88"/>
      <c r="G422" s="84"/>
      <c r="H422" s="89"/>
      <c r="I422" s="88"/>
      <c r="J422" s="84"/>
      <c r="K422" s="88"/>
      <c r="L422" s="89"/>
      <c r="M422" s="88"/>
      <c r="N422" s="88"/>
      <c r="O422" s="88"/>
      <c r="P422" s="90"/>
      <c r="Q422" s="88"/>
      <c r="R422" s="88"/>
      <c r="S422" s="88"/>
      <c r="T422" s="90"/>
      <c r="U422" s="88"/>
      <c r="V422" s="88"/>
      <c r="W422" s="88"/>
      <c r="X422" s="90"/>
      <c r="Y422" s="84"/>
      <c r="Z422" s="84"/>
      <c r="AA422" s="94"/>
      <c r="AB422" s="114"/>
      <c r="AC422" s="84"/>
      <c r="AD422" s="84"/>
      <c r="AE422" s="114"/>
      <c r="AF422" s="84"/>
      <c r="AG422" s="84"/>
      <c r="AH422" s="114"/>
      <c r="AI422" s="84"/>
      <c r="AJ422" s="84"/>
      <c r="AK422" s="218"/>
      <c r="AL422" s="84"/>
      <c r="AM422" s="94"/>
      <c r="AN422" s="218"/>
      <c r="AO422" s="84"/>
      <c r="AP422" s="94"/>
      <c r="AQ422" s="218"/>
      <c r="AR422" s="84"/>
      <c r="AS422" s="94"/>
      <c r="AT422" s="218"/>
      <c r="AU422" s="84"/>
      <c r="AV422" s="219"/>
      <c r="AW422" s="220"/>
      <c r="AX422" s="220"/>
      <c r="AY422" s="221"/>
      <c r="AZ422" s="115"/>
      <c r="BA422" s="97"/>
      <c r="BB422" s="98"/>
      <c r="BC422" s="98"/>
      <c r="BD422" s="98"/>
      <c r="BE422" s="116"/>
      <c r="BF422" s="101"/>
      <c r="BG422" s="84"/>
      <c r="BH422" s="84"/>
      <c r="BI422" s="102"/>
      <c r="BJ422" s="102"/>
      <c r="BK422" s="102"/>
      <c r="BL422" s="103"/>
      <c r="BM422" s="104"/>
      <c r="BN422" s="102"/>
      <c r="BO422" s="102"/>
      <c r="BP422" s="104"/>
      <c r="BQ422" s="104"/>
      <c r="BR422" s="104"/>
      <c r="BS422" s="231"/>
      <c r="BT422" s="105">
        <f t="shared" si="276"/>
        <v>1</v>
      </c>
      <c r="BU422" s="105">
        <f t="shared" si="277"/>
        <v>1</v>
      </c>
      <c r="BV422" s="105">
        <f t="shared" si="278"/>
        <v>1</v>
      </c>
      <c r="BW422" s="105">
        <f t="shared" si="268"/>
        <v>1</v>
      </c>
      <c r="BX422" s="105">
        <f t="shared" si="279"/>
        <v>1</v>
      </c>
      <c r="BY422" s="105">
        <f t="shared" si="280"/>
        <v>1</v>
      </c>
      <c r="BZ422" s="105">
        <f t="shared" si="281"/>
        <v>1</v>
      </c>
      <c r="CA422" s="215">
        <v>0.98</v>
      </c>
      <c r="CB422" s="215">
        <v>0.9</v>
      </c>
      <c r="CC422" s="315"/>
      <c r="CD422" s="315"/>
      <c r="CE422" s="315"/>
      <c r="CF422" s="315"/>
      <c r="CG422" s="315"/>
      <c r="CH422" s="315"/>
      <c r="CI422" s="315"/>
      <c r="CJ422" s="216">
        <v>0.998</v>
      </c>
      <c r="CK422" s="216">
        <v>0.95</v>
      </c>
      <c r="CL422" s="217">
        <f t="shared" si="269"/>
        <v>0</v>
      </c>
      <c r="CM422" s="217">
        <f t="shared" si="270"/>
        <v>0</v>
      </c>
      <c r="CN422" s="217">
        <f t="shared" si="271"/>
        <v>0</v>
      </c>
      <c r="CO422" s="217">
        <f t="shared" si="272"/>
        <v>0</v>
      </c>
      <c r="CP422" s="217">
        <f t="shared" si="273"/>
        <v>0</v>
      </c>
      <c r="CQ422" s="217">
        <f t="shared" si="274"/>
        <v>0</v>
      </c>
      <c r="CR422" s="217">
        <f t="shared" si="275"/>
        <v>0</v>
      </c>
      <c r="CS422" s="317"/>
      <c r="CT422" s="317"/>
      <c r="CU422" s="317"/>
      <c r="CV422" s="317"/>
      <c r="CW422" s="317"/>
      <c r="CX422" s="317"/>
      <c r="CY422" s="317"/>
      <c r="CZ422" s="316"/>
      <c r="DA422" s="312"/>
      <c r="DB422" s="312"/>
      <c r="DC422" s="312"/>
      <c r="DD422" s="312"/>
      <c r="DE422" s="84">
        <f t="shared" si="258"/>
        <v>0</v>
      </c>
      <c r="DF422" s="84">
        <f t="shared" si="258"/>
        <v>0</v>
      </c>
      <c r="DG422" s="84">
        <f t="shared" si="258"/>
        <v>0</v>
      </c>
      <c r="DH422" s="84">
        <f t="shared" si="259"/>
        <v>0</v>
      </c>
      <c r="DI422" s="84">
        <f t="shared" si="259"/>
        <v>0</v>
      </c>
      <c r="DJ422" s="84">
        <f t="shared" si="259"/>
        <v>0</v>
      </c>
      <c r="DK422" s="84">
        <f t="shared" si="257"/>
        <v>0</v>
      </c>
      <c r="DL422" s="311"/>
      <c r="DM422" s="311"/>
      <c r="DN422" s="311"/>
      <c r="DO422" s="311"/>
      <c r="DP422" s="311"/>
      <c r="DQ422" s="311"/>
      <c r="DR422" s="311"/>
    </row>
    <row r="423" spans="1:122" ht="13.5" thickBot="1" x14ac:dyDescent="0.25">
      <c r="A423" s="84">
        <v>2097</v>
      </c>
      <c r="B423" s="308">
        <v>27</v>
      </c>
      <c r="C423" s="117"/>
      <c r="D423" s="87"/>
      <c r="E423" s="84"/>
      <c r="F423" s="88"/>
      <c r="G423" s="84"/>
      <c r="H423" s="89"/>
      <c r="I423" s="88"/>
      <c r="J423" s="84"/>
      <c r="K423" s="88"/>
      <c r="L423" s="89"/>
      <c r="M423" s="88"/>
      <c r="N423" s="88"/>
      <c r="O423" s="88"/>
      <c r="P423" s="90"/>
      <c r="Q423" s="88"/>
      <c r="R423" s="88"/>
      <c r="S423" s="88"/>
      <c r="T423" s="90"/>
      <c r="U423" s="88"/>
      <c r="V423" s="88"/>
      <c r="W423" s="88"/>
      <c r="X423" s="90"/>
      <c r="Y423" s="84"/>
      <c r="Z423" s="84"/>
      <c r="AA423" s="94"/>
      <c r="AB423" s="114"/>
      <c r="AC423" s="84"/>
      <c r="AD423" s="84"/>
      <c r="AE423" s="114"/>
      <c r="AF423" s="84"/>
      <c r="AG423" s="84"/>
      <c r="AH423" s="114"/>
      <c r="AI423" s="84"/>
      <c r="AJ423" s="84"/>
      <c r="AK423" s="218"/>
      <c r="AL423" s="84"/>
      <c r="AM423" s="94"/>
      <c r="AN423" s="218"/>
      <c r="AO423" s="84"/>
      <c r="AP423" s="94"/>
      <c r="AQ423" s="218"/>
      <c r="AR423" s="84"/>
      <c r="AS423" s="94"/>
      <c r="AT423" s="218"/>
      <c r="AU423" s="84"/>
      <c r="AV423" s="219"/>
      <c r="AW423" s="220"/>
      <c r="AX423" s="220"/>
      <c r="AY423" s="221"/>
      <c r="AZ423" s="115"/>
      <c r="BA423" s="97"/>
      <c r="BB423" s="98"/>
      <c r="BC423" s="98"/>
      <c r="BD423" s="98"/>
      <c r="BE423" s="116"/>
      <c r="BF423" s="101"/>
      <c r="BG423" s="84"/>
      <c r="BH423" s="84"/>
      <c r="BI423" s="102"/>
      <c r="BJ423" s="102"/>
      <c r="BK423" s="102"/>
      <c r="BL423" s="103"/>
      <c r="BM423" s="104"/>
      <c r="BN423" s="102"/>
      <c r="BO423" s="102"/>
      <c r="BP423" s="104"/>
      <c r="BQ423" s="104"/>
      <c r="BR423" s="104"/>
      <c r="BS423" s="231"/>
      <c r="BT423" s="105">
        <f t="shared" si="276"/>
        <v>1</v>
      </c>
      <c r="BU423" s="105">
        <f t="shared" si="277"/>
        <v>1</v>
      </c>
      <c r="BV423" s="105">
        <f t="shared" si="278"/>
        <v>1</v>
      </c>
      <c r="BW423" s="105">
        <f t="shared" si="268"/>
        <v>1</v>
      </c>
      <c r="BX423" s="105">
        <f t="shared" si="279"/>
        <v>1</v>
      </c>
      <c r="BY423" s="105">
        <f t="shared" si="280"/>
        <v>1</v>
      </c>
      <c r="BZ423" s="105">
        <f t="shared" si="281"/>
        <v>1</v>
      </c>
      <c r="CA423" s="215">
        <v>0.98</v>
      </c>
      <c r="CB423" s="215">
        <v>0.9</v>
      </c>
      <c r="CC423" s="313">
        <f t="shared" ref="CC423:CI423" si="282">AVERAGE(BT423:BT429)</f>
        <v>1</v>
      </c>
      <c r="CD423" s="313">
        <f t="shared" si="282"/>
        <v>1</v>
      </c>
      <c r="CE423" s="313">
        <f t="shared" si="282"/>
        <v>1</v>
      </c>
      <c r="CF423" s="313">
        <f t="shared" si="282"/>
        <v>1</v>
      </c>
      <c r="CG423" s="313">
        <f t="shared" si="282"/>
        <v>1</v>
      </c>
      <c r="CH423" s="313">
        <f t="shared" si="282"/>
        <v>1</v>
      </c>
      <c r="CI423" s="313">
        <f t="shared" si="282"/>
        <v>1</v>
      </c>
      <c r="CJ423" s="216">
        <v>0.998</v>
      </c>
      <c r="CK423" s="216">
        <v>0.95</v>
      </c>
      <c r="CL423" s="217">
        <f t="shared" si="269"/>
        <v>0</v>
      </c>
      <c r="CM423" s="217">
        <f t="shared" si="270"/>
        <v>0</v>
      </c>
      <c r="CN423" s="217">
        <f t="shared" si="271"/>
        <v>0</v>
      </c>
      <c r="CO423" s="217">
        <f t="shared" si="272"/>
        <v>0</v>
      </c>
      <c r="CP423" s="217">
        <f t="shared" si="273"/>
        <v>0</v>
      </c>
      <c r="CQ423" s="217">
        <f t="shared" si="274"/>
        <v>0</v>
      </c>
      <c r="CR423" s="217">
        <f t="shared" si="275"/>
        <v>0</v>
      </c>
      <c r="CS423" s="316">
        <f t="shared" ref="CS423:CY423" si="283">AVERAGE(CL423:CL429)</f>
        <v>0</v>
      </c>
      <c r="CT423" s="316">
        <f t="shared" si="283"/>
        <v>0</v>
      </c>
      <c r="CU423" s="316">
        <f t="shared" si="283"/>
        <v>0</v>
      </c>
      <c r="CV423" s="316">
        <f t="shared" si="283"/>
        <v>0</v>
      </c>
      <c r="CW423" s="316">
        <f t="shared" si="283"/>
        <v>0</v>
      </c>
      <c r="CX423" s="316">
        <f t="shared" si="283"/>
        <v>0</v>
      </c>
      <c r="CY423" s="316">
        <f t="shared" si="283"/>
        <v>0</v>
      </c>
      <c r="CZ423" s="316" t="e">
        <f>(SUM(Q422:Q428)-SUM(R422:R428))/SUM(Q422:Q428)</f>
        <v>#DIV/0!</v>
      </c>
      <c r="DA423" s="312" t="e">
        <f>(SUM(U422:U428)-SUM(V422:V428))/SUM(U422:U428)</f>
        <v>#DIV/0!</v>
      </c>
      <c r="DB423" s="312" t="e">
        <f>((SUM(E422:E428)-SUM(F422:F428))/SUM(E422:E428))</f>
        <v>#DIV/0!</v>
      </c>
      <c r="DC423" s="312" t="e">
        <f>((SUM(I422:I428)-SUM(J422:J428))/SUM(I422:I428))</f>
        <v>#DIV/0!</v>
      </c>
      <c r="DD423" s="312" t="e">
        <f>((SUM(M422:M428)-SUM(N422:N428))/SUM(M422:M428))</f>
        <v>#DIV/0!</v>
      </c>
      <c r="DE423" s="84">
        <f t="shared" si="258"/>
        <v>0</v>
      </c>
      <c r="DF423" s="84">
        <f t="shared" si="258"/>
        <v>0</v>
      </c>
      <c r="DG423" s="84">
        <f t="shared" si="258"/>
        <v>0</v>
      </c>
      <c r="DH423" s="84">
        <f t="shared" si="259"/>
        <v>0</v>
      </c>
      <c r="DI423" s="84">
        <f t="shared" si="259"/>
        <v>0</v>
      </c>
      <c r="DJ423" s="84">
        <f t="shared" si="259"/>
        <v>0</v>
      </c>
      <c r="DK423" s="84">
        <f t="shared" si="257"/>
        <v>0</v>
      </c>
      <c r="DL423" s="311">
        <f>IF(CC423&lt;99%,5000,IF(CC423&lt;99.2%,4500,IF(CC423&lt;99.3%,4000,IF(CC423&lt;99.4%,3500,IF(CC423&lt;99.5%,3000,IF(CC423&lt;99.6%,2500,IF(CC423&lt;99.7%,2000,IF(CC423&lt;99.8%,1500,))))))))</f>
        <v>0</v>
      </c>
      <c r="DM423" s="311">
        <f>IF(CD423&lt;99%,5000,IF(CD423&lt;99.2%,4500,IF(CD423&lt;99.3%,4000,IF(CD423&lt;99.4%,3500,IF(CD423&lt;99.5%,3000,IF(CD423&lt;99.6%,2500,IF(CD423&lt;99.7%,2000,IF(CD423&lt;99.8%,1500,))))))))</f>
        <v>0</v>
      </c>
      <c r="DN423" s="311">
        <f>IF(CE423&lt;99%,5000,IF(CE423&lt;99.2%,4500,IF(CE423&lt;99.3%,4000,IF(CE423&lt;99.4%,3500,IF(CE423&lt;99.5%,3000,IF(CE423&lt;99.6%,2500,IF(CE423&lt;99.7%,2000,IF(CE423&lt;99.8%,1500,))))))))</f>
        <v>0</v>
      </c>
      <c r="DO423" s="311">
        <f>IF(CF423&lt;88.2%,5000,IF(CF423&lt;88.4%,4500,IF(CF423&lt;88.5%,4000,IF(CF423&lt;88.6%,3500,IF(CF423&lt;88.7%,3000,IF(CF423&lt;88.8%,2500,IF(CF423&lt;88.9%,2000,IF(CF423&lt;90%,1500,))))))))</f>
        <v>0</v>
      </c>
      <c r="DP423" s="311">
        <f>IF(CG423&lt;99%,5000,IF(CG423&lt;99.2%,4500,IF(CG423&lt;99.3%,4000,IF(CG423&lt;99.4%,3500,IF(CG423&lt;99.5%,3000,IF(CG423&lt;99.6%,2500,IF(CG423&lt;99.7%,2000,IF(CG423&lt;99.8%,1500,))))))))</f>
        <v>0</v>
      </c>
      <c r="DQ423" s="311">
        <f>IF(CH423&lt;99%,5000,IF(CH423&lt;99.2%,4500,IF(CH423&lt;99.3%,4000,IF(CH423&lt;99.4%,3500,IF(CH423&lt;99.5%,3000,IF(CH423&lt;99.6%,2500,IF(CH423&lt;99.7%,2000,IF(CH423&lt;99.8%,1500,))))))))</f>
        <v>0</v>
      </c>
      <c r="DR423" s="311">
        <f>IF(CI423&lt;99%,5000,IF(CI423&lt;99.2%,4500,IF(CI423&lt;99.3%,4000,IF(CI423&lt;99.4%,3500,IF(CI423&lt;99.5%,3000,IF(CI423&lt;99.6%,2500,IF(CI423&lt;99.7%,2000,IF(CI423&lt;99.8%,1500,))))))))</f>
        <v>0</v>
      </c>
    </row>
    <row r="424" spans="1:122" ht="13.5" thickBot="1" x14ac:dyDescent="0.25">
      <c r="A424" s="84">
        <v>2098</v>
      </c>
      <c r="B424" s="309"/>
      <c r="C424" s="117"/>
      <c r="D424" s="87"/>
      <c r="E424" s="84"/>
      <c r="F424" s="88"/>
      <c r="G424" s="84"/>
      <c r="H424" s="89"/>
      <c r="I424" s="88"/>
      <c r="J424" s="84"/>
      <c r="K424" s="88"/>
      <c r="L424" s="89"/>
      <c r="M424" s="88"/>
      <c r="N424" s="88"/>
      <c r="O424" s="88"/>
      <c r="P424" s="90"/>
      <c r="Q424" s="88"/>
      <c r="R424" s="88"/>
      <c r="S424" s="88"/>
      <c r="T424" s="90"/>
      <c r="U424" s="88"/>
      <c r="V424" s="88"/>
      <c r="W424" s="88"/>
      <c r="X424" s="90"/>
      <c r="Y424" s="84"/>
      <c r="Z424" s="84"/>
      <c r="AA424" s="94"/>
      <c r="AB424" s="114"/>
      <c r="AC424" s="84"/>
      <c r="AD424" s="84"/>
      <c r="AE424" s="114"/>
      <c r="AF424" s="84"/>
      <c r="AG424" s="84"/>
      <c r="AH424" s="114"/>
      <c r="AI424" s="84"/>
      <c r="AJ424" s="84"/>
      <c r="AK424" s="218"/>
      <c r="AL424" s="84"/>
      <c r="AM424" s="94"/>
      <c r="AN424" s="218"/>
      <c r="AO424" s="84"/>
      <c r="AP424" s="94"/>
      <c r="AQ424" s="218"/>
      <c r="AR424" s="84"/>
      <c r="AS424" s="94"/>
      <c r="AT424" s="218"/>
      <c r="AU424" s="84"/>
      <c r="AV424" s="219"/>
      <c r="AW424" s="220"/>
      <c r="AX424" s="220"/>
      <c r="AY424" s="221"/>
      <c r="AZ424" s="115"/>
      <c r="BA424" s="97"/>
      <c r="BB424" s="98"/>
      <c r="BC424" s="98"/>
      <c r="BD424" s="98"/>
      <c r="BE424" s="116"/>
      <c r="BF424" s="101"/>
      <c r="BG424" s="84"/>
      <c r="BH424" s="84"/>
      <c r="BI424" s="102"/>
      <c r="BJ424" s="102"/>
      <c r="BK424" s="102"/>
      <c r="BL424" s="103"/>
      <c r="BM424" s="104"/>
      <c r="BN424" s="102"/>
      <c r="BO424" s="102"/>
      <c r="BP424" s="104"/>
      <c r="BQ424" s="104"/>
      <c r="BR424" s="104"/>
      <c r="BS424" s="231"/>
      <c r="BT424" s="105">
        <f t="shared" si="276"/>
        <v>1</v>
      </c>
      <c r="BU424" s="105">
        <f t="shared" si="277"/>
        <v>1</v>
      </c>
      <c r="BV424" s="105">
        <f t="shared" si="278"/>
        <v>1</v>
      </c>
      <c r="BW424" s="105">
        <f t="shared" si="268"/>
        <v>1</v>
      </c>
      <c r="BX424" s="105">
        <f t="shared" si="279"/>
        <v>1</v>
      </c>
      <c r="BY424" s="105">
        <f t="shared" si="280"/>
        <v>1</v>
      </c>
      <c r="BZ424" s="105">
        <f t="shared" si="281"/>
        <v>1</v>
      </c>
      <c r="CA424" s="215">
        <v>0.98</v>
      </c>
      <c r="CB424" s="215">
        <v>0.9</v>
      </c>
      <c r="CC424" s="314"/>
      <c r="CD424" s="314"/>
      <c r="CE424" s="314"/>
      <c r="CF424" s="314"/>
      <c r="CG424" s="314"/>
      <c r="CH424" s="314"/>
      <c r="CI424" s="314"/>
      <c r="CJ424" s="216">
        <v>0.998</v>
      </c>
      <c r="CK424" s="216">
        <v>0.95</v>
      </c>
      <c r="CL424" s="217">
        <f t="shared" si="269"/>
        <v>0</v>
      </c>
      <c r="CM424" s="217">
        <f t="shared" si="270"/>
        <v>0</v>
      </c>
      <c r="CN424" s="217">
        <f t="shared" si="271"/>
        <v>0</v>
      </c>
      <c r="CO424" s="217">
        <f t="shared" si="272"/>
        <v>0</v>
      </c>
      <c r="CP424" s="217">
        <f t="shared" si="273"/>
        <v>0</v>
      </c>
      <c r="CQ424" s="217">
        <f t="shared" si="274"/>
        <v>0</v>
      </c>
      <c r="CR424" s="217">
        <f t="shared" si="275"/>
        <v>0</v>
      </c>
      <c r="CS424" s="317"/>
      <c r="CT424" s="317"/>
      <c r="CU424" s="317"/>
      <c r="CV424" s="317"/>
      <c r="CW424" s="317"/>
      <c r="CX424" s="317"/>
      <c r="CY424" s="317"/>
      <c r="CZ424" s="316"/>
      <c r="DA424" s="312"/>
      <c r="DB424" s="312"/>
      <c r="DC424" s="312"/>
      <c r="DD424" s="312"/>
      <c r="DE424" s="84">
        <f t="shared" si="258"/>
        <v>0</v>
      </c>
      <c r="DF424" s="84">
        <f t="shared" si="258"/>
        <v>0</v>
      </c>
      <c r="DG424" s="84">
        <f t="shared" si="258"/>
        <v>0</v>
      </c>
      <c r="DH424" s="84">
        <f t="shared" si="259"/>
        <v>0</v>
      </c>
      <c r="DI424" s="84">
        <f t="shared" si="259"/>
        <v>0</v>
      </c>
      <c r="DJ424" s="84">
        <f t="shared" si="259"/>
        <v>0</v>
      </c>
      <c r="DK424" s="84">
        <f t="shared" si="257"/>
        <v>0</v>
      </c>
      <c r="DL424" s="311"/>
      <c r="DM424" s="311"/>
      <c r="DN424" s="311"/>
      <c r="DO424" s="311"/>
      <c r="DP424" s="311"/>
      <c r="DQ424" s="311"/>
      <c r="DR424" s="311"/>
    </row>
    <row r="425" spans="1:122" ht="13.5" thickBot="1" x14ac:dyDescent="0.25">
      <c r="A425" s="84">
        <v>2099</v>
      </c>
      <c r="B425" s="309"/>
      <c r="C425" s="117"/>
      <c r="D425" s="87"/>
      <c r="E425" s="84"/>
      <c r="F425" s="88"/>
      <c r="G425" s="84"/>
      <c r="H425" s="89"/>
      <c r="I425" s="88"/>
      <c r="J425" s="84"/>
      <c r="K425" s="88"/>
      <c r="L425" s="89"/>
      <c r="M425" s="88"/>
      <c r="N425" s="88"/>
      <c r="O425" s="88"/>
      <c r="P425" s="90"/>
      <c r="Q425" s="88"/>
      <c r="R425" s="88"/>
      <c r="S425" s="88"/>
      <c r="T425" s="90"/>
      <c r="U425" s="88"/>
      <c r="V425" s="88"/>
      <c r="W425" s="88"/>
      <c r="X425" s="90"/>
      <c r="Y425" s="84"/>
      <c r="Z425" s="84"/>
      <c r="AA425" s="94"/>
      <c r="AB425" s="114"/>
      <c r="AC425" s="84"/>
      <c r="AD425" s="84"/>
      <c r="AE425" s="114"/>
      <c r="AF425" s="84"/>
      <c r="AG425" s="84"/>
      <c r="AH425" s="114"/>
      <c r="AI425" s="84"/>
      <c r="AJ425" s="84"/>
      <c r="AK425" s="218"/>
      <c r="AL425" s="84"/>
      <c r="AM425" s="94"/>
      <c r="AN425" s="218"/>
      <c r="AO425" s="84"/>
      <c r="AP425" s="94"/>
      <c r="AQ425" s="218"/>
      <c r="AR425" s="84"/>
      <c r="AS425" s="94"/>
      <c r="AT425" s="218"/>
      <c r="AU425" s="84"/>
      <c r="AV425" s="219"/>
      <c r="AW425" s="220"/>
      <c r="AX425" s="220"/>
      <c r="AY425" s="221"/>
      <c r="AZ425" s="115"/>
      <c r="BA425" s="97"/>
      <c r="BB425" s="98"/>
      <c r="BC425" s="98"/>
      <c r="BD425" s="98"/>
      <c r="BE425" s="116"/>
      <c r="BF425" s="101"/>
      <c r="BG425" s="84"/>
      <c r="BH425" s="84"/>
      <c r="BI425" s="102"/>
      <c r="BJ425" s="102"/>
      <c r="BK425" s="102"/>
      <c r="BL425" s="103"/>
      <c r="BM425" s="104"/>
      <c r="BN425" s="102"/>
      <c r="BO425" s="102"/>
      <c r="BP425" s="104"/>
      <c r="BQ425" s="104"/>
      <c r="BR425" s="104"/>
      <c r="BS425" s="231"/>
      <c r="BT425" s="105">
        <f t="shared" si="276"/>
        <v>1</v>
      </c>
      <c r="BU425" s="105">
        <f t="shared" si="277"/>
        <v>1</v>
      </c>
      <c r="BV425" s="105">
        <f t="shared" si="278"/>
        <v>1</v>
      </c>
      <c r="BW425" s="105">
        <f t="shared" si="268"/>
        <v>1</v>
      </c>
      <c r="BX425" s="105">
        <f t="shared" si="279"/>
        <v>1</v>
      </c>
      <c r="BY425" s="105">
        <f t="shared" si="280"/>
        <v>1</v>
      </c>
      <c r="BZ425" s="105">
        <f t="shared" si="281"/>
        <v>1</v>
      </c>
      <c r="CA425" s="215">
        <v>0.98</v>
      </c>
      <c r="CB425" s="215">
        <v>0.9</v>
      </c>
      <c r="CC425" s="314"/>
      <c r="CD425" s="314"/>
      <c r="CE425" s="314"/>
      <c r="CF425" s="314"/>
      <c r="CG425" s="314"/>
      <c r="CH425" s="314"/>
      <c r="CI425" s="314"/>
      <c r="CJ425" s="216">
        <v>0.998</v>
      </c>
      <c r="CK425" s="216">
        <v>0.95</v>
      </c>
      <c r="CL425" s="217">
        <f t="shared" si="269"/>
        <v>0</v>
      </c>
      <c r="CM425" s="217">
        <f t="shared" si="270"/>
        <v>0</v>
      </c>
      <c r="CN425" s="217">
        <f t="shared" si="271"/>
        <v>0</v>
      </c>
      <c r="CO425" s="217">
        <f t="shared" si="272"/>
        <v>0</v>
      </c>
      <c r="CP425" s="217">
        <f t="shared" si="273"/>
        <v>0</v>
      </c>
      <c r="CQ425" s="217">
        <f t="shared" si="274"/>
        <v>0</v>
      </c>
      <c r="CR425" s="217">
        <f t="shared" si="275"/>
        <v>0</v>
      </c>
      <c r="CS425" s="317"/>
      <c r="CT425" s="317"/>
      <c r="CU425" s="317"/>
      <c r="CV425" s="317"/>
      <c r="CW425" s="317"/>
      <c r="CX425" s="317"/>
      <c r="CY425" s="317"/>
      <c r="CZ425" s="316"/>
      <c r="DA425" s="312"/>
      <c r="DB425" s="312"/>
      <c r="DC425" s="312"/>
      <c r="DD425" s="312"/>
      <c r="DE425" s="84">
        <f t="shared" si="258"/>
        <v>0</v>
      </c>
      <c r="DF425" s="84">
        <f t="shared" si="258"/>
        <v>0</v>
      </c>
      <c r="DG425" s="84">
        <f t="shared" si="258"/>
        <v>0</v>
      </c>
      <c r="DH425" s="84">
        <f t="shared" si="259"/>
        <v>0</v>
      </c>
      <c r="DI425" s="84">
        <f t="shared" si="259"/>
        <v>0</v>
      </c>
      <c r="DJ425" s="84">
        <f t="shared" si="259"/>
        <v>0</v>
      </c>
      <c r="DK425" s="84">
        <f t="shared" si="257"/>
        <v>0</v>
      </c>
      <c r="DL425" s="311"/>
      <c r="DM425" s="311"/>
      <c r="DN425" s="311"/>
      <c r="DO425" s="311"/>
      <c r="DP425" s="311"/>
      <c r="DQ425" s="311"/>
      <c r="DR425" s="311"/>
    </row>
    <row r="426" spans="1:122" ht="13.5" thickBot="1" x14ac:dyDescent="0.25">
      <c r="A426" s="84">
        <v>2100</v>
      </c>
      <c r="B426" s="309"/>
      <c r="C426" s="117"/>
      <c r="D426" s="87"/>
      <c r="E426" s="84"/>
      <c r="F426" s="88"/>
      <c r="G426" s="84"/>
      <c r="H426" s="89"/>
      <c r="I426" s="88"/>
      <c r="J426" s="84"/>
      <c r="K426" s="88"/>
      <c r="L426" s="89"/>
      <c r="M426" s="88"/>
      <c r="N426" s="88"/>
      <c r="O426" s="88"/>
      <c r="P426" s="90"/>
      <c r="Q426" s="88"/>
      <c r="R426" s="88"/>
      <c r="S426" s="88"/>
      <c r="T426" s="90"/>
      <c r="U426" s="88"/>
      <c r="V426" s="88"/>
      <c r="W426" s="88"/>
      <c r="X426" s="90"/>
      <c r="Y426" s="84"/>
      <c r="Z426" s="84"/>
      <c r="AA426" s="94"/>
      <c r="AB426" s="114"/>
      <c r="AC426" s="84"/>
      <c r="AD426" s="84"/>
      <c r="AE426" s="114"/>
      <c r="AF426" s="84"/>
      <c r="AG426" s="84"/>
      <c r="AH426" s="114"/>
      <c r="AI426" s="84"/>
      <c r="AJ426" s="84"/>
      <c r="AK426" s="218"/>
      <c r="AL426" s="84"/>
      <c r="AM426" s="94"/>
      <c r="AN426" s="218"/>
      <c r="AO426" s="84"/>
      <c r="AP426" s="94"/>
      <c r="AQ426" s="218"/>
      <c r="AR426" s="84"/>
      <c r="AS426" s="94"/>
      <c r="AT426" s="218"/>
      <c r="AU426" s="84"/>
      <c r="AV426" s="219"/>
      <c r="AW426" s="220"/>
      <c r="AX426" s="220"/>
      <c r="AY426" s="221"/>
      <c r="AZ426" s="115"/>
      <c r="BA426" s="97"/>
      <c r="BB426" s="98"/>
      <c r="BC426" s="98"/>
      <c r="BD426" s="98"/>
      <c r="BE426" s="116"/>
      <c r="BF426" s="101"/>
      <c r="BG426" s="84"/>
      <c r="BH426" s="84"/>
      <c r="BI426" s="102"/>
      <c r="BJ426" s="102"/>
      <c r="BK426" s="102"/>
      <c r="BL426" s="103"/>
      <c r="BM426" s="104"/>
      <c r="BN426" s="102"/>
      <c r="BO426" s="102"/>
      <c r="BP426" s="104"/>
      <c r="BQ426" s="104"/>
      <c r="BR426" s="104"/>
      <c r="BS426" s="231"/>
      <c r="BT426" s="105">
        <f t="shared" si="276"/>
        <v>1</v>
      </c>
      <c r="BU426" s="105">
        <f t="shared" si="277"/>
        <v>1</v>
      </c>
      <c r="BV426" s="105">
        <f t="shared" si="278"/>
        <v>1</v>
      </c>
      <c r="BW426" s="105">
        <f t="shared" si="268"/>
        <v>1</v>
      </c>
      <c r="BX426" s="105">
        <f t="shared" si="279"/>
        <v>1</v>
      </c>
      <c r="BY426" s="105">
        <f t="shared" si="280"/>
        <v>1</v>
      </c>
      <c r="BZ426" s="105">
        <f t="shared" si="281"/>
        <v>1</v>
      </c>
      <c r="CA426" s="215">
        <v>0.98</v>
      </c>
      <c r="CB426" s="215">
        <v>0.9</v>
      </c>
      <c r="CC426" s="314"/>
      <c r="CD426" s="314"/>
      <c r="CE426" s="314"/>
      <c r="CF426" s="314"/>
      <c r="CG426" s="314"/>
      <c r="CH426" s="314"/>
      <c r="CI426" s="314"/>
      <c r="CJ426" s="216">
        <v>0.998</v>
      </c>
      <c r="CK426" s="216">
        <v>0.95</v>
      </c>
      <c r="CL426" s="217">
        <f t="shared" si="269"/>
        <v>0</v>
      </c>
      <c r="CM426" s="217">
        <f t="shared" si="270"/>
        <v>0</v>
      </c>
      <c r="CN426" s="217">
        <f t="shared" si="271"/>
        <v>0</v>
      </c>
      <c r="CO426" s="217">
        <f t="shared" si="272"/>
        <v>0</v>
      </c>
      <c r="CP426" s="217">
        <f t="shared" si="273"/>
        <v>0</v>
      </c>
      <c r="CQ426" s="217">
        <f t="shared" si="274"/>
        <v>0</v>
      </c>
      <c r="CR426" s="217">
        <f t="shared" si="275"/>
        <v>0</v>
      </c>
      <c r="CS426" s="317"/>
      <c r="CT426" s="317"/>
      <c r="CU426" s="317"/>
      <c r="CV426" s="317"/>
      <c r="CW426" s="317"/>
      <c r="CX426" s="317"/>
      <c r="CY426" s="317"/>
      <c r="CZ426" s="316"/>
      <c r="DA426" s="312"/>
      <c r="DB426" s="312"/>
      <c r="DC426" s="312"/>
      <c r="DD426" s="312"/>
      <c r="DE426" s="84">
        <f t="shared" si="258"/>
        <v>0</v>
      </c>
      <c r="DF426" s="84">
        <f t="shared" si="258"/>
        <v>0</v>
      </c>
      <c r="DG426" s="84">
        <f t="shared" si="258"/>
        <v>0</v>
      </c>
      <c r="DH426" s="84">
        <f t="shared" si="259"/>
        <v>0</v>
      </c>
      <c r="DI426" s="84">
        <f t="shared" si="259"/>
        <v>0</v>
      </c>
      <c r="DJ426" s="84">
        <f t="shared" si="259"/>
        <v>0</v>
      </c>
      <c r="DK426" s="84">
        <f t="shared" si="257"/>
        <v>0</v>
      </c>
      <c r="DL426" s="311"/>
      <c r="DM426" s="311"/>
      <c r="DN426" s="311"/>
      <c r="DO426" s="311"/>
      <c r="DP426" s="311"/>
      <c r="DQ426" s="311"/>
      <c r="DR426" s="311"/>
    </row>
    <row r="427" spans="1:122" ht="13.5" thickBot="1" x14ac:dyDescent="0.25">
      <c r="A427" s="84">
        <v>2101</v>
      </c>
      <c r="B427" s="309"/>
      <c r="C427" s="117"/>
      <c r="D427" s="87"/>
      <c r="E427" s="84"/>
      <c r="F427" s="88"/>
      <c r="G427" s="84"/>
      <c r="H427" s="89"/>
      <c r="I427" s="88"/>
      <c r="J427" s="84"/>
      <c r="K427" s="88"/>
      <c r="L427" s="89"/>
      <c r="M427" s="88"/>
      <c r="N427" s="88"/>
      <c r="O427" s="88"/>
      <c r="P427" s="90"/>
      <c r="Q427" s="88"/>
      <c r="R427" s="88"/>
      <c r="S427" s="88"/>
      <c r="T427" s="90"/>
      <c r="U427" s="88"/>
      <c r="V427" s="88"/>
      <c r="W427" s="88"/>
      <c r="X427" s="90"/>
      <c r="Y427" s="84"/>
      <c r="Z427" s="84"/>
      <c r="AA427" s="94"/>
      <c r="AB427" s="114"/>
      <c r="AC427" s="84"/>
      <c r="AD427" s="84"/>
      <c r="AE427" s="114"/>
      <c r="AF427" s="84"/>
      <c r="AG427" s="84"/>
      <c r="AH427" s="114"/>
      <c r="AI427" s="84"/>
      <c r="AJ427" s="84"/>
      <c r="AK427" s="218"/>
      <c r="AL427" s="84"/>
      <c r="AM427" s="94"/>
      <c r="AN427" s="218"/>
      <c r="AO427" s="84"/>
      <c r="AP427" s="94"/>
      <c r="AQ427" s="218"/>
      <c r="AR427" s="84"/>
      <c r="AS427" s="94"/>
      <c r="AT427" s="218"/>
      <c r="AU427" s="84"/>
      <c r="AV427" s="219"/>
      <c r="AW427" s="220"/>
      <c r="AX427" s="220"/>
      <c r="AY427" s="221"/>
      <c r="AZ427" s="115"/>
      <c r="BA427" s="97"/>
      <c r="BB427" s="98"/>
      <c r="BC427" s="98"/>
      <c r="BD427" s="98"/>
      <c r="BE427" s="116"/>
      <c r="BF427" s="101"/>
      <c r="BG427" s="84"/>
      <c r="BH427" s="84"/>
      <c r="BI427" s="102"/>
      <c r="BJ427" s="102"/>
      <c r="BK427" s="102"/>
      <c r="BL427" s="103"/>
      <c r="BM427" s="104"/>
      <c r="BN427" s="102"/>
      <c r="BO427" s="102"/>
      <c r="BP427" s="104"/>
      <c r="BQ427" s="104"/>
      <c r="BR427" s="104"/>
      <c r="BS427" s="231"/>
      <c r="BT427" s="105">
        <f t="shared" si="276"/>
        <v>1</v>
      </c>
      <c r="BU427" s="105">
        <f t="shared" si="277"/>
        <v>1</v>
      </c>
      <c r="BV427" s="105">
        <f t="shared" si="278"/>
        <v>1</v>
      </c>
      <c r="BW427" s="105">
        <f t="shared" si="268"/>
        <v>1</v>
      </c>
      <c r="BX427" s="105">
        <f t="shared" si="279"/>
        <v>1</v>
      </c>
      <c r="BY427" s="105">
        <f t="shared" si="280"/>
        <v>1</v>
      </c>
      <c r="BZ427" s="105">
        <f t="shared" si="281"/>
        <v>1</v>
      </c>
      <c r="CA427" s="215">
        <v>0.98</v>
      </c>
      <c r="CB427" s="215">
        <v>0.9</v>
      </c>
      <c r="CC427" s="314"/>
      <c r="CD427" s="314"/>
      <c r="CE427" s="314"/>
      <c r="CF427" s="314"/>
      <c r="CG427" s="314"/>
      <c r="CH427" s="314"/>
      <c r="CI427" s="314"/>
      <c r="CJ427" s="216">
        <v>0.998</v>
      </c>
      <c r="CK427" s="216">
        <v>0.95</v>
      </c>
      <c r="CL427" s="217">
        <f t="shared" si="269"/>
        <v>0</v>
      </c>
      <c r="CM427" s="217">
        <f t="shared" si="270"/>
        <v>0</v>
      </c>
      <c r="CN427" s="217">
        <f t="shared" si="271"/>
        <v>0</v>
      </c>
      <c r="CO427" s="217">
        <f t="shared" si="272"/>
        <v>0</v>
      </c>
      <c r="CP427" s="217">
        <f t="shared" si="273"/>
        <v>0</v>
      </c>
      <c r="CQ427" s="217">
        <f t="shared" si="274"/>
        <v>0</v>
      </c>
      <c r="CR427" s="217">
        <f t="shared" si="275"/>
        <v>0</v>
      </c>
      <c r="CS427" s="317"/>
      <c r="CT427" s="317"/>
      <c r="CU427" s="317"/>
      <c r="CV427" s="317"/>
      <c r="CW427" s="317"/>
      <c r="CX427" s="317"/>
      <c r="CY427" s="317"/>
      <c r="CZ427" s="316"/>
      <c r="DA427" s="312"/>
      <c r="DB427" s="312"/>
      <c r="DC427" s="312"/>
      <c r="DD427" s="312"/>
      <c r="DE427" s="84">
        <f t="shared" si="258"/>
        <v>0</v>
      </c>
      <c r="DF427" s="84">
        <f t="shared" si="258"/>
        <v>0</v>
      </c>
      <c r="DG427" s="84">
        <f t="shared" si="258"/>
        <v>0</v>
      </c>
      <c r="DH427" s="84">
        <f t="shared" si="259"/>
        <v>0</v>
      </c>
      <c r="DI427" s="84">
        <f t="shared" si="259"/>
        <v>0</v>
      </c>
      <c r="DJ427" s="84">
        <f t="shared" si="259"/>
        <v>0</v>
      </c>
      <c r="DK427" s="84">
        <f t="shared" si="257"/>
        <v>0</v>
      </c>
      <c r="DL427" s="311"/>
      <c r="DM427" s="311"/>
      <c r="DN427" s="311"/>
      <c r="DO427" s="311"/>
      <c r="DP427" s="311"/>
      <c r="DQ427" s="311"/>
      <c r="DR427" s="311"/>
    </row>
    <row r="428" spans="1:122" ht="13.5" thickBot="1" x14ac:dyDescent="0.25">
      <c r="A428" s="84">
        <v>2102</v>
      </c>
      <c r="B428" s="309"/>
      <c r="C428" s="117"/>
      <c r="D428" s="87"/>
      <c r="E428" s="84"/>
      <c r="F428" s="88"/>
      <c r="G428" s="84"/>
      <c r="H428" s="89"/>
      <c r="I428" s="88"/>
      <c r="J428" s="84"/>
      <c r="K428" s="88"/>
      <c r="L428" s="89"/>
      <c r="M428" s="88"/>
      <c r="N428" s="88"/>
      <c r="O428" s="88"/>
      <c r="P428" s="90"/>
      <c r="Q428" s="88"/>
      <c r="R428" s="88"/>
      <c r="S428" s="88"/>
      <c r="T428" s="90"/>
      <c r="U428" s="88"/>
      <c r="V428" s="88"/>
      <c r="W428" s="88"/>
      <c r="X428" s="90"/>
      <c r="Y428" s="84"/>
      <c r="Z428" s="84"/>
      <c r="AA428" s="94"/>
      <c r="AB428" s="114"/>
      <c r="AC428" s="84"/>
      <c r="AD428" s="84"/>
      <c r="AE428" s="114"/>
      <c r="AF428" s="84"/>
      <c r="AG428" s="84"/>
      <c r="AH428" s="114"/>
      <c r="AI428" s="84"/>
      <c r="AJ428" s="84"/>
      <c r="AK428" s="218"/>
      <c r="AL428" s="84"/>
      <c r="AM428" s="94"/>
      <c r="AN428" s="218"/>
      <c r="AO428" s="84"/>
      <c r="AP428" s="94"/>
      <c r="AQ428" s="218"/>
      <c r="AR428" s="84"/>
      <c r="AS428" s="94"/>
      <c r="AT428" s="218"/>
      <c r="AU428" s="84"/>
      <c r="AV428" s="219"/>
      <c r="AW428" s="220"/>
      <c r="AX428" s="220"/>
      <c r="AY428" s="221"/>
      <c r="AZ428" s="115"/>
      <c r="BA428" s="97"/>
      <c r="BB428" s="98"/>
      <c r="BC428" s="98"/>
      <c r="BD428" s="98"/>
      <c r="BE428" s="116"/>
      <c r="BF428" s="101"/>
      <c r="BG428" s="84"/>
      <c r="BH428" s="84"/>
      <c r="BI428" s="102"/>
      <c r="BJ428" s="102"/>
      <c r="BK428" s="102"/>
      <c r="BL428" s="103"/>
      <c r="BM428" s="104"/>
      <c r="BN428" s="102"/>
      <c r="BO428" s="102"/>
      <c r="BP428" s="104"/>
      <c r="BQ428" s="104"/>
      <c r="BR428" s="104"/>
      <c r="BS428" s="231"/>
      <c r="BT428" s="105">
        <f t="shared" si="276"/>
        <v>1</v>
      </c>
      <c r="BU428" s="105">
        <f t="shared" si="277"/>
        <v>1</v>
      </c>
      <c r="BV428" s="105">
        <f t="shared" si="278"/>
        <v>1</v>
      </c>
      <c r="BW428" s="105">
        <f t="shared" si="268"/>
        <v>1</v>
      </c>
      <c r="BX428" s="105">
        <f t="shared" si="279"/>
        <v>1</v>
      </c>
      <c r="BY428" s="105">
        <f t="shared" si="280"/>
        <v>1</v>
      </c>
      <c r="BZ428" s="105">
        <f t="shared" si="281"/>
        <v>1</v>
      </c>
      <c r="CA428" s="215">
        <v>0.98</v>
      </c>
      <c r="CB428" s="215">
        <v>0.9</v>
      </c>
      <c r="CC428" s="314"/>
      <c r="CD428" s="314"/>
      <c r="CE428" s="314"/>
      <c r="CF428" s="314"/>
      <c r="CG428" s="314"/>
      <c r="CH428" s="314"/>
      <c r="CI428" s="314"/>
      <c r="CJ428" s="216">
        <v>0.998</v>
      </c>
      <c r="CK428" s="216">
        <v>0.95</v>
      </c>
      <c r="CL428" s="217">
        <f t="shared" si="269"/>
        <v>0</v>
      </c>
      <c r="CM428" s="217">
        <f t="shared" si="270"/>
        <v>0</v>
      </c>
      <c r="CN428" s="217">
        <f t="shared" si="271"/>
        <v>0</v>
      </c>
      <c r="CO428" s="217">
        <f t="shared" si="272"/>
        <v>0</v>
      </c>
      <c r="CP428" s="217">
        <f t="shared" si="273"/>
        <v>0</v>
      </c>
      <c r="CQ428" s="217">
        <f t="shared" si="274"/>
        <v>0</v>
      </c>
      <c r="CR428" s="217">
        <f t="shared" si="275"/>
        <v>0</v>
      </c>
      <c r="CS428" s="317"/>
      <c r="CT428" s="317"/>
      <c r="CU428" s="317"/>
      <c r="CV428" s="317"/>
      <c r="CW428" s="317"/>
      <c r="CX428" s="317"/>
      <c r="CY428" s="317"/>
      <c r="CZ428" s="316"/>
      <c r="DA428" s="312"/>
      <c r="DB428" s="312"/>
      <c r="DC428" s="312"/>
      <c r="DD428" s="312"/>
      <c r="DE428" s="84">
        <f t="shared" si="258"/>
        <v>0</v>
      </c>
      <c r="DF428" s="84">
        <f t="shared" si="258"/>
        <v>0</v>
      </c>
      <c r="DG428" s="84">
        <f t="shared" si="258"/>
        <v>0</v>
      </c>
      <c r="DH428" s="84">
        <f t="shared" si="259"/>
        <v>0</v>
      </c>
      <c r="DI428" s="84">
        <f t="shared" si="259"/>
        <v>0</v>
      </c>
      <c r="DJ428" s="84">
        <f t="shared" si="259"/>
        <v>0</v>
      </c>
      <c r="DK428" s="84">
        <f t="shared" si="257"/>
        <v>0</v>
      </c>
      <c r="DL428" s="311"/>
      <c r="DM428" s="311"/>
      <c r="DN428" s="311"/>
      <c r="DO428" s="311"/>
      <c r="DP428" s="311"/>
      <c r="DQ428" s="311"/>
      <c r="DR428" s="311"/>
    </row>
    <row r="429" spans="1:122" ht="13.5" thickBot="1" x14ac:dyDescent="0.25">
      <c r="A429" s="84">
        <v>2103</v>
      </c>
      <c r="B429" s="310"/>
      <c r="C429" s="117"/>
      <c r="D429" s="87"/>
      <c r="E429" s="84"/>
      <c r="F429" s="88"/>
      <c r="G429" s="84"/>
      <c r="H429" s="89"/>
      <c r="I429" s="88"/>
      <c r="J429" s="84"/>
      <c r="K429" s="88"/>
      <c r="L429" s="89"/>
      <c r="M429" s="88"/>
      <c r="N429" s="88"/>
      <c r="O429" s="88"/>
      <c r="P429" s="90"/>
      <c r="Q429" s="88"/>
      <c r="R429" s="88"/>
      <c r="S429" s="88"/>
      <c r="T429" s="90"/>
      <c r="U429" s="88"/>
      <c r="V429" s="88"/>
      <c r="W429" s="88"/>
      <c r="X429" s="90"/>
      <c r="Y429" s="84"/>
      <c r="Z429" s="84"/>
      <c r="AA429" s="94"/>
      <c r="AB429" s="114"/>
      <c r="AC429" s="84"/>
      <c r="AD429" s="84"/>
      <c r="AE429" s="114"/>
      <c r="AF429" s="84"/>
      <c r="AG429" s="84"/>
      <c r="AH429" s="114"/>
      <c r="AI429" s="84"/>
      <c r="AJ429" s="84"/>
      <c r="AK429" s="218"/>
      <c r="AL429" s="84"/>
      <c r="AM429" s="94"/>
      <c r="AN429" s="218"/>
      <c r="AO429" s="84"/>
      <c r="AP429" s="94"/>
      <c r="AQ429" s="218"/>
      <c r="AR429" s="84"/>
      <c r="AS429" s="94"/>
      <c r="AT429" s="218"/>
      <c r="AU429" s="84"/>
      <c r="AV429" s="219"/>
      <c r="AW429" s="220"/>
      <c r="AX429" s="220"/>
      <c r="AY429" s="221"/>
      <c r="AZ429" s="115"/>
      <c r="BA429" s="97"/>
      <c r="BB429" s="98"/>
      <c r="BC429" s="98"/>
      <c r="BD429" s="98"/>
      <c r="BE429" s="116"/>
      <c r="BF429" s="101"/>
      <c r="BG429" s="84"/>
      <c r="BH429" s="84"/>
      <c r="BI429" s="102"/>
      <c r="BJ429" s="102"/>
      <c r="BK429" s="102"/>
      <c r="BL429" s="103"/>
      <c r="BM429" s="104"/>
      <c r="BN429" s="102"/>
      <c r="BO429" s="102"/>
      <c r="BP429" s="104"/>
      <c r="BQ429" s="104"/>
      <c r="BR429" s="104"/>
      <c r="BS429" s="231"/>
      <c r="BT429" s="105">
        <f t="shared" si="276"/>
        <v>1</v>
      </c>
      <c r="BU429" s="105">
        <f t="shared" si="277"/>
        <v>1</v>
      </c>
      <c r="BV429" s="105">
        <f t="shared" si="278"/>
        <v>1</v>
      </c>
      <c r="BW429" s="105">
        <f t="shared" si="268"/>
        <v>1</v>
      </c>
      <c r="BX429" s="105">
        <f t="shared" si="279"/>
        <v>1</v>
      </c>
      <c r="BY429" s="105">
        <f t="shared" si="280"/>
        <v>1</v>
      </c>
      <c r="BZ429" s="105">
        <f t="shared" si="281"/>
        <v>1</v>
      </c>
      <c r="CA429" s="215">
        <v>0.98</v>
      </c>
      <c r="CB429" s="215">
        <v>0.9</v>
      </c>
      <c r="CC429" s="315"/>
      <c r="CD429" s="315"/>
      <c r="CE429" s="315"/>
      <c r="CF429" s="315"/>
      <c r="CG429" s="315"/>
      <c r="CH429" s="315"/>
      <c r="CI429" s="315"/>
      <c r="CJ429" s="216">
        <v>0.998</v>
      </c>
      <c r="CK429" s="216">
        <v>0.95</v>
      </c>
      <c r="CL429" s="217">
        <f t="shared" si="269"/>
        <v>0</v>
      </c>
      <c r="CM429" s="217">
        <f t="shared" si="270"/>
        <v>0</v>
      </c>
      <c r="CN429" s="217">
        <f t="shared" si="271"/>
        <v>0</v>
      </c>
      <c r="CO429" s="217">
        <f t="shared" si="272"/>
        <v>0</v>
      </c>
      <c r="CP429" s="217">
        <f t="shared" si="273"/>
        <v>0</v>
      </c>
      <c r="CQ429" s="217">
        <f t="shared" si="274"/>
        <v>0</v>
      </c>
      <c r="CR429" s="217">
        <f t="shared" si="275"/>
        <v>0</v>
      </c>
      <c r="CS429" s="317"/>
      <c r="CT429" s="317"/>
      <c r="CU429" s="317"/>
      <c r="CV429" s="317"/>
      <c r="CW429" s="317"/>
      <c r="CX429" s="317"/>
      <c r="CY429" s="317"/>
      <c r="CZ429" s="316"/>
      <c r="DA429" s="312"/>
      <c r="DB429" s="312"/>
      <c r="DC429" s="312"/>
      <c r="DD429" s="312"/>
      <c r="DE429" s="84">
        <f t="shared" si="258"/>
        <v>0</v>
      </c>
      <c r="DF429" s="84">
        <f t="shared" si="258"/>
        <v>0</v>
      </c>
      <c r="DG429" s="84">
        <f t="shared" si="258"/>
        <v>0</v>
      </c>
      <c r="DH429" s="84">
        <f t="shared" si="259"/>
        <v>0</v>
      </c>
      <c r="DI429" s="84">
        <f t="shared" si="259"/>
        <v>0</v>
      </c>
      <c r="DJ429" s="84">
        <f t="shared" si="259"/>
        <v>0</v>
      </c>
      <c r="DK429" s="84">
        <f t="shared" si="257"/>
        <v>0</v>
      </c>
      <c r="DL429" s="311"/>
      <c r="DM429" s="311"/>
      <c r="DN429" s="311"/>
      <c r="DO429" s="311"/>
      <c r="DP429" s="311"/>
      <c r="DQ429" s="311"/>
      <c r="DR429" s="311"/>
    </row>
    <row r="430" spans="1:122" ht="13.5" thickBot="1" x14ac:dyDescent="0.25">
      <c r="A430" s="84">
        <v>2104</v>
      </c>
      <c r="B430" s="308">
        <v>28</v>
      </c>
      <c r="C430" s="117"/>
      <c r="D430" s="87"/>
      <c r="E430" s="84"/>
      <c r="F430" s="88"/>
      <c r="G430" s="84"/>
      <c r="H430" s="89"/>
      <c r="I430" s="88"/>
      <c r="J430" s="84"/>
      <c r="K430" s="88"/>
      <c r="L430" s="89"/>
      <c r="M430" s="88"/>
      <c r="N430" s="88"/>
      <c r="O430" s="88"/>
      <c r="P430" s="90"/>
      <c r="Q430" s="88"/>
      <c r="R430" s="88"/>
      <c r="S430" s="88"/>
      <c r="T430" s="90"/>
      <c r="U430" s="88"/>
      <c r="V430" s="88"/>
      <c r="W430" s="88"/>
      <c r="X430" s="90"/>
      <c r="Y430" s="84"/>
      <c r="Z430" s="84"/>
      <c r="AA430" s="94"/>
      <c r="AB430" s="114"/>
      <c r="AC430" s="84"/>
      <c r="AD430" s="84"/>
      <c r="AE430" s="114"/>
      <c r="AF430" s="84"/>
      <c r="AG430" s="84"/>
      <c r="AH430" s="114"/>
      <c r="AI430" s="84"/>
      <c r="AJ430" s="84"/>
      <c r="AK430" s="218"/>
      <c r="AL430" s="84"/>
      <c r="AM430" s="94"/>
      <c r="AN430" s="218"/>
      <c r="AO430" s="84"/>
      <c r="AP430" s="94"/>
      <c r="AQ430" s="218"/>
      <c r="AR430" s="84"/>
      <c r="AS430" s="94"/>
      <c r="AT430" s="218"/>
      <c r="AU430" s="84"/>
      <c r="AV430" s="219"/>
      <c r="AW430" s="220"/>
      <c r="AX430" s="220"/>
      <c r="AY430" s="221"/>
      <c r="AZ430" s="115"/>
      <c r="BA430" s="97"/>
      <c r="BB430" s="98"/>
      <c r="BC430" s="98"/>
      <c r="BD430" s="98"/>
      <c r="BE430" s="116"/>
      <c r="BF430" s="101"/>
      <c r="BG430" s="84"/>
      <c r="BH430" s="84"/>
      <c r="BI430" s="102"/>
      <c r="BJ430" s="102"/>
      <c r="BK430" s="102"/>
      <c r="BL430" s="103"/>
      <c r="BM430" s="104"/>
      <c r="BN430" s="102"/>
      <c r="BO430" s="102"/>
      <c r="BP430" s="104"/>
      <c r="BQ430" s="104"/>
      <c r="BR430" s="104"/>
      <c r="BS430" s="231"/>
      <c r="BT430" s="105">
        <f t="shared" si="276"/>
        <v>1</v>
      </c>
      <c r="BU430" s="105">
        <f t="shared" si="277"/>
        <v>1</v>
      </c>
      <c r="BV430" s="105">
        <f t="shared" si="278"/>
        <v>1</v>
      </c>
      <c r="BW430" s="105">
        <f t="shared" si="268"/>
        <v>1</v>
      </c>
      <c r="BX430" s="105">
        <f t="shared" si="279"/>
        <v>1</v>
      </c>
      <c r="BY430" s="105">
        <f t="shared" si="280"/>
        <v>1</v>
      </c>
      <c r="BZ430" s="105">
        <f t="shared" si="281"/>
        <v>1</v>
      </c>
      <c r="CA430" s="215">
        <v>0.98</v>
      </c>
      <c r="CB430" s="215">
        <v>0.9</v>
      </c>
      <c r="CC430" s="313">
        <f t="shared" ref="CC430:CI430" si="284">AVERAGE(BT430:BT436)</f>
        <v>1</v>
      </c>
      <c r="CD430" s="313">
        <f t="shared" si="284"/>
        <v>1</v>
      </c>
      <c r="CE430" s="313">
        <f t="shared" si="284"/>
        <v>1</v>
      </c>
      <c r="CF430" s="313">
        <f t="shared" si="284"/>
        <v>1</v>
      </c>
      <c r="CG430" s="313">
        <f t="shared" si="284"/>
        <v>1</v>
      </c>
      <c r="CH430" s="313">
        <f t="shared" si="284"/>
        <v>1</v>
      </c>
      <c r="CI430" s="313">
        <f t="shared" si="284"/>
        <v>1</v>
      </c>
      <c r="CJ430" s="216">
        <v>0.998</v>
      </c>
      <c r="CK430" s="216">
        <v>0.95</v>
      </c>
      <c r="CL430" s="217">
        <f t="shared" si="269"/>
        <v>0</v>
      </c>
      <c r="CM430" s="217">
        <f t="shared" si="270"/>
        <v>0</v>
      </c>
      <c r="CN430" s="217">
        <f t="shared" si="271"/>
        <v>0</v>
      </c>
      <c r="CO430" s="217">
        <f t="shared" si="272"/>
        <v>0</v>
      </c>
      <c r="CP430" s="217">
        <f t="shared" si="273"/>
        <v>0</v>
      </c>
      <c r="CQ430" s="217">
        <f t="shared" si="274"/>
        <v>0</v>
      </c>
      <c r="CR430" s="217">
        <f t="shared" si="275"/>
        <v>0</v>
      </c>
      <c r="CS430" s="316">
        <f t="shared" ref="CS430:CY430" si="285">AVERAGE(CL430:CL436)</f>
        <v>0</v>
      </c>
      <c r="CT430" s="316">
        <f t="shared" si="285"/>
        <v>0</v>
      </c>
      <c r="CU430" s="316">
        <f t="shared" si="285"/>
        <v>0</v>
      </c>
      <c r="CV430" s="316">
        <f t="shared" si="285"/>
        <v>0</v>
      </c>
      <c r="CW430" s="316">
        <f t="shared" si="285"/>
        <v>0</v>
      </c>
      <c r="CX430" s="316">
        <f t="shared" si="285"/>
        <v>0</v>
      </c>
      <c r="CY430" s="316">
        <f t="shared" si="285"/>
        <v>0</v>
      </c>
      <c r="CZ430" s="316" t="e">
        <f>(SUM(Q429:Q435)-SUM(R429:R435))/SUM(Q429:Q435)</f>
        <v>#DIV/0!</v>
      </c>
      <c r="DA430" s="312" t="e">
        <f>(SUM(U429:U435)-SUM(V429:V435))/SUM(U429:U435)</f>
        <v>#DIV/0!</v>
      </c>
      <c r="DB430" s="312" t="e">
        <f>((SUM(E429:E435)-SUM(F429:F435))/SUM(E429:E435))</f>
        <v>#DIV/0!</v>
      </c>
      <c r="DC430" s="312" t="e">
        <f>((SUM(I429:I435)-SUM(J429:J435))/SUM(I429:I435))</f>
        <v>#DIV/0!</v>
      </c>
      <c r="DD430" s="312" t="e">
        <f>((SUM(M429:M435)-SUM(N429:N435))/SUM(M429:M435))</f>
        <v>#DIV/0!</v>
      </c>
      <c r="DE430" s="84">
        <f t="shared" si="258"/>
        <v>0</v>
      </c>
      <c r="DF430" s="84">
        <f t="shared" si="258"/>
        <v>0</v>
      </c>
      <c r="DG430" s="84">
        <f t="shared" si="258"/>
        <v>0</v>
      </c>
      <c r="DH430" s="84">
        <f t="shared" si="259"/>
        <v>0</v>
      </c>
      <c r="DI430" s="84">
        <f t="shared" si="259"/>
        <v>0</v>
      </c>
      <c r="DJ430" s="84">
        <f t="shared" si="259"/>
        <v>0</v>
      </c>
      <c r="DK430" s="84">
        <f t="shared" si="257"/>
        <v>0</v>
      </c>
      <c r="DL430" s="311">
        <f>IF(CC430&lt;99%,5000,IF(CC430&lt;99.2%,4500,IF(CC430&lt;99.3%,4000,IF(CC430&lt;99.4%,3500,IF(CC430&lt;99.5%,3000,IF(CC430&lt;99.6%,2500,IF(CC430&lt;99.7%,2000,IF(CC430&lt;99.8%,1500,))))))))</f>
        <v>0</v>
      </c>
      <c r="DM430" s="311">
        <f>IF(CD430&lt;99%,5000,IF(CD430&lt;99.2%,4500,IF(CD430&lt;99.3%,4000,IF(CD430&lt;99.4%,3500,IF(CD430&lt;99.5%,3000,IF(CD430&lt;99.6%,2500,IF(CD430&lt;99.7%,2000,IF(CD430&lt;99.8%,1500,))))))))</f>
        <v>0</v>
      </c>
      <c r="DN430" s="311">
        <f>IF(CE430&lt;99%,5000,IF(CE430&lt;99.2%,4500,IF(CE430&lt;99.3%,4000,IF(CE430&lt;99.4%,3500,IF(CE430&lt;99.5%,3000,IF(CE430&lt;99.6%,2500,IF(CE430&lt;99.7%,2000,IF(CE430&lt;99.8%,1500,))))))))</f>
        <v>0</v>
      </c>
      <c r="DO430" s="311">
        <f>IF(CF430&lt;88.2%,5000,IF(CF430&lt;88.4%,4500,IF(CF430&lt;88.5%,4000,IF(CF430&lt;88.6%,3500,IF(CF430&lt;88.7%,3000,IF(CF430&lt;88.8%,2500,IF(CF430&lt;88.9%,2000,IF(CF430&lt;90%,1500,))))))))</f>
        <v>0</v>
      </c>
      <c r="DP430" s="311">
        <f>IF(CG430&lt;99%,5000,IF(CG430&lt;99.2%,4500,IF(CG430&lt;99.3%,4000,IF(CG430&lt;99.4%,3500,IF(CG430&lt;99.5%,3000,IF(CG430&lt;99.6%,2500,IF(CG430&lt;99.7%,2000,IF(CG430&lt;99.8%,1500,))))))))</f>
        <v>0</v>
      </c>
      <c r="DQ430" s="311">
        <f>IF(CH430&lt;99%,5000,IF(CH430&lt;99.2%,4500,IF(CH430&lt;99.3%,4000,IF(CH430&lt;99.4%,3500,IF(CH430&lt;99.5%,3000,IF(CH430&lt;99.6%,2500,IF(CH430&lt;99.7%,2000,IF(CH430&lt;99.8%,1500,))))))))</f>
        <v>0</v>
      </c>
      <c r="DR430" s="311">
        <f>IF(CI430&lt;99%,5000,IF(CI430&lt;99.2%,4500,IF(CI430&lt;99.3%,4000,IF(CI430&lt;99.4%,3500,IF(CI430&lt;99.5%,3000,IF(CI430&lt;99.6%,2500,IF(CI430&lt;99.7%,2000,IF(CI430&lt;99.8%,1500,))))))))</f>
        <v>0</v>
      </c>
    </row>
    <row r="431" spans="1:122" ht="13.5" thickBot="1" x14ac:dyDescent="0.25">
      <c r="A431" s="84">
        <v>2105</v>
      </c>
      <c r="B431" s="309"/>
      <c r="C431" s="117"/>
      <c r="D431" s="87"/>
      <c r="E431" s="84"/>
      <c r="F431" s="88"/>
      <c r="G431" s="84"/>
      <c r="H431" s="89"/>
      <c r="I431" s="88"/>
      <c r="J431" s="84"/>
      <c r="K431" s="88"/>
      <c r="L431" s="89"/>
      <c r="M431" s="88"/>
      <c r="N431" s="88"/>
      <c r="O431" s="88"/>
      <c r="P431" s="90"/>
      <c r="Q431" s="88"/>
      <c r="R431" s="88"/>
      <c r="S431" s="88"/>
      <c r="T431" s="90"/>
      <c r="U431" s="88"/>
      <c r="V431" s="88"/>
      <c r="W431" s="88"/>
      <c r="X431" s="90"/>
      <c r="Y431" s="84"/>
      <c r="Z431" s="84"/>
      <c r="AA431" s="94"/>
      <c r="AB431" s="114"/>
      <c r="AC431" s="84"/>
      <c r="AD431" s="84"/>
      <c r="AE431" s="114"/>
      <c r="AF431" s="84"/>
      <c r="AG431" s="84"/>
      <c r="AH431" s="114"/>
      <c r="AI431" s="84"/>
      <c r="AJ431" s="84"/>
      <c r="AK431" s="218"/>
      <c r="AL431" s="84"/>
      <c r="AM431" s="94"/>
      <c r="AN431" s="218"/>
      <c r="AO431" s="84"/>
      <c r="AP431" s="94"/>
      <c r="AQ431" s="218"/>
      <c r="AR431" s="84"/>
      <c r="AS431" s="94"/>
      <c r="AT431" s="218"/>
      <c r="AU431" s="84"/>
      <c r="AV431" s="219"/>
      <c r="AW431" s="220"/>
      <c r="AX431" s="220"/>
      <c r="AY431" s="221"/>
      <c r="AZ431" s="115"/>
      <c r="BA431" s="97"/>
      <c r="BB431" s="98"/>
      <c r="BC431" s="98"/>
      <c r="BD431" s="98"/>
      <c r="BE431" s="116"/>
      <c r="BF431" s="101"/>
      <c r="BG431" s="84"/>
      <c r="BH431" s="84"/>
      <c r="BI431" s="102"/>
      <c r="BJ431" s="102"/>
      <c r="BK431" s="102"/>
      <c r="BL431" s="103"/>
      <c r="BM431" s="104"/>
      <c r="BN431" s="102"/>
      <c r="BO431" s="102"/>
      <c r="BP431" s="104"/>
      <c r="BQ431" s="104"/>
      <c r="BR431" s="104"/>
      <c r="BS431" s="231"/>
      <c r="BT431" s="105">
        <f t="shared" si="276"/>
        <v>1</v>
      </c>
      <c r="BU431" s="105">
        <f t="shared" si="277"/>
        <v>1</v>
      </c>
      <c r="BV431" s="105">
        <f t="shared" si="278"/>
        <v>1</v>
      </c>
      <c r="BW431" s="105">
        <f t="shared" si="268"/>
        <v>1</v>
      </c>
      <c r="BX431" s="105">
        <f t="shared" si="279"/>
        <v>1</v>
      </c>
      <c r="BY431" s="105">
        <f t="shared" si="280"/>
        <v>1</v>
      </c>
      <c r="BZ431" s="105">
        <f t="shared" si="281"/>
        <v>1</v>
      </c>
      <c r="CA431" s="215">
        <v>0.98</v>
      </c>
      <c r="CB431" s="215">
        <v>0.9</v>
      </c>
      <c r="CC431" s="314"/>
      <c r="CD431" s="314"/>
      <c r="CE431" s="314"/>
      <c r="CF431" s="314"/>
      <c r="CG431" s="314"/>
      <c r="CH431" s="314"/>
      <c r="CI431" s="314"/>
      <c r="CJ431" s="216">
        <v>0.998</v>
      </c>
      <c r="CK431" s="216">
        <v>0.95</v>
      </c>
      <c r="CL431" s="217">
        <f t="shared" si="269"/>
        <v>0</v>
      </c>
      <c r="CM431" s="217">
        <f t="shared" si="270"/>
        <v>0</v>
      </c>
      <c r="CN431" s="217">
        <f t="shared" si="271"/>
        <v>0</v>
      </c>
      <c r="CO431" s="217">
        <f t="shared" si="272"/>
        <v>0</v>
      </c>
      <c r="CP431" s="217">
        <f t="shared" si="273"/>
        <v>0</v>
      </c>
      <c r="CQ431" s="217">
        <f t="shared" si="274"/>
        <v>0</v>
      </c>
      <c r="CR431" s="217">
        <f t="shared" si="275"/>
        <v>0</v>
      </c>
      <c r="CS431" s="317"/>
      <c r="CT431" s="317"/>
      <c r="CU431" s="317"/>
      <c r="CV431" s="317"/>
      <c r="CW431" s="317"/>
      <c r="CX431" s="317"/>
      <c r="CY431" s="317"/>
      <c r="CZ431" s="316"/>
      <c r="DA431" s="312"/>
      <c r="DB431" s="312"/>
      <c r="DC431" s="312"/>
      <c r="DD431" s="312"/>
      <c r="DE431" s="84">
        <f t="shared" si="258"/>
        <v>0</v>
      </c>
      <c r="DF431" s="84">
        <f t="shared" si="258"/>
        <v>0</v>
      </c>
      <c r="DG431" s="84">
        <f t="shared" si="258"/>
        <v>0</v>
      </c>
      <c r="DH431" s="84">
        <f t="shared" si="259"/>
        <v>0</v>
      </c>
      <c r="DI431" s="84">
        <f t="shared" si="259"/>
        <v>0</v>
      </c>
      <c r="DJ431" s="84">
        <f t="shared" si="259"/>
        <v>0</v>
      </c>
      <c r="DK431" s="84">
        <f t="shared" si="257"/>
        <v>0</v>
      </c>
      <c r="DL431" s="311"/>
      <c r="DM431" s="311"/>
      <c r="DN431" s="311"/>
      <c r="DO431" s="311"/>
      <c r="DP431" s="311"/>
      <c r="DQ431" s="311"/>
      <c r="DR431" s="311"/>
    </row>
    <row r="432" spans="1:122" ht="13.5" thickBot="1" x14ac:dyDescent="0.25">
      <c r="A432" s="84">
        <v>2106</v>
      </c>
      <c r="B432" s="309"/>
      <c r="C432" s="117"/>
      <c r="D432" s="87"/>
      <c r="E432" s="84"/>
      <c r="F432" s="88"/>
      <c r="G432" s="84"/>
      <c r="H432" s="89"/>
      <c r="I432" s="88"/>
      <c r="J432" s="84"/>
      <c r="K432" s="88"/>
      <c r="L432" s="89"/>
      <c r="M432" s="88"/>
      <c r="N432" s="88"/>
      <c r="O432" s="88"/>
      <c r="P432" s="90"/>
      <c r="Q432" s="88"/>
      <c r="R432" s="88"/>
      <c r="S432" s="88"/>
      <c r="T432" s="90"/>
      <c r="U432" s="88"/>
      <c r="V432" s="88"/>
      <c r="W432" s="88"/>
      <c r="X432" s="90"/>
      <c r="Y432" s="84"/>
      <c r="Z432" s="84"/>
      <c r="AA432" s="94"/>
      <c r="AB432" s="114"/>
      <c r="AC432" s="84"/>
      <c r="AD432" s="84"/>
      <c r="AE432" s="114"/>
      <c r="AF432" s="84"/>
      <c r="AG432" s="84"/>
      <c r="AH432" s="114"/>
      <c r="AI432" s="84"/>
      <c r="AJ432" s="84"/>
      <c r="AK432" s="218"/>
      <c r="AL432" s="84"/>
      <c r="AM432" s="94"/>
      <c r="AN432" s="218"/>
      <c r="AO432" s="84"/>
      <c r="AP432" s="94"/>
      <c r="AQ432" s="218"/>
      <c r="AR432" s="84"/>
      <c r="AS432" s="94"/>
      <c r="AT432" s="218"/>
      <c r="AU432" s="84"/>
      <c r="AV432" s="219"/>
      <c r="AW432" s="220"/>
      <c r="AX432" s="220"/>
      <c r="AY432" s="221"/>
      <c r="AZ432" s="115"/>
      <c r="BA432" s="97"/>
      <c r="BB432" s="98"/>
      <c r="BC432" s="98"/>
      <c r="BD432" s="98"/>
      <c r="BE432" s="116"/>
      <c r="BF432" s="101"/>
      <c r="BG432" s="84"/>
      <c r="BH432" s="84"/>
      <c r="BI432" s="102"/>
      <c r="BJ432" s="102"/>
      <c r="BK432" s="102"/>
      <c r="BL432" s="103"/>
      <c r="BM432" s="104"/>
      <c r="BN432" s="102"/>
      <c r="BO432" s="102"/>
      <c r="BP432" s="104"/>
      <c r="BQ432" s="104"/>
      <c r="BR432" s="104"/>
      <c r="BS432" s="231"/>
      <c r="BT432" s="105">
        <f t="shared" si="276"/>
        <v>1</v>
      </c>
      <c r="BU432" s="105">
        <f t="shared" si="277"/>
        <v>1</v>
      </c>
      <c r="BV432" s="105">
        <f t="shared" si="278"/>
        <v>1</v>
      </c>
      <c r="BW432" s="105">
        <f t="shared" si="268"/>
        <v>1</v>
      </c>
      <c r="BX432" s="105">
        <f t="shared" si="279"/>
        <v>1</v>
      </c>
      <c r="BY432" s="105">
        <f t="shared" si="280"/>
        <v>1</v>
      </c>
      <c r="BZ432" s="105">
        <f t="shared" si="281"/>
        <v>1</v>
      </c>
      <c r="CA432" s="215">
        <v>0.98</v>
      </c>
      <c r="CB432" s="215">
        <v>0.9</v>
      </c>
      <c r="CC432" s="314"/>
      <c r="CD432" s="314"/>
      <c r="CE432" s="314"/>
      <c r="CF432" s="314"/>
      <c r="CG432" s="314"/>
      <c r="CH432" s="314"/>
      <c r="CI432" s="314"/>
      <c r="CJ432" s="216">
        <v>0.998</v>
      </c>
      <c r="CK432" s="216">
        <v>0.95</v>
      </c>
      <c r="CL432" s="217">
        <f t="shared" si="269"/>
        <v>0</v>
      </c>
      <c r="CM432" s="217">
        <f t="shared" si="270"/>
        <v>0</v>
      </c>
      <c r="CN432" s="217">
        <f t="shared" si="271"/>
        <v>0</v>
      </c>
      <c r="CO432" s="217">
        <f t="shared" si="272"/>
        <v>0</v>
      </c>
      <c r="CP432" s="217">
        <f t="shared" si="273"/>
        <v>0</v>
      </c>
      <c r="CQ432" s="217">
        <f t="shared" si="274"/>
        <v>0</v>
      </c>
      <c r="CR432" s="217">
        <f t="shared" si="275"/>
        <v>0</v>
      </c>
      <c r="CS432" s="317"/>
      <c r="CT432" s="317"/>
      <c r="CU432" s="317"/>
      <c r="CV432" s="317"/>
      <c r="CW432" s="317"/>
      <c r="CX432" s="317"/>
      <c r="CY432" s="317"/>
      <c r="CZ432" s="316"/>
      <c r="DA432" s="312"/>
      <c r="DB432" s="312"/>
      <c r="DC432" s="312"/>
      <c r="DD432" s="312"/>
      <c r="DE432" s="84">
        <f t="shared" si="258"/>
        <v>0</v>
      </c>
      <c r="DF432" s="84">
        <f t="shared" si="258"/>
        <v>0</v>
      </c>
      <c r="DG432" s="84">
        <f t="shared" si="258"/>
        <v>0</v>
      </c>
      <c r="DH432" s="84">
        <f t="shared" si="259"/>
        <v>0</v>
      </c>
      <c r="DI432" s="84">
        <f t="shared" si="259"/>
        <v>0</v>
      </c>
      <c r="DJ432" s="84">
        <f t="shared" si="259"/>
        <v>0</v>
      </c>
      <c r="DK432" s="84">
        <f t="shared" si="257"/>
        <v>0</v>
      </c>
      <c r="DL432" s="311"/>
      <c r="DM432" s="311"/>
      <c r="DN432" s="311"/>
      <c r="DO432" s="311"/>
      <c r="DP432" s="311"/>
      <c r="DQ432" s="311"/>
      <c r="DR432" s="311"/>
    </row>
    <row r="433" spans="1:122" ht="13.5" thickBot="1" x14ac:dyDescent="0.25">
      <c r="A433" s="84">
        <v>2107</v>
      </c>
      <c r="B433" s="309"/>
      <c r="C433" s="117"/>
      <c r="D433" s="87"/>
      <c r="E433" s="84"/>
      <c r="F433" s="88"/>
      <c r="G433" s="84"/>
      <c r="H433" s="89"/>
      <c r="I433" s="88"/>
      <c r="J433" s="84"/>
      <c r="K433" s="88"/>
      <c r="L433" s="89"/>
      <c r="M433" s="88"/>
      <c r="N433" s="88"/>
      <c r="O433" s="88"/>
      <c r="P433" s="90"/>
      <c r="Q433" s="88"/>
      <c r="R433" s="88"/>
      <c r="S433" s="88"/>
      <c r="T433" s="90"/>
      <c r="U433" s="88"/>
      <c r="V433" s="88"/>
      <c r="W433" s="88"/>
      <c r="X433" s="90"/>
      <c r="Y433" s="84"/>
      <c r="Z433" s="84"/>
      <c r="AA433" s="94"/>
      <c r="AB433" s="114"/>
      <c r="AC433" s="84"/>
      <c r="AD433" s="84"/>
      <c r="AE433" s="114"/>
      <c r="AF433" s="84"/>
      <c r="AG433" s="84"/>
      <c r="AH433" s="114"/>
      <c r="AI433" s="84"/>
      <c r="AJ433" s="84"/>
      <c r="AK433" s="218"/>
      <c r="AL433" s="84"/>
      <c r="AM433" s="94"/>
      <c r="AN433" s="218"/>
      <c r="AO433" s="84"/>
      <c r="AP433" s="94"/>
      <c r="AQ433" s="218"/>
      <c r="AR433" s="84"/>
      <c r="AS433" s="94"/>
      <c r="AT433" s="218"/>
      <c r="AU433" s="84"/>
      <c r="AV433" s="219"/>
      <c r="AW433" s="220"/>
      <c r="AX433" s="220"/>
      <c r="AY433" s="221"/>
      <c r="AZ433" s="115"/>
      <c r="BA433" s="97"/>
      <c r="BB433" s="98"/>
      <c r="BC433" s="98"/>
      <c r="BD433" s="98"/>
      <c r="BE433" s="116"/>
      <c r="BF433" s="101"/>
      <c r="BG433" s="84"/>
      <c r="BH433" s="84"/>
      <c r="BI433" s="102"/>
      <c r="BJ433" s="102"/>
      <c r="BK433" s="102"/>
      <c r="BL433" s="103"/>
      <c r="BM433" s="104"/>
      <c r="BN433" s="102"/>
      <c r="BO433" s="102"/>
      <c r="BP433" s="104"/>
      <c r="BQ433" s="104"/>
      <c r="BR433" s="104"/>
      <c r="BS433" s="231"/>
      <c r="BT433" s="105">
        <f t="shared" si="276"/>
        <v>1</v>
      </c>
      <c r="BU433" s="105">
        <f t="shared" si="277"/>
        <v>1</v>
      </c>
      <c r="BV433" s="105">
        <f t="shared" si="278"/>
        <v>1</v>
      </c>
      <c r="BW433" s="105">
        <f t="shared" si="268"/>
        <v>1</v>
      </c>
      <c r="BX433" s="105">
        <f t="shared" si="279"/>
        <v>1</v>
      </c>
      <c r="BY433" s="105">
        <f t="shared" si="280"/>
        <v>1</v>
      </c>
      <c r="BZ433" s="105">
        <f t="shared" si="281"/>
        <v>1</v>
      </c>
      <c r="CA433" s="215">
        <v>0.98</v>
      </c>
      <c r="CB433" s="215">
        <v>0.9</v>
      </c>
      <c r="CC433" s="314"/>
      <c r="CD433" s="314"/>
      <c r="CE433" s="314"/>
      <c r="CF433" s="314"/>
      <c r="CG433" s="314"/>
      <c r="CH433" s="314"/>
      <c r="CI433" s="314"/>
      <c r="CJ433" s="216">
        <v>0.998</v>
      </c>
      <c r="CK433" s="216">
        <v>0.95</v>
      </c>
      <c r="CL433" s="217">
        <f t="shared" si="269"/>
        <v>0</v>
      </c>
      <c r="CM433" s="217">
        <f t="shared" si="270"/>
        <v>0</v>
      </c>
      <c r="CN433" s="217">
        <f t="shared" si="271"/>
        <v>0</v>
      </c>
      <c r="CO433" s="217">
        <f t="shared" si="272"/>
        <v>0</v>
      </c>
      <c r="CP433" s="217">
        <f t="shared" si="273"/>
        <v>0</v>
      </c>
      <c r="CQ433" s="217">
        <f t="shared" si="274"/>
        <v>0</v>
      </c>
      <c r="CR433" s="217">
        <f t="shared" si="275"/>
        <v>0</v>
      </c>
      <c r="CS433" s="317"/>
      <c r="CT433" s="317"/>
      <c r="CU433" s="317"/>
      <c r="CV433" s="317"/>
      <c r="CW433" s="317"/>
      <c r="CX433" s="317"/>
      <c r="CY433" s="317"/>
      <c r="CZ433" s="316"/>
      <c r="DA433" s="312"/>
      <c r="DB433" s="312"/>
      <c r="DC433" s="312"/>
      <c r="DD433" s="312"/>
      <c r="DE433" s="84">
        <f t="shared" si="258"/>
        <v>0</v>
      </c>
      <c r="DF433" s="84">
        <f t="shared" si="258"/>
        <v>0</v>
      </c>
      <c r="DG433" s="84">
        <f t="shared" si="258"/>
        <v>0</v>
      </c>
      <c r="DH433" s="84">
        <f t="shared" si="259"/>
        <v>0</v>
      </c>
      <c r="DI433" s="84">
        <f t="shared" si="259"/>
        <v>0</v>
      </c>
      <c r="DJ433" s="84">
        <f t="shared" si="259"/>
        <v>0</v>
      </c>
      <c r="DK433" s="84">
        <f t="shared" si="257"/>
        <v>0</v>
      </c>
      <c r="DL433" s="311"/>
      <c r="DM433" s="311"/>
      <c r="DN433" s="311"/>
      <c r="DO433" s="311"/>
      <c r="DP433" s="311"/>
      <c r="DQ433" s="311"/>
      <c r="DR433" s="311"/>
    </row>
    <row r="434" spans="1:122" ht="13.5" thickBot="1" x14ac:dyDescent="0.25">
      <c r="A434" s="84">
        <v>2108</v>
      </c>
      <c r="B434" s="309"/>
      <c r="C434" s="117"/>
      <c r="D434" s="87"/>
      <c r="E434" s="84"/>
      <c r="F434" s="88"/>
      <c r="G434" s="84"/>
      <c r="H434" s="89"/>
      <c r="I434" s="88"/>
      <c r="J434" s="84"/>
      <c r="K434" s="88"/>
      <c r="L434" s="89"/>
      <c r="M434" s="88"/>
      <c r="N434" s="88"/>
      <c r="O434" s="88"/>
      <c r="P434" s="90"/>
      <c r="Q434" s="88"/>
      <c r="R434" s="88"/>
      <c r="S434" s="88"/>
      <c r="T434" s="90"/>
      <c r="U434" s="88"/>
      <c r="V434" s="88"/>
      <c r="W434" s="88"/>
      <c r="X434" s="90"/>
      <c r="Y434" s="84"/>
      <c r="Z434" s="84"/>
      <c r="AA434" s="94"/>
      <c r="AB434" s="114"/>
      <c r="AC434" s="84"/>
      <c r="AD434" s="84"/>
      <c r="AE434" s="114"/>
      <c r="AF434" s="84"/>
      <c r="AG434" s="84"/>
      <c r="AH434" s="114"/>
      <c r="AI434" s="84"/>
      <c r="AJ434" s="84"/>
      <c r="AK434" s="218"/>
      <c r="AL434" s="84"/>
      <c r="AM434" s="94"/>
      <c r="AN434" s="218"/>
      <c r="AO434" s="84"/>
      <c r="AP434" s="94"/>
      <c r="AQ434" s="218"/>
      <c r="AR434" s="84"/>
      <c r="AS434" s="94"/>
      <c r="AT434" s="218"/>
      <c r="AU434" s="84"/>
      <c r="AV434" s="219"/>
      <c r="AW434" s="220"/>
      <c r="AX434" s="220"/>
      <c r="AY434" s="221"/>
      <c r="AZ434" s="115"/>
      <c r="BA434" s="97"/>
      <c r="BB434" s="98"/>
      <c r="BC434" s="98"/>
      <c r="BD434" s="98"/>
      <c r="BE434" s="116"/>
      <c r="BF434" s="101"/>
      <c r="BG434" s="84"/>
      <c r="BH434" s="84"/>
      <c r="BI434" s="102"/>
      <c r="BJ434" s="102"/>
      <c r="BK434" s="102"/>
      <c r="BL434" s="103"/>
      <c r="BM434" s="104"/>
      <c r="BN434" s="102"/>
      <c r="BO434" s="102"/>
      <c r="BP434" s="104"/>
      <c r="BQ434" s="104"/>
      <c r="BR434" s="104"/>
      <c r="BS434" s="231"/>
      <c r="BT434" s="105">
        <f t="shared" si="276"/>
        <v>1</v>
      </c>
      <c r="BU434" s="105">
        <f t="shared" si="277"/>
        <v>1</v>
      </c>
      <c r="BV434" s="105">
        <f t="shared" si="278"/>
        <v>1</v>
      </c>
      <c r="BW434" s="105">
        <f t="shared" si="268"/>
        <v>1</v>
      </c>
      <c r="BX434" s="105">
        <f t="shared" si="279"/>
        <v>1</v>
      </c>
      <c r="BY434" s="105">
        <f t="shared" si="280"/>
        <v>1</v>
      </c>
      <c r="BZ434" s="105">
        <f t="shared" si="281"/>
        <v>1</v>
      </c>
      <c r="CA434" s="215">
        <v>0.98</v>
      </c>
      <c r="CB434" s="215">
        <v>0.9</v>
      </c>
      <c r="CC434" s="314"/>
      <c r="CD434" s="314"/>
      <c r="CE434" s="314"/>
      <c r="CF434" s="314"/>
      <c r="CG434" s="314"/>
      <c r="CH434" s="314"/>
      <c r="CI434" s="314"/>
      <c r="CJ434" s="216">
        <v>0.998</v>
      </c>
      <c r="CK434" s="216">
        <v>0.95</v>
      </c>
      <c r="CL434" s="217">
        <f t="shared" si="269"/>
        <v>0</v>
      </c>
      <c r="CM434" s="217">
        <f t="shared" si="270"/>
        <v>0</v>
      </c>
      <c r="CN434" s="217">
        <f t="shared" si="271"/>
        <v>0</v>
      </c>
      <c r="CO434" s="217">
        <f t="shared" si="272"/>
        <v>0</v>
      </c>
      <c r="CP434" s="217">
        <f t="shared" si="273"/>
        <v>0</v>
      </c>
      <c r="CQ434" s="217">
        <f t="shared" si="274"/>
        <v>0</v>
      </c>
      <c r="CR434" s="217">
        <f t="shared" si="275"/>
        <v>0</v>
      </c>
      <c r="CS434" s="317"/>
      <c r="CT434" s="317"/>
      <c r="CU434" s="317"/>
      <c r="CV434" s="317"/>
      <c r="CW434" s="317"/>
      <c r="CX434" s="317"/>
      <c r="CY434" s="317"/>
      <c r="CZ434" s="316"/>
      <c r="DA434" s="312"/>
      <c r="DB434" s="312"/>
      <c r="DC434" s="312"/>
      <c r="DD434" s="312"/>
      <c r="DE434" s="84">
        <f t="shared" si="258"/>
        <v>0</v>
      </c>
      <c r="DF434" s="84">
        <f t="shared" si="258"/>
        <v>0</v>
      </c>
      <c r="DG434" s="84">
        <f t="shared" si="258"/>
        <v>0</v>
      </c>
      <c r="DH434" s="84">
        <f t="shared" si="259"/>
        <v>0</v>
      </c>
      <c r="DI434" s="84">
        <f t="shared" si="259"/>
        <v>0</v>
      </c>
      <c r="DJ434" s="84">
        <f t="shared" si="259"/>
        <v>0</v>
      </c>
      <c r="DK434" s="84">
        <f t="shared" si="257"/>
        <v>0</v>
      </c>
      <c r="DL434" s="311"/>
      <c r="DM434" s="311"/>
      <c r="DN434" s="311"/>
      <c r="DO434" s="311"/>
      <c r="DP434" s="311"/>
      <c r="DQ434" s="311"/>
      <c r="DR434" s="311"/>
    </row>
    <row r="435" spans="1:122" ht="13.5" thickBot="1" x14ac:dyDescent="0.25">
      <c r="A435" s="84">
        <v>2109</v>
      </c>
      <c r="B435" s="309"/>
      <c r="C435" s="117"/>
      <c r="D435" s="87"/>
      <c r="E435" s="84"/>
      <c r="F435" s="88"/>
      <c r="G435" s="84"/>
      <c r="H435" s="89"/>
      <c r="I435" s="88"/>
      <c r="J435" s="84"/>
      <c r="K435" s="88"/>
      <c r="L435" s="89"/>
      <c r="M435" s="88"/>
      <c r="N435" s="88"/>
      <c r="O435" s="88"/>
      <c r="P435" s="90"/>
      <c r="Q435" s="88"/>
      <c r="R435" s="88"/>
      <c r="S435" s="88"/>
      <c r="T435" s="90"/>
      <c r="U435" s="88"/>
      <c r="V435" s="88"/>
      <c r="W435" s="88"/>
      <c r="X435" s="90"/>
      <c r="Y435" s="84"/>
      <c r="Z435" s="84"/>
      <c r="AA435" s="94"/>
      <c r="AB435" s="114"/>
      <c r="AC435" s="84"/>
      <c r="AD435" s="84"/>
      <c r="AE435" s="114"/>
      <c r="AF435" s="84"/>
      <c r="AG435" s="84"/>
      <c r="AH435" s="114"/>
      <c r="AI435" s="84"/>
      <c r="AJ435" s="84"/>
      <c r="AK435" s="218"/>
      <c r="AL435" s="84"/>
      <c r="AM435" s="94"/>
      <c r="AN435" s="218"/>
      <c r="AO435" s="84"/>
      <c r="AP435" s="94"/>
      <c r="AQ435" s="218"/>
      <c r="AR435" s="84"/>
      <c r="AS435" s="94"/>
      <c r="AT435" s="218"/>
      <c r="AU435" s="84"/>
      <c r="AV435" s="219"/>
      <c r="AW435" s="220"/>
      <c r="AX435" s="220"/>
      <c r="AY435" s="221"/>
      <c r="AZ435" s="115"/>
      <c r="BA435" s="97"/>
      <c r="BB435" s="98"/>
      <c r="BC435" s="98"/>
      <c r="BD435" s="98"/>
      <c r="BE435" s="116"/>
      <c r="BF435" s="101"/>
      <c r="BG435" s="84"/>
      <c r="BH435" s="84"/>
      <c r="BI435" s="102"/>
      <c r="BJ435" s="102"/>
      <c r="BK435" s="102"/>
      <c r="BL435" s="103"/>
      <c r="BM435" s="104"/>
      <c r="BN435" s="102"/>
      <c r="BO435" s="102"/>
      <c r="BP435" s="104"/>
      <c r="BQ435" s="104"/>
      <c r="BR435" s="104"/>
      <c r="BS435" s="231"/>
      <c r="BT435" s="105">
        <f t="shared" si="276"/>
        <v>1</v>
      </c>
      <c r="BU435" s="105">
        <f t="shared" si="277"/>
        <v>1</v>
      </c>
      <c r="BV435" s="105">
        <f t="shared" si="278"/>
        <v>1</v>
      </c>
      <c r="BW435" s="105">
        <f t="shared" si="268"/>
        <v>1</v>
      </c>
      <c r="BX435" s="105">
        <f t="shared" si="279"/>
        <v>1</v>
      </c>
      <c r="BY435" s="105">
        <f t="shared" si="280"/>
        <v>1</v>
      </c>
      <c r="BZ435" s="105">
        <f t="shared" si="281"/>
        <v>1</v>
      </c>
      <c r="CA435" s="215">
        <v>0.98</v>
      </c>
      <c r="CB435" s="215">
        <v>0.9</v>
      </c>
      <c r="CC435" s="314"/>
      <c r="CD435" s="314"/>
      <c r="CE435" s="314"/>
      <c r="CF435" s="314"/>
      <c r="CG435" s="314"/>
      <c r="CH435" s="314"/>
      <c r="CI435" s="314"/>
      <c r="CJ435" s="216">
        <v>0.998</v>
      </c>
      <c r="CK435" s="216">
        <v>0.95</v>
      </c>
      <c r="CL435" s="217">
        <f t="shared" si="269"/>
        <v>0</v>
      </c>
      <c r="CM435" s="217">
        <f t="shared" si="270"/>
        <v>0</v>
      </c>
      <c r="CN435" s="217">
        <f t="shared" si="271"/>
        <v>0</v>
      </c>
      <c r="CO435" s="217">
        <f t="shared" si="272"/>
        <v>0</v>
      </c>
      <c r="CP435" s="217">
        <f t="shared" si="273"/>
        <v>0</v>
      </c>
      <c r="CQ435" s="217">
        <f t="shared" si="274"/>
        <v>0</v>
      </c>
      <c r="CR435" s="217">
        <f t="shared" si="275"/>
        <v>0</v>
      </c>
      <c r="CS435" s="317"/>
      <c r="CT435" s="317"/>
      <c r="CU435" s="317"/>
      <c r="CV435" s="317"/>
      <c r="CW435" s="317"/>
      <c r="CX435" s="317"/>
      <c r="CY435" s="317"/>
      <c r="CZ435" s="316"/>
      <c r="DA435" s="312"/>
      <c r="DB435" s="312"/>
      <c r="DC435" s="312"/>
      <c r="DD435" s="312"/>
      <c r="DE435" s="84">
        <f t="shared" si="258"/>
        <v>0</v>
      </c>
      <c r="DF435" s="84">
        <f t="shared" si="258"/>
        <v>0</v>
      </c>
      <c r="DG435" s="84">
        <f t="shared" si="258"/>
        <v>0</v>
      </c>
      <c r="DH435" s="84">
        <f t="shared" si="259"/>
        <v>0</v>
      </c>
      <c r="DI435" s="84">
        <f t="shared" si="259"/>
        <v>0</v>
      </c>
      <c r="DJ435" s="84">
        <f t="shared" si="259"/>
        <v>0</v>
      </c>
      <c r="DK435" s="84">
        <f t="shared" si="257"/>
        <v>0</v>
      </c>
      <c r="DL435" s="311"/>
      <c r="DM435" s="311"/>
      <c r="DN435" s="311"/>
      <c r="DO435" s="311"/>
      <c r="DP435" s="311"/>
      <c r="DQ435" s="311"/>
      <c r="DR435" s="311"/>
    </row>
    <row r="436" spans="1:122" ht="13.5" thickBot="1" x14ac:dyDescent="0.25">
      <c r="A436" s="84">
        <v>2110</v>
      </c>
      <c r="B436" s="310"/>
      <c r="C436" s="117"/>
      <c r="D436" s="87"/>
      <c r="E436" s="84"/>
      <c r="F436" s="88"/>
      <c r="G436" s="84"/>
      <c r="H436" s="89"/>
      <c r="I436" s="88"/>
      <c r="J436" s="84"/>
      <c r="K436" s="88"/>
      <c r="L436" s="89"/>
      <c r="M436" s="88"/>
      <c r="N436" s="88"/>
      <c r="O436" s="88"/>
      <c r="P436" s="90"/>
      <c r="Q436" s="88"/>
      <c r="R436" s="88"/>
      <c r="S436" s="88"/>
      <c r="T436" s="90"/>
      <c r="U436" s="88"/>
      <c r="V436" s="88"/>
      <c r="W436" s="88"/>
      <c r="X436" s="90"/>
      <c r="Y436" s="84"/>
      <c r="Z436" s="84"/>
      <c r="AA436" s="94"/>
      <c r="AB436" s="114"/>
      <c r="AC436" s="84"/>
      <c r="AD436" s="84"/>
      <c r="AE436" s="114"/>
      <c r="AF436" s="84"/>
      <c r="AG436" s="84"/>
      <c r="AH436" s="114"/>
      <c r="AI436" s="84"/>
      <c r="AJ436" s="84"/>
      <c r="AK436" s="218"/>
      <c r="AL436" s="84"/>
      <c r="AM436" s="94"/>
      <c r="AN436" s="218"/>
      <c r="AO436" s="84"/>
      <c r="AP436" s="94"/>
      <c r="AQ436" s="218"/>
      <c r="AR436" s="84"/>
      <c r="AS436" s="94"/>
      <c r="AT436" s="218"/>
      <c r="AU436" s="84"/>
      <c r="AV436" s="219"/>
      <c r="AW436" s="220"/>
      <c r="AX436" s="220"/>
      <c r="AY436" s="221"/>
      <c r="AZ436" s="115"/>
      <c r="BA436" s="97"/>
      <c r="BB436" s="98"/>
      <c r="BC436" s="98"/>
      <c r="BD436" s="98"/>
      <c r="BE436" s="116"/>
      <c r="BF436" s="101"/>
      <c r="BG436" s="84"/>
      <c r="BH436" s="84"/>
      <c r="BI436" s="102"/>
      <c r="BJ436" s="102"/>
      <c r="BK436" s="102"/>
      <c r="BL436" s="103"/>
      <c r="BM436" s="104"/>
      <c r="BN436" s="102"/>
      <c r="BO436" s="102"/>
      <c r="BP436" s="104"/>
      <c r="BQ436" s="104"/>
      <c r="BR436" s="104"/>
      <c r="BS436" s="231"/>
      <c r="BT436" s="105">
        <f t="shared" si="276"/>
        <v>1</v>
      </c>
      <c r="BU436" s="105">
        <f t="shared" si="277"/>
        <v>1</v>
      </c>
      <c r="BV436" s="105">
        <f t="shared" si="278"/>
        <v>1</v>
      </c>
      <c r="BW436" s="105">
        <f t="shared" si="268"/>
        <v>1</v>
      </c>
      <c r="BX436" s="105">
        <f t="shared" si="279"/>
        <v>1</v>
      </c>
      <c r="BY436" s="105">
        <f t="shared" si="280"/>
        <v>1</v>
      </c>
      <c r="BZ436" s="105">
        <f t="shared" si="281"/>
        <v>1</v>
      </c>
      <c r="CA436" s="215">
        <v>0.98</v>
      </c>
      <c r="CB436" s="215">
        <v>0.9</v>
      </c>
      <c r="CC436" s="315"/>
      <c r="CD436" s="315"/>
      <c r="CE436" s="315"/>
      <c r="CF436" s="315"/>
      <c r="CG436" s="315"/>
      <c r="CH436" s="315"/>
      <c r="CI436" s="315"/>
      <c r="CJ436" s="216">
        <v>0.998</v>
      </c>
      <c r="CK436" s="216">
        <v>0.95</v>
      </c>
      <c r="CL436" s="217">
        <f t="shared" si="269"/>
        <v>0</v>
      </c>
      <c r="CM436" s="217">
        <f t="shared" si="270"/>
        <v>0</v>
      </c>
      <c r="CN436" s="217">
        <f t="shared" si="271"/>
        <v>0</v>
      </c>
      <c r="CO436" s="217">
        <f t="shared" si="272"/>
        <v>0</v>
      </c>
      <c r="CP436" s="217">
        <f t="shared" si="273"/>
        <v>0</v>
      </c>
      <c r="CQ436" s="217">
        <f t="shared" si="274"/>
        <v>0</v>
      </c>
      <c r="CR436" s="217">
        <f t="shared" si="275"/>
        <v>0</v>
      </c>
      <c r="CS436" s="317"/>
      <c r="CT436" s="317"/>
      <c r="CU436" s="317"/>
      <c r="CV436" s="317"/>
      <c r="CW436" s="317"/>
      <c r="CX436" s="317"/>
      <c r="CY436" s="317"/>
      <c r="CZ436" s="316"/>
      <c r="DA436" s="312"/>
      <c r="DB436" s="312"/>
      <c r="DC436" s="312"/>
      <c r="DD436" s="312"/>
      <c r="DE436" s="84">
        <f t="shared" si="258"/>
        <v>0</v>
      </c>
      <c r="DF436" s="84">
        <f t="shared" si="258"/>
        <v>0</v>
      </c>
      <c r="DG436" s="84">
        <f t="shared" si="258"/>
        <v>0</v>
      </c>
      <c r="DH436" s="84">
        <f t="shared" si="259"/>
        <v>0</v>
      </c>
      <c r="DI436" s="84">
        <f t="shared" si="259"/>
        <v>0</v>
      </c>
      <c r="DJ436" s="84">
        <f t="shared" si="259"/>
        <v>0</v>
      </c>
      <c r="DK436" s="84">
        <f t="shared" si="257"/>
        <v>0</v>
      </c>
      <c r="DL436" s="311"/>
      <c r="DM436" s="311"/>
      <c r="DN436" s="311"/>
      <c r="DO436" s="311"/>
      <c r="DP436" s="311"/>
      <c r="DQ436" s="311"/>
      <c r="DR436" s="311"/>
    </row>
    <row r="437" spans="1:122" ht="13.5" thickBot="1" x14ac:dyDescent="0.25">
      <c r="A437" s="84">
        <v>2111</v>
      </c>
      <c r="B437" s="308">
        <v>29</v>
      </c>
      <c r="C437" s="117"/>
      <c r="D437" s="87"/>
      <c r="E437" s="84"/>
      <c r="F437" s="88"/>
      <c r="G437" s="84"/>
      <c r="H437" s="89"/>
      <c r="I437" s="88"/>
      <c r="J437" s="84"/>
      <c r="K437" s="88"/>
      <c r="L437" s="89"/>
      <c r="M437" s="88"/>
      <c r="N437" s="88"/>
      <c r="O437" s="88"/>
      <c r="P437" s="90"/>
      <c r="Q437" s="88"/>
      <c r="R437" s="88"/>
      <c r="S437" s="88"/>
      <c r="T437" s="90"/>
      <c r="U437" s="88"/>
      <c r="V437" s="88"/>
      <c r="W437" s="88"/>
      <c r="X437" s="90"/>
      <c r="Y437" s="84"/>
      <c r="Z437" s="84"/>
      <c r="AA437" s="94"/>
      <c r="AB437" s="114"/>
      <c r="AC437" s="84"/>
      <c r="AD437" s="84"/>
      <c r="AE437" s="114"/>
      <c r="AF437" s="84"/>
      <c r="AG437" s="84"/>
      <c r="AH437" s="114"/>
      <c r="AI437" s="84"/>
      <c r="AJ437" s="84"/>
      <c r="AK437" s="218"/>
      <c r="AL437" s="84"/>
      <c r="AM437" s="94"/>
      <c r="AN437" s="218"/>
      <c r="AO437" s="84"/>
      <c r="AP437" s="94"/>
      <c r="AQ437" s="218"/>
      <c r="AR437" s="84"/>
      <c r="AS437" s="94"/>
      <c r="AT437" s="218"/>
      <c r="AU437" s="84"/>
      <c r="AV437" s="219"/>
      <c r="AW437" s="220"/>
      <c r="AX437" s="220"/>
      <c r="AY437" s="221"/>
      <c r="AZ437" s="115"/>
      <c r="BA437" s="97"/>
      <c r="BB437" s="98"/>
      <c r="BC437" s="98"/>
      <c r="BD437" s="98"/>
      <c r="BE437" s="116"/>
      <c r="BF437" s="101"/>
      <c r="BG437" s="84"/>
      <c r="BH437" s="84"/>
      <c r="BI437" s="102"/>
      <c r="BJ437" s="102"/>
      <c r="BK437" s="102"/>
      <c r="BL437" s="103"/>
      <c r="BM437" s="104"/>
      <c r="BN437" s="102"/>
      <c r="BO437" s="102"/>
      <c r="BP437" s="104"/>
      <c r="BQ437" s="104"/>
      <c r="BR437" s="104"/>
      <c r="BS437" s="231"/>
      <c r="BT437" s="105">
        <f t="shared" si="276"/>
        <v>1</v>
      </c>
      <c r="BU437" s="105">
        <f t="shared" si="277"/>
        <v>1</v>
      </c>
      <c r="BV437" s="105">
        <f t="shared" si="278"/>
        <v>1</v>
      </c>
      <c r="BW437" s="105">
        <f t="shared" si="268"/>
        <v>1</v>
      </c>
      <c r="BX437" s="105">
        <f t="shared" si="279"/>
        <v>1</v>
      </c>
      <c r="BY437" s="105">
        <f t="shared" si="280"/>
        <v>1</v>
      </c>
      <c r="BZ437" s="105">
        <f t="shared" si="281"/>
        <v>1</v>
      </c>
      <c r="CA437" s="215">
        <v>0.98</v>
      </c>
      <c r="CB437" s="215">
        <v>0.9</v>
      </c>
      <c r="CC437" s="313">
        <f t="shared" ref="CC437:CI437" si="286">AVERAGE(BT437:BT443)</f>
        <v>1</v>
      </c>
      <c r="CD437" s="313">
        <f t="shared" si="286"/>
        <v>1</v>
      </c>
      <c r="CE437" s="313">
        <f t="shared" si="286"/>
        <v>1</v>
      </c>
      <c r="CF437" s="313">
        <f t="shared" si="286"/>
        <v>1</v>
      </c>
      <c r="CG437" s="313">
        <f t="shared" si="286"/>
        <v>1</v>
      </c>
      <c r="CH437" s="313">
        <f t="shared" si="286"/>
        <v>1</v>
      </c>
      <c r="CI437" s="313">
        <f t="shared" si="286"/>
        <v>1</v>
      </c>
      <c r="CJ437" s="216">
        <v>0.998</v>
      </c>
      <c r="CK437" s="216">
        <v>0.95</v>
      </c>
      <c r="CL437" s="217">
        <f t="shared" si="269"/>
        <v>0</v>
      </c>
      <c r="CM437" s="217">
        <f t="shared" si="270"/>
        <v>0</v>
      </c>
      <c r="CN437" s="217">
        <f t="shared" si="271"/>
        <v>0</v>
      </c>
      <c r="CO437" s="217">
        <f t="shared" si="272"/>
        <v>0</v>
      </c>
      <c r="CP437" s="217">
        <f t="shared" si="273"/>
        <v>0</v>
      </c>
      <c r="CQ437" s="217">
        <f t="shared" si="274"/>
        <v>0</v>
      </c>
      <c r="CR437" s="217">
        <f t="shared" si="275"/>
        <v>0</v>
      </c>
      <c r="CS437" s="316">
        <f t="shared" ref="CS437:CY437" si="287">AVERAGE(CL437:CL443)</f>
        <v>0</v>
      </c>
      <c r="CT437" s="316">
        <f t="shared" si="287"/>
        <v>0</v>
      </c>
      <c r="CU437" s="316">
        <f t="shared" si="287"/>
        <v>0</v>
      </c>
      <c r="CV437" s="316">
        <f t="shared" si="287"/>
        <v>0</v>
      </c>
      <c r="CW437" s="316">
        <f t="shared" si="287"/>
        <v>0</v>
      </c>
      <c r="CX437" s="316">
        <f t="shared" si="287"/>
        <v>0</v>
      </c>
      <c r="CY437" s="316">
        <f t="shared" si="287"/>
        <v>0</v>
      </c>
      <c r="CZ437" s="316" t="e">
        <f>(SUM(Q436:Q442)-SUM(R436:R442))/SUM(Q436:Q442)</f>
        <v>#DIV/0!</v>
      </c>
      <c r="DA437" s="312" t="e">
        <f>(SUM(U436:U442)-SUM(V436:V442))/SUM(U436:U442)</f>
        <v>#DIV/0!</v>
      </c>
      <c r="DB437" s="312" t="e">
        <f>((SUM(E436:E442)-SUM(F436:F442))/SUM(E436:E442))</f>
        <v>#DIV/0!</v>
      </c>
      <c r="DC437" s="312" t="e">
        <f>((SUM(I436:I442)-SUM(J436:J442))/SUM(I436:I442))</f>
        <v>#DIV/0!</v>
      </c>
      <c r="DD437" s="312" t="e">
        <f>((SUM(M436:M442)-SUM(N436:N442))/SUM(M436:M442))</f>
        <v>#DIV/0!</v>
      </c>
      <c r="DE437" s="84">
        <f t="shared" si="258"/>
        <v>0</v>
      </c>
      <c r="DF437" s="84">
        <f t="shared" si="258"/>
        <v>0</v>
      </c>
      <c r="DG437" s="84">
        <f t="shared" si="258"/>
        <v>0</v>
      </c>
      <c r="DH437" s="84">
        <f t="shared" si="259"/>
        <v>0</v>
      </c>
      <c r="DI437" s="84">
        <f t="shared" si="259"/>
        <v>0</v>
      </c>
      <c r="DJ437" s="84">
        <f t="shared" si="259"/>
        <v>0</v>
      </c>
      <c r="DK437" s="84">
        <f t="shared" si="257"/>
        <v>0</v>
      </c>
      <c r="DL437" s="311">
        <f>IF(CC437&lt;99%,5000,IF(CC437&lt;99.2%,4500,IF(CC437&lt;99.3%,4000,IF(CC437&lt;99.4%,3500,IF(CC437&lt;99.5%,3000,IF(CC437&lt;99.6%,2500,IF(CC437&lt;99.7%,2000,IF(CC437&lt;99.8%,1500,))))))))</f>
        <v>0</v>
      </c>
      <c r="DM437" s="311">
        <f>IF(CD437&lt;99%,5000,IF(CD437&lt;99.2%,4500,IF(CD437&lt;99.3%,4000,IF(CD437&lt;99.4%,3500,IF(CD437&lt;99.5%,3000,IF(CD437&lt;99.6%,2500,IF(CD437&lt;99.7%,2000,IF(CD437&lt;99.8%,1500,))))))))</f>
        <v>0</v>
      </c>
      <c r="DN437" s="311">
        <f>IF(CE437&lt;99%,5000,IF(CE437&lt;99.2%,4500,IF(CE437&lt;99.3%,4000,IF(CE437&lt;99.4%,3500,IF(CE437&lt;99.5%,3000,IF(CE437&lt;99.6%,2500,IF(CE437&lt;99.7%,2000,IF(CE437&lt;99.8%,1500,))))))))</f>
        <v>0</v>
      </c>
      <c r="DO437" s="311">
        <f>IF(CF437&lt;88.2%,5000,IF(CF437&lt;88.4%,4500,IF(CF437&lt;88.5%,4000,IF(CF437&lt;88.6%,3500,IF(CF437&lt;88.7%,3000,IF(CF437&lt;88.8%,2500,IF(CF437&lt;88.9%,2000,IF(CF437&lt;90%,1500,))))))))</f>
        <v>0</v>
      </c>
      <c r="DP437" s="311">
        <f>IF(CG437&lt;99%,5000,IF(CG437&lt;99.2%,4500,IF(CG437&lt;99.3%,4000,IF(CG437&lt;99.4%,3500,IF(CG437&lt;99.5%,3000,IF(CG437&lt;99.6%,2500,IF(CG437&lt;99.7%,2000,IF(CG437&lt;99.8%,1500,))))))))</f>
        <v>0</v>
      </c>
      <c r="DQ437" s="311">
        <f>IF(CH437&lt;99%,5000,IF(CH437&lt;99.2%,4500,IF(CH437&lt;99.3%,4000,IF(CH437&lt;99.4%,3500,IF(CH437&lt;99.5%,3000,IF(CH437&lt;99.6%,2500,IF(CH437&lt;99.7%,2000,IF(CH437&lt;99.8%,1500,))))))))</f>
        <v>0</v>
      </c>
      <c r="DR437" s="311">
        <f>IF(CI437&lt;99%,5000,IF(CI437&lt;99.2%,4500,IF(CI437&lt;99.3%,4000,IF(CI437&lt;99.4%,3500,IF(CI437&lt;99.5%,3000,IF(CI437&lt;99.6%,2500,IF(CI437&lt;99.7%,2000,IF(CI437&lt;99.8%,1500,))))))))</f>
        <v>0</v>
      </c>
    </row>
    <row r="438" spans="1:122" ht="13.5" thickBot="1" x14ac:dyDescent="0.25">
      <c r="A438" s="84">
        <v>2112</v>
      </c>
      <c r="B438" s="309"/>
      <c r="C438" s="117"/>
      <c r="D438" s="87"/>
      <c r="E438" s="84"/>
      <c r="F438" s="88"/>
      <c r="G438" s="84"/>
      <c r="H438" s="89"/>
      <c r="I438" s="88"/>
      <c r="J438" s="84"/>
      <c r="K438" s="88"/>
      <c r="L438" s="89"/>
      <c r="M438" s="88"/>
      <c r="N438" s="88"/>
      <c r="O438" s="88"/>
      <c r="P438" s="90"/>
      <c r="Q438" s="88"/>
      <c r="R438" s="88"/>
      <c r="S438" s="88"/>
      <c r="T438" s="90"/>
      <c r="U438" s="88"/>
      <c r="V438" s="88"/>
      <c r="W438" s="88"/>
      <c r="X438" s="90"/>
      <c r="Y438" s="84"/>
      <c r="Z438" s="84"/>
      <c r="AA438" s="94"/>
      <c r="AB438" s="114"/>
      <c r="AC438" s="84"/>
      <c r="AD438" s="84"/>
      <c r="AE438" s="114"/>
      <c r="AF438" s="84"/>
      <c r="AG438" s="84"/>
      <c r="AH438" s="114"/>
      <c r="AI438" s="84"/>
      <c r="AJ438" s="84"/>
      <c r="AK438" s="218"/>
      <c r="AL438" s="84"/>
      <c r="AM438" s="94"/>
      <c r="AN438" s="218"/>
      <c r="AO438" s="84"/>
      <c r="AP438" s="94"/>
      <c r="AQ438" s="218"/>
      <c r="AR438" s="84"/>
      <c r="AS438" s="94"/>
      <c r="AT438" s="218"/>
      <c r="AU438" s="84"/>
      <c r="AV438" s="219"/>
      <c r="AW438" s="220"/>
      <c r="AX438" s="220"/>
      <c r="AY438" s="221"/>
      <c r="AZ438" s="115"/>
      <c r="BA438" s="97"/>
      <c r="BB438" s="98"/>
      <c r="BC438" s="98"/>
      <c r="BD438" s="98"/>
      <c r="BE438" s="116"/>
      <c r="BF438" s="101"/>
      <c r="BG438" s="84"/>
      <c r="BH438" s="84"/>
      <c r="BI438" s="102"/>
      <c r="BJ438" s="102"/>
      <c r="BK438" s="102"/>
      <c r="BL438" s="103"/>
      <c r="BM438" s="104"/>
      <c r="BN438" s="102"/>
      <c r="BO438" s="102"/>
      <c r="BP438" s="104"/>
      <c r="BQ438" s="104"/>
      <c r="BR438" s="104"/>
      <c r="BS438" s="231"/>
      <c r="BT438" s="105">
        <f t="shared" si="276"/>
        <v>1</v>
      </c>
      <c r="BU438" s="105">
        <f t="shared" si="277"/>
        <v>1</v>
      </c>
      <c r="BV438" s="105">
        <f t="shared" si="278"/>
        <v>1</v>
      </c>
      <c r="BW438" s="105">
        <f t="shared" si="268"/>
        <v>1</v>
      </c>
      <c r="BX438" s="105">
        <f t="shared" si="279"/>
        <v>1</v>
      </c>
      <c r="BY438" s="105">
        <f t="shared" si="280"/>
        <v>1</v>
      </c>
      <c r="BZ438" s="105">
        <f t="shared" si="281"/>
        <v>1</v>
      </c>
      <c r="CA438" s="215">
        <v>0.98</v>
      </c>
      <c r="CB438" s="215">
        <v>0.9</v>
      </c>
      <c r="CC438" s="314"/>
      <c r="CD438" s="314"/>
      <c r="CE438" s="314"/>
      <c r="CF438" s="314"/>
      <c r="CG438" s="314"/>
      <c r="CH438" s="314"/>
      <c r="CI438" s="314"/>
      <c r="CJ438" s="216">
        <v>0.998</v>
      </c>
      <c r="CK438" s="216">
        <v>0.95</v>
      </c>
      <c r="CL438" s="217">
        <f t="shared" si="269"/>
        <v>0</v>
      </c>
      <c r="CM438" s="217">
        <f t="shared" si="270"/>
        <v>0</v>
      </c>
      <c r="CN438" s="217">
        <f t="shared" si="271"/>
        <v>0</v>
      </c>
      <c r="CO438" s="217">
        <f t="shared" si="272"/>
        <v>0</v>
      </c>
      <c r="CP438" s="217">
        <f t="shared" si="273"/>
        <v>0</v>
      </c>
      <c r="CQ438" s="217">
        <f t="shared" si="274"/>
        <v>0</v>
      </c>
      <c r="CR438" s="217">
        <f t="shared" si="275"/>
        <v>0</v>
      </c>
      <c r="CS438" s="317"/>
      <c r="CT438" s="317"/>
      <c r="CU438" s="317"/>
      <c r="CV438" s="317"/>
      <c r="CW438" s="317"/>
      <c r="CX438" s="317"/>
      <c r="CY438" s="317"/>
      <c r="CZ438" s="316"/>
      <c r="DA438" s="312"/>
      <c r="DB438" s="312"/>
      <c r="DC438" s="312"/>
      <c r="DD438" s="312"/>
      <c r="DE438" s="84">
        <f t="shared" si="258"/>
        <v>0</v>
      </c>
      <c r="DF438" s="84">
        <f t="shared" si="258"/>
        <v>0</v>
      </c>
      <c r="DG438" s="84">
        <f t="shared" si="258"/>
        <v>0</v>
      </c>
      <c r="DH438" s="84">
        <f t="shared" si="259"/>
        <v>0</v>
      </c>
      <c r="DI438" s="84">
        <f t="shared" si="259"/>
        <v>0</v>
      </c>
      <c r="DJ438" s="84">
        <f t="shared" si="259"/>
        <v>0</v>
      </c>
      <c r="DK438" s="84">
        <f t="shared" si="257"/>
        <v>0</v>
      </c>
      <c r="DL438" s="311"/>
      <c r="DM438" s="311"/>
      <c r="DN438" s="311"/>
      <c r="DO438" s="311"/>
      <c r="DP438" s="311"/>
      <c r="DQ438" s="311"/>
      <c r="DR438" s="311"/>
    </row>
    <row r="439" spans="1:122" ht="13.5" thickBot="1" x14ac:dyDescent="0.25">
      <c r="A439" s="84">
        <v>2113</v>
      </c>
      <c r="B439" s="309"/>
      <c r="C439" s="117"/>
      <c r="D439" s="87"/>
      <c r="E439" s="84"/>
      <c r="F439" s="88"/>
      <c r="G439" s="84"/>
      <c r="H439" s="89"/>
      <c r="I439" s="88"/>
      <c r="J439" s="84"/>
      <c r="K439" s="88"/>
      <c r="L439" s="89"/>
      <c r="M439" s="88"/>
      <c r="N439" s="88"/>
      <c r="O439" s="88"/>
      <c r="P439" s="90"/>
      <c r="Q439" s="88"/>
      <c r="R439" s="88"/>
      <c r="S439" s="88"/>
      <c r="T439" s="90"/>
      <c r="U439" s="88"/>
      <c r="V439" s="88"/>
      <c r="W439" s="88"/>
      <c r="X439" s="90"/>
      <c r="Y439" s="84"/>
      <c r="Z439" s="84"/>
      <c r="AA439" s="94"/>
      <c r="AB439" s="114"/>
      <c r="AC439" s="84"/>
      <c r="AD439" s="84"/>
      <c r="AE439" s="114"/>
      <c r="AF439" s="84"/>
      <c r="AG439" s="84"/>
      <c r="AH439" s="114"/>
      <c r="AI439" s="84"/>
      <c r="AJ439" s="84"/>
      <c r="AK439" s="218"/>
      <c r="AL439" s="84"/>
      <c r="AM439" s="94"/>
      <c r="AN439" s="218"/>
      <c r="AO439" s="84"/>
      <c r="AP439" s="94"/>
      <c r="AQ439" s="218"/>
      <c r="AR439" s="84"/>
      <c r="AS439" s="94"/>
      <c r="AT439" s="218"/>
      <c r="AU439" s="84"/>
      <c r="AV439" s="219"/>
      <c r="AW439" s="220"/>
      <c r="AX439" s="220"/>
      <c r="AY439" s="221"/>
      <c r="AZ439" s="115"/>
      <c r="BA439" s="97"/>
      <c r="BB439" s="98"/>
      <c r="BC439" s="98"/>
      <c r="BD439" s="98"/>
      <c r="BE439" s="116"/>
      <c r="BF439" s="101"/>
      <c r="BG439" s="84"/>
      <c r="BH439" s="84"/>
      <c r="BI439" s="102"/>
      <c r="BJ439" s="102"/>
      <c r="BK439" s="102"/>
      <c r="BL439" s="103"/>
      <c r="BM439" s="104"/>
      <c r="BN439" s="102"/>
      <c r="BO439" s="102"/>
      <c r="BP439" s="104"/>
      <c r="BQ439" s="104"/>
      <c r="BR439" s="104"/>
      <c r="BS439" s="231"/>
      <c r="BT439" s="105">
        <f t="shared" si="276"/>
        <v>1</v>
      </c>
      <c r="BU439" s="105">
        <f t="shared" si="277"/>
        <v>1</v>
      </c>
      <c r="BV439" s="105">
        <f t="shared" si="278"/>
        <v>1</v>
      </c>
      <c r="BW439" s="105">
        <f t="shared" si="268"/>
        <v>1</v>
      </c>
      <c r="BX439" s="105">
        <f t="shared" si="279"/>
        <v>1</v>
      </c>
      <c r="BY439" s="105">
        <f t="shared" si="280"/>
        <v>1</v>
      </c>
      <c r="BZ439" s="105">
        <f t="shared" si="281"/>
        <v>1</v>
      </c>
      <c r="CA439" s="215">
        <v>0.98</v>
      </c>
      <c r="CB439" s="215">
        <v>0.9</v>
      </c>
      <c r="CC439" s="314"/>
      <c r="CD439" s="314"/>
      <c r="CE439" s="314"/>
      <c r="CF439" s="314"/>
      <c r="CG439" s="314"/>
      <c r="CH439" s="314"/>
      <c r="CI439" s="314"/>
      <c r="CJ439" s="216">
        <v>0.998</v>
      </c>
      <c r="CK439" s="216">
        <v>0.95</v>
      </c>
      <c r="CL439" s="217">
        <f t="shared" si="269"/>
        <v>0</v>
      </c>
      <c r="CM439" s="217">
        <f t="shared" si="270"/>
        <v>0</v>
      </c>
      <c r="CN439" s="217">
        <f t="shared" si="271"/>
        <v>0</v>
      </c>
      <c r="CO439" s="217">
        <f t="shared" si="272"/>
        <v>0</v>
      </c>
      <c r="CP439" s="217">
        <f t="shared" si="273"/>
        <v>0</v>
      </c>
      <c r="CQ439" s="217">
        <f t="shared" si="274"/>
        <v>0</v>
      </c>
      <c r="CR439" s="217">
        <f t="shared" si="275"/>
        <v>0</v>
      </c>
      <c r="CS439" s="317"/>
      <c r="CT439" s="317"/>
      <c r="CU439" s="317"/>
      <c r="CV439" s="317"/>
      <c r="CW439" s="317"/>
      <c r="CX439" s="317"/>
      <c r="CY439" s="317"/>
      <c r="CZ439" s="316"/>
      <c r="DA439" s="312"/>
      <c r="DB439" s="312"/>
      <c r="DC439" s="312"/>
      <c r="DD439" s="312"/>
      <c r="DE439" s="84">
        <f t="shared" si="258"/>
        <v>0</v>
      </c>
      <c r="DF439" s="84">
        <f t="shared" si="258"/>
        <v>0</v>
      </c>
      <c r="DG439" s="84">
        <f t="shared" si="258"/>
        <v>0</v>
      </c>
      <c r="DH439" s="84">
        <f t="shared" si="259"/>
        <v>0</v>
      </c>
      <c r="DI439" s="84">
        <f t="shared" si="259"/>
        <v>0</v>
      </c>
      <c r="DJ439" s="84">
        <f t="shared" si="259"/>
        <v>0</v>
      </c>
      <c r="DK439" s="84">
        <f t="shared" si="257"/>
        <v>0</v>
      </c>
      <c r="DL439" s="311"/>
      <c r="DM439" s="311"/>
      <c r="DN439" s="311"/>
      <c r="DO439" s="311"/>
      <c r="DP439" s="311"/>
      <c r="DQ439" s="311"/>
      <c r="DR439" s="311"/>
    </row>
    <row r="440" spans="1:122" ht="13.5" thickBot="1" x14ac:dyDescent="0.25">
      <c r="A440" s="84">
        <v>2114</v>
      </c>
      <c r="B440" s="309"/>
      <c r="C440" s="117"/>
      <c r="D440" s="87"/>
      <c r="E440" s="84"/>
      <c r="F440" s="88"/>
      <c r="G440" s="84"/>
      <c r="H440" s="89"/>
      <c r="I440" s="88"/>
      <c r="J440" s="84"/>
      <c r="K440" s="88"/>
      <c r="L440" s="89"/>
      <c r="M440" s="88"/>
      <c r="N440" s="88"/>
      <c r="O440" s="88"/>
      <c r="P440" s="90"/>
      <c r="Q440" s="88"/>
      <c r="R440" s="88"/>
      <c r="S440" s="88"/>
      <c r="T440" s="90"/>
      <c r="U440" s="88"/>
      <c r="V440" s="88"/>
      <c r="W440" s="88"/>
      <c r="X440" s="90"/>
      <c r="Y440" s="84"/>
      <c r="Z440" s="84"/>
      <c r="AA440" s="94"/>
      <c r="AB440" s="114"/>
      <c r="AC440" s="84"/>
      <c r="AD440" s="84"/>
      <c r="AE440" s="114"/>
      <c r="AF440" s="84"/>
      <c r="AG440" s="84"/>
      <c r="AH440" s="114"/>
      <c r="AI440" s="84"/>
      <c r="AJ440" s="84"/>
      <c r="AK440" s="218"/>
      <c r="AL440" s="84"/>
      <c r="AM440" s="94"/>
      <c r="AN440" s="218"/>
      <c r="AO440" s="84"/>
      <c r="AP440" s="94"/>
      <c r="AQ440" s="218"/>
      <c r="AR440" s="84"/>
      <c r="AS440" s="94"/>
      <c r="AT440" s="218"/>
      <c r="AU440" s="84"/>
      <c r="AV440" s="219"/>
      <c r="AW440" s="220"/>
      <c r="AX440" s="220"/>
      <c r="AY440" s="221"/>
      <c r="AZ440" s="115"/>
      <c r="BA440" s="97"/>
      <c r="BB440" s="98"/>
      <c r="BC440" s="98"/>
      <c r="BD440" s="98"/>
      <c r="BE440" s="116"/>
      <c r="BF440" s="101"/>
      <c r="BG440" s="84"/>
      <c r="BH440" s="84"/>
      <c r="BI440" s="102"/>
      <c r="BJ440" s="102"/>
      <c r="BK440" s="102"/>
      <c r="BL440" s="103"/>
      <c r="BM440" s="104"/>
      <c r="BN440" s="102"/>
      <c r="BO440" s="102"/>
      <c r="BP440" s="104"/>
      <c r="BQ440" s="104"/>
      <c r="BR440" s="104"/>
      <c r="BS440" s="231"/>
      <c r="BT440" s="105">
        <f t="shared" si="276"/>
        <v>1</v>
      </c>
      <c r="BU440" s="105">
        <f t="shared" si="277"/>
        <v>1</v>
      </c>
      <c r="BV440" s="105">
        <f t="shared" si="278"/>
        <v>1</v>
      </c>
      <c r="BW440" s="105">
        <f t="shared" si="268"/>
        <v>1</v>
      </c>
      <c r="BX440" s="105">
        <f t="shared" si="279"/>
        <v>1</v>
      </c>
      <c r="BY440" s="105">
        <f t="shared" si="280"/>
        <v>1</v>
      </c>
      <c r="BZ440" s="105">
        <f t="shared" si="281"/>
        <v>1</v>
      </c>
      <c r="CA440" s="215">
        <v>0.98</v>
      </c>
      <c r="CB440" s="215">
        <v>0.9</v>
      </c>
      <c r="CC440" s="314"/>
      <c r="CD440" s="314"/>
      <c r="CE440" s="314"/>
      <c r="CF440" s="314"/>
      <c r="CG440" s="314"/>
      <c r="CH440" s="314"/>
      <c r="CI440" s="314"/>
      <c r="CJ440" s="216">
        <v>0.998</v>
      </c>
      <c r="CK440" s="216">
        <v>0.95</v>
      </c>
      <c r="CL440" s="217">
        <f t="shared" si="269"/>
        <v>0</v>
      </c>
      <c r="CM440" s="217">
        <f t="shared" si="270"/>
        <v>0</v>
      </c>
      <c r="CN440" s="217">
        <f t="shared" si="271"/>
        <v>0</v>
      </c>
      <c r="CO440" s="217">
        <f t="shared" si="272"/>
        <v>0</v>
      </c>
      <c r="CP440" s="217">
        <f t="shared" si="273"/>
        <v>0</v>
      </c>
      <c r="CQ440" s="217">
        <f t="shared" si="274"/>
        <v>0</v>
      </c>
      <c r="CR440" s="217">
        <f t="shared" si="275"/>
        <v>0</v>
      </c>
      <c r="CS440" s="317"/>
      <c r="CT440" s="317"/>
      <c r="CU440" s="317"/>
      <c r="CV440" s="317"/>
      <c r="CW440" s="317"/>
      <c r="CX440" s="317"/>
      <c r="CY440" s="317"/>
      <c r="CZ440" s="316"/>
      <c r="DA440" s="312"/>
      <c r="DB440" s="312"/>
      <c r="DC440" s="312"/>
      <c r="DD440" s="312"/>
      <c r="DE440" s="84">
        <f t="shared" si="258"/>
        <v>0</v>
      </c>
      <c r="DF440" s="84">
        <f t="shared" si="258"/>
        <v>0</v>
      </c>
      <c r="DG440" s="84">
        <f t="shared" si="258"/>
        <v>0</v>
      </c>
      <c r="DH440" s="84">
        <f t="shared" si="259"/>
        <v>0</v>
      </c>
      <c r="DI440" s="84">
        <f t="shared" si="259"/>
        <v>0</v>
      </c>
      <c r="DJ440" s="84">
        <f t="shared" si="259"/>
        <v>0</v>
      </c>
      <c r="DK440" s="84">
        <f t="shared" si="257"/>
        <v>0</v>
      </c>
      <c r="DL440" s="311"/>
      <c r="DM440" s="311"/>
      <c r="DN440" s="311"/>
      <c r="DO440" s="311"/>
      <c r="DP440" s="311"/>
      <c r="DQ440" s="311"/>
      <c r="DR440" s="311"/>
    </row>
    <row r="441" spans="1:122" ht="13.5" thickBot="1" x14ac:dyDescent="0.25">
      <c r="A441" s="84">
        <v>2115</v>
      </c>
      <c r="B441" s="309"/>
      <c r="C441" s="117"/>
      <c r="D441" s="87"/>
      <c r="E441" s="84"/>
      <c r="F441" s="88"/>
      <c r="G441" s="84"/>
      <c r="H441" s="89"/>
      <c r="I441" s="88"/>
      <c r="J441" s="84"/>
      <c r="K441" s="88"/>
      <c r="L441" s="89"/>
      <c r="M441" s="88"/>
      <c r="N441" s="88"/>
      <c r="O441" s="88"/>
      <c r="P441" s="90"/>
      <c r="Q441" s="88"/>
      <c r="R441" s="88"/>
      <c r="S441" s="88"/>
      <c r="T441" s="90"/>
      <c r="U441" s="88"/>
      <c r="V441" s="88"/>
      <c r="W441" s="88"/>
      <c r="X441" s="90"/>
      <c r="Y441" s="84"/>
      <c r="Z441" s="84"/>
      <c r="AA441" s="94"/>
      <c r="AB441" s="114"/>
      <c r="AC441" s="84"/>
      <c r="AD441" s="84"/>
      <c r="AE441" s="114"/>
      <c r="AF441" s="84"/>
      <c r="AG441" s="84"/>
      <c r="AH441" s="114"/>
      <c r="AI441" s="84"/>
      <c r="AJ441" s="84"/>
      <c r="AK441" s="218"/>
      <c r="AL441" s="84"/>
      <c r="AM441" s="94"/>
      <c r="AN441" s="218"/>
      <c r="AO441" s="84"/>
      <c r="AP441" s="94"/>
      <c r="AQ441" s="218"/>
      <c r="AR441" s="84"/>
      <c r="AS441" s="94"/>
      <c r="AT441" s="218"/>
      <c r="AU441" s="84"/>
      <c r="AV441" s="219"/>
      <c r="AW441" s="220"/>
      <c r="AX441" s="220"/>
      <c r="AY441" s="221"/>
      <c r="AZ441" s="115"/>
      <c r="BA441" s="97"/>
      <c r="BB441" s="98"/>
      <c r="BC441" s="98"/>
      <c r="BD441" s="98"/>
      <c r="BE441" s="116"/>
      <c r="BF441" s="101"/>
      <c r="BG441" s="84"/>
      <c r="BH441" s="84"/>
      <c r="BI441" s="102"/>
      <c r="BJ441" s="102"/>
      <c r="BK441" s="102"/>
      <c r="BL441" s="103"/>
      <c r="BM441" s="104"/>
      <c r="BN441" s="102"/>
      <c r="BO441" s="102"/>
      <c r="BP441" s="104"/>
      <c r="BQ441" s="104"/>
      <c r="BR441" s="104"/>
      <c r="BS441" s="231"/>
      <c r="BT441" s="105">
        <f t="shared" si="276"/>
        <v>1</v>
      </c>
      <c r="BU441" s="105">
        <f t="shared" si="277"/>
        <v>1</v>
      </c>
      <c r="BV441" s="105">
        <f t="shared" si="278"/>
        <v>1</v>
      </c>
      <c r="BW441" s="105">
        <f t="shared" si="268"/>
        <v>1</v>
      </c>
      <c r="BX441" s="105">
        <f t="shared" si="279"/>
        <v>1</v>
      </c>
      <c r="BY441" s="105">
        <f t="shared" si="280"/>
        <v>1</v>
      </c>
      <c r="BZ441" s="105">
        <f t="shared" si="281"/>
        <v>1</v>
      </c>
      <c r="CA441" s="215">
        <v>0.98</v>
      </c>
      <c r="CB441" s="215">
        <v>0.9</v>
      </c>
      <c r="CC441" s="314"/>
      <c r="CD441" s="314"/>
      <c r="CE441" s="314"/>
      <c r="CF441" s="314"/>
      <c r="CG441" s="314"/>
      <c r="CH441" s="314"/>
      <c r="CI441" s="314"/>
      <c r="CJ441" s="216">
        <v>0.998</v>
      </c>
      <c r="CK441" s="216">
        <v>0.95</v>
      </c>
      <c r="CL441" s="217">
        <f t="shared" si="269"/>
        <v>0</v>
      </c>
      <c r="CM441" s="217">
        <f t="shared" si="270"/>
        <v>0</v>
      </c>
      <c r="CN441" s="217">
        <f t="shared" si="271"/>
        <v>0</v>
      </c>
      <c r="CO441" s="217">
        <f t="shared" si="272"/>
        <v>0</v>
      </c>
      <c r="CP441" s="217">
        <f t="shared" si="273"/>
        <v>0</v>
      </c>
      <c r="CQ441" s="217">
        <f t="shared" si="274"/>
        <v>0</v>
      </c>
      <c r="CR441" s="217">
        <f t="shared" si="275"/>
        <v>0</v>
      </c>
      <c r="CS441" s="317"/>
      <c r="CT441" s="317"/>
      <c r="CU441" s="317"/>
      <c r="CV441" s="317"/>
      <c r="CW441" s="317"/>
      <c r="CX441" s="317"/>
      <c r="CY441" s="317"/>
      <c r="CZ441" s="316"/>
      <c r="DA441" s="312"/>
      <c r="DB441" s="312"/>
      <c r="DC441" s="312"/>
      <c r="DD441" s="312"/>
      <c r="DE441" s="84">
        <f t="shared" si="258"/>
        <v>0</v>
      </c>
      <c r="DF441" s="84">
        <f t="shared" si="258"/>
        <v>0</v>
      </c>
      <c r="DG441" s="84">
        <f t="shared" si="258"/>
        <v>0</v>
      </c>
      <c r="DH441" s="84">
        <f t="shared" si="259"/>
        <v>0</v>
      </c>
      <c r="DI441" s="84">
        <f t="shared" si="259"/>
        <v>0</v>
      </c>
      <c r="DJ441" s="84">
        <f t="shared" si="259"/>
        <v>0</v>
      </c>
      <c r="DK441" s="84">
        <f t="shared" si="257"/>
        <v>0</v>
      </c>
      <c r="DL441" s="311"/>
      <c r="DM441" s="311"/>
      <c r="DN441" s="311"/>
      <c r="DO441" s="311"/>
      <c r="DP441" s="311"/>
      <c r="DQ441" s="311"/>
      <c r="DR441" s="311"/>
    </row>
    <row r="442" spans="1:122" ht="13.5" thickBot="1" x14ac:dyDescent="0.25">
      <c r="A442" s="84">
        <v>2116</v>
      </c>
      <c r="B442" s="309"/>
      <c r="C442" s="117"/>
      <c r="D442" s="87"/>
      <c r="E442" s="84"/>
      <c r="F442" s="88"/>
      <c r="G442" s="84"/>
      <c r="H442" s="89"/>
      <c r="I442" s="88"/>
      <c r="J442" s="84"/>
      <c r="K442" s="88"/>
      <c r="L442" s="89"/>
      <c r="M442" s="88"/>
      <c r="N442" s="88"/>
      <c r="O442" s="88"/>
      <c r="P442" s="90"/>
      <c r="Q442" s="88"/>
      <c r="R442" s="88"/>
      <c r="S442" s="88"/>
      <c r="T442" s="90"/>
      <c r="U442" s="88"/>
      <c r="V442" s="88"/>
      <c r="W442" s="88"/>
      <c r="X442" s="90"/>
      <c r="Y442" s="84"/>
      <c r="Z442" s="84"/>
      <c r="AA442" s="94"/>
      <c r="AB442" s="114"/>
      <c r="AC442" s="84"/>
      <c r="AD442" s="84"/>
      <c r="AE442" s="114"/>
      <c r="AF442" s="84"/>
      <c r="AG442" s="84"/>
      <c r="AH442" s="114"/>
      <c r="AI442" s="84"/>
      <c r="AJ442" s="84"/>
      <c r="AK442" s="218"/>
      <c r="AL442" s="84"/>
      <c r="AM442" s="94"/>
      <c r="AN442" s="218"/>
      <c r="AO442" s="84"/>
      <c r="AP442" s="94"/>
      <c r="AQ442" s="218"/>
      <c r="AR442" s="84"/>
      <c r="AS442" s="94"/>
      <c r="AT442" s="218"/>
      <c r="AU442" s="84"/>
      <c r="AV442" s="219"/>
      <c r="AW442" s="220"/>
      <c r="AX442" s="220"/>
      <c r="AY442" s="221"/>
      <c r="AZ442" s="115"/>
      <c r="BA442" s="97"/>
      <c r="BB442" s="98"/>
      <c r="BC442" s="98"/>
      <c r="BD442" s="98"/>
      <c r="BE442" s="116"/>
      <c r="BF442" s="101"/>
      <c r="BG442" s="84"/>
      <c r="BH442" s="84"/>
      <c r="BI442" s="102"/>
      <c r="BJ442" s="102"/>
      <c r="BK442" s="102"/>
      <c r="BL442" s="103"/>
      <c r="BM442" s="104"/>
      <c r="BN442" s="102"/>
      <c r="BO442" s="102"/>
      <c r="BP442" s="104"/>
      <c r="BQ442" s="104"/>
      <c r="BR442" s="104"/>
      <c r="BS442" s="231"/>
      <c r="BT442" s="105">
        <f t="shared" si="276"/>
        <v>1</v>
      </c>
      <c r="BU442" s="105">
        <f t="shared" si="277"/>
        <v>1</v>
      </c>
      <c r="BV442" s="105">
        <f t="shared" si="278"/>
        <v>1</v>
      </c>
      <c r="BW442" s="105">
        <f t="shared" si="268"/>
        <v>1</v>
      </c>
      <c r="BX442" s="105">
        <f t="shared" si="279"/>
        <v>1</v>
      </c>
      <c r="BY442" s="105">
        <f t="shared" si="280"/>
        <v>1</v>
      </c>
      <c r="BZ442" s="105">
        <f t="shared" si="281"/>
        <v>1</v>
      </c>
      <c r="CA442" s="215">
        <v>0.98</v>
      </c>
      <c r="CB442" s="215">
        <v>0.9</v>
      </c>
      <c r="CC442" s="314"/>
      <c r="CD442" s="314"/>
      <c r="CE442" s="314"/>
      <c r="CF442" s="314"/>
      <c r="CG442" s="314"/>
      <c r="CH442" s="314"/>
      <c r="CI442" s="314"/>
      <c r="CJ442" s="216">
        <v>0.998</v>
      </c>
      <c r="CK442" s="216">
        <v>0.95</v>
      </c>
      <c r="CL442" s="217">
        <f t="shared" si="269"/>
        <v>0</v>
      </c>
      <c r="CM442" s="217">
        <f t="shared" si="270"/>
        <v>0</v>
      </c>
      <c r="CN442" s="217">
        <f t="shared" si="271"/>
        <v>0</v>
      </c>
      <c r="CO442" s="217">
        <f t="shared" si="272"/>
        <v>0</v>
      </c>
      <c r="CP442" s="217">
        <f t="shared" si="273"/>
        <v>0</v>
      </c>
      <c r="CQ442" s="217">
        <f t="shared" si="274"/>
        <v>0</v>
      </c>
      <c r="CR442" s="217">
        <f t="shared" si="275"/>
        <v>0</v>
      </c>
      <c r="CS442" s="317"/>
      <c r="CT442" s="317"/>
      <c r="CU442" s="317"/>
      <c r="CV442" s="317"/>
      <c r="CW442" s="317"/>
      <c r="CX442" s="317"/>
      <c r="CY442" s="317"/>
      <c r="CZ442" s="316"/>
      <c r="DA442" s="312"/>
      <c r="DB442" s="312"/>
      <c r="DC442" s="312"/>
      <c r="DD442" s="312"/>
      <c r="DE442" s="84">
        <f t="shared" si="258"/>
        <v>0</v>
      </c>
      <c r="DF442" s="84">
        <f t="shared" si="258"/>
        <v>0</v>
      </c>
      <c r="DG442" s="84">
        <f t="shared" si="258"/>
        <v>0</v>
      </c>
      <c r="DH442" s="84">
        <f t="shared" si="259"/>
        <v>0</v>
      </c>
      <c r="DI442" s="84">
        <f t="shared" si="259"/>
        <v>0</v>
      </c>
      <c r="DJ442" s="84">
        <f t="shared" si="259"/>
        <v>0</v>
      </c>
      <c r="DK442" s="84">
        <f t="shared" si="257"/>
        <v>0</v>
      </c>
      <c r="DL442" s="311"/>
      <c r="DM442" s="311"/>
      <c r="DN442" s="311"/>
      <c r="DO442" s="311"/>
      <c r="DP442" s="311"/>
      <c r="DQ442" s="311"/>
      <c r="DR442" s="311"/>
    </row>
    <row r="443" spans="1:122" ht="13.5" thickBot="1" x14ac:dyDescent="0.25">
      <c r="A443" s="84">
        <v>2117</v>
      </c>
      <c r="B443" s="310"/>
      <c r="C443" s="117"/>
      <c r="D443" s="87"/>
      <c r="E443" s="84"/>
      <c r="F443" s="88"/>
      <c r="G443" s="84"/>
      <c r="H443" s="89"/>
      <c r="I443" s="88"/>
      <c r="J443" s="84"/>
      <c r="K443" s="88"/>
      <c r="L443" s="89"/>
      <c r="M443" s="88"/>
      <c r="N443" s="88"/>
      <c r="O443" s="88"/>
      <c r="P443" s="90"/>
      <c r="Q443" s="88"/>
      <c r="R443" s="88"/>
      <c r="S443" s="88"/>
      <c r="T443" s="90"/>
      <c r="U443" s="88"/>
      <c r="V443" s="88"/>
      <c r="W443" s="88"/>
      <c r="X443" s="90"/>
      <c r="Y443" s="84"/>
      <c r="Z443" s="84"/>
      <c r="AA443" s="94"/>
      <c r="AB443" s="114"/>
      <c r="AC443" s="84"/>
      <c r="AD443" s="84"/>
      <c r="AE443" s="114"/>
      <c r="AF443" s="84"/>
      <c r="AG443" s="84"/>
      <c r="AH443" s="114"/>
      <c r="AI443" s="84"/>
      <c r="AJ443" s="84"/>
      <c r="AK443" s="218"/>
      <c r="AL443" s="84"/>
      <c r="AM443" s="94"/>
      <c r="AN443" s="218"/>
      <c r="AO443" s="84"/>
      <c r="AP443" s="94"/>
      <c r="AQ443" s="218"/>
      <c r="AR443" s="84"/>
      <c r="AS443" s="94"/>
      <c r="AT443" s="218"/>
      <c r="AU443" s="84"/>
      <c r="AV443" s="219"/>
      <c r="AW443" s="220"/>
      <c r="AX443" s="220"/>
      <c r="AY443" s="221"/>
      <c r="AZ443" s="115"/>
      <c r="BA443" s="97"/>
      <c r="BB443" s="98"/>
      <c r="BC443" s="98"/>
      <c r="BD443" s="98"/>
      <c r="BE443" s="116"/>
      <c r="BF443" s="101"/>
      <c r="BG443" s="84"/>
      <c r="BH443" s="84"/>
      <c r="BI443" s="102"/>
      <c r="BJ443" s="102"/>
      <c r="BK443" s="102"/>
      <c r="BL443" s="103"/>
      <c r="BM443" s="104"/>
      <c r="BN443" s="102"/>
      <c r="BO443" s="102"/>
      <c r="BP443" s="104"/>
      <c r="BQ443" s="104"/>
      <c r="BR443" s="104"/>
      <c r="BS443" s="231"/>
      <c r="BT443" s="105">
        <f t="shared" si="276"/>
        <v>1</v>
      </c>
      <c r="BU443" s="105">
        <f t="shared" si="277"/>
        <v>1</v>
      </c>
      <c r="BV443" s="105">
        <f t="shared" si="278"/>
        <v>1</v>
      </c>
      <c r="BW443" s="105">
        <f t="shared" si="268"/>
        <v>1</v>
      </c>
      <c r="BX443" s="105">
        <f t="shared" si="279"/>
        <v>1</v>
      </c>
      <c r="BY443" s="105">
        <f t="shared" si="280"/>
        <v>1</v>
      </c>
      <c r="BZ443" s="105">
        <f t="shared" si="281"/>
        <v>1</v>
      </c>
      <c r="CA443" s="215">
        <v>0.98</v>
      </c>
      <c r="CB443" s="215">
        <v>0.9</v>
      </c>
      <c r="CC443" s="315"/>
      <c r="CD443" s="315"/>
      <c r="CE443" s="315"/>
      <c r="CF443" s="315"/>
      <c r="CG443" s="315"/>
      <c r="CH443" s="315"/>
      <c r="CI443" s="315"/>
      <c r="CJ443" s="216">
        <v>0.998</v>
      </c>
      <c r="CK443" s="216">
        <v>0.95</v>
      </c>
      <c r="CL443" s="217">
        <f t="shared" si="269"/>
        <v>0</v>
      </c>
      <c r="CM443" s="217">
        <f t="shared" si="270"/>
        <v>0</v>
      </c>
      <c r="CN443" s="217">
        <f t="shared" si="271"/>
        <v>0</v>
      </c>
      <c r="CO443" s="217">
        <f t="shared" si="272"/>
        <v>0</v>
      </c>
      <c r="CP443" s="217">
        <f t="shared" si="273"/>
        <v>0</v>
      </c>
      <c r="CQ443" s="217">
        <f t="shared" si="274"/>
        <v>0</v>
      </c>
      <c r="CR443" s="217">
        <f t="shared" si="275"/>
        <v>0</v>
      </c>
      <c r="CS443" s="317"/>
      <c r="CT443" s="317"/>
      <c r="CU443" s="317"/>
      <c r="CV443" s="317"/>
      <c r="CW443" s="317"/>
      <c r="CX443" s="317"/>
      <c r="CY443" s="317"/>
      <c r="CZ443" s="316"/>
      <c r="DA443" s="312"/>
      <c r="DB443" s="312"/>
      <c r="DC443" s="312"/>
      <c r="DD443" s="312"/>
      <c r="DE443" s="84">
        <f t="shared" si="258"/>
        <v>0</v>
      </c>
      <c r="DF443" s="84">
        <f t="shared" si="258"/>
        <v>0</v>
      </c>
      <c r="DG443" s="84">
        <f t="shared" si="258"/>
        <v>0</v>
      </c>
      <c r="DH443" s="84">
        <f t="shared" si="259"/>
        <v>0</v>
      </c>
      <c r="DI443" s="84">
        <f t="shared" si="259"/>
        <v>0</v>
      </c>
      <c r="DJ443" s="84">
        <f t="shared" si="259"/>
        <v>0</v>
      </c>
      <c r="DK443" s="84">
        <f t="shared" si="257"/>
        <v>0</v>
      </c>
      <c r="DL443" s="311"/>
      <c r="DM443" s="311"/>
      <c r="DN443" s="311"/>
      <c r="DO443" s="311"/>
      <c r="DP443" s="311"/>
      <c r="DQ443" s="311"/>
      <c r="DR443" s="311"/>
    </row>
    <row r="444" spans="1:122" ht="13.5" thickBot="1" x14ac:dyDescent="0.25">
      <c r="A444" s="84">
        <v>2118</v>
      </c>
      <c r="B444" s="308">
        <v>30</v>
      </c>
      <c r="C444" s="117"/>
      <c r="D444" s="87"/>
      <c r="E444" s="84"/>
      <c r="F444" s="88"/>
      <c r="G444" s="84"/>
      <c r="H444" s="89"/>
      <c r="I444" s="88"/>
      <c r="J444" s="84"/>
      <c r="K444" s="88"/>
      <c r="L444" s="89"/>
      <c r="M444" s="88"/>
      <c r="N444" s="88"/>
      <c r="O444" s="88"/>
      <c r="P444" s="90"/>
      <c r="Q444" s="88"/>
      <c r="R444" s="88"/>
      <c r="S444" s="88"/>
      <c r="T444" s="90"/>
      <c r="U444" s="88"/>
      <c r="V444" s="88"/>
      <c r="W444" s="88"/>
      <c r="X444" s="90"/>
      <c r="Y444" s="84"/>
      <c r="Z444" s="84"/>
      <c r="AA444" s="94"/>
      <c r="AB444" s="114"/>
      <c r="AC444" s="84"/>
      <c r="AD444" s="84"/>
      <c r="AE444" s="114"/>
      <c r="AF444" s="84"/>
      <c r="AG444" s="84"/>
      <c r="AH444" s="114"/>
      <c r="AI444" s="84"/>
      <c r="AJ444" s="84"/>
      <c r="AK444" s="218"/>
      <c r="AL444" s="84"/>
      <c r="AM444" s="94"/>
      <c r="AN444" s="218"/>
      <c r="AO444" s="84"/>
      <c r="AP444" s="94"/>
      <c r="AQ444" s="218"/>
      <c r="AR444" s="84"/>
      <c r="AS444" s="94"/>
      <c r="AT444" s="218"/>
      <c r="AU444" s="84"/>
      <c r="AV444" s="219"/>
      <c r="AW444" s="220"/>
      <c r="AX444" s="220"/>
      <c r="AY444" s="221"/>
      <c r="AZ444" s="115"/>
      <c r="BA444" s="97"/>
      <c r="BB444" s="98"/>
      <c r="BC444" s="98"/>
      <c r="BD444" s="98"/>
      <c r="BE444" s="116"/>
      <c r="BF444" s="101"/>
      <c r="BG444" s="84"/>
      <c r="BH444" s="84"/>
      <c r="BI444" s="102"/>
      <c r="BJ444" s="102"/>
      <c r="BK444" s="102"/>
      <c r="BL444" s="103"/>
      <c r="BM444" s="104"/>
      <c r="BN444" s="102"/>
      <c r="BO444" s="102"/>
      <c r="BP444" s="104"/>
      <c r="BQ444" s="104"/>
      <c r="BR444" s="104"/>
      <c r="BS444" s="231"/>
      <c r="BT444" s="105">
        <f t="shared" si="276"/>
        <v>1</v>
      </c>
      <c r="BU444" s="105">
        <f t="shared" si="277"/>
        <v>1</v>
      </c>
      <c r="BV444" s="105">
        <f t="shared" si="278"/>
        <v>1</v>
      </c>
      <c r="BW444" s="105">
        <f t="shared" si="268"/>
        <v>1</v>
      </c>
      <c r="BX444" s="105">
        <f t="shared" si="279"/>
        <v>1</v>
      </c>
      <c r="BY444" s="105">
        <f t="shared" si="280"/>
        <v>1</v>
      </c>
      <c r="BZ444" s="105">
        <f t="shared" si="281"/>
        <v>1</v>
      </c>
      <c r="CA444" s="215">
        <v>0.98</v>
      </c>
      <c r="CB444" s="215">
        <v>0.9</v>
      </c>
      <c r="CC444" s="313">
        <f t="shared" ref="CC444:CI444" si="288">AVERAGE(BT444:BT450)</f>
        <v>1</v>
      </c>
      <c r="CD444" s="313">
        <f t="shared" si="288"/>
        <v>1</v>
      </c>
      <c r="CE444" s="313">
        <f t="shared" si="288"/>
        <v>1</v>
      </c>
      <c r="CF444" s="313">
        <f t="shared" si="288"/>
        <v>1</v>
      </c>
      <c r="CG444" s="313">
        <f t="shared" si="288"/>
        <v>1</v>
      </c>
      <c r="CH444" s="313">
        <f t="shared" si="288"/>
        <v>1</v>
      </c>
      <c r="CI444" s="313">
        <f t="shared" si="288"/>
        <v>1</v>
      </c>
      <c r="CJ444" s="216">
        <v>0.998</v>
      </c>
      <c r="CK444" s="216">
        <v>0.95</v>
      </c>
      <c r="CL444" s="217">
        <f t="shared" si="269"/>
        <v>0</v>
      </c>
      <c r="CM444" s="217">
        <f t="shared" si="270"/>
        <v>0</v>
      </c>
      <c r="CN444" s="217">
        <f t="shared" si="271"/>
        <v>0</v>
      </c>
      <c r="CO444" s="217">
        <f t="shared" si="272"/>
        <v>0</v>
      </c>
      <c r="CP444" s="217">
        <f t="shared" si="273"/>
        <v>0</v>
      </c>
      <c r="CQ444" s="217">
        <f t="shared" si="274"/>
        <v>0</v>
      </c>
      <c r="CR444" s="217">
        <f t="shared" si="275"/>
        <v>0</v>
      </c>
      <c r="CS444" s="316">
        <f t="shared" ref="CS444:CY444" si="289">AVERAGE(CL444:CL450)</f>
        <v>0</v>
      </c>
      <c r="CT444" s="316">
        <f t="shared" si="289"/>
        <v>0</v>
      </c>
      <c r="CU444" s="316">
        <f t="shared" si="289"/>
        <v>0</v>
      </c>
      <c r="CV444" s="316">
        <f t="shared" si="289"/>
        <v>0</v>
      </c>
      <c r="CW444" s="316">
        <f t="shared" si="289"/>
        <v>0</v>
      </c>
      <c r="CX444" s="316">
        <f t="shared" si="289"/>
        <v>0</v>
      </c>
      <c r="CY444" s="316">
        <f t="shared" si="289"/>
        <v>0</v>
      </c>
      <c r="CZ444" s="316" t="e">
        <f>(SUM(Q443:Q449)-SUM(R443:R449))/SUM(Q443:Q449)</f>
        <v>#DIV/0!</v>
      </c>
      <c r="DA444" s="312" t="e">
        <f>(SUM(U443:U449)-SUM(V443:V449))/SUM(U443:U449)</f>
        <v>#DIV/0!</v>
      </c>
      <c r="DB444" s="312" t="e">
        <f>((SUM(E443:E449)-SUM(F443:F449))/SUM(E443:E449))</f>
        <v>#DIV/0!</v>
      </c>
      <c r="DC444" s="312" t="e">
        <f>((SUM(I443:I449)-SUM(J443:J449))/SUM(I443:I449))</f>
        <v>#DIV/0!</v>
      </c>
      <c r="DD444" s="312" t="e">
        <f>((SUM(M443:M449)-SUM(N443:N449))/SUM(M443:M449))</f>
        <v>#DIV/0!</v>
      </c>
      <c r="DE444" s="84">
        <f t="shared" si="258"/>
        <v>0</v>
      </c>
      <c r="DF444" s="84">
        <f t="shared" si="258"/>
        <v>0</v>
      </c>
      <c r="DG444" s="84">
        <f t="shared" si="258"/>
        <v>0</v>
      </c>
      <c r="DH444" s="84">
        <f t="shared" si="259"/>
        <v>0</v>
      </c>
      <c r="DI444" s="84">
        <f t="shared" si="259"/>
        <v>0</v>
      </c>
      <c r="DJ444" s="84">
        <f t="shared" si="259"/>
        <v>0</v>
      </c>
      <c r="DK444" s="84">
        <f t="shared" si="257"/>
        <v>0</v>
      </c>
      <c r="DL444" s="311">
        <f>IF(CC444&lt;99%,5000,IF(CC444&lt;99.2%,4500,IF(CC444&lt;99.3%,4000,IF(CC444&lt;99.4%,3500,IF(CC444&lt;99.5%,3000,IF(CC444&lt;99.6%,2500,IF(CC444&lt;99.7%,2000,IF(CC444&lt;99.8%,1500,))))))))</f>
        <v>0</v>
      </c>
      <c r="DM444" s="311">
        <f>IF(CD444&lt;99%,5000,IF(CD444&lt;99.2%,4500,IF(CD444&lt;99.3%,4000,IF(CD444&lt;99.4%,3500,IF(CD444&lt;99.5%,3000,IF(CD444&lt;99.6%,2500,IF(CD444&lt;99.7%,2000,IF(CD444&lt;99.8%,1500,))))))))</f>
        <v>0</v>
      </c>
      <c r="DN444" s="311">
        <f>IF(CE444&lt;99%,5000,IF(CE444&lt;99.2%,4500,IF(CE444&lt;99.3%,4000,IF(CE444&lt;99.4%,3500,IF(CE444&lt;99.5%,3000,IF(CE444&lt;99.6%,2500,IF(CE444&lt;99.7%,2000,IF(CE444&lt;99.8%,1500,))))))))</f>
        <v>0</v>
      </c>
      <c r="DO444" s="311">
        <f>IF(CF444&lt;88.2%,5000,IF(CF444&lt;88.4%,4500,IF(CF444&lt;88.5%,4000,IF(CF444&lt;88.6%,3500,IF(CF444&lt;88.7%,3000,IF(CF444&lt;88.8%,2500,IF(CF444&lt;88.9%,2000,IF(CF444&lt;90%,1500,))))))))</f>
        <v>0</v>
      </c>
      <c r="DP444" s="311">
        <f>IF(CG444&lt;99%,5000,IF(CG444&lt;99.2%,4500,IF(CG444&lt;99.3%,4000,IF(CG444&lt;99.4%,3500,IF(CG444&lt;99.5%,3000,IF(CG444&lt;99.6%,2500,IF(CG444&lt;99.7%,2000,IF(CG444&lt;99.8%,1500,))))))))</f>
        <v>0</v>
      </c>
      <c r="DQ444" s="311">
        <f>IF(CH444&lt;99%,5000,IF(CH444&lt;99.2%,4500,IF(CH444&lt;99.3%,4000,IF(CH444&lt;99.4%,3500,IF(CH444&lt;99.5%,3000,IF(CH444&lt;99.6%,2500,IF(CH444&lt;99.7%,2000,IF(CH444&lt;99.8%,1500,))))))))</f>
        <v>0</v>
      </c>
      <c r="DR444" s="311">
        <f>IF(CI444&lt;99%,5000,IF(CI444&lt;99.2%,4500,IF(CI444&lt;99.3%,4000,IF(CI444&lt;99.4%,3500,IF(CI444&lt;99.5%,3000,IF(CI444&lt;99.6%,2500,IF(CI444&lt;99.7%,2000,IF(CI444&lt;99.8%,1500,))))))))</f>
        <v>0</v>
      </c>
    </row>
    <row r="445" spans="1:122" ht="13.5" thickBot="1" x14ac:dyDescent="0.25">
      <c r="A445" s="84">
        <v>2119</v>
      </c>
      <c r="B445" s="309"/>
      <c r="C445" s="117"/>
      <c r="D445" s="87"/>
      <c r="E445" s="84"/>
      <c r="F445" s="88"/>
      <c r="G445" s="84"/>
      <c r="H445" s="89"/>
      <c r="I445" s="88"/>
      <c r="J445" s="84"/>
      <c r="K445" s="88"/>
      <c r="L445" s="89"/>
      <c r="M445" s="88"/>
      <c r="N445" s="88"/>
      <c r="O445" s="88"/>
      <c r="P445" s="90"/>
      <c r="Q445" s="88"/>
      <c r="R445" s="88"/>
      <c r="S445" s="88"/>
      <c r="T445" s="90"/>
      <c r="U445" s="88"/>
      <c r="V445" s="88"/>
      <c r="W445" s="88"/>
      <c r="X445" s="90"/>
      <c r="Y445" s="84"/>
      <c r="Z445" s="84"/>
      <c r="AA445" s="94"/>
      <c r="AB445" s="114"/>
      <c r="AC445" s="84"/>
      <c r="AD445" s="84"/>
      <c r="AE445" s="114"/>
      <c r="AF445" s="84"/>
      <c r="AG445" s="84"/>
      <c r="AH445" s="114"/>
      <c r="AI445" s="84"/>
      <c r="AJ445" s="84"/>
      <c r="AK445" s="218"/>
      <c r="AL445" s="84"/>
      <c r="AM445" s="94"/>
      <c r="AN445" s="218"/>
      <c r="AO445" s="84"/>
      <c r="AP445" s="94"/>
      <c r="AQ445" s="218"/>
      <c r="AR445" s="84"/>
      <c r="AS445" s="94"/>
      <c r="AT445" s="218"/>
      <c r="AU445" s="84"/>
      <c r="AV445" s="219"/>
      <c r="AW445" s="220"/>
      <c r="AX445" s="220"/>
      <c r="AY445" s="221"/>
      <c r="AZ445" s="115"/>
      <c r="BA445" s="97"/>
      <c r="BB445" s="98"/>
      <c r="BC445" s="98"/>
      <c r="BD445" s="98"/>
      <c r="BE445" s="116"/>
      <c r="BF445" s="101"/>
      <c r="BG445" s="84"/>
      <c r="BH445" s="84"/>
      <c r="BI445" s="102"/>
      <c r="BJ445" s="102"/>
      <c r="BK445" s="102"/>
      <c r="BL445" s="103"/>
      <c r="BM445" s="104"/>
      <c r="BN445" s="102"/>
      <c r="BO445" s="102"/>
      <c r="BP445" s="104"/>
      <c r="BQ445" s="104"/>
      <c r="BR445" s="104"/>
      <c r="BS445" s="231"/>
      <c r="BT445" s="105">
        <f t="shared" si="276"/>
        <v>1</v>
      </c>
      <c r="BU445" s="105">
        <f t="shared" si="277"/>
        <v>1</v>
      </c>
      <c r="BV445" s="105">
        <f t="shared" si="278"/>
        <v>1</v>
      </c>
      <c r="BW445" s="105">
        <f t="shared" si="268"/>
        <v>1</v>
      </c>
      <c r="BX445" s="105">
        <f t="shared" si="279"/>
        <v>1</v>
      </c>
      <c r="BY445" s="105">
        <f t="shared" si="280"/>
        <v>1</v>
      </c>
      <c r="BZ445" s="105">
        <f t="shared" si="281"/>
        <v>1</v>
      </c>
      <c r="CA445" s="215">
        <v>0.98</v>
      </c>
      <c r="CB445" s="215">
        <v>0.9</v>
      </c>
      <c r="CC445" s="314"/>
      <c r="CD445" s="314"/>
      <c r="CE445" s="314"/>
      <c r="CF445" s="314"/>
      <c r="CG445" s="314"/>
      <c r="CH445" s="314"/>
      <c r="CI445" s="314"/>
      <c r="CJ445" s="216">
        <v>0.998</v>
      </c>
      <c r="CK445" s="216">
        <v>0.95</v>
      </c>
      <c r="CL445" s="217">
        <f t="shared" si="269"/>
        <v>0</v>
      </c>
      <c r="CM445" s="217">
        <f t="shared" si="270"/>
        <v>0</v>
      </c>
      <c r="CN445" s="217">
        <f t="shared" si="271"/>
        <v>0</v>
      </c>
      <c r="CO445" s="217">
        <f t="shared" si="272"/>
        <v>0</v>
      </c>
      <c r="CP445" s="217">
        <f t="shared" si="273"/>
        <v>0</v>
      </c>
      <c r="CQ445" s="217">
        <f t="shared" si="274"/>
        <v>0</v>
      </c>
      <c r="CR445" s="217">
        <f t="shared" si="275"/>
        <v>0</v>
      </c>
      <c r="CS445" s="317"/>
      <c r="CT445" s="317"/>
      <c r="CU445" s="317"/>
      <c r="CV445" s="317"/>
      <c r="CW445" s="317"/>
      <c r="CX445" s="317"/>
      <c r="CY445" s="317"/>
      <c r="CZ445" s="316"/>
      <c r="DA445" s="312"/>
      <c r="DB445" s="312"/>
      <c r="DC445" s="312"/>
      <c r="DD445" s="312"/>
      <c r="DE445" s="84">
        <f t="shared" si="258"/>
        <v>0</v>
      </c>
      <c r="DF445" s="84">
        <f t="shared" si="258"/>
        <v>0</v>
      </c>
      <c r="DG445" s="84">
        <f t="shared" si="258"/>
        <v>0</v>
      </c>
      <c r="DH445" s="84">
        <f t="shared" si="259"/>
        <v>0</v>
      </c>
      <c r="DI445" s="84">
        <f t="shared" si="259"/>
        <v>0</v>
      </c>
      <c r="DJ445" s="84">
        <f t="shared" si="259"/>
        <v>0</v>
      </c>
      <c r="DK445" s="84">
        <f t="shared" si="257"/>
        <v>0</v>
      </c>
      <c r="DL445" s="311"/>
      <c r="DM445" s="311"/>
      <c r="DN445" s="311"/>
      <c r="DO445" s="311"/>
      <c r="DP445" s="311"/>
      <c r="DQ445" s="311"/>
      <c r="DR445" s="311"/>
    </row>
    <row r="446" spans="1:122" ht="13.5" thickBot="1" x14ac:dyDescent="0.25">
      <c r="A446" s="84">
        <v>2120</v>
      </c>
      <c r="B446" s="309"/>
      <c r="C446" s="117"/>
      <c r="D446" s="87"/>
      <c r="E446" s="84"/>
      <c r="F446" s="88"/>
      <c r="G446" s="84"/>
      <c r="H446" s="89"/>
      <c r="I446" s="88"/>
      <c r="J446" s="84"/>
      <c r="K446" s="88"/>
      <c r="L446" s="89"/>
      <c r="M446" s="88"/>
      <c r="N446" s="88"/>
      <c r="O446" s="88"/>
      <c r="P446" s="90"/>
      <c r="Q446" s="88"/>
      <c r="R446" s="88"/>
      <c r="S446" s="88"/>
      <c r="T446" s="90"/>
      <c r="U446" s="88"/>
      <c r="V446" s="88"/>
      <c r="W446" s="88"/>
      <c r="X446" s="90"/>
      <c r="Y446" s="84"/>
      <c r="Z446" s="84"/>
      <c r="AA446" s="94"/>
      <c r="AB446" s="114"/>
      <c r="AC446" s="84"/>
      <c r="AD446" s="84"/>
      <c r="AE446" s="114"/>
      <c r="AF446" s="84"/>
      <c r="AG446" s="84"/>
      <c r="AH446" s="114"/>
      <c r="AI446" s="84"/>
      <c r="AJ446" s="84"/>
      <c r="AK446" s="218"/>
      <c r="AL446" s="84"/>
      <c r="AM446" s="94"/>
      <c r="AN446" s="218"/>
      <c r="AO446" s="84"/>
      <c r="AP446" s="94"/>
      <c r="AQ446" s="218"/>
      <c r="AR446" s="84"/>
      <c r="AS446" s="94"/>
      <c r="AT446" s="218"/>
      <c r="AU446" s="84"/>
      <c r="AV446" s="219"/>
      <c r="AW446" s="220"/>
      <c r="AX446" s="220"/>
      <c r="AY446" s="221"/>
      <c r="AZ446" s="115"/>
      <c r="BA446" s="97"/>
      <c r="BB446" s="98"/>
      <c r="BC446" s="98"/>
      <c r="BD446" s="98"/>
      <c r="BE446" s="116"/>
      <c r="BF446" s="101"/>
      <c r="BG446" s="84"/>
      <c r="BH446" s="84"/>
      <c r="BI446" s="102"/>
      <c r="BJ446" s="102"/>
      <c r="BK446" s="102"/>
      <c r="BL446" s="103"/>
      <c r="BM446" s="104"/>
      <c r="BN446" s="102"/>
      <c r="BO446" s="102"/>
      <c r="BP446" s="104"/>
      <c r="BQ446" s="104"/>
      <c r="BR446" s="104"/>
      <c r="BS446" s="231"/>
      <c r="BT446" s="105">
        <f t="shared" si="276"/>
        <v>1</v>
      </c>
      <c r="BU446" s="105">
        <f t="shared" si="277"/>
        <v>1</v>
      </c>
      <c r="BV446" s="105">
        <f t="shared" si="278"/>
        <v>1</v>
      </c>
      <c r="BW446" s="105">
        <f t="shared" si="268"/>
        <v>1</v>
      </c>
      <c r="BX446" s="105">
        <f t="shared" si="279"/>
        <v>1</v>
      </c>
      <c r="BY446" s="105">
        <f t="shared" si="280"/>
        <v>1</v>
      </c>
      <c r="BZ446" s="105">
        <f t="shared" si="281"/>
        <v>1</v>
      </c>
      <c r="CA446" s="215">
        <v>0.98</v>
      </c>
      <c r="CB446" s="215">
        <v>0.9</v>
      </c>
      <c r="CC446" s="314"/>
      <c r="CD446" s="314"/>
      <c r="CE446" s="314"/>
      <c r="CF446" s="314"/>
      <c r="CG446" s="314"/>
      <c r="CH446" s="314"/>
      <c r="CI446" s="314"/>
      <c r="CJ446" s="216">
        <v>0.998</v>
      </c>
      <c r="CK446" s="216">
        <v>0.95</v>
      </c>
      <c r="CL446" s="217">
        <f t="shared" si="269"/>
        <v>0</v>
      </c>
      <c r="CM446" s="217">
        <f t="shared" si="270"/>
        <v>0</v>
      </c>
      <c r="CN446" s="217">
        <f t="shared" si="271"/>
        <v>0</v>
      </c>
      <c r="CO446" s="217">
        <f t="shared" si="272"/>
        <v>0</v>
      </c>
      <c r="CP446" s="217">
        <f t="shared" si="273"/>
        <v>0</v>
      </c>
      <c r="CQ446" s="217">
        <f t="shared" si="274"/>
        <v>0</v>
      </c>
      <c r="CR446" s="217">
        <f t="shared" si="275"/>
        <v>0</v>
      </c>
      <c r="CS446" s="317"/>
      <c r="CT446" s="317"/>
      <c r="CU446" s="317"/>
      <c r="CV446" s="317"/>
      <c r="CW446" s="317"/>
      <c r="CX446" s="317"/>
      <c r="CY446" s="317"/>
      <c r="CZ446" s="316"/>
      <c r="DA446" s="312"/>
      <c r="DB446" s="312"/>
      <c r="DC446" s="312"/>
      <c r="DD446" s="312"/>
      <c r="DE446" s="84">
        <f t="shared" si="258"/>
        <v>0</v>
      </c>
      <c r="DF446" s="84">
        <f t="shared" si="258"/>
        <v>0</v>
      </c>
      <c r="DG446" s="84">
        <f t="shared" si="258"/>
        <v>0</v>
      </c>
      <c r="DH446" s="84">
        <f t="shared" si="259"/>
        <v>0</v>
      </c>
      <c r="DI446" s="84">
        <f t="shared" si="259"/>
        <v>0</v>
      </c>
      <c r="DJ446" s="84">
        <f t="shared" si="259"/>
        <v>0</v>
      </c>
      <c r="DK446" s="84">
        <f t="shared" si="257"/>
        <v>0</v>
      </c>
      <c r="DL446" s="311"/>
      <c r="DM446" s="311"/>
      <c r="DN446" s="311"/>
      <c r="DO446" s="311"/>
      <c r="DP446" s="311"/>
      <c r="DQ446" s="311"/>
      <c r="DR446" s="311"/>
    </row>
    <row r="447" spans="1:122" ht="13.5" thickBot="1" x14ac:dyDescent="0.25">
      <c r="A447" s="84">
        <v>2121</v>
      </c>
      <c r="B447" s="309"/>
      <c r="C447" s="117"/>
      <c r="D447" s="87"/>
      <c r="E447" s="84"/>
      <c r="F447" s="88"/>
      <c r="G447" s="84"/>
      <c r="H447" s="89"/>
      <c r="I447" s="88"/>
      <c r="J447" s="84"/>
      <c r="K447" s="88"/>
      <c r="L447" s="89"/>
      <c r="M447" s="88"/>
      <c r="N447" s="88"/>
      <c r="O447" s="88"/>
      <c r="P447" s="90"/>
      <c r="Q447" s="88"/>
      <c r="R447" s="88"/>
      <c r="S447" s="88"/>
      <c r="T447" s="90"/>
      <c r="U447" s="88"/>
      <c r="V447" s="88"/>
      <c r="W447" s="88"/>
      <c r="X447" s="90"/>
      <c r="Y447" s="84"/>
      <c r="Z447" s="84"/>
      <c r="AA447" s="94"/>
      <c r="AB447" s="114"/>
      <c r="AC447" s="84"/>
      <c r="AD447" s="84"/>
      <c r="AE447" s="114"/>
      <c r="AF447" s="84"/>
      <c r="AG447" s="84"/>
      <c r="AH447" s="114"/>
      <c r="AI447" s="84"/>
      <c r="AJ447" s="84"/>
      <c r="AK447" s="218"/>
      <c r="AL447" s="84"/>
      <c r="AM447" s="94"/>
      <c r="AN447" s="218"/>
      <c r="AO447" s="84"/>
      <c r="AP447" s="94"/>
      <c r="AQ447" s="218"/>
      <c r="AR447" s="84"/>
      <c r="AS447" s="94"/>
      <c r="AT447" s="218"/>
      <c r="AU447" s="84"/>
      <c r="AV447" s="219"/>
      <c r="AW447" s="220"/>
      <c r="AX447" s="220"/>
      <c r="AY447" s="221"/>
      <c r="AZ447" s="115"/>
      <c r="BA447" s="97"/>
      <c r="BB447" s="98"/>
      <c r="BC447" s="98"/>
      <c r="BD447" s="98"/>
      <c r="BE447" s="116"/>
      <c r="BF447" s="101"/>
      <c r="BG447" s="84"/>
      <c r="BH447" s="84"/>
      <c r="BI447" s="102"/>
      <c r="BJ447" s="102"/>
      <c r="BK447" s="102"/>
      <c r="BL447" s="103"/>
      <c r="BM447" s="104"/>
      <c r="BN447" s="102"/>
      <c r="BO447" s="102"/>
      <c r="BP447" s="104"/>
      <c r="BQ447" s="104"/>
      <c r="BR447" s="104"/>
      <c r="BS447" s="231"/>
      <c r="BT447" s="105">
        <f t="shared" si="276"/>
        <v>1</v>
      </c>
      <c r="BU447" s="105">
        <f t="shared" si="277"/>
        <v>1</v>
      </c>
      <c r="BV447" s="105">
        <f t="shared" si="278"/>
        <v>1</v>
      </c>
      <c r="BW447" s="105">
        <f t="shared" si="268"/>
        <v>1</v>
      </c>
      <c r="BX447" s="105">
        <f t="shared" si="279"/>
        <v>1</v>
      </c>
      <c r="BY447" s="105">
        <f t="shared" si="280"/>
        <v>1</v>
      </c>
      <c r="BZ447" s="105">
        <f t="shared" si="281"/>
        <v>1</v>
      </c>
      <c r="CA447" s="215">
        <v>0.98</v>
      </c>
      <c r="CB447" s="215">
        <v>0.9</v>
      </c>
      <c r="CC447" s="314"/>
      <c r="CD447" s="314"/>
      <c r="CE447" s="314"/>
      <c r="CF447" s="314"/>
      <c r="CG447" s="314"/>
      <c r="CH447" s="314"/>
      <c r="CI447" s="314"/>
      <c r="CJ447" s="216">
        <v>0.998</v>
      </c>
      <c r="CK447" s="216">
        <v>0.95</v>
      </c>
      <c r="CL447" s="217">
        <f t="shared" si="269"/>
        <v>0</v>
      </c>
      <c r="CM447" s="217">
        <f t="shared" si="270"/>
        <v>0</v>
      </c>
      <c r="CN447" s="217">
        <f t="shared" si="271"/>
        <v>0</v>
      </c>
      <c r="CO447" s="217">
        <f t="shared" si="272"/>
        <v>0</v>
      </c>
      <c r="CP447" s="217">
        <f t="shared" si="273"/>
        <v>0</v>
      </c>
      <c r="CQ447" s="217">
        <f t="shared" si="274"/>
        <v>0</v>
      </c>
      <c r="CR447" s="217">
        <f t="shared" si="275"/>
        <v>0</v>
      </c>
      <c r="CS447" s="317"/>
      <c r="CT447" s="317"/>
      <c r="CU447" s="317"/>
      <c r="CV447" s="317"/>
      <c r="CW447" s="317"/>
      <c r="CX447" s="317"/>
      <c r="CY447" s="317"/>
      <c r="CZ447" s="316"/>
      <c r="DA447" s="312"/>
      <c r="DB447" s="312"/>
      <c r="DC447" s="312"/>
      <c r="DD447" s="312"/>
      <c r="DE447" s="84">
        <f t="shared" si="258"/>
        <v>0</v>
      </c>
      <c r="DF447" s="84">
        <f t="shared" si="258"/>
        <v>0</v>
      </c>
      <c r="DG447" s="84">
        <f t="shared" si="258"/>
        <v>0</v>
      </c>
      <c r="DH447" s="84">
        <f t="shared" si="259"/>
        <v>0</v>
      </c>
      <c r="DI447" s="84">
        <f t="shared" si="259"/>
        <v>0</v>
      </c>
      <c r="DJ447" s="84">
        <f t="shared" si="259"/>
        <v>0</v>
      </c>
      <c r="DK447" s="84">
        <f t="shared" si="257"/>
        <v>0</v>
      </c>
      <c r="DL447" s="311"/>
      <c r="DM447" s="311"/>
      <c r="DN447" s="311"/>
      <c r="DO447" s="311"/>
      <c r="DP447" s="311"/>
      <c r="DQ447" s="311"/>
      <c r="DR447" s="311"/>
    </row>
    <row r="448" spans="1:122" ht="13.5" thickBot="1" x14ac:dyDescent="0.25">
      <c r="A448" s="84">
        <v>2122</v>
      </c>
      <c r="B448" s="309"/>
      <c r="C448" s="117"/>
      <c r="D448" s="87"/>
      <c r="E448" s="84"/>
      <c r="F448" s="88"/>
      <c r="G448" s="84"/>
      <c r="H448" s="89"/>
      <c r="I448" s="88"/>
      <c r="J448" s="84"/>
      <c r="K448" s="88"/>
      <c r="L448" s="89"/>
      <c r="M448" s="88"/>
      <c r="N448" s="88"/>
      <c r="O448" s="88"/>
      <c r="P448" s="90"/>
      <c r="Q448" s="88"/>
      <c r="R448" s="88"/>
      <c r="S448" s="88"/>
      <c r="T448" s="90"/>
      <c r="U448" s="88"/>
      <c r="V448" s="88"/>
      <c r="W448" s="88"/>
      <c r="X448" s="90"/>
      <c r="Y448" s="84"/>
      <c r="Z448" s="84"/>
      <c r="AA448" s="94"/>
      <c r="AB448" s="114"/>
      <c r="AC448" s="84"/>
      <c r="AD448" s="84"/>
      <c r="AE448" s="114"/>
      <c r="AF448" s="84"/>
      <c r="AG448" s="84"/>
      <c r="AH448" s="114"/>
      <c r="AI448" s="84"/>
      <c r="AJ448" s="84"/>
      <c r="AK448" s="218"/>
      <c r="AL448" s="84"/>
      <c r="AM448" s="94"/>
      <c r="AN448" s="218"/>
      <c r="AO448" s="84"/>
      <c r="AP448" s="94"/>
      <c r="AQ448" s="218"/>
      <c r="AR448" s="84"/>
      <c r="AS448" s="94"/>
      <c r="AT448" s="218"/>
      <c r="AU448" s="84"/>
      <c r="AV448" s="219"/>
      <c r="AW448" s="220"/>
      <c r="AX448" s="220"/>
      <c r="AY448" s="221"/>
      <c r="AZ448" s="115"/>
      <c r="BA448" s="97"/>
      <c r="BB448" s="98"/>
      <c r="BC448" s="98"/>
      <c r="BD448" s="98"/>
      <c r="BE448" s="116"/>
      <c r="BF448" s="101"/>
      <c r="BG448" s="84"/>
      <c r="BH448" s="84"/>
      <c r="BI448" s="102"/>
      <c r="BJ448" s="102"/>
      <c r="BK448" s="102"/>
      <c r="BL448" s="103"/>
      <c r="BM448" s="104"/>
      <c r="BN448" s="102"/>
      <c r="BO448" s="102"/>
      <c r="BP448" s="104"/>
      <c r="BQ448" s="104"/>
      <c r="BR448" s="104"/>
      <c r="BS448" s="231"/>
      <c r="BT448" s="105">
        <f t="shared" si="276"/>
        <v>1</v>
      </c>
      <c r="BU448" s="105">
        <f t="shared" si="277"/>
        <v>1</v>
      </c>
      <c r="BV448" s="105">
        <f t="shared" si="278"/>
        <v>1</v>
      </c>
      <c r="BW448" s="105">
        <f t="shared" si="268"/>
        <v>1</v>
      </c>
      <c r="BX448" s="105">
        <f t="shared" si="279"/>
        <v>1</v>
      </c>
      <c r="BY448" s="105">
        <f t="shared" si="280"/>
        <v>1</v>
      </c>
      <c r="BZ448" s="105">
        <f t="shared" si="281"/>
        <v>1</v>
      </c>
      <c r="CA448" s="215">
        <v>0.98</v>
      </c>
      <c r="CB448" s="215">
        <v>0.9</v>
      </c>
      <c r="CC448" s="314"/>
      <c r="CD448" s="314"/>
      <c r="CE448" s="314"/>
      <c r="CF448" s="314"/>
      <c r="CG448" s="314"/>
      <c r="CH448" s="314"/>
      <c r="CI448" s="314"/>
      <c r="CJ448" s="216">
        <v>0.998</v>
      </c>
      <c r="CK448" s="216">
        <v>0.95</v>
      </c>
      <c r="CL448" s="217">
        <f t="shared" si="269"/>
        <v>0</v>
      </c>
      <c r="CM448" s="217">
        <f t="shared" si="270"/>
        <v>0</v>
      </c>
      <c r="CN448" s="217">
        <f t="shared" si="271"/>
        <v>0</v>
      </c>
      <c r="CO448" s="217">
        <f t="shared" si="272"/>
        <v>0</v>
      </c>
      <c r="CP448" s="217">
        <f t="shared" si="273"/>
        <v>0</v>
      </c>
      <c r="CQ448" s="217">
        <f t="shared" si="274"/>
        <v>0</v>
      </c>
      <c r="CR448" s="217">
        <f t="shared" si="275"/>
        <v>0</v>
      </c>
      <c r="CS448" s="317"/>
      <c r="CT448" s="317"/>
      <c r="CU448" s="317"/>
      <c r="CV448" s="317"/>
      <c r="CW448" s="317"/>
      <c r="CX448" s="317"/>
      <c r="CY448" s="317"/>
      <c r="CZ448" s="316"/>
      <c r="DA448" s="312"/>
      <c r="DB448" s="312"/>
      <c r="DC448" s="312"/>
      <c r="DD448" s="312"/>
      <c r="DE448" s="84">
        <f t="shared" si="258"/>
        <v>0</v>
      </c>
      <c r="DF448" s="84">
        <f t="shared" si="258"/>
        <v>0</v>
      </c>
      <c r="DG448" s="84">
        <f t="shared" si="258"/>
        <v>0</v>
      </c>
      <c r="DH448" s="84">
        <f t="shared" si="259"/>
        <v>0</v>
      </c>
      <c r="DI448" s="84">
        <f t="shared" si="259"/>
        <v>0</v>
      </c>
      <c r="DJ448" s="84">
        <f t="shared" si="259"/>
        <v>0</v>
      </c>
      <c r="DK448" s="84">
        <f t="shared" si="257"/>
        <v>0</v>
      </c>
      <c r="DL448" s="311"/>
      <c r="DM448" s="311"/>
      <c r="DN448" s="311"/>
      <c r="DO448" s="311"/>
      <c r="DP448" s="311"/>
      <c r="DQ448" s="311"/>
      <c r="DR448" s="311"/>
    </row>
    <row r="449" spans="1:122" ht="13.5" thickBot="1" x14ac:dyDescent="0.25">
      <c r="A449" s="84">
        <v>2123</v>
      </c>
      <c r="B449" s="309"/>
      <c r="C449" s="117"/>
      <c r="D449" s="87"/>
      <c r="E449" s="84"/>
      <c r="F449" s="88"/>
      <c r="G449" s="84"/>
      <c r="H449" s="89"/>
      <c r="I449" s="88"/>
      <c r="J449" s="84"/>
      <c r="K449" s="88"/>
      <c r="L449" s="89"/>
      <c r="M449" s="88"/>
      <c r="N449" s="88"/>
      <c r="O449" s="88"/>
      <c r="P449" s="90"/>
      <c r="Q449" s="88"/>
      <c r="R449" s="88"/>
      <c r="S449" s="88"/>
      <c r="T449" s="90"/>
      <c r="U449" s="88"/>
      <c r="V449" s="88"/>
      <c r="W449" s="88"/>
      <c r="X449" s="90"/>
      <c r="Y449" s="84"/>
      <c r="Z449" s="84"/>
      <c r="AA449" s="94"/>
      <c r="AB449" s="114"/>
      <c r="AC449" s="84"/>
      <c r="AD449" s="84"/>
      <c r="AE449" s="114"/>
      <c r="AF449" s="84"/>
      <c r="AG449" s="84"/>
      <c r="AH449" s="114"/>
      <c r="AI449" s="84"/>
      <c r="AJ449" s="84"/>
      <c r="AK449" s="218"/>
      <c r="AL449" s="84"/>
      <c r="AM449" s="94"/>
      <c r="AN449" s="218"/>
      <c r="AO449" s="84"/>
      <c r="AP449" s="94"/>
      <c r="AQ449" s="218"/>
      <c r="AR449" s="84"/>
      <c r="AS449" s="94"/>
      <c r="AT449" s="218"/>
      <c r="AU449" s="84"/>
      <c r="AV449" s="219"/>
      <c r="AW449" s="220"/>
      <c r="AX449" s="220"/>
      <c r="AY449" s="221"/>
      <c r="AZ449" s="115"/>
      <c r="BA449" s="97"/>
      <c r="BB449" s="98"/>
      <c r="BC449" s="98"/>
      <c r="BD449" s="98"/>
      <c r="BE449" s="116"/>
      <c r="BF449" s="101"/>
      <c r="BG449" s="84"/>
      <c r="BH449" s="84"/>
      <c r="BI449" s="102"/>
      <c r="BJ449" s="102"/>
      <c r="BK449" s="102"/>
      <c r="BL449" s="103"/>
      <c r="BM449" s="104"/>
      <c r="BN449" s="102"/>
      <c r="BO449" s="102"/>
      <c r="BP449" s="104"/>
      <c r="BQ449" s="104"/>
      <c r="BR449" s="104"/>
      <c r="BS449" s="231"/>
      <c r="BT449" s="105">
        <f t="shared" si="276"/>
        <v>1</v>
      </c>
      <c r="BU449" s="105">
        <f t="shared" si="277"/>
        <v>1</v>
      </c>
      <c r="BV449" s="105">
        <f t="shared" si="278"/>
        <v>1</v>
      </c>
      <c r="BW449" s="105">
        <f t="shared" si="268"/>
        <v>1</v>
      </c>
      <c r="BX449" s="105">
        <f t="shared" si="279"/>
        <v>1</v>
      </c>
      <c r="BY449" s="105">
        <f t="shared" si="280"/>
        <v>1</v>
      </c>
      <c r="BZ449" s="105">
        <f t="shared" si="281"/>
        <v>1</v>
      </c>
      <c r="CA449" s="215">
        <v>0.98</v>
      </c>
      <c r="CB449" s="215">
        <v>0.9</v>
      </c>
      <c r="CC449" s="314"/>
      <c r="CD449" s="314"/>
      <c r="CE449" s="314"/>
      <c r="CF449" s="314"/>
      <c r="CG449" s="314"/>
      <c r="CH449" s="314"/>
      <c r="CI449" s="314"/>
      <c r="CJ449" s="216">
        <v>0.998</v>
      </c>
      <c r="CK449" s="216">
        <v>0.95</v>
      </c>
      <c r="CL449" s="217">
        <f t="shared" si="269"/>
        <v>0</v>
      </c>
      <c r="CM449" s="217">
        <f t="shared" si="270"/>
        <v>0</v>
      </c>
      <c r="CN449" s="217">
        <f t="shared" si="271"/>
        <v>0</v>
      </c>
      <c r="CO449" s="217">
        <f t="shared" si="272"/>
        <v>0</v>
      </c>
      <c r="CP449" s="217">
        <f t="shared" si="273"/>
        <v>0</v>
      </c>
      <c r="CQ449" s="217">
        <f t="shared" si="274"/>
        <v>0</v>
      </c>
      <c r="CR449" s="217">
        <f t="shared" si="275"/>
        <v>0</v>
      </c>
      <c r="CS449" s="317"/>
      <c r="CT449" s="317"/>
      <c r="CU449" s="317"/>
      <c r="CV449" s="317"/>
      <c r="CW449" s="317"/>
      <c r="CX449" s="317"/>
      <c r="CY449" s="317"/>
      <c r="CZ449" s="316"/>
      <c r="DA449" s="312"/>
      <c r="DB449" s="312"/>
      <c r="DC449" s="312"/>
      <c r="DD449" s="312"/>
      <c r="DE449" s="84">
        <f t="shared" si="258"/>
        <v>0</v>
      </c>
      <c r="DF449" s="84">
        <f t="shared" si="258"/>
        <v>0</v>
      </c>
      <c r="DG449" s="84">
        <f t="shared" si="258"/>
        <v>0</v>
      </c>
      <c r="DH449" s="84">
        <f t="shared" si="259"/>
        <v>0</v>
      </c>
      <c r="DI449" s="84">
        <f t="shared" si="259"/>
        <v>0</v>
      </c>
      <c r="DJ449" s="84">
        <f t="shared" si="259"/>
        <v>0</v>
      </c>
      <c r="DK449" s="84">
        <f t="shared" si="257"/>
        <v>0</v>
      </c>
      <c r="DL449" s="311"/>
      <c r="DM449" s="311"/>
      <c r="DN449" s="311"/>
      <c r="DO449" s="311"/>
      <c r="DP449" s="311"/>
      <c r="DQ449" s="311"/>
      <c r="DR449" s="311"/>
    </row>
    <row r="450" spans="1:122" ht="13.5" thickBot="1" x14ac:dyDescent="0.25">
      <c r="A450" s="84">
        <v>2124</v>
      </c>
      <c r="B450" s="310"/>
      <c r="C450" s="117"/>
      <c r="D450" s="87"/>
      <c r="E450" s="84"/>
      <c r="F450" s="88"/>
      <c r="G450" s="84"/>
      <c r="H450" s="89"/>
      <c r="I450" s="88"/>
      <c r="J450" s="84"/>
      <c r="K450" s="88"/>
      <c r="L450" s="89"/>
      <c r="M450" s="88"/>
      <c r="N450" s="88"/>
      <c r="O450" s="88"/>
      <c r="P450" s="90"/>
      <c r="Q450" s="88"/>
      <c r="R450" s="88"/>
      <c r="S450" s="88"/>
      <c r="T450" s="90"/>
      <c r="U450" s="88"/>
      <c r="V450" s="88"/>
      <c r="W450" s="88"/>
      <c r="X450" s="90"/>
      <c r="Y450" s="84"/>
      <c r="Z450" s="84"/>
      <c r="AA450" s="94"/>
      <c r="AB450" s="114"/>
      <c r="AC450" s="84"/>
      <c r="AD450" s="84"/>
      <c r="AE450" s="114"/>
      <c r="AF450" s="84"/>
      <c r="AG450" s="84"/>
      <c r="AH450" s="114"/>
      <c r="AI450" s="84"/>
      <c r="AJ450" s="84"/>
      <c r="AK450" s="218"/>
      <c r="AL450" s="84"/>
      <c r="AM450" s="94"/>
      <c r="AN450" s="218"/>
      <c r="AO450" s="84"/>
      <c r="AP450" s="94"/>
      <c r="AQ450" s="218"/>
      <c r="AR450" s="84"/>
      <c r="AS450" s="94"/>
      <c r="AT450" s="218"/>
      <c r="AU450" s="84"/>
      <c r="AV450" s="219"/>
      <c r="AW450" s="220"/>
      <c r="AX450" s="220"/>
      <c r="AY450" s="221"/>
      <c r="AZ450" s="115"/>
      <c r="BA450" s="97"/>
      <c r="BB450" s="98"/>
      <c r="BC450" s="98"/>
      <c r="BD450" s="98"/>
      <c r="BE450" s="116"/>
      <c r="BF450" s="101"/>
      <c r="BG450" s="84"/>
      <c r="BH450" s="84"/>
      <c r="BI450" s="102"/>
      <c r="BJ450" s="102"/>
      <c r="BK450" s="102"/>
      <c r="BL450" s="103"/>
      <c r="BM450" s="104"/>
      <c r="BN450" s="102"/>
      <c r="BO450" s="102"/>
      <c r="BP450" s="104"/>
      <c r="BQ450" s="104"/>
      <c r="BR450" s="104"/>
      <c r="BS450" s="231"/>
      <c r="BT450" s="105">
        <f t="shared" si="276"/>
        <v>1</v>
      </c>
      <c r="BU450" s="105">
        <f t="shared" si="277"/>
        <v>1</v>
      </c>
      <c r="BV450" s="105">
        <f t="shared" si="278"/>
        <v>1</v>
      </c>
      <c r="BW450" s="105">
        <f t="shared" si="268"/>
        <v>1</v>
      </c>
      <c r="BX450" s="105">
        <f t="shared" si="279"/>
        <v>1</v>
      </c>
      <c r="BY450" s="105">
        <f t="shared" si="280"/>
        <v>1</v>
      </c>
      <c r="BZ450" s="105">
        <f t="shared" si="281"/>
        <v>1</v>
      </c>
      <c r="CA450" s="215">
        <v>0.98</v>
      </c>
      <c r="CB450" s="215">
        <v>0.9</v>
      </c>
      <c r="CC450" s="315"/>
      <c r="CD450" s="315"/>
      <c r="CE450" s="315"/>
      <c r="CF450" s="315"/>
      <c r="CG450" s="315"/>
      <c r="CH450" s="315"/>
      <c r="CI450" s="315"/>
      <c r="CJ450" s="216">
        <v>0.998</v>
      </c>
      <c r="CK450" s="216">
        <v>0.95</v>
      </c>
      <c r="CL450" s="217">
        <f t="shared" si="269"/>
        <v>0</v>
      </c>
      <c r="CM450" s="217">
        <f t="shared" si="270"/>
        <v>0</v>
      </c>
      <c r="CN450" s="217">
        <f t="shared" si="271"/>
        <v>0</v>
      </c>
      <c r="CO450" s="217">
        <f t="shared" si="272"/>
        <v>0</v>
      </c>
      <c r="CP450" s="217">
        <f t="shared" si="273"/>
        <v>0</v>
      </c>
      <c r="CQ450" s="217">
        <f t="shared" si="274"/>
        <v>0</v>
      </c>
      <c r="CR450" s="217">
        <f t="shared" si="275"/>
        <v>0</v>
      </c>
      <c r="CS450" s="317"/>
      <c r="CT450" s="317"/>
      <c r="CU450" s="317"/>
      <c r="CV450" s="317"/>
      <c r="CW450" s="317"/>
      <c r="CX450" s="317"/>
      <c r="CY450" s="317"/>
      <c r="CZ450" s="316"/>
      <c r="DA450" s="312"/>
      <c r="DB450" s="312"/>
      <c r="DC450" s="312"/>
      <c r="DD450" s="312"/>
      <c r="DE450" s="84">
        <f t="shared" si="258"/>
        <v>0</v>
      </c>
      <c r="DF450" s="84">
        <f t="shared" si="258"/>
        <v>0</v>
      </c>
      <c r="DG450" s="84">
        <f t="shared" si="258"/>
        <v>0</v>
      </c>
      <c r="DH450" s="84">
        <f t="shared" si="259"/>
        <v>0</v>
      </c>
      <c r="DI450" s="84">
        <f t="shared" si="259"/>
        <v>0</v>
      </c>
      <c r="DJ450" s="84">
        <f t="shared" si="259"/>
        <v>0</v>
      </c>
      <c r="DK450" s="84">
        <f t="shared" si="257"/>
        <v>0</v>
      </c>
      <c r="DL450" s="311"/>
      <c r="DM450" s="311"/>
      <c r="DN450" s="311"/>
      <c r="DO450" s="311"/>
      <c r="DP450" s="311"/>
      <c r="DQ450" s="311"/>
      <c r="DR450" s="311"/>
    </row>
    <row r="451" spans="1:122" ht="13.5" thickBot="1" x14ac:dyDescent="0.25">
      <c r="A451" s="84">
        <v>2125</v>
      </c>
      <c r="B451" s="308">
        <v>31</v>
      </c>
      <c r="C451" s="117"/>
      <c r="D451" s="87"/>
      <c r="E451" s="84"/>
      <c r="F451" s="88"/>
      <c r="G451" s="84"/>
      <c r="H451" s="89"/>
      <c r="I451" s="88"/>
      <c r="J451" s="84"/>
      <c r="K451" s="88"/>
      <c r="L451" s="89"/>
      <c r="M451" s="88"/>
      <c r="N451" s="88"/>
      <c r="O451" s="88"/>
      <c r="P451" s="90"/>
      <c r="Q451" s="88"/>
      <c r="R451" s="88"/>
      <c r="S451" s="88"/>
      <c r="T451" s="90"/>
      <c r="U451" s="88"/>
      <c r="V451" s="88"/>
      <c r="W451" s="88"/>
      <c r="X451" s="90"/>
      <c r="Y451" s="84"/>
      <c r="Z451" s="84"/>
      <c r="AA451" s="94"/>
      <c r="AB451" s="114"/>
      <c r="AC451" s="84"/>
      <c r="AD451" s="84"/>
      <c r="AE451" s="114"/>
      <c r="AF451" s="84"/>
      <c r="AG451" s="84"/>
      <c r="AH451" s="114"/>
      <c r="AI451" s="84"/>
      <c r="AJ451" s="84"/>
      <c r="AK451" s="218"/>
      <c r="AL451" s="84"/>
      <c r="AM451" s="94"/>
      <c r="AN451" s="218"/>
      <c r="AO451" s="84"/>
      <c r="AP451" s="94"/>
      <c r="AQ451" s="218"/>
      <c r="AR451" s="84"/>
      <c r="AS451" s="94"/>
      <c r="AT451" s="218"/>
      <c r="AU451" s="84"/>
      <c r="AV451" s="219"/>
      <c r="AW451" s="220"/>
      <c r="AX451" s="220"/>
      <c r="AY451" s="221"/>
      <c r="AZ451" s="115"/>
      <c r="BA451" s="97"/>
      <c r="BB451" s="98"/>
      <c r="BC451" s="98"/>
      <c r="BD451" s="98"/>
      <c r="BE451" s="116"/>
      <c r="BF451" s="101"/>
      <c r="BG451" s="84"/>
      <c r="BH451" s="84"/>
      <c r="BI451" s="102"/>
      <c r="BJ451" s="102"/>
      <c r="BK451" s="102"/>
      <c r="BL451" s="103"/>
      <c r="BM451" s="104"/>
      <c r="BN451" s="102"/>
      <c r="BO451" s="102"/>
      <c r="BP451" s="104"/>
      <c r="BQ451" s="104"/>
      <c r="BR451" s="104"/>
      <c r="BS451" s="231"/>
      <c r="BT451" s="105">
        <f t="shared" si="276"/>
        <v>1</v>
      </c>
      <c r="BU451" s="105">
        <f t="shared" si="277"/>
        <v>1</v>
      </c>
      <c r="BV451" s="105">
        <f t="shared" si="278"/>
        <v>1</v>
      </c>
      <c r="BW451" s="105">
        <f t="shared" si="268"/>
        <v>1</v>
      </c>
      <c r="BX451" s="105">
        <f t="shared" si="279"/>
        <v>1</v>
      </c>
      <c r="BY451" s="105">
        <f t="shared" si="280"/>
        <v>1</v>
      </c>
      <c r="BZ451" s="105">
        <f t="shared" si="281"/>
        <v>1</v>
      </c>
      <c r="CA451" s="215">
        <v>0.98</v>
      </c>
      <c r="CB451" s="215">
        <v>0.9</v>
      </c>
      <c r="CC451" s="313">
        <f t="shared" ref="CC451:CI451" si="290">AVERAGE(BT451:BT457)</f>
        <v>1</v>
      </c>
      <c r="CD451" s="313">
        <f t="shared" si="290"/>
        <v>1</v>
      </c>
      <c r="CE451" s="313">
        <f t="shared" si="290"/>
        <v>1</v>
      </c>
      <c r="CF451" s="313">
        <f t="shared" si="290"/>
        <v>1</v>
      </c>
      <c r="CG451" s="313">
        <f t="shared" si="290"/>
        <v>1</v>
      </c>
      <c r="CH451" s="313">
        <f t="shared" si="290"/>
        <v>1</v>
      </c>
      <c r="CI451" s="313">
        <f t="shared" si="290"/>
        <v>1</v>
      </c>
      <c r="CJ451" s="216">
        <v>0.998</v>
      </c>
      <c r="CK451" s="216">
        <v>0.95</v>
      </c>
      <c r="CL451" s="217">
        <f t="shared" si="269"/>
        <v>0</v>
      </c>
      <c r="CM451" s="217">
        <f t="shared" si="270"/>
        <v>0</v>
      </c>
      <c r="CN451" s="217">
        <f t="shared" si="271"/>
        <v>0</v>
      </c>
      <c r="CO451" s="217">
        <f t="shared" si="272"/>
        <v>0</v>
      </c>
      <c r="CP451" s="217">
        <f t="shared" si="273"/>
        <v>0</v>
      </c>
      <c r="CQ451" s="217">
        <f t="shared" si="274"/>
        <v>0</v>
      </c>
      <c r="CR451" s="217">
        <f t="shared" si="275"/>
        <v>0</v>
      </c>
      <c r="CS451" s="316">
        <f t="shared" ref="CS451:CY451" si="291">AVERAGE(CL451:CL457)</f>
        <v>0</v>
      </c>
      <c r="CT451" s="316">
        <f t="shared" si="291"/>
        <v>0</v>
      </c>
      <c r="CU451" s="316">
        <f t="shared" si="291"/>
        <v>0</v>
      </c>
      <c r="CV451" s="316">
        <f t="shared" si="291"/>
        <v>0</v>
      </c>
      <c r="CW451" s="316">
        <f t="shared" si="291"/>
        <v>0</v>
      </c>
      <c r="CX451" s="316">
        <f t="shared" si="291"/>
        <v>0</v>
      </c>
      <c r="CY451" s="316">
        <f t="shared" si="291"/>
        <v>0</v>
      </c>
      <c r="CZ451" s="316" t="e">
        <f>(SUM(Q450:Q456)-SUM(R450:R456))/SUM(Q450:Q456)</f>
        <v>#DIV/0!</v>
      </c>
      <c r="DA451" s="312" t="e">
        <f>(SUM(U450:U456)-SUM(V450:V456))/SUM(U450:U456)</f>
        <v>#DIV/0!</v>
      </c>
      <c r="DB451" s="312" t="e">
        <f>((SUM(E450:E456)-SUM(F450:F456))/SUM(E450:E456))</f>
        <v>#DIV/0!</v>
      </c>
      <c r="DC451" s="312" t="e">
        <f>((SUM(I450:I456)-SUM(J450:J456))/SUM(I450:I456))</f>
        <v>#DIV/0!</v>
      </c>
      <c r="DD451" s="312" t="e">
        <f>((SUM(M450:M456)-SUM(N450:N456))/SUM(M450:M456))</f>
        <v>#DIV/0!</v>
      </c>
      <c r="DE451" s="84">
        <f t="shared" si="258"/>
        <v>0</v>
      </c>
      <c r="DF451" s="84">
        <f t="shared" si="258"/>
        <v>0</v>
      </c>
      <c r="DG451" s="84">
        <f t="shared" si="258"/>
        <v>0</v>
      </c>
      <c r="DH451" s="84">
        <f t="shared" si="259"/>
        <v>0</v>
      </c>
      <c r="DI451" s="84">
        <f t="shared" si="259"/>
        <v>0</v>
      </c>
      <c r="DJ451" s="84">
        <f t="shared" si="259"/>
        <v>0</v>
      </c>
      <c r="DK451" s="84">
        <f t="shared" si="257"/>
        <v>0</v>
      </c>
      <c r="DL451" s="311">
        <f>IF(CC451&lt;99%,5000,IF(CC451&lt;99.2%,4500,IF(CC451&lt;99.3%,4000,IF(CC451&lt;99.4%,3500,IF(CC451&lt;99.5%,3000,IF(CC451&lt;99.6%,2500,IF(CC451&lt;99.7%,2000,IF(CC451&lt;99.8%,1500,))))))))</f>
        <v>0</v>
      </c>
      <c r="DM451" s="311">
        <f>IF(CD451&lt;99%,5000,IF(CD451&lt;99.2%,4500,IF(CD451&lt;99.3%,4000,IF(CD451&lt;99.4%,3500,IF(CD451&lt;99.5%,3000,IF(CD451&lt;99.6%,2500,IF(CD451&lt;99.7%,2000,IF(CD451&lt;99.8%,1500,))))))))</f>
        <v>0</v>
      </c>
      <c r="DN451" s="311">
        <f>IF(CE451&lt;99%,5000,IF(CE451&lt;99.2%,4500,IF(CE451&lt;99.3%,4000,IF(CE451&lt;99.4%,3500,IF(CE451&lt;99.5%,3000,IF(CE451&lt;99.6%,2500,IF(CE451&lt;99.7%,2000,IF(CE451&lt;99.8%,1500,))))))))</f>
        <v>0</v>
      </c>
      <c r="DO451" s="311">
        <f>IF(CF451&lt;88.2%,5000,IF(CF451&lt;88.4%,4500,IF(CF451&lt;88.5%,4000,IF(CF451&lt;88.6%,3500,IF(CF451&lt;88.7%,3000,IF(CF451&lt;88.8%,2500,IF(CF451&lt;88.9%,2000,IF(CF451&lt;90%,1500,))))))))</f>
        <v>0</v>
      </c>
      <c r="DP451" s="311">
        <f>IF(CG451&lt;99%,5000,IF(CG451&lt;99.2%,4500,IF(CG451&lt;99.3%,4000,IF(CG451&lt;99.4%,3500,IF(CG451&lt;99.5%,3000,IF(CG451&lt;99.6%,2500,IF(CG451&lt;99.7%,2000,IF(CG451&lt;99.8%,1500,))))))))</f>
        <v>0</v>
      </c>
      <c r="DQ451" s="311">
        <f>IF(CH451&lt;99%,5000,IF(CH451&lt;99.2%,4500,IF(CH451&lt;99.3%,4000,IF(CH451&lt;99.4%,3500,IF(CH451&lt;99.5%,3000,IF(CH451&lt;99.6%,2500,IF(CH451&lt;99.7%,2000,IF(CH451&lt;99.8%,1500,))))))))</f>
        <v>0</v>
      </c>
      <c r="DR451" s="311">
        <f>IF(CI451&lt;99%,5000,IF(CI451&lt;99.2%,4500,IF(CI451&lt;99.3%,4000,IF(CI451&lt;99.4%,3500,IF(CI451&lt;99.5%,3000,IF(CI451&lt;99.6%,2500,IF(CI451&lt;99.7%,2000,IF(CI451&lt;99.8%,1500,))))))))</f>
        <v>0</v>
      </c>
    </row>
    <row r="452" spans="1:122" ht="13.5" thickBot="1" x14ac:dyDescent="0.25">
      <c r="A452" s="84">
        <v>2126</v>
      </c>
      <c r="B452" s="309"/>
      <c r="C452" s="117"/>
      <c r="D452" s="87"/>
      <c r="E452" s="84"/>
      <c r="F452" s="88"/>
      <c r="G452" s="84"/>
      <c r="H452" s="89"/>
      <c r="I452" s="88"/>
      <c r="J452" s="84"/>
      <c r="K452" s="88"/>
      <c r="L452" s="89"/>
      <c r="M452" s="88"/>
      <c r="N452" s="88"/>
      <c r="O452" s="88"/>
      <c r="P452" s="90"/>
      <c r="Q452" s="88"/>
      <c r="R452" s="88"/>
      <c r="S452" s="88"/>
      <c r="T452" s="90"/>
      <c r="U452" s="88"/>
      <c r="V452" s="88"/>
      <c r="W452" s="88"/>
      <c r="X452" s="90"/>
      <c r="Y452" s="84"/>
      <c r="Z452" s="84"/>
      <c r="AA452" s="94"/>
      <c r="AB452" s="114"/>
      <c r="AC452" s="84"/>
      <c r="AD452" s="84"/>
      <c r="AE452" s="114"/>
      <c r="AF452" s="84"/>
      <c r="AG452" s="84"/>
      <c r="AH452" s="114"/>
      <c r="AI452" s="84"/>
      <c r="AJ452" s="84"/>
      <c r="AK452" s="218"/>
      <c r="AL452" s="84"/>
      <c r="AM452" s="94"/>
      <c r="AN452" s="218"/>
      <c r="AO452" s="84"/>
      <c r="AP452" s="94"/>
      <c r="AQ452" s="218"/>
      <c r="AR452" s="84"/>
      <c r="AS452" s="94"/>
      <c r="AT452" s="218"/>
      <c r="AU452" s="84"/>
      <c r="AV452" s="219"/>
      <c r="AW452" s="220"/>
      <c r="AX452" s="220"/>
      <c r="AY452" s="221"/>
      <c r="AZ452" s="115"/>
      <c r="BA452" s="97"/>
      <c r="BB452" s="98"/>
      <c r="BC452" s="98"/>
      <c r="BD452" s="98"/>
      <c r="BE452" s="116"/>
      <c r="BF452" s="101"/>
      <c r="BG452" s="84"/>
      <c r="BH452" s="84"/>
      <c r="BI452" s="102"/>
      <c r="BJ452" s="102"/>
      <c r="BK452" s="102"/>
      <c r="BL452" s="103"/>
      <c r="BM452" s="104"/>
      <c r="BN452" s="102"/>
      <c r="BO452" s="102"/>
      <c r="BP452" s="104"/>
      <c r="BQ452" s="104"/>
      <c r="BR452" s="104"/>
      <c r="BS452" s="231"/>
      <c r="BT452" s="105">
        <f t="shared" si="276"/>
        <v>1</v>
      </c>
      <c r="BU452" s="105">
        <f t="shared" si="277"/>
        <v>1</v>
      </c>
      <c r="BV452" s="105">
        <f t="shared" si="278"/>
        <v>1</v>
      </c>
      <c r="BW452" s="105">
        <f t="shared" si="268"/>
        <v>1</v>
      </c>
      <c r="BX452" s="105">
        <f t="shared" si="279"/>
        <v>1</v>
      </c>
      <c r="BY452" s="105">
        <f t="shared" si="280"/>
        <v>1</v>
      </c>
      <c r="BZ452" s="105">
        <f t="shared" si="281"/>
        <v>1</v>
      </c>
      <c r="CA452" s="215">
        <v>0.98</v>
      </c>
      <c r="CB452" s="215">
        <v>0.9</v>
      </c>
      <c r="CC452" s="314"/>
      <c r="CD452" s="314"/>
      <c r="CE452" s="314"/>
      <c r="CF452" s="314"/>
      <c r="CG452" s="314"/>
      <c r="CH452" s="314"/>
      <c r="CI452" s="314"/>
      <c r="CJ452" s="216">
        <v>0.998</v>
      </c>
      <c r="CK452" s="216">
        <v>0.95</v>
      </c>
      <c r="CL452" s="217">
        <f t="shared" si="269"/>
        <v>0</v>
      </c>
      <c r="CM452" s="217">
        <f t="shared" si="270"/>
        <v>0</v>
      </c>
      <c r="CN452" s="217">
        <f t="shared" si="271"/>
        <v>0</v>
      </c>
      <c r="CO452" s="217">
        <f t="shared" si="272"/>
        <v>0</v>
      </c>
      <c r="CP452" s="217">
        <f t="shared" si="273"/>
        <v>0</v>
      </c>
      <c r="CQ452" s="217">
        <f t="shared" si="274"/>
        <v>0</v>
      </c>
      <c r="CR452" s="217">
        <f t="shared" si="275"/>
        <v>0</v>
      </c>
      <c r="CS452" s="317"/>
      <c r="CT452" s="317"/>
      <c r="CU452" s="317"/>
      <c r="CV452" s="317"/>
      <c r="CW452" s="317"/>
      <c r="CX452" s="317"/>
      <c r="CY452" s="317"/>
      <c r="CZ452" s="316"/>
      <c r="DA452" s="312"/>
      <c r="DB452" s="312"/>
      <c r="DC452" s="312"/>
      <c r="DD452" s="312"/>
      <c r="DE452" s="84">
        <f t="shared" si="258"/>
        <v>0</v>
      </c>
      <c r="DF452" s="84">
        <f t="shared" si="258"/>
        <v>0</v>
      </c>
      <c r="DG452" s="84">
        <f t="shared" si="258"/>
        <v>0</v>
      </c>
      <c r="DH452" s="84">
        <f t="shared" si="259"/>
        <v>0</v>
      </c>
      <c r="DI452" s="84">
        <f t="shared" si="259"/>
        <v>0</v>
      </c>
      <c r="DJ452" s="84">
        <f t="shared" si="259"/>
        <v>0</v>
      </c>
      <c r="DK452" s="84">
        <f t="shared" si="257"/>
        <v>0</v>
      </c>
      <c r="DL452" s="311"/>
      <c r="DM452" s="311"/>
      <c r="DN452" s="311"/>
      <c r="DO452" s="311"/>
      <c r="DP452" s="311"/>
      <c r="DQ452" s="311"/>
      <c r="DR452" s="311"/>
    </row>
    <row r="453" spans="1:122" ht="13.5" thickBot="1" x14ac:dyDescent="0.25">
      <c r="A453" s="84">
        <v>2127</v>
      </c>
      <c r="B453" s="309"/>
      <c r="C453" s="117"/>
      <c r="D453" s="87"/>
      <c r="E453" s="84"/>
      <c r="F453" s="88"/>
      <c r="G453" s="84"/>
      <c r="H453" s="89"/>
      <c r="I453" s="88"/>
      <c r="J453" s="84"/>
      <c r="K453" s="88"/>
      <c r="L453" s="89"/>
      <c r="M453" s="88"/>
      <c r="N453" s="88"/>
      <c r="O453" s="88"/>
      <c r="P453" s="90"/>
      <c r="Q453" s="88"/>
      <c r="R453" s="88"/>
      <c r="S453" s="88"/>
      <c r="T453" s="90"/>
      <c r="U453" s="88"/>
      <c r="V453" s="88"/>
      <c r="W453" s="88"/>
      <c r="X453" s="90"/>
      <c r="Y453" s="84"/>
      <c r="Z453" s="84"/>
      <c r="AA453" s="94"/>
      <c r="AB453" s="114"/>
      <c r="AC453" s="84"/>
      <c r="AD453" s="84"/>
      <c r="AE453" s="114"/>
      <c r="AF453" s="84"/>
      <c r="AG453" s="84"/>
      <c r="AH453" s="114"/>
      <c r="AI453" s="84"/>
      <c r="AJ453" s="84"/>
      <c r="AK453" s="218"/>
      <c r="AL453" s="84"/>
      <c r="AM453" s="94"/>
      <c r="AN453" s="218"/>
      <c r="AO453" s="84"/>
      <c r="AP453" s="94"/>
      <c r="AQ453" s="218"/>
      <c r="AR453" s="84"/>
      <c r="AS453" s="94"/>
      <c r="AT453" s="218"/>
      <c r="AU453" s="84"/>
      <c r="AV453" s="219"/>
      <c r="AW453" s="220"/>
      <c r="AX453" s="220"/>
      <c r="AY453" s="221"/>
      <c r="AZ453" s="115"/>
      <c r="BA453" s="97"/>
      <c r="BB453" s="98"/>
      <c r="BC453" s="98"/>
      <c r="BD453" s="98"/>
      <c r="BE453" s="116"/>
      <c r="BF453" s="101"/>
      <c r="BG453" s="84"/>
      <c r="BH453" s="84"/>
      <c r="BI453" s="102"/>
      <c r="BJ453" s="102"/>
      <c r="BK453" s="102"/>
      <c r="BL453" s="103"/>
      <c r="BM453" s="104"/>
      <c r="BN453" s="102"/>
      <c r="BO453" s="102"/>
      <c r="BP453" s="104"/>
      <c r="BQ453" s="104"/>
      <c r="BR453" s="104"/>
      <c r="BS453" s="231"/>
      <c r="BT453" s="105">
        <f t="shared" si="276"/>
        <v>1</v>
      </c>
      <c r="BU453" s="105">
        <f t="shared" si="277"/>
        <v>1</v>
      </c>
      <c r="BV453" s="105">
        <f t="shared" si="278"/>
        <v>1</v>
      </c>
      <c r="BW453" s="105">
        <f t="shared" si="268"/>
        <v>1</v>
      </c>
      <c r="BX453" s="105">
        <f t="shared" si="279"/>
        <v>1</v>
      </c>
      <c r="BY453" s="105">
        <f t="shared" si="280"/>
        <v>1</v>
      </c>
      <c r="BZ453" s="105">
        <f t="shared" si="281"/>
        <v>1</v>
      </c>
      <c r="CA453" s="215">
        <v>0.98</v>
      </c>
      <c r="CB453" s="215">
        <v>0.9</v>
      </c>
      <c r="CC453" s="314"/>
      <c r="CD453" s="314"/>
      <c r="CE453" s="314"/>
      <c r="CF453" s="314"/>
      <c r="CG453" s="314"/>
      <c r="CH453" s="314"/>
      <c r="CI453" s="314"/>
      <c r="CJ453" s="216">
        <v>0.998</v>
      </c>
      <c r="CK453" s="216">
        <v>0.95</v>
      </c>
      <c r="CL453" s="217">
        <f t="shared" si="269"/>
        <v>0</v>
      </c>
      <c r="CM453" s="217">
        <f t="shared" si="270"/>
        <v>0</v>
      </c>
      <c r="CN453" s="217">
        <f t="shared" si="271"/>
        <v>0</v>
      </c>
      <c r="CO453" s="217">
        <f t="shared" si="272"/>
        <v>0</v>
      </c>
      <c r="CP453" s="217">
        <f t="shared" si="273"/>
        <v>0</v>
      </c>
      <c r="CQ453" s="217">
        <f t="shared" si="274"/>
        <v>0</v>
      </c>
      <c r="CR453" s="217">
        <f t="shared" si="275"/>
        <v>0</v>
      </c>
      <c r="CS453" s="317"/>
      <c r="CT453" s="317"/>
      <c r="CU453" s="317"/>
      <c r="CV453" s="317"/>
      <c r="CW453" s="317"/>
      <c r="CX453" s="317"/>
      <c r="CY453" s="317"/>
      <c r="CZ453" s="316"/>
      <c r="DA453" s="312"/>
      <c r="DB453" s="312"/>
      <c r="DC453" s="312"/>
      <c r="DD453" s="312"/>
      <c r="DE453" s="84">
        <f t="shared" si="258"/>
        <v>0</v>
      </c>
      <c r="DF453" s="84">
        <f t="shared" si="258"/>
        <v>0</v>
      </c>
      <c r="DG453" s="84">
        <f t="shared" si="258"/>
        <v>0</v>
      </c>
      <c r="DH453" s="84">
        <f t="shared" si="259"/>
        <v>0</v>
      </c>
      <c r="DI453" s="84">
        <f t="shared" si="259"/>
        <v>0</v>
      </c>
      <c r="DJ453" s="84">
        <f t="shared" si="259"/>
        <v>0</v>
      </c>
      <c r="DK453" s="84">
        <f t="shared" si="259"/>
        <v>0</v>
      </c>
      <c r="DL453" s="311"/>
      <c r="DM453" s="311"/>
      <c r="DN453" s="311"/>
      <c r="DO453" s="311"/>
      <c r="DP453" s="311"/>
      <c r="DQ453" s="311"/>
      <c r="DR453" s="311"/>
    </row>
    <row r="454" spans="1:122" ht="13.5" thickBot="1" x14ac:dyDescent="0.25">
      <c r="A454" s="84">
        <v>2128</v>
      </c>
      <c r="B454" s="309"/>
      <c r="C454" s="117"/>
      <c r="D454" s="87"/>
      <c r="E454" s="84"/>
      <c r="F454" s="88"/>
      <c r="G454" s="84"/>
      <c r="H454" s="89"/>
      <c r="I454" s="88"/>
      <c r="J454" s="84"/>
      <c r="K454" s="88"/>
      <c r="L454" s="89"/>
      <c r="M454" s="88"/>
      <c r="N454" s="88"/>
      <c r="O454" s="88"/>
      <c r="P454" s="90"/>
      <c r="Q454" s="88"/>
      <c r="R454" s="88"/>
      <c r="S454" s="88"/>
      <c r="T454" s="90"/>
      <c r="U454" s="88"/>
      <c r="V454" s="88"/>
      <c r="W454" s="88"/>
      <c r="X454" s="90"/>
      <c r="Y454" s="84"/>
      <c r="Z454" s="84"/>
      <c r="AA454" s="94"/>
      <c r="AB454" s="114"/>
      <c r="AC454" s="84"/>
      <c r="AD454" s="84"/>
      <c r="AE454" s="114"/>
      <c r="AF454" s="84"/>
      <c r="AG454" s="84"/>
      <c r="AH454" s="114"/>
      <c r="AI454" s="84"/>
      <c r="AJ454" s="84"/>
      <c r="AK454" s="218"/>
      <c r="AL454" s="84"/>
      <c r="AM454" s="94"/>
      <c r="AN454" s="218"/>
      <c r="AO454" s="84"/>
      <c r="AP454" s="94"/>
      <c r="AQ454" s="218"/>
      <c r="AR454" s="84"/>
      <c r="AS454" s="94"/>
      <c r="AT454" s="218"/>
      <c r="AU454" s="84"/>
      <c r="AV454" s="219"/>
      <c r="AW454" s="220"/>
      <c r="AX454" s="220"/>
      <c r="AY454" s="221"/>
      <c r="AZ454" s="115"/>
      <c r="BA454" s="97"/>
      <c r="BB454" s="98"/>
      <c r="BC454" s="98"/>
      <c r="BD454" s="98"/>
      <c r="BE454" s="116"/>
      <c r="BF454" s="101"/>
      <c r="BG454" s="84"/>
      <c r="BH454" s="84"/>
      <c r="BI454" s="102"/>
      <c r="BJ454" s="102"/>
      <c r="BK454" s="102"/>
      <c r="BL454" s="103"/>
      <c r="BM454" s="104"/>
      <c r="BN454" s="102"/>
      <c r="BO454" s="102"/>
      <c r="BP454" s="104"/>
      <c r="BQ454" s="104"/>
      <c r="BR454" s="104"/>
      <c r="BS454" s="231"/>
      <c r="BT454" s="105">
        <f t="shared" si="276"/>
        <v>1</v>
      </c>
      <c r="BU454" s="105">
        <f t="shared" si="277"/>
        <v>1</v>
      </c>
      <c r="BV454" s="105">
        <f t="shared" si="278"/>
        <v>1</v>
      </c>
      <c r="BW454" s="105">
        <f t="shared" si="268"/>
        <v>1</v>
      </c>
      <c r="BX454" s="105">
        <f t="shared" si="279"/>
        <v>1</v>
      </c>
      <c r="BY454" s="105">
        <f t="shared" si="280"/>
        <v>1</v>
      </c>
      <c r="BZ454" s="105">
        <f t="shared" si="281"/>
        <v>1</v>
      </c>
      <c r="CA454" s="215">
        <v>0.98</v>
      </c>
      <c r="CB454" s="215">
        <v>0.9</v>
      </c>
      <c r="CC454" s="314"/>
      <c r="CD454" s="314"/>
      <c r="CE454" s="314"/>
      <c r="CF454" s="314"/>
      <c r="CG454" s="314"/>
      <c r="CH454" s="314"/>
      <c r="CI454" s="314"/>
      <c r="CJ454" s="216">
        <v>0.998</v>
      </c>
      <c r="CK454" s="216">
        <v>0.95</v>
      </c>
      <c r="CL454" s="217">
        <f t="shared" si="269"/>
        <v>0</v>
      </c>
      <c r="CM454" s="217">
        <f t="shared" si="270"/>
        <v>0</v>
      </c>
      <c r="CN454" s="217">
        <f t="shared" si="271"/>
        <v>0</v>
      </c>
      <c r="CO454" s="217">
        <f t="shared" si="272"/>
        <v>0</v>
      </c>
      <c r="CP454" s="217">
        <f t="shared" si="273"/>
        <v>0</v>
      </c>
      <c r="CQ454" s="217">
        <f t="shared" si="274"/>
        <v>0</v>
      </c>
      <c r="CR454" s="217">
        <f t="shared" si="275"/>
        <v>0</v>
      </c>
      <c r="CS454" s="317"/>
      <c r="CT454" s="317"/>
      <c r="CU454" s="317"/>
      <c r="CV454" s="317"/>
      <c r="CW454" s="317"/>
      <c r="CX454" s="317"/>
      <c r="CY454" s="317"/>
      <c r="CZ454" s="316"/>
      <c r="DA454" s="312"/>
      <c r="DB454" s="312"/>
      <c r="DC454" s="312"/>
      <c r="DD454" s="312"/>
      <c r="DE454" s="84">
        <f t="shared" ref="DE454:DG474" si="292">IF(BT454&lt;96.4%,1500,IF(BT454&lt;96.8%,800,IF(BT454&lt;97.2%,750,IF(BT454&lt;97.5%,700,IF(BT454&lt;97.8%,650,IF(BT454&lt;98%,500,))))))</f>
        <v>0</v>
      </c>
      <c r="DF454" s="84">
        <f t="shared" si="292"/>
        <v>0</v>
      </c>
      <c r="DG454" s="84">
        <f t="shared" si="292"/>
        <v>0</v>
      </c>
      <c r="DH454" s="84">
        <f t="shared" ref="DH454:DK474" si="293">IF(BW454&lt;93.4%,1500,IF(BW454&lt;93.8%,800,IF(BW454&lt;94.2%,750,IF(BW454&lt;94.5%,700,IF(BW454&lt;94.8%,650,IF(BW454&lt;95%,500,))))))</f>
        <v>0</v>
      </c>
      <c r="DI454" s="84">
        <f t="shared" si="293"/>
        <v>0</v>
      </c>
      <c r="DJ454" s="84">
        <f t="shared" si="293"/>
        <v>0</v>
      </c>
      <c r="DK454" s="84">
        <f t="shared" si="293"/>
        <v>0</v>
      </c>
      <c r="DL454" s="311"/>
      <c r="DM454" s="311"/>
      <c r="DN454" s="311"/>
      <c r="DO454" s="311"/>
      <c r="DP454" s="311"/>
      <c r="DQ454" s="311"/>
      <c r="DR454" s="311"/>
    </row>
    <row r="455" spans="1:122" ht="13.5" thickBot="1" x14ac:dyDescent="0.25">
      <c r="A455" s="84">
        <v>2129</v>
      </c>
      <c r="B455" s="309"/>
      <c r="C455" s="117"/>
      <c r="D455" s="87"/>
      <c r="E455" s="84"/>
      <c r="F455" s="88"/>
      <c r="G455" s="84"/>
      <c r="H455" s="89"/>
      <c r="I455" s="88"/>
      <c r="J455" s="84"/>
      <c r="K455" s="88"/>
      <c r="L455" s="89"/>
      <c r="M455" s="88"/>
      <c r="N455" s="88"/>
      <c r="O455" s="88"/>
      <c r="P455" s="90"/>
      <c r="Q455" s="88"/>
      <c r="R455" s="88"/>
      <c r="S455" s="88"/>
      <c r="T455" s="90"/>
      <c r="U455" s="88"/>
      <c r="V455" s="88"/>
      <c r="W455" s="88"/>
      <c r="X455" s="90"/>
      <c r="Y455" s="84"/>
      <c r="Z455" s="84"/>
      <c r="AA455" s="94"/>
      <c r="AB455" s="114"/>
      <c r="AC455" s="84"/>
      <c r="AD455" s="84"/>
      <c r="AE455" s="114"/>
      <c r="AF455" s="84"/>
      <c r="AG455" s="84"/>
      <c r="AH455" s="114"/>
      <c r="AI455" s="84"/>
      <c r="AJ455" s="84"/>
      <c r="AK455" s="218"/>
      <c r="AL455" s="84"/>
      <c r="AM455" s="94"/>
      <c r="AN455" s="218"/>
      <c r="AO455" s="84"/>
      <c r="AP455" s="94"/>
      <c r="AQ455" s="218"/>
      <c r="AR455" s="84"/>
      <c r="AS455" s="94"/>
      <c r="AT455" s="218"/>
      <c r="AU455" s="84"/>
      <c r="AV455" s="219"/>
      <c r="AW455" s="220"/>
      <c r="AX455" s="220"/>
      <c r="AY455" s="221"/>
      <c r="AZ455" s="115"/>
      <c r="BA455" s="97"/>
      <c r="BB455" s="98"/>
      <c r="BC455" s="98"/>
      <c r="BD455" s="98"/>
      <c r="BE455" s="116"/>
      <c r="BF455" s="101"/>
      <c r="BG455" s="84"/>
      <c r="BH455" s="84"/>
      <c r="BI455" s="102"/>
      <c r="BJ455" s="102"/>
      <c r="BK455" s="102"/>
      <c r="BL455" s="103"/>
      <c r="BM455" s="104"/>
      <c r="BN455" s="102"/>
      <c r="BO455" s="102"/>
      <c r="BP455" s="104"/>
      <c r="BQ455" s="104"/>
      <c r="BR455" s="104"/>
      <c r="BS455" s="231"/>
      <c r="BT455" s="105">
        <f t="shared" si="276"/>
        <v>1</v>
      </c>
      <c r="BU455" s="105">
        <f t="shared" si="277"/>
        <v>1</v>
      </c>
      <c r="BV455" s="105">
        <f t="shared" si="278"/>
        <v>1</v>
      </c>
      <c r="BW455" s="105">
        <f t="shared" si="268"/>
        <v>1</v>
      </c>
      <c r="BX455" s="105">
        <f t="shared" si="279"/>
        <v>1</v>
      </c>
      <c r="BY455" s="105">
        <f t="shared" si="280"/>
        <v>1</v>
      </c>
      <c r="BZ455" s="105">
        <f t="shared" si="281"/>
        <v>1</v>
      </c>
      <c r="CA455" s="215">
        <v>0.98</v>
      </c>
      <c r="CB455" s="215">
        <v>0.9</v>
      </c>
      <c r="CC455" s="314"/>
      <c r="CD455" s="314"/>
      <c r="CE455" s="314"/>
      <c r="CF455" s="314"/>
      <c r="CG455" s="314"/>
      <c r="CH455" s="314"/>
      <c r="CI455" s="314"/>
      <c r="CJ455" s="216">
        <v>0.998</v>
      </c>
      <c r="CK455" s="216">
        <v>0.95</v>
      </c>
      <c r="CL455" s="217">
        <f t="shared" si="269"/>
        <v>0</v>
      </c>
      <c r="CM455" s="217">
        <f t="shared" si="270"/>
        <v>0</v>
      </c>
      <c r="CN455" s="217">
        <f t="shared" si="271"/>
        <v>0</v>
      </c>
      <c r="CO455" s="217">
        <f t="shared" si="272"/>
        <v>0</v>
      </c>
      <c r="CP455" s="217">
        <f t="shared" si="273"/>
        <v>0</v>
      </c>
      <c r="CQ455" s="217">
        <f t="shared" si="274"/>
        <v>0</v>
      </c>
      <c r="CR455" s="217">
        <f t="shared" si="275"/>
        <v>0</v>
      </c>
      <c r="CS455" s="317"/>
      <c r="CT455" s="317"/>
      <c r="CU455" s="317"/>
      <c r="CV455" s="317"/>
      <c r="CW455" s="317"/>
      <c r="CX455" s="317"/>
      <c r="CY455" s="317"/>
      <c r="CZ455" s="316"/>
      <c r="DA455" s="312"/>
      <c r="DB455" s="312"/>
      <c r="DC455" s="312"/>
      <c r="DD455" s="312"/>
      <c r="DE455" s="84">
        <f t="shared" si="292"/>
        <v>0</v>
      </c>
      <c r="DF455" s="84">
        <f t="shared" si="292"/>
        <v>0</v>
      </c>
      <c r="DG455" s="84">
        <f t="shared" si="292"/>
        <v>0</v>
      </c>
      <c r="DH455" s="84">
        <f t="shared" si="293"/>
        <v>0</v>
      </c>
      <c r="DI455" s="84">
        <f t="shared" si="293"/>
        <v>0</v>
      </c>
      <c r="DJ455" s="84">
        <f t="shared" si="293"/>
        <v>0</v>
      </c>
      <c r="DK455" s="84">
        <f t="shared" si="293"/>
        <v>0</v>
      </c>
      <c r="DL455" s="311"/>
      <c r="DM455" s="311"/>
      <c r="DN455" s="311"/>
      <c r="DO455" s="311"/>
      <c r="DP455" s="311"/>
      <c r="DQ455" s="311"/>
      <c r="DR455" s="311"/>
    </row>
    <row r="456" spans="1:122" ht="13.5" thickBot="1" x14ac:dyDescent="0.25">
      <c r="A456" s="84">
        <v>2130</v>
      </c>
      <c r="B456" s="309"/>
      <c r="C456" s="117"/>
      <c r="D456" s="87"/>
      <c r="E456" s="84"/>
      <c r="F456" s="88"/>
      <c r="G456" s="84"/>
      <c r="H456" s="89"/>
      <c r="I456" s="88"/>
      <c r="J456" s="84"/>
      <c r="K456" s="88"/>
      <c r="L456" s="89"/>
      <c r="M456" s="88"/>
      <c r="N456" s="88"/>
      <c r="O456" s="88"/>
      <c r="P456" s="90"/>
      <c r="Q456" s="88"/>
      <c r="R456" s="88"/>
      <c r="S456" s="88"/>
      <c r="T456" s="90"/>
      <c r="U456" s="88"/>
      <c r="V456" s="88"/>
      <c r="W456" s="88"/>
      <c r="X456" s="90"/>
      <c r="Y456" s="84"/>
      <c r="Z456" s="84"/>
      <c r="AA456" s="94"/>
      <c r="AB456" s="114"/>
      <c r="AC456" s="84"/>
      <c r="AD456" s="84"/>
      <c r="AE456" s="114"/>
      <c r="AF456" s="84"/>
      <c r="AG456" s="84"/>
      <c r="AH456" s="114"/>
      <c r="AI456" s="84"/>
      <c r="AJ456" s="84"/>
      <c r="AK456" s="218"/>
      <c r="AL456" s="84"/>
      <c r="AM456" s="94"/>
      <c r="AN456" s="218"/>
      <c r="AO456" s="84"/>
      <c r="AP456" s="94"/>
      <c r="AQ456" s="218"/>
      <c r="AR456" s="84"/>
      <c r="AS456" s="94"/>
      <c r="AT456" s="218"/>
      <c r="AU456" s="84"/>
      <c r="AV456" s="219"/>
      <c r="AW456" s="220"/>
      <c r="AX456" s="220"/>
      <c r="AY456" s="221"/>
      <c r="AZ456" s="115"/>
      <c r="BA456" s="97"/>
      <c r="BB456" s="98"/>
      <c r="BC456" s="98"/>
      <c r="BD456" s="98"/>
      <c r="BE456" s="116"/>
      <c r="BF456" s="101"/>
      <c r="BG456" s="84"/>
      <c r="BH456" s="84"/>
      <c r="BI456" s="102"/>
      <c r="BJ456" s="102"/>
      <c r="BK456" s="102"/>
      <c r="BL456" s="103"/>
      <c r="BM456" s="104"/>
      <c r="BN456" s="102"/>
      <c r="BO456" s="102"/>
      <c r="BP456" s="104"/>
      <c r="BQ456" s="104"/>
      <c r="BR456" s="104"/>
      <c r="BS456" s="231"/>
      <c r="BT456" s="105">
        <f t="shared" si="276"/>
        <v>1</v>
      </c>
      <c r="BU456" s="105">
        <f t="shared" si="277"/>
        <v>1</v>
      </c>
      <c r="BV456" s="105">
        <f t="shared" si="278"/>
        <v>1</v>
      </c>
      <c r="BW456" s="105">
        <f t="shared" si="268"/>
        <v>1</v>
      </c>
      <c r="BX456" s="105">
        <f t="shared" si="279"/>
        <v>1</v>
      </c>
      <c r="BY456" s="105">
        <f t="shared" si="280"/>
        <v>1</v>
      </c>
      <c r="BZ456" s="105">
        <f t="shared" si="281"/>
        <v>1</v>
      </c>
      <c r="CA456" s="215">
        <v>0.98</v>
      </c>
      <c r="CB456" s="215">
        <v>0.9</v>
      </c>
      <c r="CC456" s="314"/>
      <c r="CD456" s="314"/>
      <c r="CE456" s="314"/>
      <c r="CF456" s="314"/>
      <c r="CG456" s="314"/>
      <c r="CH456" s="314"/>
      <c r="CI456" s="314"/>
      <c r="CJ456" s="216">
        <v>0.998</v>
      </c>
      <c r="CK456" s="216">
        <v>0.95</v>
      </c>
      <c r="CL456" s="217">
        <f t="shared" si="269"/>
        <v>0</v>
      </c>
      <c r="CM456" s="217">
        <f t="shared" si="270"/>
        <v>0</v>
      </c>
      <c r="CN456" s="217">
        <f t="shared" si="271"/>
        <v>0</v>
      </c>
      <c r="CO456" s="217">
        <f t="shared" si="272"/>
        <v>0</v>
      </c>
      <c r="CP456" s="217">
        <f t="shared" si="273"/>
        <v>0</v>
      </c>
      <c r="CQ456" s="217">
        <f t="shared" si="274"/>
        <v>0</v>
      </c>
      <c r="CR456" s="217">
        <f t="shared" si="275"/>
        <v>0</v>
      </c>
      <c r="CS456" s="317"/>
      <c r="CT456" s="317"/>
      <c r="CU456" s="317"/>
      <c r="CV456" s="317"/>
      <c r="CW456" s="317"/>
      <c r="CX456" s="317"/>
      <c r="CY456" s="317"/>
      <c r="CZ456" s="316"/>
      <c r="DA456" s="312"/>
      <c r="DB456" s="312"/>
      <c r="DC456" s="312"/>
      <c r="DD456" s="312"/>
      <c r="DE456" s="84">
        <f t="shared" si="292"/>
        <v>0</v>
      </c>
      <c r="DF456" s="84">
        <f t="shared" si="292"/>
        <v>0</v>
      </c>
      <c r="DG456" s="84">
        <f t="shared" si="292"/>
        <v>0</v>
      </c>
      <c r="DH456" s="84">
        <f t="shared" si="293"/>
        <v>0</v>
      </c>
      <c r="DI456" s="84">
        <f t="shared" si="293"/>
        <v>0</v>
      </c>
      <c r="DJ456" s="84">
        <f t="shared" si="293"/>
        <v>0</v>
      </c>
      <c r="DK456" s="84">
        <f t="shared" si="293"/>
        <v>0</v>
      </c>
      <c r="DL456" s="311"/>
      <c r="DM456" s="311"/>
      <c r="DN456" s="311"/>
      <c r="DO456" s="311"/>
      <c r="DP456" s="311"/>
      <c r="DQ456" s="311"/>
      <c r="DR456" s="311"/>
    </row>
    <row r="457" spans="1:122" ht="13.5" thickBot="1" x14ac:dyDescent="0.25">
      <c r="A457" s="84">
        <v>2131</v>
      </c>
      <c r="B457" s="310"/>
      <c r="C457" s="117"/>
      <c r="D457" s="87"/>
      <c r="E457" s="84"/>
      <c r="F457" s="88"/>
      <c r="G457" s="84"/>
      <c r="H457" s="89"/>
      <c r="I457" s="88"/>
      <c r="J457" s="84"/>
      <c r="K457" s="88"/>
      <c r="L457" s="89"/>
      <c r="M457" s="88"/>
      <c r="N457" s="88"/>
      <c r="O457" s="88"/>
      <c r="P457" s="90"/>
      <c r="Q457" s="88"/>
      <c r="R457" s="88"/>
      <c r="S457" s="88"/>
      <c r="T457" s="90"/>
      <c r="U457" s="88"/>
      <c r="V457" s="88"/>
      <c r="W457" s="88"/>
      <c r="X457" s="90"/>
      <c r="Y457" s="84"/>
      <c r="Z457" s="84"/>
      <c r="AA457" s="94"/>
      <c r="AB457" s="114"/>
      <c r="AC457" s="84"/>
      <c r="AD457" s="84"/>
      <c r="AE457" s="114"/>
      <c r="AF457" s="84"/>
      <c r="AG457" s="84"/>
      <c r="AH457" s="114"/>
      <c r="AI457" s="84"/>
      <c r="AJ457" s="84"/>
      <c r="AK457" s="218"/>
      <c r="AL457" s="84"/>
      <c r="AM457" s="94"/>
      <c r="AN457" s="218"/>
      <c r="AO457" s="84"/>
      <c r="AP457" s="94"/>
      <c r="AQ457" s="218"/>
      <c r="AR457" s="84"/>
      <c r="AS457" s="94"/>
      <c r="AT457" s="218"/>
      <c r="AU457" s="84"/>
      <c r="AV457" s="219"/>
      <c r="AW457" s="220"/>
      <c r="AX457" s="220"/>
      <c r="AY457" s="221"/>
      <c r="AZ457" s="115"/>
      <c r="BA457" s="97"/>
      <c r="BB457" s="98"/>
      <c r="BC457" s="98"/>
      <c r="BD457" s="98"/>
      <c r="BE457" s="116"/>
      <c r="BF457" s="101"/>
      <c r="BG457" s="84"/>
      <c r="BH457" s="84"/>
      <c r="BI457" s="102"/>
      <c r="BJ457" s="102"/>
      <c r="BK457" s="102"/>
      <c r="BL457" s="103"/>
      <c r="BM457" s="104"/>
      <c r="BN457" s="102"/>
      <c r="BO457" s="102"/>
      <c r="BP457" s="104"/>
      <c r="BQ457" s="104"/>
      <c r="BR457" s="104"/>
      <c r="BS457" s="231"/>
      <c r="BT457" s="105">
        <f t="shared" si="276"/>
        <v>1</v>
      </c>
      <c r="BU457" s="105">
        <f t="shared" si="277"/>
        <v>1</v>
      </c>
      <c r="BV457" s="105">
        <f t="shared" si="278"/>
        <v>1</v>
      </c>
      <c r="BW457" s="105">
        <f t="shared" si="268"/>
        <v>1</v>
      </c>
      <c r="BX457" s="105">
        <f t="shared" si="279"/>
        <v>1</v>
      </c>
      <c r="BY457" s="105">
        <f t="shared" si="280"/>
        <v>1</v>
      </c>
      <c r="BZ457" s="105">
        <f t="shared" si="281"/>
        <v>1</v>
      </c>
      <c r="CA457" s="215">
        <v>0.98</v>
      </c>
      <c r="CB457" s="215">
        <v>0.9</v>
      </c>
      <c r="CC457" s="315"/>
      <c r="CD457" s="315"/>
      <c r="CE457" s="315"/>
      <c r="CF457" s="315"/>
      <c r="CG457" s="315"/>
      <c r="CH457" s="315"/>
      <c r="CI457" s="315"/>
      <c r="CJ457" s="216">
        <v>0.998</v>
      </c>
      <c r="CK457" s="216">
        <v>0.95</v>
      </c>
      <c r="CL457" s="217">
        <f t="shared" si="269"/>
        <v>0</v>
      </c>
      <c r="CM457" s="217">
        <f t="shared" si="270"/>
        <v>0</v>
      </c>
      <c r="CN457" s="217">
        <f t="shared" si="271"/>
        <v>0</v>
      </c>
      <c r="CO457" s="217">
        <f t="shared" si="272"/>
        <v>0</v>
      </c>
      <c r="CP457" s="217">
        <f t="shared" si="273"/>
        <v>0</v>
      </c>
      <c r="CQ457" s="217">
        <f t="shared" si="274"/>
        <v>0</v>
      </c>
      <c r="CR457" s="217">
        <f t="shared" si="275"/>
        <v>0</v>
      </c>
      <c r="CS457" s="317"/>
      <c r="CT457" s="317"/>
      <c r="CU457" s="317"/>
      <c r="CV457" s="317"/>
      <c r="CW457" s="317"/>
      <c r="CX457" s="317"/>
      <c r="CY457" s="317"/>
      <c r="CZ457" s="316"/>
      <c r="DA457" s="312"/>
      <c r="DB457" s="312"/>
      <c r="DC457" s="312"/>
      <c r="DD457" s="312"/>
      <c r="DE457" s="84">
        <f t="shared" si="292"/>
        <v>0</v>
      </c>
      <c r="DF457" s="84">
        <f t="shared" si="292"/>
        <v>0</v>
      </c>
      <c r="DG457" s="84">
        <f t="shared" si="292"/>
        <v>0</v>
      </c>
      <c r="DH457" s="84">
        <f t="shared" si="293"/>
        <v>0</v>
      </c>
      <c r="DI457" s="84">
        <f t="shared" si="293"/>
        <v>0</v>
      </c>
      <c r="DJ457" s="84">
        <f t="shared" si="293"/>
        <v>0</v>
      </c>
      <c r="DK457" s="84">
        <f t="shared" si="293"/>
        <v>0</v>
      </c>
      <c r="DL457" s="311"/>
      <c r="DM457" s="311"/>
      <c r="DN457" s="311"/>
      <c r="DO457" s="311"/>
      <c r="DP457" s="311"/>
      <c r="DQ457" s="311"/>
      <c r="DR457" s="311"/>
    </row>
    <row r="458" spans="1:122" ht="13.5" thickBot="1" x14ac:dyDescent="0.25">
      <c r="A458" s="84">
        <v>2132</v>
      </c>
      <c r="B458" s="308">
        <v>32</v>
      </c>
      <c r="C458" s="117"/>
      <c r="D458" s="87"/>
      <c r="E458" s="84"/>
      <c r="F458" s="88"/>
      <c r="G458" s="84"/>
      <c r="H458" s="89"/>
      <c r="I458" s="88"/>
      <c r="J458" s="84"/>
      <c r="K458" s="88"/>
      <c r="L458" s="89"/>
      <c r="M458" s="88"/>
      <c r="N458" s="88"/>
      <c r="O458" s="88"/>
      <c r="P458" s="90"/>
      <c r="Q458" s="88"/>
      <c r="R458" s="88"/>
      <c r="S458" s="88"/>
      <c r="T458" s="90"/>
      <c r="U458" s="88"/>
      <c r="V458" s="88"/>
      <c r="W458" s="88"/>
      <c r="X458" s="90"/>
      <c r="Y458" s="84"/>
      <c r="Z458" s="84"/>
      <c r="AA458" s="94"/>
      <c r="AB458" s="114"/>
      <c r="AC458" s="84"/>
      <c r="AD458" s="84"/>
      <c r="AE458" s="114"/>
      <c r="AF458" s="84"/>
      <c r="AG458" s="84"/>
      <c r="AH458" s="114"/>
      <c r="AI458" s="84"/>
      <c r="AJ458" s="84"/>
      <c r="AK458" s="218"/>
      <c r="AL458" s="84"/>
      <c r="AM458" s="94"/>
      <c r="AN458" s="218"/>
      <c r="AO458" s="84"/>
      <c r="AP458" s="94"/>
      <c r="AQ458" s="218"/>
      <c r="AR458" s="84"/>
      <c r="AS458" s="94"/>
      <c r="AT458" s="218"/>
      <c r="AU458" s="84"/>
      <c r="AV458" s="219"/>
      <c r="AW458" s="220"/>
      <c r="AX458" s="220"/>
      <c r="AY458" s="221"/>
      <c r="AZ458" s="115"/>
      <c r="BA458" s="97"/>
      <c r="BB458" s="98"/>
      <c r="BC458" s="98"/>
      <c r="BD458" s="98"/>
      <c r="BE458" s="116"/>
      <c r="BF458" s="101"/>
      <c r="BG458" s="84"/>
      <c r="BH458" s="84"/>
      <c r="BI458" s="102"/>
      <c r="BJ458" s="102"/>
      <c r="BK458" s="102"/>
      <c r="BL458" s="103"/>
      <c r="BM458" s="104"/>
      <c r="BN458" s="102"/>
      <c r="BO458" s="102"/>
      <c r="BP458" s="104"/>
      <c r="BQ458" s="104"/>
      <c r="BR458" s="104"/>
      <c r="BS458" s="231"/>
      <c r="BT458" s="105">
        <f t="shared" si="276"/>
        <v>1</v>
      </c>
      <c r="BU458" s="105">
        <f t="shared" si="277"/>
        <v>1</v>
      </c>
      <c r="BV458" s="105">
        <f t="shared" si="278"/>
        <v>1</v>
      </c>
      <c r="BW458" s="105">
        <f t="shared" si="268"/>
        <v>1</v>
      </c>
      <c r="BX458" s="105">
        <f t="shared" si="279"/>
        <v>1</v>
      </c>
      <c r="BY458" s="105">
        <f t="shared" si="280"/>
        <v>1</v>
      </c>
      <c r="BZ458" s="105">
        <f t="shared" si="281"/>
        <v>1</v>
      </c>
      <c r="CA458" s="215">
        <v>0.98</v>
      </c>
      <c r="CB458" s="215">
        <v>0.9</v>
      </c>
      <c r="CC458" s="313">
        <f t="shared" ref="CC458:CI458" si="294">AVERAGE(BT458:BT464)</f>
        <v>1</v>
      </c>
      <c r="CD458" s="313">
        <f t="shared" si="294"/>
        <v>1</v>
      </c>
      <c r="CE458" s="313">
        <f t="shared" si="294"/>
        <v>1</v>
      </c>
      <c r="CF458" s="313">
        <f t="shared" si="294"/>
        <v>1</v>
      </c>
      <c r="CG458" s="313">
        <f t="shared" si="294"/>
        <v>1</v>
      </c>
      <c r="CH458" s="313">
        <f t="shared" si="294"/>
        <v>1</v>
      </c>
      <c r="CI458" s="313">
        <f t="shared" si="294"/>
        <v>1</v>
      </c>
      <c r="CJ458" s="216">
        <v>0.998</v>
      </c>
      <c r="CK458" s="216">
        <v>0.95</v>
      </c>
      <c r="CL458" s="217">
        <f t="shared" si="269"/>
        <v>0</v>
      </c>
      <c r="CM458" s="217">
        <f t="shared" si="270"/>
        <v>0</v>
      </c>
      <c r="CN458" s="217">
        <f t="shared" si="271"/>
        <v>0</v>
      </c>
      <c r="CO458" s="217">
        <f t="shared" si="272"/>
        <v>0</v>
      </c>
      <c r="CP458" s="217">
        <f t="shared" si="273"/>
        <v>0</v>
      </c>
      <c r="CQ458" s="217">
        <f t="shared" si="274"/>
        <v>0</v>
      </c>
      <c r="CR458" s="217">
        <f t="shared" si="275"/>
        <v>0</v>
      </c>
      <c r="CS458" s="316">
        <f t="shared" ref="CS458:CY458" si="295">AVERAGE(CL458:CL464)</f>
        <v>0</v>
      </c>
      <c r="CT458" s="316">
        <f t="shared" si="295"/>
        <v>0</v>
      </c>
      <c r="CU458" s="316">
        <f t="shared" si="295"/>
        <v>0</v>
      </c>
      <c r="CV458" s="316">
        <f t="shared" si="295"/>
        <v>0</v>
      </c>
      <c r="CW458" s="316">
        <f t="shared" si="295"/>
        <v>0</v>
      </c>
      <c r="CX458" s="316">
        <f t="shared" si="295"/>
        <v>0</v>
      </c>
      <c r="CY458" s="316">
        <f t="shared" si="295"/>
        <v>0</v>
      </c>
      <c r="CZ458" s="316" t="e">
        <f>(SUM(Q457:Q463)-SUM(R457:R463))/SUM(Q457:Q463)</f>
        <v>#DIV/0!</v>
      </c>
      <c r="DA458" s="312" t="e">
        <f>(SUM(U457:U463)-SUM(V457:V463))/SUM(U457:U463)</f>
        <v>#DIV/0!</v>
      </c>
      <c r="DB458" s="312" t="e">
        <f>((SUM(E457:E463)-SUM(F457:F463))/SUM(E457:E463))</f>
        <v>#DIV/0!</v>
      </c>
      <c r="DC458" s="312" t="e">
        <f>((SUM(I457:I463)-SUM(J457:J463))/SUM(I457:I463))</f>
        <v>#DIV/0!</v>
      </c>
      <c r="DD458" s="312" t="e">
        <f>((SUM(M457:M463)-SUM(N457:N463))/SUM(M457:M463))</f>
        <v>#DIV/0!</v>
      </c>
      <c r="DE458" s="84">
        <f t="shared" si="292"/>
        <v>0</v>
      </c>
      <c r="DF458" s="84">
        <f t="shared" si="292"/>
        <v>0</v>
      </c>
      <c r="DG458" s="84">
        <f t="shared" si="292"/>
        <v>0</v>
      </c>
      <c r="DH458" s="84">
        <f t="shared" si="293"/>
        <v>0</v>
      </c>
      <c r="DI458" s="84">
        <f t="shared" si="293"/>
        <v>0</v>
      </c>
      <c r="DJ458" s="84">
        <f t="shared" si="293"/>
        <v>0</v>
      </c>
      <c r="DK458" s="84">
        <f t="shared" si="293"/>
        <v>0</v>
      </c>
      <c r="DL458" s="311">
        <f>IF(CC458&lt;99%,5000,IF(CC458&lt;99.2%,4500,IF(CC458&lt;99.3%,4000,IF(CC458&lt;99.4%,3500,IF(CC458&lt;99.5%,3000,IF(CC458&lt;99.6%,2500,IF(CC458&lt;99.7%,2000,IF(CC458&lt;99.8%,1500,))))))))</f>
        <v>0</v>
      </c>
      <c r="DM458" s="311">
        <f>IF(CD458&lt;99%,5000,IF(CD458&lt;99.2%,4500,IF(CD458&lt;99.3%,4000,IF(CD458&lt;99.4%,3500,IF(CD458&lt;99.5%,3000,IF(CD458&lt;99.6%,2500,IF(CD458&lt;99.7%,2000,IF(CD458&lt;99.8%,1500,))))))))</f>
        <v>0</v>
      </c>
      <c r="DN458" s="311">
        <f>IF(CE458&lt;99%,5000,IF(CE458&lt;99.2%,4500,IF(CE458&lt;99.3%,4000,IF(CE458&lt;99.4%,3500,IF(CE458&lt;99.5%,3000,IF(CE458&lt;99.6%,2500,IF(CE458&lt;99.7%,2000,IF(CE458&lt;99.8%,1500,))))))))</f>
        <v>0</v>
      </c>
      <c r="DO458" s="311">
        <f>IF(CF458&lt;88.2%,5000,IF(CF458&lt;88.4%,4500,IF(CF458&lt;88.5%,4000,IF(CF458&lt;88.6%,3500,IF(CF458&lt;88.7%,3000,IF(CF458&lt;88.8%,2500,IF(CF458&lt;88.9%,2000,IF(CF458&lt;90%,1500,))))))))</f>
        <v>0</v>
      </c>
      <c r="DP458" s="311">
        <f>IF(CG458&lt;99%,5000,IF(CG458&lt;99.2%,4500,IF(CG458&lt;99.3%,4000,IF(CG458&lt;99.4%,3500,IF(CG458&lt;99.5%,3000,IF(CG458&lt;99.6%,2500,IF(CG458&lt;99.7%,2000,IF(CG458&lt;99.8%,1500,))))))))</f>
        <v>0</v>
      </c>
      <c r="DQ458" s="311">
        <f>IF(CH458&lt;99%,5000,IF(CH458&lt;99.2%,4500,IF(CH458&lt;99.3%,4000,IF(CH458&lt;99.4%,3500,IF(CH458&lt;99.5%,3000,IF(CH458&lt;99.6%,2500,IF(CH458&lt;99.7%,2000,IF(CH458&lt;99.8%,1500,))))))))</f>
        <v>0</v>
      </c>
      <c r="DR458" s="311">
        <f>IF(CI458&lt;99%,5000,IF(CI458&lt;99.2%,4500,IF(CI458&lt;99.3%,4000,IF(CI458&lt;99.4%,3500,IF(CI458&lt;99.5%,3000,IF(CI458&lt;99.6%,2500,IF(CI458&lt;99.7%,2000,IF(CI458&lt;99.8%,1500,))))))))</f>
        <v>0</v>
      </c>
    </row>
    <row r="459" spans="1:122" ht="13.5" thickBot="1" x14ac:dyDescent="0.25">
      <c r="A459" s="84">
        <v>2133</v>
      </c>
      <c r="B459" s="309"/>
      <c r="C459" s="117"/>
      <c r="D459" s="87"/>
      <c r="E459" s="84"/>
      <c r="F459" s="88"/>
      <c r="G459" s="84"/>
      <c r="H459" s="89"/>
      <c r="I459" s="88"/>
      <c r="J459" s="84"/>
      <c r="K459" s="88"/>
      <c r="L459" s="89"/>
      <c r="M459" s="88"/>
      <c r="N459" s="88"/>
      <c r="O459" s="88"/>
      <c r="P459" s="90"/>
      <c r="Q459" s="88"/>
      <c r="R459" s="88"/>
      <c r="S459" s="88"/>
      <c r="T459" s="90"/>
      <c r="U459" s="88"/>
      <c r="V459" s="88"/>
      <c r="W459" s="88"/>
      <c r="X459" s="90"/>
      <c r="Y459" s="84"/>
      <c r="Z459" s="84"/>
      <c r="AA459" s="94"/>
      <c r="AB459" s="114"/>
      <c r="AC459" s="84"/>
      <c r="AD459" s="84"/>
      <c r="AE459" s="114"/>
      <c r="AF459" s="84"/>
      <c r="AG459" s="84"/>
      <c r="AH459" s="114"/>
      <c r="AI459" s="84"/>
      <c r="AJ459" s="84"/>
      <c r="AK459" s="218"/>
      <c r="AL459" s="84"/>
      <c r="AM459" s="94"/>
      <c r="AN459" s="218"/>
      <c r="AO459" s="84"/>
      <c r="AP459" s="94"/>
      <c r="AQ459" s="218"/>
      <c r="AR459" s="84"/>
      <c r="AS459" s="94"/>
      <c r="AT459" s="218"/>
      <c r="AU459" s="84"/>
      <c r="AV459" s="219"/>
      <c r="AW459" s="220"/>
      <c r="AX459" s="220"/>
      <c r="AY459" s="221"/>
      <c r="AZ459" s="115"/>
      <c r="BA459" s="97"/>
      <c r="BB459" s="98"/>
      <c r="BC459" s="98"/>
      <c r="BD459" s="98"/>
      <c r="BE459" s="116"/>
      <c r="BF459" s="101"/>
      <c r="BG459" s="84"/>
      <c r="BH459" s="84"/>
      <c r="BI459" s="102"/>
      <c r="BJ459" s="102"/>
      <c r="BK459" s="102"/>
      <c r="BL459" s="103"/>
      <c r="BM459" s="104"/>
      <c r="BN459" s="102"/>
      <c r="BO459" s="102"/>
      <c r="BP459" s="104"/>
      <c r="BQ459" s="104"/>
      <c r="BR459" s="104"/>
      <c r="BS459" s="231"/>
      <c r="BT459" s="105">
        <f t="shared" si="276"/>
        <v>1</v>
      </c>
      <c r="BU459" s="105">
        <f t="shared" si="277"/>
        <v>1</v>
      </c>
      <c r="BV459" s="105">
        <f t="shared" si="278"/>
        <v>1</v>
      </c>
      <c r="BW459" s="105">
        <f t="shared" si="268"/>
        <v>1</v>
      </c>
      <c r="BX459" s="105">
        <f t="shared" si="279"/>
        <v>1</v>
      </c>
      <c r="BY459" s="105">
        <f t="shared" si="280"/>
        <v>1</v>
      </c>
      <c r="BZ459" s="105">
        <f t="shared" si="281"/>
        <v>1</v>
      </c>
      <c r="CA459" s="215">
        <v>0.98</v>
      </c>
      <c r="CB459" s="215">
        <v>0.9</v>
      </c>
      <c r="CC459" s="314"/>
      <c r="CD459" s="314"/>
      <c r="CE459" s="314"/>
      <c r="CF459" s="314"/>
      <c r="CG459" s="314"/>
      <c r="CH459" s="314"/>
      <c r="CI459" s="314"/>
      <c r="CJ459" s="216">
        <v>0.998</v>
      </c>
      <c r="CK459" s="216">
        <v>0.95</v>
      </c>
      <c r="CL459" s="217">
        <f t="shared" si="269"/>
        <v>0</v>
      </c>
      <c r="CM459" s="217">
        <f t="shared" si="270"/>
        <v>0</v>
      </c>
      <c r="CN459" s="217">
        <f t="shared" si="271"/>
        <v>0</v>
      </c>
      <c r="CO459" s="217">
        <f t="shared" si="272"/>
        <v>0</v>
      </c>
      <c r="CP459" s="217">
        <f t="shared" si="273"/>
        <v>0</v>
      </c>
      <c r="CQ459" s="217">
        <f t="shared" si="274"/>
        <v>0</v>
      </c>
      <c r="CR459" s="217">
        <f t="shared" si="275"/>
        <v>0</v>
      </c>
      <c r="CS459" s="317"/>
      <c r="CT459" s="317"/>
      <c r="CU459" s="317"/>
      <c r="CV459" s="317"/>
      <c r="CW459" s="317"/>
      <c r="CX459" s="317"/>
      <c r="CY459" s="317"/>
      <c r="CZ459" s="316"/>
      <c r="DA459" s="312"/>
      <c r="DB459" s="312"/>
      <c r="DC459" s="312"/>
      <c r="DD459" s="312"/>
      <c r="DE459" s="84">
        <f t="shared" si="292"/>
        <v>0</v>
      </c>
      <c r="DF459" s="84">
        <f t="shared" si="292"/>
        <v>0</v>
      </c>
      <c r="DG459" s="84">
        <f t="shared" si="292"/>
        <v>0</v>
      </c>
      <c r="DH459" s="84">
        <f t="shared" si="293"/>
        <v>0</v>
      </c>
      <c r="DI459" s="84">
        <f t="shared" si="293"/>
        <v>0</v>
      </c>
      <c r="DJ459" s="84">
        <f t="shared" si="293"/>
        <v>0</v>
      </c>
      <c r="DK459" s="84">
        <f t="shared" si="293"/>
        <v>0</v>
      </c>
      <c r="DL459" s="311"/>
      <c r="DM459" s="311"/>
      <c r="DN459" s="311"/>
      <c r="DO459" s="311"/>
      <c r="DP459" s="311"/>
      <c r="DQ459" s="311"/>
      <c r="DR459" s="311"/>
    </row>
    <row r="460" spans="1:122" ht="13.5" thickBot="1" x14ac:dyDescent="0.25">
      <c r="A460" s="84">
        <v>2134</v>
      </c>
      <c r="B460" s="309"/>
      <c r="C460" s="117"/>
      <c r="D460" s="87"/>
      <c r="E460" s="84"/>
      <c r="F460" s="88"/>
      <c r="G460" s="84"/>
      <c r="H460" s="89"/>
      <c r="I460" s="88"/>
      <c r="J460" s="84"/>
      <c r="K460" s="88"/>
      <c r="L460" s="89"/>
      <c r="M460" s="88"/>
      <c r="N460" s="88"/>
      <c r="O460" s="88"/>
      <c r="P460" s="90"/>
      <c r="Q460" s="88"/>
      <c r="R460" s="88"/>
      <c r="S460" s="88"/>
      <c r="T460" s="90"/>
      <c r="U460" s="88"/>
      <c r="V460" s="88"/>
      <c r="W460" s="88"/>
      <c r="X460" s="90"/>
      <c r="Y460" s="84"/>
      <c r="Z460" s="84"/>
      <c r="AA460" s="94"/>
      <c r="AB460" s="114"/>
      <c r="AC460" s="84"/>
      <c r="AD460" s="84"/>
      <c r="AE460" s="114"/>
      <c r="AF460" s="84"/>
      <c r="AG460" s="84"/>
      <c r="AH460" s="114"/>
      <c r="AI460" s="84"/>
      <c r="AJ460" s="84"/>
      <c r="AK460" s="218"/>
      <c r="AL460" s="84"/>
      <c r="AM460" s="94"/>
      <c r="AN460" s="218"/>
      <c r="AO460" s="84"/>
      <c r="AP460" s="94"/>
      <c r="AQ460" s="218"/>
      <c r="AR460" s="84"/>
      <c r="AS460" s="94"/>
      <c r="AT460" s="218"/>
      <c r="AU460" s="84"/>
      <c r="AV460" s="219"/>
      <c r="AW460" s="220"/>
      <c r="AX460" s="220"/>
      <c r="AY460" s="221"/>
      <c r="AZ460" s="115"/>
      <c r="BA460" s="97"/>
      <c r="BB460" s="98"/>
      <c r="BC460" s="98"/>
      <c r="BD460" s="98"/>
      <c r="BE460" s="116"/>
      <c r="BF460" s="101"/>
      <c r="BG460" s="84"/>
      <c r="BH460" s="84"/>
      <c r="BI460" s="102"/>
      <c r="BJ460" s="102"/>
      <c r="BK460" s="102"/>
      <c r="BL460" s="103"/>
      <c r="BM460" s="104"/>
      <c r="BN460" s="102"/>
      <c r="BO460" s="102"/>
      <c r="BP460" s="104"/>
      <c r="BQ460" s="104"/>
      <c r="BR460" s="104"/>
      <c r="BS460" s="231"/>
      <c r="BT460" s="105">
        <f t="shared" si="276"/>
        <v>1</v>
      </c>
      <c r="BU460" s="105">
        <f t="shared" si="277"/>
        <v>1</v>
      </c>
      <c r="BV460" s="105">
        <f t="shared" si="278"/>
        <v>1</v>
      </c>
      <c r="BW460" s="105">
        <f t="shared" si="268"/>
        <v>1</v>
      </c>
      <c r="BX460" s="105">
        <f t="shared" si="279"/>
        <v>1</v>
      </c>
      <c r="BY460" s="105">
        <f t="shared" si="280"/>
        <v>1</v>
      </c>
      <c r="BZ460" s="105">
        <f t="shared" si="281"/>
        <v>1</v>
      </c>
      <c r="CA460" s="215">
        <v>0.98</v>
      </c>
      <c r="CB460" s="215">
        <v>0.9</v>
      </c>
      <c r="CC460" s="314"/>
      <c r="CD460" s="314"/>
      <c r="CE460" s="314"/>
      <c r="CF460" s="314"/>
      <c r="CG460" s="314"/>
      <c r="CH460" s="314"/>
      <c r="CI460" s="314"/>
      <c r="CJ460" s="216">
        <v>0.998</v>
      </c>
      <c r="CK460" s="216">
        <v>0.95</v>
      </c>
      <c r="CL460" s="217">
        <f t="shared" si="269"/>
        <v>0</v>
      </c>
      <c r="CM460" s="217">
        <f t="shared" si="270"/>
        <v>0</v>
      </c>
      <c r="CN460" s="217">
        <f t="shared" si="271"/>
        <v>0</v>
      </c>
      <c r="CO460" s="217">
        <f t="shared" si="272"/>
        <v>0</v>
      </c>
      <c r="CP460" s="217">
        <f t="shared" si="273"/>
        <v>0</v>
      </c>
      <c r="CQ460" s="217">
        <f t="shared" si="274"/>
        <v>0</v>
      </c>
      <c r="CR460" s="217">
        <f t="shared" si="275"/>
        <v>0</v>
      </c>
      <c r="CS460" s="317"/>
      <c r="CT460" s="317"/>
      <c r="CU460" s="317"/>
      <c r="CV460" s="317"/>
      <c r="CW460" s="317"/>
      <c r="CX460" s="317"/>
      <c r="CY460" s="317"/>
      <c r="CZ460" s="316"/>
      <c r="DA460" s="312"/>
      <c r="DB460" s="312"/>
      <c r="DC460" s="312"/>
      <c r="DD460" s="312"/>
      <c r="DE460" s="84">
        <f t="shared" si="292"/>
        <v>0</v>
      </c>
      <c r="DF460" s="84">
        <f t="shared" si="292"/>
        <v>0</v>
      </c>
      <c r="DG460" s="84">
        <f t="shared" si="292"/>
        <v>0</v>
      </c>
      <c r="DH460" s="84">
        <f t="shared" si="293"/>
        <v>0</v>
      </c>
      <c r="DI460" s="84">
        <f t="shared" si="293"/>
        <v>0</v>
      </c>
      <c r="DJ460" s="84">
        <f t="shared" si="293"/>
        <v>0</v>
      </c>
      <c r="DK460" s="84">
        <f t="shared" si="293"/>
        <v>0</v>
      </c>
      <c r="DL460" s="311"/>
      <c r="DM460" s="311"/>
      <c r="DN460" s="311"/>
      <c r="DO460" s="311"/>
      <c r="DP460" s="311"/>
      <c r="DQ460" s="311"/>
      <c r="DR460" s="311"/>
    </row>
    <row r="461" spans="1:122" ht="13.5" thickBot="1" x14ac:dyDescent="0.25">
      <c r="A461" s="84">
        <v>2135</v>
      </c>
      <c r="B461" s="309"/>
      <c r="C461" s="117"/>
      <c r="D461" s="87"/>
      <c r="E461" s="84"/>
      <c r="F461" s="88"/>
      <c r="G461" s="84"/>
      <c r="H461" s="89"/>
      <c r="I461" s="88"/>
      <c r="J461" s="84"/>
      <c r="K461" s="88"/>
      <c r="L461" s="89"/>
      <c r="M461" s="88"/>
      <c r="N461" s="88"/>
      <c r="O461" s="88"/>
      <c r="P461" s="90"/>
      <c r="Q461" s="88"/>
      <c r="R461" s="88"/>
      <c r="S461" s="88"/>
      <c r="T461" s="90"/>
      <c r="U461" s="88"/>
      <c r="V461" s="88"/>
      <c r="W461" s="88"/>
      <c r="X461" s="90"/>
      <c r="Y461" s="84"/>
      <c r="Z461" s="84"/>
      <c r="AA461" s="94"/>
      <c r="AB461" s="114"/>
      <c r="AC461" s="84"/>
      <c r="AD461" s="84"/>
      <c r="AE461" s="114"/>
      <c r="AF461" s="84"/>
      <c r="AG461" s="84"/>
      <c r="AH461" s="114"/>
      <c r="AI461" s="84"/>
      <c r="AJ461" s="84"/>
      <c r="AK461" s="218"/>
      <c r="AL461" s="84"/>
      <c r="AM461" s="94"/>
      <c r="AN461" s="218"/>
      <c r="AO461" s="84"/>
      <c r="AP461" s="94"/>
      <c r="AQ461" s="218"/>
      <c r="AR461" s="84"/>
      <c r="AS461" s="94"/>
      <c r="AT461" s="218"/>
      <c r="AU461" s="84"/>
      <c r="AV461" s="219"/>
      <c r="AW461" s="220"/>
      <c r="AX461" s="220"/>
      <c r="AY461" s="221"/>
      <c r="AZ461" s="115"/>
      <c r="BA461" s="97"/>
      <c r="BB461" s="98"/>
      <c r="BC461" s="98"/>
      <c r="BD461" s="98"/>
      <c r="BE461" s="116"/>
      <c r="BF461" s="101"/>
      <c r="BG461" s="84"/>
      <c r="BH461" s="84"/>
      <c r="BI461" s="102"/>
      <c r="BJ461" s="102"/>
      <c r="BK461" s="102"/>
      <c r="BL461" s="103"/>
      <c r="BM461" s="104"/>
      <c r="BN461" s="102"/>
      <c r="BO461" s="102"/>
      <c r="BP461" s="104"/>
      <c r="BQ461" s="104"/>
      <c r="BR461" s="104"/>
      <c r="BS461" s="231"/>
      <c r="BT461" s="105">
        <f t="shared" si="276"/>
        <v>1</v>
      </c>
      <c r="BU461" s="105">
        <f t="shared" si="277"/>
        <v>1</v>
      </c>
      <c r="BV461" s="105">
        <f t="shared" si="278"/>
        <v>1</v>
      </c>
      <c r="BW461" s="105">
        <f t="shared" si="268"/>
        <v>1</v>
      </c>
      <c r="BX461" s="105">
        <f t="shared" si="279"/>
        <v>1</v>
      </c>
      <c r="BY461" s="105">
        <f t="shared" si="280"/>
        <v>1</v>
      </c>
      <c r="BZ461" s="105">
        <f t="shared" si="281"/>
        <v>1</v>
      </c>
      <c r="CA461" s="215">
        <v>0.98</v>
      </c>
      <c r="CB461" s="215">
        <v>0.9</v>
      </c>
      <c r="CC461" s="314"/>
      <c r="CD461" s="314"/>
      <c r="CE461" s="314"/>
      <c r="CF461" s="314"/>
      <c r="CG461" s="314"/>
      <c r="CH461" s="314"/>
      <c r="CI461" s="314"/>
      <c r="CJ461" s="216">
        <v>0.998</v>
      </c>
      <c r="CK461" s="216">
        <v>0.95</v>
      </c>
      <c r="CL461" s="217">
        <f t="shared" si="269"/>
        <v>0</v>
      </c>
      <c r="CM461" s="217">
        <f t="shared" si="270"/>
        <v>0</v>
      </c>
      <c r="CN461" s="217">
        <f t="shared" si="271"/>
        <v>0</v>
      </c>
      <c r="CO461" s="217">
        <f t="shared" si="272"/>
        <v>0</v>
      </c>
      <c r="CP461" s="217">
        <f t="shared" si="273"/>
        <v>0</v>
      </c>
      <c r="CQ461" s="217">
        <f t="shared" si="274"/>
        <v>0</v>
      </c>
      <c r="CR461" s="217">
        <f t="shared" si="275"/>
        <v>0</v>
      </c>
      <c r="CS461" s="317"/>
      <c r="CT461" s="317"/>
      <c r="CU461" s="317"/>
      <c r="CV461" s="317"/>
      <c r="CW461" s="317"/>
      <c r="CX461" s="317"/>
      <c r="CY461" s="317"/>
      <c r="CZ461" s="316"/>
      <c r="DA461" s="312"/>
      <c r="DB461" s="312"/>
      <c r="DC461" s="312"/>
      <c r="DD461" s="312"/>
      <c r="DE461" s="84">
        <f t="shared" si="292"/>
        <v>0</v>
      </c>
      <c r="DF461" s="84">
        <f t="shared" si="292"/>
        <v>0</v>
      </c>
      <c r="DG461" s="84">
        <f t="shared" si="292"/>
        <v>0</v>
      </c>
      <c r="DH461" s="84">
        <f t="shared" si="293"/>
        <v>0</v>
      </c>
      <c r="DI461" s="84">
        <f t="shared" si="293"/>
        <v>0</v>
      </c>
      <c r="DJ461" s="84">
        <f t="shared" si="293"/>
        <v>0</v>
      </c>
      <c r="DK461" s="84">
        <f t="shared" si="293"/>
        <v>0</v>
      </c>
      <c r="DL461" s="311"/>
      <c r="DM461" s="311"/>
      <c r="DN461" s="311"/>
      <c r="DO461" s="311"/>
      <c r="DP461" s="311"/>
      <c r="DQ461" s="311"/>
      <c r="DR461" s="311"/>
    </row>
    <row r="462" spans="1:122" ht="13.5" thickBot="1" x14ac:dyDescent="0.25">
      <c r="A462" s="84">
        <v>2136</v>
      </c>
      <c r="B462" s="309"/>
      <c r="C462" s="117"/>
      <c r="D462" s="87"/>
      <c r="E462" s="84"/>
      <c r="F462" s="88"/>
      <c r="G462" s="84"/>
      <c r="H462" s="89"/>
      <c r="I462" s="88"/>
      <c r="J462" s="84"/>
      <c r="K462" s="88"/>
      <c r="L462" s="89"/>
      <c r="M462" s="88"/>
      <c r="N462" s="88"/>
      <c r="O462" s="88"/>
      <c r="P462" s="90"/>
      <c r="Q462" s="88"/>
      <c r="R462" s="88"/>
      <c r="S462" s="88"/>
      <c r="T462" s="90"/>
      <c r="U462" s="88"/>
      <c r="V462" s="88"/>
      <c r="W462" s="88"/>
      <c r="X462" s="90"/>
      <c r="Y462" s="84"/>
      <c r="Z462" s="84"/>
      <c r="AA462" s="94"/>
      <c r="AB462" s="114"/>
      <c r="AC462" s="84"/>
      <c r="AD462" s="84"/>
      <c r="AE462" s="114"/>
      <c r="AF462" s="84"/>
      <c r="AG462" s="84"/>
      <c r="AH462" s="114"/>
      <c r="AI462" s="84"/>
      <c r="AJ462" s="84"/>
      <c r="AK462" s="218"/>
      <c r="AL462" s="84"/>
      <c r="AM462" s="94"/>
      <c r="AN462" s="218"/>
      <c r="AO462" s="84"/>
      <c r="AP462" s="94"/>
      <c r="AQ462" s="218"/>
      <c r="AR462" s="84"/>
      <c r="AS462" s="94"/>
      <c r="AT462" s="218"/>
      <c r="AU462" s="84"/>
      <c r="AV462" s="219"/>
      <c r="AW462" s="220"/>
      <c r="AX462" s="220"/>
      <c r="AY462" s="221"/>
      <c r="AZ462" s="115"/>
      <c r="BA462" s="97"/>
      <c r="BB462" s="98"/>
      <c r="BC462" s="98"/>
      <c r="BD462" s="98"/>
      <c r="BE462" s="116"/>
      <c r="BF462" s="101"/>
      <c r="BG462" s="84"/>
      <c r="BH462" s="84"/>
      <c r="BI462" s="102"/>
      <c r="BJ462" s="102"/>
      <c r="BK462" s="102"/>
      <c r="BL462" s="103"/>
      <c r="BM462" s="104"/>
      <c r="BN462" s="102"/>
      <c r="BO462" s="102"/>
      <c r="BP462" s="104"/>
      <c r="BQ462" s="104"/>
      <c r="BR462" s="104"/>
      <c r="BS462" s="231"/>
      <c r="BT462" s="105">
        <f t="shared" si="276"/>
        <v>1</v>
      </c>
      <c r="BU462" s="105">
        <f t="shared" si="277"/>
        <v>1</v>
      </c>
      <c r="BV462" s="105">
        <f t="shared" si="278"/>
        <v>1</v>
      </c>
      <c r="BW462" s="105">
        <f t="shared" si="268"/>
        <v>1</v>
      </c>
      <c r="BX462" s="105">
        <f t="shared" si="279"/>
        <v>1</v>
      </c>
      <c r="BY462" s="105">
        <f t="shared" si="280"/>
        <v>1</v>
      </c>
      <c r="BZ462" s="105">
        <f t="shared" si="281"/>
        <v>1</v>
      </c>
      <c r="CA462" s="215">
        <v>0.98</v>
      </c>
      <c r="CB462" s="215">
        <v>0.9</v>
      </c>
      <c r="CC462" s="314"/>
      <c r="CD462" s="314"/>
      <c r="CE462" s="314"/>
      <c r="CF462" s="314"/>
      <c r="CG462" s="314"/>
      <c r="CH462" s="314"/>
      <c r="CI462" s="314"/>
      <c r="CJ462" s="216">
        <v>0.998</v>
      </c>
      <c r="CK462" s="216">
        <v>0.95</v>
      </c>
      <c r="CL462" s="217">
        <f t="shared" si="269"/>
        <v>0</v>
      </c>
      <c r="CM462" s="217">
        <f t="shared" si="270"/>
        <v>0</v>
      </c>
      <c r="CN462" s="217">
        <f t="shared" si="271"/>
        <v>0</v>
      </c>
      <c r="CO462" s="217">
        <f t="shared" si="272"/>
        <v>0</v>
      </c>
      <c r="CP462" s="217">
        <f t="shared" si="273"/>
        <v>0</v>
      </c>
      <c r="CQ462" s="217">
        <f t="shared" si="274"/>
        <v>0</v>
      </c>
      <c r="CR462" s="217">
        <f t="shared" si="275"/>
        <v>0</v>
      </c>
      <c r="CS462" s="317"/>
      <c r="CT462" s="317"/>
      <c r="CU462" s="317"/>
      <c r="CV462" s="317"/>
      <c r="CW462" s="317"/>
      <c r="CX462" s="317"/>
      <c r="CY462" s="317"/>
      <c r="CZ462" s="316"/>
      <c r="DA462" s="312"/>
      <c r="DB462" s="312"/>
      <c r="DC462" s="312"/>
      <c r="DD462" s="312"/>
      <c r="DE462" s="84">
        <f t="shared" si="292"/>
        <v>0</v>
      </c>
      <c r="DF462" s="84">
        <f t="shared" si="292"/>
        <v>0</v>
      </c>
      <c r="DG462" s="84">
        <f t="shared" si="292"/>
        <v>0</v>
      </c>
      <c r="DH462" s="84">
        <f t="shared" si="293"/>
        <v>0</v>
      </c>
      <c r="DI462" s="84">
        <f t="shared" si="293"/>
        <v>0</v>
      </c>
      <c r="DJ462" s="84">
        <f t="shared" si="293"/>
        <v>0</v>
      </c>
      <c r="DK462" s="84">
        <f t="shared" si="293"/>
        <v>0</v>
      </c>
      <c r="DL462" s="311"/>
      <c r="DM462" s="311"/>
      <c r="DN462" s="311"/>
      <c r="DO462" s="311"/>
      <c r="DP462" s="311"/>
      <c r="DQ462" s="311"/>
      <c r="DR462" s="311"/>
    </row>
    <row r="463" spans="1:122" ht="13.5" thickBot="1" x14ac:dyDescent="0.25">
      <c r="A463" s="84">
        <v>2137</v>
      </c>
      <c r="B463" s="309"/>
      <c r="C463" s="117"/>
      <c r="D463" s="87"/>
      <c r="E463" s="84"/>
      <c r="F463" s="88"/>
      <c r="G463" s="84"/>
      <c r="H463" s="89"/>
      <c r="I463" s="88"/>
      <c r="J463" s="84"/>
      <c r="K463" s="88"/>
      <c r="L463" s="89"/>
      <c r="M463" s="88"/>
      <c r="N463" s="88"/>
      <c r="O463" s="88"/>
      <c r="P463" s="90"/>
      <c r="Q463" s="88"/>
      <c r="R463" s="88"/>
      <c r="S463" s="88"/>
      <c r="T463" s="90"/>
      <c r="U463" s="88"/>
      <c r="V463" s="88"/>
      <c r="W463" s="88"/>
      <c r="X463" s="90"/>
      <c r="Y463" s="84"/>
      <c r="Z463" s="84"/>
      <c r="AA463" s="94"/>
      <c r="AB463" s="114"/>
      <c r="AC463" s="84"/>
      <c r="AD463" s="84"/>
      <c r="AE463" s="114"/>
      <c r="AF463" s="84"/>
      <c r="AG463" s="84"/>
      <c r="AH463" s="114"/>
      <c r="AI463" s="84"/>
      <c r="AJ463" s="84"/>
      <c r="AK463" s="218"/>
      <c r="AL463" s="84"/>
      <c r="AM463" s="94"/>
      <c r="AN463" s="218"/>
      <c r="AO463" s="84"/>
      <c r="AP463" s="94"/>
      <c r="AQ463" s="218"/>
      <c r="AR463" s="84"/>
      <c r="AS463" s="94"/>
      <c r="AT463" s="218"/>
      <c r="AU463" s="84"/>
      <c r="AV463" s="219"/>
      <c r="AW463" s="220"/>
      <c r="AX463" s="220"/>
      <c r="AY463" s="221"/>
      <c r="AZ463" s="115"/>
      <c r="BA463" s="97"/>
      <c r="BB463" s="98"/>
      <c r="BC463" s="98"/>
      <c r="BD463" s="98"/>
      <c r="BE463" s="116"/>
      <c r="BF463" s="101"/>
      <c r="BG463" s="84"/>
      <c r="BH463" s="84"/>
      <c r="BI463" s="102"/>
      <c r="BJ463" s="102"/>
      <c r="BK463" s="102"/>
      <c r="BL463" s="103"/>
      <c r="BM463" s="104"/>
      <c r="BN463" s="102"/>
      <c r="BO463" s="102"/>
      <c r="BP463" s="104"/>
      <c r="BQ463" s="104"/>
      <c r="BR463" s="104"/>
      <c r="BS463" s="231"/>
      <c r="BT463" s="105">
        <f t="shared" si="276"/>
        <v>1</v>
      </c>
      <c r="BU463" s="105">
        <f t="shared" si="277"/>
        <v>1</v>
      </c>
      <c r="BV463" s="105">
        <f t="shared" si="278"/>
        <v>1</v>
      </c>
      <c r="BW463" s="105">
        <f t="shared" si="268"/>
        <v>1</v>
      </c>
      <c r="BX463" s="105">
        <f t="shared" si="279"/>
        <v>1</v>
      </c>
      <c r="BY463" s="105">
        <f t="shared" si="280"/>
        <v>1</v>
      </c>
      <c r="BZ463" s="105">
        <f t="shared" si="281"/>
        <v>1</v>
      </c>
      <c r="CA463" s="215">
        <v>0.98</v>
      </c>
      <c r="CB463" s="215">
        <v>0.9</v>
      </c>
      <c r="CC463" s="314"/>
      <c r="CD463" s="314"/>
      <c r="CE463" s="314"/>
      <c r="CF463" s="314"/>
      <c r="CG463" s="314"/>
      <c r="CH463" s="314"/>
      <c r="CI463" s="314"/>
      <c r="CJ463" s="216">
        <v>0.998</v>
      </c>
      <c r="CK463" s="216">
        <v>0.95</v>
      </c>
      <c r="CL463" s="217">
        <f t="shared" si="269"/>
        <v>0</v>
      </c>
      <c r="CM463" s="217">
        <f t="shared" si="270"/>
        <v>0</v>
      </c>
      <c r="CN463" s="217">
        <f t="shared" si="271"/>
        <v>0</v>
      </c>
      <c r="CO463" s="217">
        <f t="shared" si="272"/>
        <v>0</v>
      </c>
      <c r="CP463" s="217">
        <f t="shared" si="273"/>
        <v>0</v>
      </c>
      <c r="CQ463" s="217">
        <f t="shared" si="274"/>
        <v>0</v>
      </c>
      <c r="CR463" s="217">
        <f t="shared" si="275"/>
        <v>0</v>
      </c>
      <c r="CS463" s="317"/>
      <c r="CT463" s="317"/>
      <c r="CU463" s="317"/>
      <c r="CV463" s="317"/>
      <c r="CW463" s="317"/>
      <c r="CX463" s="317"/>
      <c r="CY463" s="317"/>
      <c r="CZ463" s="316"/>
      <c r="DA463" s="312"/>
      <c r="DB463" s="312"/>
      <c r="DC463" s="312"/>
      <c r="DD463" s="312"/>
      <c r="DE463" s="84">
        <f t="shared" si="292"/>
        <v>0</v>
      </c>
      <c r="DF463" s="84">
        <f t="shared" si="292"/>
        <v>0</v>
      </c>
      <c r="DG463" s="84">
        <f t="shared" si="292"/>
        <v>0</v>
      </c>
      <c r="DH463" s="84">
        <f t="shared" si="293"/>
        <v>0</v>
      </c>
      <c r="DI463" s="84">
        <f t="shared" si="293"/>
        <v>0</v>
      </c>
      <c r="DJ463" s="84">
        <f t="shared" si="293"/>
        <v>0</v>
      </c>
      <c r="DK463" s="84">
        <f t="shared" si="293"/>
        <v>0</v>
      </c>
      <c r="DL463" s="311"/>
      <c r="DM463" s="311"/>
      <c r="DN463" s="311"/>
      <c r="DO463" s="311"/>
      <c r="DP463" s="311"/>
      <c r="DQ463" s="311"/>
      <c r="DR463" s="311"/>
    </row>
    <row r="464" spans="1:122" ht="13.5" thickBot="1" x14ac:dyDescent="0.25">
      <c r="A464" s="84">
        <v>2138</v>
      </c>
      <c r="B464" s="310"/>
      <c r="C464" s="117"/>
      <c r="D464" s="87"/>
      <c r="E464" s="84"/>
      <c r="F464" s="88"/>
      <c r="G464" s="84"/>
      <c r="H464" s="89"/>
      <c r="I464" s="88"/>
      <c r="J464" s="84"/>
      <c r="K464" s="88"/>
      <c r="L464" s="89"/>
      <c r="M464" s="88"/>
      <c r="N464" s="88"/>
      <c r="O464" s="88"/>
      <c r="P464" s="90"/>
      <c r="Q464" s="88"/>
      <c r="R464" s="88"/>
      <c r="S464" s="88"/>
      <c r="T464" s="90"/>
      <c r="U464" s="88"/>
      <c r="V464" s="88"/>
      <c r="W464" s="88"/>
      <c r="X464" s="90"/>
      <c r="Y464" s="84"/>
      <c r="Z464" s="84"/>
      <c r="AA464" s="94"/>
      <c r="AB464" s="114"/>
      <c r="AC464" s="84"/>
      <c r="AD464" s="84"/>
      <c r="AE464" s="114"/>
      <c r="AF464" s="84"/>
      <c r="AG464" s="84"/>
      <c r="AH464" s="114"/>
      <c r="AI464" s="84"/>
      <c r="AJ464" s="84"/>
      <c r="AK464" s="218"/>
      <c r="AL464" s="84"/>
      <c r="AM464" s="94"/>
      <c r="AN464" s="218"/>
      <c r="AO464" s="84"/>
      <c r="AP464" s="94"/>
      <c r="AQ464" s="218"/>
      <c r="AR464" s="84"/>
      <c r="AS464" s="94"/>
      <c r="AT464" s="218"/>
      <c r="AU464" s="84"/>
      <c r="AV464" s="219"/>
      <c r="AW464" s="220"/>
      <c r="AX464" s="220"/>
      <c r="AY464" s="221"/>
      <c r="AZ464" s="115"/>
      <c r="BA464" s="97"/>
      <c r="BB464" s="98"/>
      <c r="BC464" s="98"/>
      <c r="BD464" s="98"/>
      <c r="BE464" s="116"/>
      <c r="BF464" s="101"/>
      <c r="BG464" s="84"/>
      <c r="BH464" s="84"/>
      <c r="BI464" s="102"/>
      <c r="BJ464" s="102"/>
      <c r="BK464" s="102"/>
      <c r="BL464" s="103"/>
      <c r="BM464" s="104"/>
      <c r="BN464" s="102"/>
      <c r="BO464" s="102"/>
      <c r="BP464" s="104"/>
      <c r="BQ464" s="104"/>
      <c r="BR464" s="104"/>
      <c r="BS464" s="231"/>
      <c r="BT464" s="105">
        <f t="shared" si="276"/>
        <v>1</v>
      </c>
      <c r="BU464" s="105">
        <f t="shared" si="277"/>
        <v>1</v>
      </c>
      <c r="BV464" s="105">
        <f t="shared" si="278"/>
        <v>1</v>
      </c>
      <c r="BW464" s="105">
        <f t="shared" si="268"/>
        <v>1</v>
      </c>
      <c r="BX464" s="105">
        <f t="shared" si="279"/>
        <v>1</v>
      </c>
      <c r="BY464" s="105">
        <f t="shared" si="280"/>
        <v>1</v>
      </c>
      <c r="BZ464" s="105">
        <f t="shared" si="281"/>
        <v>1</v>
      </c>
      <c r="CA464" s="215">
        <v>0.98</v>
      </c>
      <c r="CB464" s="215">
        <v>0.9</v>
      </c>
      <c r="CC464" s="315"/>
      <c r="CD464" s="315"/>
      <c r="CE464" s="315"/>
      <c r="CF464" s="315"/>
      <c r="CG464" s="315"/>
      <c r="CH464" s="315"/>
      <c r="CI464" s="315"/>
      <c r="CJ464" s="216">
        <v>0.998</v>
      </c>
      <c r="CK464" s="216">
        <v>0.95</v>
      </c>
      <c r="CL464" s="217">
        <f t="shared" si="269"/>
        <v>0</v>
      </c>
      <c r="CM464" s="217">
        <f t="shared" si="270"/>
        <v>0</v>
      </c>
      <c r="CN464" s="217">
        <f t="shared" si="271"/>
        <v>0</v>
      </c>
      <c r="CO464" s="217">
        <f t="shared" si="272"/>
        <v>0</v>
      </c>
      <c r="CP464" s="217">
        <f t="shared" si="273"/>
        <v>0</v>
      </c>
      <c r="CQ464" s="217">
        <f t="shared" si="274"/>
        <v>0</v>
      </c>
      <c r="CR464" s="217">
        <f t="shared" si="275"/>
        <v>0</v>
      </c>
      <c r="CS464" s="317"/>
      <c r="CT464" s="317"/>
      <c r="CU464" s="317"/>
      <c r="CV464" s="317"/>
      <c r="CW464" s="317"/>
      <c r="CX464" s="317"/>
      <c r="CY464" s="317"/>
      <c r="CZ464" s="316"/>
      <c r="DA464" s="312"/>
      <c r="DB464" s="312"/>
      <c r="DC464" s="312"/>
      <c r="DD464" s="312"/>
      <c r="DE464" s="84">
        <f t="shared" si="292"/>
        <v>0</v>
      </c>
      <c r="DF464" s="84">
        <f t="shared" si="292"/>
        <v>0</v>
      </c>
      <c r="DG464" s="84">
        <f t="shared" si="292"/>
        <v>0</v>
      </c>
      <c r="DH464" s="84">
        <f t="shared" si="293"/>
        <v>0</v>
      </c>
      <c r="DI464" s="84">
        <f t="shared" si="293"/>
        <v>0</v>
      </c>
      <c r="DJ464" s="84">
        <f t="shared" si="293"/>
        <v>0</v>
      </c>
      <c r="DK464" s="84">
        <f t="shared" si="293"/>
        <v>0</v>
      </c>
      <c r="DL464" s="311"/>
      <c r="DM464" s="311"/>
      <c r="DN464" s="311"/>
      <c r="DO464" s="311"/>
      <c r="DP464" s="311"/>
      <c r="DQ464" s="311"/>
      <c r="DR464" s="311"/>
    </row>
    <row r="465" spans="1:122" ht="13.5" thickBot="1" x14ac:dyDescent="0.25">
      <c r="A465" s="84">
        <v>2139</v>
      </c>
      <c r="B465" s="308">
        <v>33</v>
      </c>
      <c r="C465" s="117"/>
      <c r="D465" s="87"/>
      <c r="E465" s="84"/>
      <c r="F465" s="88"/>
      <c r="G465" s="84"/>
      <c r="H465" s="89"/>
      <c r="I465" s="88"/>
      <c r="J465" s="84"/>
      <c r="K465" s="88"/>
      <c r="L465" s="89"/>
      <c r="M465" s="88"/>
      <c r="N465" s="88"/>
      <c r="O465" s="88"/>
      <c r="P465" s="90"/>
      <c r="Q465" s="88"/>
      <c r="R465" s="88"/>
      <c r="S465" s="88"/>
      <c r="T465" s="90"/>
      <c r="U465" s="88"/>
      <c r="V465" s="88"/>
      <c r="W465" s="88"/>
      <c r="X465" s="90"/>
      <c r="Y465" s="84"/>
      <c r="Z465" s="84"/>
      <c r="AA465" s="94"/>
      <c r="AB465" s="114"/>
      <c r="AC465" s="84"/>
      <c r="AD465" s="84"/>
      <c r="AE465" s="114"/>
      <c r="AF465" s="84"/>
      <c r="AG465" s="84"/>
      <c r="AH465" s="114"/>
      <c r="AI465" s="84"/>
      <c r="AJ465" s="84"/>
      <c r="AK465" s="218"/>
      <c r="AL465" s="84"/>
      <c r="AM465" s="94"/>
      <c r="AN465" s="218"/>
      <c r="AO465" s="84"/>
      <c r="AP465" s="94"/>
      <c r="AQ465" s="218"/>
      <c r="AR465" s="84"/>
      <c r="AS465" s="94"/>
      <c r="AT465" s="218"/>
      <c r="AU465" s="84"/>
      <c r="AV465" s="219"/>
      <c r="AW465" s="220"/>
      <c r="AX465" s="220"/>
      <c r="AY465" s="221"/>
      <c r="AZ465" s="115"/>
      <c r="BA465" s="97"/>
      <c r="BB465" s="98"/>
      <c r="BC465" s="98"/>
      <c r="BD465" s="98"/>
      <c r="BE465" s="116"/>
      <c r="BF465" s="101"/>
      <c r="BG465" s="84"/>
      <c r="BH465" s="84"/>
      <c r="BI465" s="102"/>
      <c r="BJ465" s="102"/>
      <c r="BK465" s="102"/>
      <c r="BL465" s="103"/>
      <c r="BM465" s="104"/>
      <c r="BN465" s="102"/>
      <c r="BO465" s="102"/>
      <c r="BP465" s="104"/>
      <c r="BQ465" s="104"/>
      <c r="BR465" s="104"/>
      <c r="BS465" s="231"/>
      <c r="BT465" s="105">
        <f t="shared" si="276"/>
        <v>1</v>
      </c>
      <c r="BU465" s="105">
        <f t="shared" si="277"/>
        <v>1</v>
      </c>
      <c r="BV465" s="105">
        <f t="shared" si="278"/>
        <v>1</v>
      </c>
      <c r="BW465" s="105">
        <f t="shared" si="268"/>
        <v>1</v>
      </c>
      <c r="BX465" s="105">
        <f t="shared" si="279"/>
        <v>1</v>
      </c>
      <c r="BY465" s="105">
        <f t="shared" si="280"/>
        <v>1</v>
      </c>
      <c r="BZ465" s="105">
        <f t="shared" si="281"/>
        <v>1</v>
      </c>
      <c r="CA465" s="215">
        <v>0.98</v>
      </c>
      <c r="CB465" s="215">
        <v>0.9</v>
      </c>
      <c r="CC465" s="313">
        <f t="shared" ref="CC465:CI465" si="296">AVERAGE(BT465:BT471)</f>
        <v>1</v>
      </c>
      <c r="CD465" s="313">
        <f t="shared" si="296"/>
        <v>1</v>
      </c>
      <c r="CE465" s="313">
        <f t="shared" si="296"/>
        <v>1</v>
      </c>
      <c r="CF465" s="313">
        <f t="shared" si="296"/>
        <v>1</v>
      </c>
      <c r="CG465" s="313">
        <f t="shared" si="296"/>
        <v>1</v>
      </c>
      <c r="CH465" s="313">
        <f t="shared" si="296"/>
        <v>1</v>
      </c>
      <c r="CI465" s="313">
        <f t="shared" si="296"/>
        <v>1</v>
      </c>
      <c r="CJ465" s="216">
        <v>0.998</v>
      </c>
      <c r="CK465" s="216">
        <v>0.95</v>
      </c>
      <c r="CL465" s="217">
        <f t="shared" si="269"/>
        <v>0</v>
      </c>
      <c r="CM465" s="217">
        <f t="shared" si="270"/>
        <v>0</v>
      </c>
      <c r="CN465" s="217">
        <f t="shared" si="271"/>
        <v>0</v>
      </c>
      <c r="CO465" s="217">
        <f t="shared" si="272"/>
        <v>0</v>
      </c>
      <c r="CP465" s="217">
        <f t="shared" si="273"/>
        <v>0</v>
      </c>
      <c r="CQ465" s="217">
        <f t="shared" si="274"/>
        <v>0</v>
      </c>
      <c r="CR465" s="217">
        <f t="shared" si="275"/>
        <v>0</v>
      </c>
      <c r="CS465" s="316">
        <f t="shared" ref="CS465:CY465" si="297">AVERAGE(CL465:CL471)</f>
        <v>0</v>
      </c>
      <c r="CT465" s="316">
        <f t="shared" si="297"/>
        <v>0</v>
      </c>
      <c r="CU465" s="316">
        <f t="shared" si="297"/>
        <v>0</v>
      </c>
      <c r="CV465" s="316">
        <f t="shared" si="297"/>
        <v>0</v>
      </c>
      <c r="CW465" s="316">
        <f t="shared" si="297"/>
        <v>0</v>
      </c>
      <c r="CX465" s="316">
        <f t="shared" si="297"/>
        <v>0</v>
      </c>
      <c r="CY465" s="316">
        <f t="shared" si="297"/>
        <v>0</v>
      </c>
      <c r="CZ465" s="316" t="e">
        <f>(SUM(Q464:Q470)-SUM(R464:R470))/SUM(Q464:Q470)</f>
        <v>#DIV/0!</v>
      </c>
      <c r="DA465" s="312" t="e">
        <f>(SUM(U464:U470)-SUM(V464:V470))/SUM(U464:U470)</f>
        <v>#DIV/0!</v>
      </c>
      <c r="DB465" s="312" t="e">
        <f>((SUM(E464:E470)-SUM(F464:F470))/SUM(E464:E470))</f>
        <v>#DIV/0!</v>
      </c>
      <c r="DC465" s="312" t="e">
        <f>((SUM(I464:I470)-SUM(J464:J470))/SUM(I464:I470))</f>
        <v>#DIV/0!</v>
      </c>
      <c r="DD465" s="312" t="e">
        <f>((SUM(M464:M470)-SUM(N464:N470))/SUM(M464:M470))</f>
        <v>#DIV/0!</v>
      </c>
      <c r="DE465" s="84">
        <f t="shared" si="292"/>
        <v>0</v>
      </c>
      <c r="DF465" s="84">
        <f t="shared" si="292"/>
        <v>0</v>
      </c>
      <c r="DG465" s="84">
        <f t="shared" si="292"/>
        <v>0</v>
      </c>
      <c r="DH465" s="84">
        <f t="shared" si="293"/>
        <v>0</v>
      </c>
      <c r="DI465" s="84">
        <f t="shared" si="293"/>
        <v>0</v>
      </c>
      <c r="DJ465" s="84">
        <f t="shared" si="293"/>
        <v>0</v>
      </c>
      <c r="DK465" s="84">
        <f t="shared" si="293"/>
        <v>0</v>
      </c>
      <c r="DL465" s="311">
        <f>IF(CC465&lt;99%,5000,IF(CC465&lt;99.2%,4500,IF(CC465&lt;99.3%,4000,IF(CC465&lt;99.4%,3500,IF(CC465&lt;99.5%,3000,IF(CC465&lt;99.6%,2500,IF(CC465&lt;99.7%,2000,IF(CC465&lt;99.8%,1500,))))))))</f>
        <v>0</v>
      </c>
      <c r="DM465" s="311">
        <f>IF(CD465&lt;99%,5000,IF(CD465&lt;99.2%,4500,IF(CD465&lt;99.3%,4000,IF(CD465&lt;99.4%,3500,IF(CD465&lt;99.5%,3000,IF(CD465&lt;99.6%,2500,IF(CD465&lt;99.7%,2000,IF(CD465&lt;99.8%,1500,))))))))</f>
        <v>0</v>
      </c>
      <c r="DN465" s="311">
        <f>IF(CE465&lt;99%,5000,IF(CE465&lt;99.2%,4500,IF(CE465&lt;99.3%,4000,IF(CE465&lt;99.4%,3500,IF(CE465&lt;99.5%,3000,IF(CE465&lt;99.6%,2500,IF(CE465&lt;99.7%,2000,IF(CE465&lt;99.8%,1500,))))))))</f>
        <v>0</v>
      </c>
      <c r="DO465" s="311">
        <f>IF(CF465&lt;88.2%,5000,IF(CF465&lt;88.4%,4500,IF(CF465&lt;88.5%,4000,IF(CF465&lt;88.6%,3500,IF(CF465&lt;88.7%,3000,IF(CF465&lt;88.8%,2500,IF(CF465&lt;88.9%,2000,IF(CF465&lt;90%,1500,))))))))</f>
        <v>0</v>
      </c>
      <c r="DP465" s="311">
        <f>IF(CG465&lt;99%,5000,IF(CG465&lt;99.2%,4500,IF(CG465&lt;99.3%,4000,IF(CG465&lt;99.4%,3500,IF(CG465&lt;99.5%,3000,IF(CG465&lt;99.6%,2500,IF(CG465&lt;99.7%,2000,IF(CG465&lt;99.8%,1500,))))))))</f>
        <v>0</v>
      </c>
      <c r="DQ465" s="311">
        <f>IF(CH465&lt;99%,5000,IF(CH465&lt;99.2%,4500,IF(CH465&lt;99.3%,4000,IF(CH465&lt;99.4%,3500,IF(CH465&lt;99.5%,3000,IF(CH465&lt;99.6%,2500,IF(CH465&lt;99.7%,2000,IF(CH465&lt;99.8%,1500,))))))))</f>
        <v>0</v>
      </c>
      <c r="DR465" s="311">
        <f>IF(CI465&lt;99%,5000,IF(CI465&lt;99.2%,4500,IF(CI465&lt;99.3%,4000,IF(CI465&lt;99.4%,3500,IF(CI465&lt;99.5%,3000,IF(CI465&lt;99.6%,2500,IF(CI465&lt;99.7%,2000,IF(CI465&lt;99.8%,1500,))))))))</f>
        <v>0</v>
      </c>
    </row>
    <row r="466" spans="1:122" ht="13.5" thickBot="1" x14ac:dyDescent="0.25">
      <c r="A466" s="84">
        <v>2140</v>
      </c>
      <c r="B466" s="309"/>
      <c r="C466" s="117"/>
      <c r="D466" s="87"/>
      <c r="E466" s="84"/>
      <c r="F466" s="88"/>
      <c r="G466" s="84"/>
      <c r="H466" s="89"/>
      <c r="I466" s="88"/>
      <c r="J466" s="84"/>
      <c r="K466" s="88"/>
      <c r="L466" s="89"/>
      <c r="M466" s="88"/>
      <c r="N466" s="88"/>
      <c r="O466" s="88"/>
      <c r="P466" s="90"/>
      <c r="Q466" s="88"/>
      <c r="R466" s="88"/>
      <c r="S466" s="88"/>
      <c r="T466" s="90"/>
      <c r="U466" s="88"/>
      <c r="V466" s="88"/>
      <c r="W466" s="88"/>
      <c r="X466" s="90"/>
      <c r="Y466" s="84"/>
      <c r="Z466" s="84"/>
      <c r="AA466" s="94"/>
      <c r="AB466" s="114"/>
      <c r="AC466" s="84"/>
      <c r="AD466" s="84"/>
      <c r="AE466" s="114"/>
      <c r="AF466" s="84"/>
      <c r="AG466" s="84"/>
      <c r="AH466" s="114"/>
      <c r="AI466" s="84"/>
      <c r="AJ466" s="84"/>
      <c r="AK466" s="218"/>
      <c r="AL466" s="84"/>
      <c r="AM466" s="94"/>
      <c r="AN466" s="218"/>
      <c r="AO466" s="84"/>
      <c r="AP466" s="94"/>
      <c r="AQ466" s="218"/>
      <c r="AR466" s="84"/>
      <c r="AS466" s="94"/>
      <c r="AT466" s="218"/>
      <c r="AU466" s="84"/>
      <c r="AV466" s="219"/>
      <c r="AW466" s="220"/>
      <c r="AX466" s="220"/>
      <c r="AY466" s="221"/>
      <c r="AZ466" s="115"/>
      <c r="BA466" s="97"/>
      <c r="BB466" s="98"/>
      <c r="BC466" s="98"/>
      <c r="BD466" s="98"/>
      <c r="BE466" s="116"/>
      <c r="BF466" s="101"/>
      <c r="BG466" s="84"/>
      <c r="BH466" s="84"/>
      <c r="BI466" s="102"/>
      <c r="BJ466" s="102"/>
      <c r="BK466" s="102"/>
      <c r="BL466" s="103"/>
      <c r="BM466" s="104"/>
      <c r="BN466" s="102"/>
      <c r="BO466" s="102"/>
      <c r="BP466" s="104"/>
      <c r="BQ466" s="104"/>
      <c r="BR466" s="104"/>
      <c r="BS466" s="231"/>
      <c r="BT466" s="105">
        <f t="shared" si="276"/>
        <v>1</v>
      </c>
      <c r="BU466" s="105">
        <f t="shared" si="277"/>
        <v>1</v>
      </c>
      <c r="BV466" s="105">
        <f t="shared" si="278"/>
        <v>1</v>
      </c>
      <c r="BW466" s="105">
        <f t="shared" si="268"/>
        <v>1</v>
      </c>
      <c r="BX466" s="105">
        <f t="shared" si="279"/>
        <v>1</v>
      </c>
      <c r="BY466" s="105">
        <f t="shared" si="280"/>
        <v>1</v>
      </c>
      <c r="BZ466" s="105">
        <f t="shared" si="281"/>
        <v>1</v>
      </c>
      <c r="CA466" s="215">
        <v>0.98</v>
      </c>
      <c r="CB466" s="215">
        <v>0.9</v>
      </c>
      <c r="CC466" s="314"/>
      <c r="CD466" s="314"/>
      <c r="CE466" s="314"/>
      <c r="CF466" s="314"/>
      <c r="CG466" s="314"/>
      <c r="CH466" s="314"/>
      <c r="CI466" s="314"/>
      <c r="CJ466" s="216">
        <v>0.998</v>
      </c>
      <c r="CK466" s="216">
        <v>0.95</v>
      </c>
      <c r="CL466" s="217">
        <f t="shared" si="269"/>
        <v>0</v>
      </c>
      <c r="CM466" s="217">
        <f t="shared" si="270"/>
        <v>0</v>
      </c>
      <c r="CN466" s="217">
        <f t="shared" si="271"/>
        <v>0</v>
      </c>
      <c r="CO466" s="217">
        <f t="shared" si="272"/>
        <v>0</v>
      </c>
      <c r="CP466" s="217">
        <f t="shared" si="273"/>
        <v>0</v>
      </c>
      <c r="CQ466" s="217">
        <f t="shared" si="274"/>
        <v>0</v>
      </c>
      <c r="CR466" s="217">
        <f t="shared" si="275"/>
        <v>0</v>
      </c>
      <c r="CS466" s="317"/>
      <c r="CT466" s="317"/>
      <c r="CU466" s="317"/>
      <c r="CV466" s="317"/>
      <c r="CW466" s="317"/>
      <c r="CX466" s="317"/>
      <c r="CY466" s="317"/>
      <c r="CZ466" s="316"/>
      <c r="DA466" s="312"/>
      <c r="DB466" s="312"/>
      <c r="DC466" s="312"/>
      <c r="DD466" s="312"/>
      <c r="DE466" s="84">
        <f t="shared" si="292"/>
        <v>0</v>
      </c>
      <c r="DF466" s="84">
        <f t="shared" si="292"/>
        <v>0</v>
      </c>
      <c r="DG466" s="84">
        <f t="shared" si="292"/>
        <v>0</v>
      </c>
      <c r="DH466" s="84">
        <f t="shared" si="293"/>
        <v>0</v>
      </c>
      <c r="DI466" s="84">
        <f t="shared" si="293"/>
        <v>0</v>
      </c>
      <c r="DJ466" s="84">
        <f t="shared" si="293"/>
        <v>0</v>
      </c>
      <c r="DK466" s="84">
        <f t="shared" si="293"/>
        <v>0</v>
      </c>
      <c r="DL466" s="311"/>
      <c r="DM466" s="311"/>
      <c r="DN466" s="311"/>
      <c r="DO466" s="311"/>
      <c r="DP466" s="311"/>
      <c r="DQ466" s="311"/>
      <c r="DR466" s="311"/>
    </row>
    <row r="467" spans="1:122" ht="13.5" thickBot="1" x14ac:dyDescent="0.25">
      <c r="A467" s="84">
        <v>2141</v>
      </c>
      <c r="B467" s="309"/>
      <c r="C467" s="117"/>
      <c r="D467" s="87"/>
      <c r="E467" s="84"/>
      <c r="F467" s="88"/>
      <c r="G467" s="84"/>
      <c r="H467" s="89"/>
      <c r="I467" s="88"/>
      <c r="J467" s="84"/>
      <c r="K467" s="88"/>
      <c r="L467" s="89"/>
      <c r="M467" s="88"/>
      <c r="N467" s="88"/>
      <c r="O467" s="88"/>
      <c r="P467" s="90"/>
      <c r="Q467" s="88"/>
      <c r="R467" s="88"/>
      <c r="S467" s="88"/>
      <c r="T467" s="90"/>
      <c r="U467" s="88"/>
      <c r="V467" s="88"/>
      <c r="W467" s="88"/>
      <c r="X467" s="90"/>
      <c r="Y467" s="84"/>
      <c r="Z467" s="84"/>
      <c r="AA467" s="94"/>
      <c r="AB467" s="114"/>
      <c r="AC467" s="84"/>
      <c r="AD467" s="84"/>
      <c r="AE467" s="114"/>
      <c r="AF467" s="84"/>
      <c r="AG467" s="84"/>
      <c r="AH467" s="114"/>
      <c r="AI467" s="84"/>
      <c r="AJ467" s="84"/>
      <c r="AK467" s="218"/>
      <c r="AL467" s="84"/>
      <c r="AM467" s="94"/>
      <c r="AN467" s="218"/>
      <c r="AO467" s="84"/>
      <c r="AP467" s="94"/>
      <c r="AQ467" s="218"/>
      <c r="AR467" s="84"/>
      <c r="AS467" s="94"/>
      <c r="AT467" s="218"/>
      <c r="AU467" s="84"/>
      <c r="AV467" s="219"/>
      <c r="AW467" s="220"/>
      <c r="AX467" s="220"/>
      <c r="AY467" s="221"/>
      <c r="AZ467" s="115"/>
      <c r="BA467" s="97"/>
      <c r="BB467" s="98"/>
      <c r="BC467" s="98"/>
      <c r="BD467" s="98"/>
      <c r="BE467" s="116"/>
      <c r="BF467" s="101"/>
      <c r="BG467" s="84"/>
      <c r="BH467" s="84"/>
      <c r="BI467" s="102"/>
      <c r="BJ467" s="102"/>
      <c r="BK467" s="102"/>
      <c r="BL467" s="103"/>
      <c r="BM467" s="104"/>
      <c r="BN467" s="102"/>
      <c r="BO467" s="102"/>
      <c r="BP467" s="104"/>
      <c r="BQ467" s="104"/>
      <c r="BR467" s="104"/>
      <c r="BS467" s="231"/>
      <c r="BT467" s="105">
        <f t="shared" si="276"/>
        <v>1</v>
      </c>
      <c r="BU467" s="105">
        <f t="shared" si="277"/>
        <v>1</v>
      </c>
      <c r="BV467" s="105">
        <f t="shared" si="278"/>
        <v>1</v>
      </c>
      <c r="BW467" s="105">
        <f t="shared" si="268"/>
        <v>1</v>
      </c>
      <c r="BX467" s="105">
        <f t="shared" si="279"/>
        <v>1</v>
      </c>
      <c r="BY467" s="105">
        <f t="shared" si="280"/>
        <v>1</v>
      </c>
      <c r="BZ467" s="105">
        <f t="shared" si="281"/>
        <v>1</v>
      </c>
      <c r="CA467" s="215">
        <v>0.98</v>
      </c>
      <c r="CB467" s="215">
        <v>0.9</v>
      </c>
      <c r="CC467" s="314"/>
      <c r="CD467" s="314"/>
      <c r="CE467" s="314"/>
      <c r="CF467" s="314"/>
      <c r="CG467" s="314"/>
      <c r="CH467" s="314"/>
      <c r="CI467" s="314"/>
      <c r="CJ467" s="216">
        <v>0.998</v>
      </c>
      <c r="CK467" s="216">
        <v>0.95</v>
      </c>
      <c r="CL467" s="217">
        <f t="shared" si="269"/>
        <v>0</v>
      </c>
      <c r="CM467" s="217">
        <f t="shared" si="270"/>
        <v>0</v>
      </c>
      <c r="CN467" s="217">
        <f t="shared" si="271"/>
        <v>0</v>
      </c>
      <c r="CO467" s="217">
        <f t="shared" si="272"/>
        <v>0</v>
      </c>
      <c r="CP467" s="217">
        <f t="shared" si="273"/>
        <v>0</v>
      </c>
      <c r="CQ467" s="217">
        <f t="shared" si="274"/>
        <v>0</v>
      </c>
      <c r="CR467" s="217">
        <f t="shared" si="275"/>
        <v>0</v>
      </c>
      <c r="CS467" s="317"/>
      <c r="CT467" s="317"/>
      <c r="CU467" s="317"/>
      <c r="CV467" s="317"/>
      <c r="CW467" s="317"/>
      <c r="CX467" s="317"/>
      <c r="CY467" s="317"/>
      <c r="CZ467" s="316"/>
      <c r="DA467" s="312"/>
      <c r="DB467" s="312"/>
      <c r="DC467" s="312"/>
      <c r="DD467" s="312"/>
      <c r="DE467" s="84">
        <f t="shared" si="292"/>
        <v>0</v>
      </c>
      <c r="DF467" s="84">
        <f t="shared" si="292"/>
        <v>0</v>
      </c>
      <c r="DG467" s="84">
        <f t="shared" si="292"/>
        <v>0</v>
      </c>
      <c r="DH467" s="84">
        <f t="shared" si="293"/>
        <v>0</v>
      </c>
      <c r="DI467" s="84">
        <f t="shared" si="293"/>
        <v>0</v>
      </c>
      <c r="DJ467" s="84">
        <f t="shared" si="293"/>
        <v>0</v>
      </c>
      <c r="DK467" s="84">
        <f t="shared" si="293"/>
        <v>0</v>
      </c>
      <c r="DL467" s="311"/>
      <c r="DM467" s="311"/>
      <c r="DN467" s="311"/>
      <c r="DO467" s="311"/>
      <c r="DP467" s="311"/>
      <c r="DQ467" s="311"/>
      <c r="DR467" s="311"/>
    </row>
    <row r="468" spans="1:122" ht="13.5" thickBot="1" x14ac:dyDescent="0.25">
      <c r="A468" s="84">
        <v>2142</v>
      </c>
      <c r="B468" s="309"/>
      <c r="C468" s="117"/>
      <c r="D468" s="87"/>
      <c r="E468" s="84"/>
      <c r="F468" s="88"/>
      <c r="G468" s="84"/>
      <c r="H468" s="89"/>
      <c r="I468" s="88"/>
      <c r="J468" s="84"/>
      <c r="K468" s="88"/>
      <c r="L468" s="89"/>
      <c r="M468" s="88"/>
      <c r="N468" s="88"/>
      <c r="O468" s="88"/>
      <c r="P468" s="90"/>
      <c r="Q468" s="88"/>
      <c r="R468" s="88"/>
      <c r="S468" s="88"/>
      <c r="T468" s="90"/>
      <c r="U468" s="88"/>
      <c r="V468" s="88"/>
      <c r="W468" s="88"/>
      <c r="X468" s="90"/>
      <c r="Y468" s="84"/>
      <c r="Z468" s="84"/>
      <c r="AA468" s="94"/>
      <c r="AB468" s="114"/>
      <c r="AC468" s="84"/>
      <c r="AD468" s="84"/>
      <c r="AE468" s="114"/>
      <c r="AF468" s="84"/>
      <c r="AG468" s="84"/>
      <c r="AH468" s="114"/>
      <c r="AI468" s="84"/>
      <c r="AJ468" s="84"/>
      <c r="AK468" s="218"/>
      <c r="AL468" s="84"/>
      <c r="AM468" s="94"/>
      <c r="AN468" s="218"/>
      <c r="AO468" s="84"/>
      <c r="AP468" s="94"/>
      <c r="AQ468" s="218"/>
      <c r="AR468" s="84"/>
      <c r="AS468" s="94"/>
      <c r="AT468" s="218"/>
      <c r="AU468" s="84"/>
      <c r="AV468" s="219"/>
      <c r="AW468" s="220"/>
      <c r="AX468" s="220"/>
      <c r="AY468" s="221"/>
      <c r="AZ468" s="115"/>
      <c r="BA468" s="97"/>
      <c r="BB468" s="98"/>
      <c r="BC468" s="98"/>
      <c r="BD468" s="98"/>
      <c r="BE468" s="116"/>
      <c r="BF468" s="101"/>
      <c r="BG468" s="84"/>
      <c r="BH468" s="84"/>
      <c r="BI468" s="102"/>
      <c r="BJ468" s="102"/>
      <c r="BK468" s="102"/>
      <c r="BL468" s="103"/>
      <c r="BM468" s="104"/>
      <c r="BN468" s="102"/>
      <c r="BO468" s="102"/>
      <c r="BP468" s="104"/>
      <c r="BQ468" s="104"/>
      <c r="BR468" s="104"/>
      <c r="BS468" s="231"/>
      <c r="BT468" s="105">
        <f t="shared" si="276"/>
        <v>1</v>
      </c>
      <c r="BU468" s="105">
        <f t="shared" si="277"/>
        <v>1</v>
      </c>
      <c r="BV468" s="105">
        <f t="shared" si="278"/>
        <v>1</v>
      </c>
      <c r="BW468" s="105">
        <f t="shared" si="268"/>
        <v>1</v>
      </c>
      <c r="BX468" s="105">
        <f t="shared" si="279"/>
        <v>1</v>
      </c>
      <c r="BY468" s="105">
        <f t="shared" si="280"/>
        <v>1</v>
      </c>
      <c r="BZ468" s="105">
        <f t="shared" si="281"/>
        <v>1</v>
      </c>
      <c r="CA468" s="215">
        <v>0.98</v>
      </c>
      <c r="CB468" s="215">
        <v>0.9</v>
      </c>
      <c r="CC468" s="314"/>
      <c r="CD468" s="314"/>
      <c r="CE468" s="314"/>
      <c r="CF468" s="314"/>
      <c r="CG468" s="314"/>
      <c r="CH468" s="314"/>
      <c r="CI468" s="314"/>
      <c r="CJ468" s="216">
        <v>0.998</v>
      </c>
      <c r="CK468" s="216">
        <v>0.95</v>
      </c>
      <c r="CL468" s="217">
        <f t="shared" si="269"/>
        <v>0</v>
      </c>
      <c r="CM468" s="217">
        <f t="shared" si="270"/>
        <v>0</v>
      </c>
      <c r="CN468" s="217">
        <f t="shared" si="271"/>
        <v>0</v>
      </c>
      <c r="CO468" s="217">
        <f t="shared" si="272"/>
        <v>0</v>
      </c>
      <c r="CP468" s="217">
        <f t="shared" si="273"/>
        <v>0</v>
      </c>
      <c r="CQ468" s="217">
        <f t="shared" si="274"/>
        <v>0</v>
      </c>
      <c r="CR468" s="217">
        <f t="shared" si="275"/>
        <v>0</v>
      </c>
      <c r="CS468" s="317"/>
      <c r="CT468" s="317"/>
      <c r="CU468" s="317"/>
      <c r="CV468" s="317"/>
      <c r="CW468" s="317"/>
      <c r="CX468" s="317"/>
      <c r="CY468" s="317"/>
      <c r="CZ468" s="316"/>
      <c r="DA468" s="312"/>
      <c r="DB468" s="312"/>
      <c r="DC468" s="312"/>
      <c r="DD468" s="312"/>
      <c r="DE468" s="84">
        <f t="shared" si="292"/>
        <v>0</v>
      </c>
      <c r="DF468" s="84">
        <f t="shared" si="292"/>
        <v>0</v>
      </c>
      <c r="DG468" s="84">
        <f t="shared" si="292"/>
        <v>0</v>
      </c>
      <c r="DH468" s="84">
        <f t="shared" si="293"/>
        <v>0</v>
      </c>
      <c r="DI468" s="84">
        <f t="shared" si="293"/>
        <v>0</v>
      </c>
      <c r="DJ468" s="84">
        <f t="shared" si="293"/>
        <v>0</v>
      </c>
      <c r="DK468" s="84">
        <f t="shared" si="293"/>
        <v>0</v>
      </c>
      <c r="DL468" s="311"/>
      <c r="DM468" s="311"/>
      <c r="DN468" s="311"/>
      <c r="DO468" s="311"/>
      <c r="DP468" s="311"/>
      <c r="DQ468" s="311"/>
      <c r="DR468" s="311"/>
    </row>
    <row r="469" spans="1:122" ht="13.5" thickBot="1" x14ac:dyDescent="0.25">
      <c r="A469" s="84">
        <v>2143</v>
      </c>
      <c r="B469" s="309"/>
      <c r="C469" s="117"/>
      <c r="D469" s="87"/>
      <c r="E469" s="84"/>
      <c r="F469" s="88"/>
      <c r="G469" s="84"/>
      <c r="H469" s="89"/>
      <c r="I469" s="88"/>
      <c r="J469" s="84"/>
      <c r="K469" s="88"/>
      <c r="L469" s="89"/>
      <c r="M469" s="88"/>
      <c r="N469" s="88"/>
      <c r="O469" s="88"/>
      <c r="P469" s="90"/>
      <c r="Q469" s="88"/>
      <c r="R469" s="88"/>
      <c r="S469" s="88"/>
      <c r="T469" s="90"/>
      <c r="U469" s="88"/>
      <c r="V469" s="88"/>
      <c r="W469" s="88"/>
      <c r="X469" s="90"/>
      <c r="Y469" s="84"/>
      <c r="Z469" s="84"/>
      <c r="AA469" s="94"/>
      <c r="AB469" s="114"/>
      <c r="AC469" s="84"/>
      <c r="AD469" s="84"/>
      <c r="AE469" s="114"/>
      <c r="AF469" s="84"/>
      <c r="AG469" s="84"/>
      <c r="AH469" s="114"/>
      <c r="AI469" s="84"/>
      <c r="AJ469" s="84"/>
      <c r="AK469" s="218"/>
      <c r="AL469" s="84"/>
      <c r="AM469" s="94"/>
      <c r="AN469" s="218"/>
      <c r="AO469" s="84"/>
      <c r="AP469" s="94"/>
      <c r="AQ469" s="218"/>
      <c r="AR469" s="84"/>
      <c r="AS469" s="94"/>
      <c r="AT469" s="218"/>
      <c r="AU469" s="84"/>
      <c r="AV469" s="219"/>
      <c r="AW469" s="220"/>
      <c r="AX469" s="220"/>
      <c r="AY469" s="221"/>
      <c r="AZ469" s="115"/>
      <c r="BA469" s="97"/>
      <c r="BB469" s="98"/>
      <c r="BC469" s="98"/>
      <c r="BD469" s="98"/>
      <c r="BE469" s="116"/>
      <c r="BF469" s="101"/>
      <c r="BG469" s="84"/>
      <c r="BH469" s="84"/>
      <c r="BI469" s="102"/>
      <c r="BJ469" s="102"/>
      <c r="BK469" s="102"/>
      <c r="BL469" s="103"/>
      <c r="BM469" s="104"/>
      <c r="BN469" s="102"/>
      <c r="BO469" s="102"/>
      <c r="BP469" s="104"/>
      <c r="BQ469" s="104"/>
      <c r="BR469" s="104"/>
      <c r="BS469" s="231"/>
      <c r="BT469" s="105">
        <f t="shared" si="276"/>
        <v>1</v>
      </c>
      <c r="BU469" s="105">
        <f t="shared" si="277"/>
        <v>1</v>
      </c>
      <c r="BV469" s="105">
        <f t="shared" si="278"/>
        <v>1</v>
      </c>
      <c r="BW469" s="105">
        <f t="shared" si="268"/>
        <v>1</v>
      </c>
      <c r="BX469" s="105">
        <f t="shared" si="279"/>
        <v>1</v>
      </c>
      <c r="BY469" s="105">
        <f t="shared" si="280"/>
        <v>1</v>
      </c>
      <c r="BZ469" s="105">
        <f t="shared" si="281"/>
        <v>1</v>
      </c>
      <c r="CA469" s="215">
        <v>0.98</v>
      </c>
      <c r="CB469" s="215">
        <v>0.9</v>
      </c>
      <c r="CC469" s="314"/>
      <c r="CD469" s="314"/>
      <c r="CE469" s="314"/>
      <c r="CF469" s="314"/>
      <c r="CG469" s="314"/>
      <c r="CH469" s="314"/>
      <c r="CI469" s="314"/>
      <c r="CJ469" s="216">
        <v>0.998</v>
      </c>
      <c r="CK469" s="216">
        <v>0.95</v>
      </c>
      <c r="CL469" s="217">
        <f t="shared" si="269"/>
        <v>0</v>
      </c>
      <c r="CM469" s="217">
        <f t="shared" si="270"/>
        <v>0</v>
      </c>
      <c r="CN469" s="217">
        <f t="shared" si="271"/>
        <v>0</v>
      </c>
      <c r="CO469" s="217">
        <f t="shared" si="272"/>
        <v>0</v>
      </c>
      <c r="CP469" s="217">
        <f t="shared" si="273"/>
        <v>0</v>
      </c>
      <c r="CQ469" s="217">
        <f t="shared" si="274"/>
        <v>0</v>
      </c>
      <c r="CR469" s="217">
        <f t="shared" si="275"/>
        <v>0</v>
      </c>
      <c r="CS469" s="317"/>
      <c r="CT469" s="317"/>
      <c r="CU469" s="317"/>
      <c r="CV469" s="317"/>
      <c r="CW469" s="317"/>
      <c r="CX469" s="317"/>
      <c r="CY469" s="317"/>
      <c r="CZ469" s="316"/>
      <c r="DA469" s="312"/>
      <c r="DB469" s="312"/>
      <c r="DC469" s="312"/>
      <c r="DD469" s="312"/>
      <c r="DE469" s="84">
        <f t="shared" si="292"/>
        <v>0</v>
      </c>
      <c r="DF469" s="84">
        <f t="shared" si="292"/>
        <v>0</v>
      </c>
      <c r="DG469" s="84">
        <f t="shared" si="292"/>
        <v>0</v>
      </c>
      <c r="DH469" s="84">
        <f t="shared" si="293"/>
        <v>0</v>
      </c>
      <c r="DI469" s="84">
        <f t="shared" si="293"/>
        <v>0</v>
      </c>
      <c r="DJ469" s="84">
        <f t="shared" si="293"/>
        <v>0</v>
      </c>
      <c r="DK469" s="84">
        <f t="shared" si="293"/>
        <v>0</v>
      </c>
      <c r="DL469" s="311"/>
      <c r="DM469" s="311"/>
      <c r="DN469" s="311"/>
      <c r="DO469" s="311"/>
      <c r="DP469" s="311"/>
      <c r="DQ469" s="311"/>
      <c r="DR469" s="311"/>
    </row>
    <row r="470" spans="1:122" ht="13.5" thickBot="1" x14ac:dyDescent="0.25">
      <c r="A470" s="84">
        <v>2144</v>
      </c>
      <c r="B470" s="309"/>
      <c r="C470" s="117"/>
      <c r="D470" s="87"/>
      <c r="E470" s="84"/>
      <c r="F470" s="88"/>
      <c r="G470" s="84"/>
      <c r="H470" s="89"/>
      <c r="I470" s="88"/>
      <c r="J470" s="84"/>
      <c r="K470" s="88"/>
      <c r="L470" s="89"/>
      <c r="M470" s="88"/>
      <c r="N470" s="88"/>
      <c r="O470" s="88"/>
      <c r="P470" s="90"/>
      <c r="Q470" s="88"/>
      <c r="R470" s="88"/>
      <c r="S470" s="88"/>
      <c r="T470" s="90"/>
      <c r="U470" s="88"/>
      <c r="V470" s="88"/>
      <c r="W470" s="88"/>
      <c r="X470" s="90"/>
      <c r="Y470" s="84"/>
      <c r="Z470" s="84"/>
      <c r="AA470" s="94"/>
      <c r="AB470" s="114"/>
      <c r="AC470" s="84"/>
      <c r="AD470" s="84"/>
      <c r="AE470" s="114"/>
      <c r="AF470" s="84"/>
      <c r="AG470" s="84"/>
      <c r="AH470" s="114"/>
      <c r="AI470" s="84"/>
      <c r="AJ470" s="84"/>
      <c r="AK470" s="218"/>
      <c r="AL470" s="84"/>
      <c r="AM470" s="94"/>
      <c r="AN470" s="218"/>
      <c r="AO470" s="84"/>
      <c r="AP470" s="94"/>
      <c r="AQ470" s="218"/>
      <c r="AR470" s="84"/>
      <c r="AS470" s="94"/>
      <c r="AT470" s="218"/>
      <c r="AU470" s="84"/>
      <c r="AV470" s="219"/>
      <c r="AW470" s="220"/>
      <c r="AX470" s="220"/>
      <c r="AY470" s="221"/>
      <c r="AZ470" s="115"/>
      <c r="BA470" s="97"/>
      <c r="BB470" s="98"/>
      <c r="BC470" s="98"/>
      <c r="BD470" s="98"/>
      <c r="BE470" s="116"/>
      <c r="BF470" s="101"/>
      <c r="BG470" s="84"/>
      <c r="BH470" s="84"/>
      <c r="BI470" s="102"/>
      <c r="BJ470" s="102"/>
      <c r="BK470" s="102"/>
      <c r="BL470" s="103"/>
      <c r="BM470" s="104"/>
      <c r="BN470" s="102"/>
      <c r="BO470" s="102"/>
      <c r="BP470" s="104"/>
      <c r="BQ470" s="104"/>
      <c r="BR470" s="104"/>
      <c r="BS470" s="231"/>
      <c r="BT470" s="105">
        <f t="shared" si="276"/>
        <v>1</v>
      </c>
      <c r="BU470" s="105">
        <f t="shared" si="277"/>
        <v>1</v>
      </c>
      <c r="BV470" s="105">
        <f t="shared" si="278"/>
        <v>1</v>
      </c>
      <c r="BW470" s="105">
        <f t="shared" si="268"/>
        <v>1</v>
      </c>
      <c r="BX470" s="105">
        <f t="shared" si="279"/>
        <v>1</v>
      </c>
      <c r="BY470" s="105">
        <f t="shared" si="280"/>
        <v>1</v>
      </c>
      <c r="BZ470" s="105">
        <f t="shared" si="281"/>
        <v>1</v>
      </c>
      <c r="CA470" s="215">
        <v>0.98</v>
      </c>
      <c r="CB470" s="215">
        <v>0.9</v>
      </c>
      <c r="CC470" s="314"/>
      <c r="CD470" s="314"/>
      <c r="CE470" s="314"/>
      <c r="CF470" s="314"/>
      <c r="CG470" s="314"/>
      <c r="CH470" s="314"/>
      <c r="CI470" s="314"/>
      <c r="CJ470" s="216">
        <v>0.998</v>
      </c>
      <c r="CK470" s="216">
        <v>0.95</v>
      </c>
      <c r="CL470" s="217">
        <f t="shared" si="269"/>
        <v>0</v>
      </c>
      <c r="CM470" s="217">
        <f t="shared" si="270"/>
        <v>0</v>
      </c>
      <c r="CN470" s="217">
        <f t="shared" si="271"/>
        <v>0</v>
      </c>
      <c r="CO470" s="217">
        <f t="shared" si="272"/>
        <v>0</v>
      </c>
      <c r="CP470" s="217">
        <f t="shared" si="273"/>
        <v>0</v>
      </c>
      <c r="CQ470" s="217">
        <f t="shared" si="274"/>
        <v>0</v>
      </c>
      <c r="CR470" s="217">
        <f t="shared" si="275"/>
        <v>0</v>
      </c>
      <c r="CS470" s="317"/>
      <c r="CT470" s="317"/>
      <c r="CU470" s="317"/>
      <c r="CV470" s="317"/>
      <c r="CW470" s="317"/>
      <c r="CX470" s="317"/>
      <c r="CY470" s="317"/>
      <c r="CZ470" s="316"/>
      <c r="DA470" s="312"/>
      <c r="DB470" s="312"/>
      <c r="DC470" s="312"/>
      <c r="DD470" s="312"/>
      <c r="DE470" s="84">
        <f t="shared" si="292"/>
        <v>0</v>
      </c>
      <c r="DF470" s="84">
        <f t="shared" si="292"/>
        <v>0</v>
      </c>
      <c r="DG470" s="84">
        <f t="shared" si="292"/>
        <v>0</v>
      </c>
      <c r="DH470" s="84">
        <f t="shared" si="293"/>
        <v>0</v>
      </c>
      <c r="DI470" s="84">
        <f t="shared" si="293"/>
        <v>0</v>
      </c>
      <c r="DJ470" s="84">
        <f t="shared" si="293"/>
        <v>0</v>
      </c>
      <c r="DK470" s="84">
        <f t="shared" si="293"/>
        <v>0</v>
      </c>
      <c r="DL470" s="311"/>
      <c r="DM470" s="311"/>
      <c r="DN470" s="311"/>
      <c r="DO470" s="311"/>
      <c r="DP470" s="311"/>
      <c r="DQ470" s="311"/>
      <c r="DR470" s="311"/>
    </row>
    <row r="471" spans="1:122" ht="13.5" thickBot="1" x14ac:dyDescent="0.25">
      <c r="A471" s="84">
        <v>2145</v>
      </c>
      <c r="B471" s="310"/>
      <c r="C471" s="117"/>
      <c r="D471" s="87"/>
      <c r="E471" s="84"/>
      <c r="F471" s="88"/>
      <c r="G471" s="84"/>
      <c r="H471" s="89"/>
      <c r="I471" s="88"/>
      <c r="J471" s="84"/>
      <c r="K471" s="88"/>
      <c r="L471" s="89"/>
      <c r="M471" s="88"/>
      <c r="N471" s="88"/>
      <c r="O471" s="88"/>
      <c r="P471" s="90"/>
      <c r="Q471" s="88"/>
      <c r="R471" s="88"/>
      <c r="S471" s="88"/>
      <c r="T471" s="90"/>
      <c r="U471" s="88"/>
      <c r="V471" s="88"/>
      <c r="W471" s="88"/>
      <c r="X471" s="90"/>
      <c r="Y471" s="84"/>
      <c r="Z471" s="84"/>
      <c r="AA471" s="94"/>
      <c r="AB471" s="114"/>
      <c r="AC471" s="84"/>
      <c r="AD471" s="84"/>
      <c r="AE471" s="114"/>
      <c r="AF471" s="84"/>
      <c r="AG471" s="84"/>
      <c r="AH471" s="114"/>
      <c r="AI471" s="84"/>
      <c r="AJ471" s="84"/>
      <c r="AK471" s="218"/>
      <c r="AL471" s="84"/>
      <c r="AM471" s="94"/>
      <c r="AN471" s="218"/>
      <c r="AO471" s="84"/>
      <c r="AP471" s="94"/>
      <c r="AQ471" s="218"/>
      <c r="AR471" s="84"/>
      <c r="AS471" s="94"/>
      <c r="AT471" s="218"/>
      <c r="AU471" s="84"/>
      <c r="AV471" s="219"/>
      <c r="AW471" s="220"/>
      <c r="AX471" s="220"/>
      <c r="AY471" s="221"/>
      <c r="AZ471" s="115"/>
      <c r="BA471" s="97"/>
      <c r="BB471" s="98"/>
      <c r="BC471" s="98"/>
      <c r="BD471" s="98"/>
      <c r="BE471" s="116"/>
      <c r="BF471" s="101"/>
      <c r="BG471" s="84"/>
      <c r="BH471" s="84"/>
      <c r="BI471" s="102"/>
      <c r="BJ471" s="102"/>
      <c r="BK471" s="102"/>
      <c r="BL471" s="103"/>
      <c r="BM471" s="104"/>
      <c r="BN471" s="102"/>
      <c r="BO471" s="102"/>
      <c r="BP471" s="104"/>
      <c r="BQ471" s="104"/>
      <c r="BR471" s="104"/>
      <c r="BS471" s="231"/>
      <c r="BT471" s="105">
        <f t="shared" si="276"/>
        <v>1</v>
      </c>
      <c r="BU471" s="105">
        <f t="shared" si="277"/>
        <v>1</v>
      </c>
      <c r="BV471" s="105">
        <f t="shared" si="278"/>
        <v>1</v>
      </c>
      <c r="BW471" s="105">
        <f t="shared" si="268"/>
        <v>1</v>
      </c>
      <c r="BX471" s="105">
        <f t="shared" si="279"/>
        <v>1</v>
      </c>
      <c r="BY471" s="105">
        <f t="shared" si="280"/>
        <v>1</v>
      </c>
      <c r="BZ471" s="105">
        <f t="shared" si="281"/>
        <v>1</v>
      </c>
      <c r="CA471" s="215">
        <v>0.98</v>
      </c>
      <c r="CB471" s="215">
        <v>0.9</v>
      </c>
      <c r="CC471" s="315"/>
      <c r="CD471" s="315"/>
      <c r="CE471" s="315"/>
      <c r="CF471" s="315"/>
      <c r="CG471" s="315"/>
      <c r="CH471" s="315"/>
      <c r="CI471" s="315"/>
      <c r="CJ471" s="216">
        <v>0.998</v>
      </c>
      <c r="CK471" s="216">
        <v>0.95</v>
      </c>
      <c r="CL471" s="217">
        <f t="shared" si="269"/>
        <v>0</v>
      </c>
      <c r="CM471" s="217">
        <f t="shared" si="270"/>
        <v>0</v>
      </c>
      <c r="CN471" s="217">
        <f t="shared" si="271"/>
        <v>0</v>
      </c>
      <c r="CO471" s="217">
        <f t="shared" si="272"/>
        <v>0</v>
      </c>
      <c r="CP471" s="217">
        <f t="shared" si="273"/>
        <v>0</v>
      </c>
      <c r="CQ471" s="217">
        <f t="shared" si="274"/>
        <v>0</v>
      </c>
      <c r="CR471" s="217">
        <f t="shared" si="275"/>
        <v>0</v>
      </c>
      <c r="CS471" s="317"/>
      <c r="CT471" s="317"/>
      <c r="CU471" s="317"/>
      <c r="CV471" s="317"/>
      <c r="CW471" s="317"/>
      <c r="CX471" s="317"/>
      <c r="CY471" s="317"/>
      <c r="CZ471" s="316"/>
      <c r="DA471" s="312"/>
      <c r="DB471" s="312"/>
      <c r="DC471" s="312"/>
      <c r="DD471" s="312"/>
      <c r="DE471" s="84">
        <f t="shared" si="292"/>
        <v>0</v>
      </c>
      <c r="DF471" s="84">
        <f t="shared" si="292"/>
        <v>0</v>
      </c>
      <c r="DG471" s="84">
        <f t="shared" si="292"/>
        <v>0</v>
      </c>
      <c r="DH471" s="84">
        <f t="shared" si="293"/>
        <v>0</v>
      </c>
      <c r="DI471" s="84">
        <f t="shared" si="293"/>
        <v>0</v>
      </c>
      <c r="DJ471" s="84">
        <f t="shared" si="293"/>
        <v>0</v>
      </c>
      <c r="DK471" s="84">
        <f t="shared" si="293"/>
        <v>0</v>
      </c>
      <c r="DL471" s="311"/>
      <c r="DM471" s="311"/>
      <c r="DN471" s="311"/>
      <c r="DO471" s="311"/>
      <c r="DP471" s="311"/>
      <c r="DQ471" s="311"/>
      <c r="DR471" s="311"/>
    </row>
    <row r="472" spans="1:122" ht="13.5" thickBot="1" x14ac:dyDescent="0.25">
      <c r="A472" s="84">
        <v>2146</v>
      </c>
      <c r="B472" s="308">
        <v>34</v>
      </c>
      <c r="C472" s="117"/>
      <c r="D472" s="87"/>
      <c r="E472" s="84"/>
      <c r="F472" s="88"/>
      <c r="G472" s="84"/>
      <c r="H472" s="89"/>
      <c r="I472" s="88"/>
      <c r="J472" s="84"/>
      <c r="K472" s="88"/>
      <c r="L472" s="89"/>
      <c r="M472" s="88"/>
      <c r="N472" s="88"/>
      <c r="O472" s="88"/>
      <c r="P472" s="90"/>
      <c r="Q472" s="88"/>
      <c r="R472" s="88"/>
      <c r="S472" s="88"/>
      <c r="T472" s="90"/>
      <c r="U472" s="88"/>
      <c r="V472" s="88"/>
      <c r="W472" s="88"/>
      <c r="X472" s="90"/>
      <c r="Y472" s="84"/>
      <c r="Z472" s="84"/>
      <c r="AA472" s="94"/>
      <c r="AB472" s="114"/>
      <c r="AC472" s="84"/>
      <c r="AD472" s="84"/>
      <c r="AE472" s="114"/>
      <c r="AF472" s="84"/>
      <c r="AG472" s="84"/>
      <c r="AH472" s="114"/>
      <c r="AI472" s="84"/>
      <c r="AJ472" s="84"/>
      <c r="AK472" s="218"/>
      <c r="AL472" s="84"/>
      <c r="AM472" s="94"/>
      <c r="AN472" s="218"/>
      <c r="AO472" s="84"/>
      <c r="AP472" s="94"/>
      <c r="AQ472" s="218"/>
      <c r="AR472" s="84"/>
      <c r="AS472" s="94"/>
      <c r="AT472" s="218"/>
      <c r="AU472" s="84"/>
      <c r="AV472" s="219"/>
      <c r="AW472" s="220"/>
      <c r="AX472" s="220"/>
      <c r="AY472" s="221"/>
      <c r="AZ472" s="115"/>
      <c r="BA472" s="97"/>
      <c r="BB472" s="98"/>
      <c r="BC472" s="98"/>
      <c r="BD472" s="98"/>
      <c r="BE472" s="116"/>
      <c r="BF472" s="101"/>
      <c r="BG472" s="84"/>
      <c r="BH472" s="84"/>
      <c r="BI472" s="102"/>
      <c r="BJ472" s="102"/>
      <c r="BK472" s="102"/>
      <c r="BL472" s="103"/>
      <c r="BM472" s="104"/>
      <c r="BN472" s="102"/>
      <c r="BO472" s="102"/>
      <c r="BP472" s="104"/>
      <c r="BQ472" s="104"/>
      <c r="BR472" s="104"/>
      <c r="BS472" s="231"/>
      <c r="BT472" s="105">
        <f t="shared" si="276"/>
        <v>1</v>
      </c>
      <c r="BU472" s="105">
        <f t="shared" si="277"/>
        <v>1</v>
      </c>
      <c r="BV472" s="105">
        <f t="shared" si="278"/>
        <v>1</v>
      </c>
      <c r="BW472" s="105">
        <f t="shared" si="268"/>
        <v>1</v>
      </c>
      <c r="BX472" s="105">
        <f t="shared" si="279"/>
        <v>1</v>
      </c>
      <c r="BY472" s="105">
        <f t="shared" si="280"/>
        <v>1</v>
      </c>
      <c r="BZ472" s="105">
        <f t="shared" si="281"/>
        <v>1</v>
      </c>
      <c r="CA472" s="215">
        <v>0.98</v>
      </c>
      <c r="CB472" s="215">
        <v>0.9</v>
      </c>
      <c r="CC472" s="313">
        <f t="shared" ref="CC472:CI472" si="298">AVERAGE(BT472:BT478)</f>
        <v>1</v>
      </c>
      <c r="CD472" s="313">
        <f t="shared" si="298"/>
        <v>1</v>
      </c>
      <c r="CE472" s="313">
        <f t="shared" si="298"/>
        <v>1</v>
      </c>
      <c r="CF472" s="313">
        <f t="shared" si="298"/>
        <v>1</v>
      </c>
      <c r="CG472" s="313">
        <f t="shared" si="298"/>
        <v>1</v>
      </c>
      <c r="CH472" s="313">
        <f t="shared" si="298"/>
        <v>1</v>
      </c>
      <c r="CI472" s="313">
        <f t="shared" si="298"/>
        <v>1</v>
      </c>
      <c r="CJ472" s="216">
        <v>0.998</v>
      </c>
      <c r="CK472" s="216">
        <v>0.95</v>
      </c>
      <c r="CL472" s="217">
        <f t="shared" si="269"/>
        <v>0</v>
      </c>
      <c r="CM472" s="217">
        <f t="shared" si="270"/>
        <v>0</v>
      </c>
      <c r="CN472" s="217">
        <f t="shared" si="271"/>
        <v>0</v>
      </c>
      <c r="CO472" s="217">
        <f t="shared" si="272"/>
        <v>0</v>
      </c>
      <c r="CP472" s="217">
        <f t="shared" si="273"/>
        <v>0</v>
      </c>
      <c r="CQ472" s="217">
        <f t="shared" si="274"/>
        <v>0</v>
      </c>
      <c r="CR472" s="217">
        <f t="shared" si="275"/>
        <v>0</v>
      </c>
      <c r="CS472" s="316">
        <f t="shared" ref="CS472:CY472" si="299">AVERAGE(CL472:CL478)</f>
        <v>0</v>
      </c>
      <c r="CT472" s="316">
        <f t="shared" si="299"/>
        <v>0</v>
      </c>
      <c r="CU472" s="316">
        <f t="shared" si="299"/>
        <v>0</v>
      </c>
      <c r="CV472" s="316">
        <f t="shared" si="299"/>
        <v>0</v>
      </c>
      <c r="CW472" s="316">
        <f t="shared" si="299"/>
        <v>0</v>
      </c>
      <c r="CX472" s="316">
        <f t="shared" si="299"/>
        <v>0</v>
      </c>
      <c r="CY472" s="316">
        <f t="shared" si="299"/>
        <v>0</v>
      </c>
      <c r="CZ472" s="316" t="e">
        <f>(SUM(Q471:Q477)-SUM(R471:R477))/SUM(Q471:Q477)</f>
        <v>#DIV/0!</v>
      </c>
      <c r="DA472" s="312" t="e">
        <f>(SUM(U471:U477)-SUM(V471:V477))/SUM(U471:U477)</f>
        <v>#DIV/0!</v>
      </c>
      <c r="DB472" s="312" t="e">
        <f>((SUM(E471:E477)-SUM(F471:F477))/SUM(E471:E477))</f>
        <v>#DIV/0!</v>
      </c>
      <c r="DC472" s="312" t="e">
        <f>((SUM(I471:I477)-SUM(J471:J477))/SUM(I471:I477))</f>
        <v>#DIV/0!</v>
      </c>
      <c r="DD472" s="312" t="e">
        <f>((SUM(M471:M477)-SUM(N471:N477))/SUM(M471:M477))</f>
        <v>#DIV/0!</v>
      </c>
      <c r="DE472" s="84">
        <f t="shared" si="292"/>
        <v>0</v>
      </c>
      <c r="DF472" s="84">
        <f t="shared" si="292"/>
        <v>0</v>
      </c>
      <c r="DG472" s="84">
        <f t="shared" si="292"/>
        <v>0</v>
      </c>
      <c r="DH472" s="84">
        <f t="shared" si="293"/>
        <v>0</v>
      </c>
      <c r="DI472" s="84">
        <f t="shared" si="293"/>
        <v>0</v>
      </c>
      <c r="DJ472" s="84">
        <f t="shared" si="293"/>
        <v>0</v>
      </c>
      <c r="DK472" s="84">
        <f t="shared" si="293"/>
        <v>0</v>
      </c>
      <c r="DL472" s="311">
        <f>IF(CC472&lt;99%,5000,IF(CC472&lt;99.2%,4500,IF(CC472&lt;99.3%,4000,IF(CC472&lt;99.4%,3500,IF(CC472&lt;99.5%,3000,IF(CC472&lt;99.6%,2500,IF(CC472&lt;99.7%,2000,IF(CC472&lt;99.8%,1500,))))))))</f>
        <v>0</v>
      </c>
      <c r="DM472" s="311">
        <f>IF(CD472&lt;99%,5000,IF(CD472&lt;99.2%,4500,IF(CD472&lt;99.3%,4000,IF(CD472&lt;99.4%,3500,IF(CD472&lt;99.5%,3000,IF(CD472&lt;99.6%,2500,IF(CD472&lt;99.7%,2000,IF(CD472&lt;99.8%,1500,))))))))</f>
        <v>0</v>
      </c>
      <c r="DN472" s="311">
        <f>IF(CE472&lt;99%,5000,IF(CE472&lt;99.2%,4500,IF(CE472&lt;99.3%,4000,IF(CE472&lt;99.4%,3500,IF(CE472&lt;99.5%,3000,IF(CE472&lt;99.6%,2500,IF(CE472&lt;99.7%,2000,IF(CE472&lt;99.8%,1500,))))))))</f>
        <v>0</v>
      </c>
      <c r="DO472" s="311">
        <f>IF(CF472&lt;88.2%,5000,IF(CF472&lt;88.4%,4500,IF(CF472&lt;88.5%,4000,IF(CF472&lt;88.6%,3500,IF(CF472&lt;88.7%,3000,IF(CF472&lt;88.8%,2500,IF(CF472&lt;88.9%,2000,IF(CF472&lt;90%,1500,))))))))</f>
        <v>0</v>
      </c>
      <c r="DP472" s="311">
        <f>IF(CG472&lt;99%,5000,IF(CG472&lt;99.2%,4500,IF(CG472&lt;99.3%,4000,IF(CG472&lt;99.4%,3500,IF(CG472&lt;99.5%,3000,IF(CG472&lt;99.6%,2500,IF(CG472&lt;99.7%,2000,IF(CG472&lt;99.8%,1500,))))))))</f>
        <v>0</v>
      </c>
      <c r="DQ472" s="311">
        <f>IF(CH472&lt;99%,5000,IF(CH472&lt;99.2%,4500,IF(CH472&lt;99.3%,4000,IF(CH472&lt;99.4%,3500,IF(CH472&lt;99.5%,3000,IF(CH472&lt;99.6%,2500,IF(CH472&lt;99.7%,2000,IF(CH472&lt;99.8%,1500,))))))))</f>
        <v>0</v>
      </c>
      <c r="DR472" s="311">
        <f>IF(CI472&lt;99%,5000,IF(CI472&lt;99.2%,4500,IF(CI472&lt;99.3%,4000,IF(CI472&lt;99.4%,3500,IF(CI472&lt;99.5%,3000,IF(CI472&lt;99.6%,2500,IF(CI472&lt;99.7%,2000,IF(CI472&lt;99.8%,1500,))))))))</f>
        <v>0</v>
      </c>
    </row>
    <row r="473" spans="1:122" ht="13.5" thickBot="1" x14ac:dyDescent="0.25">
      <c r="A473" s="84">
        <v>2147</v>
      </c>
      <c r="B473" s="309"/>
      <c r="C473" s="117"/>
      <c r="D473" s="87"/>
      <c r="E473" s="84"/>
      <c r="F473" s="88"/>
      <c r="G473" s="84"/>
      <c r="H473" s="89"/>
      <c r="I473" s="88"/>
      <c r="J473" s="84"/>
      <c r="K473" s="88"/>
      <c r="L473" s="89"/>
      <c r="M473" s="88"/>
      <c r="N473" s="88"/>
      <c r="O473" s="88"/>
      <c r="P473" s="90"/>
      <c r="Q473" s="88"/>
      <c r="R473" s="88"/>
      <c r="S473" s="88"/>
      <c r="T473" s="90"/>
      <c r="U473" s="88"/>
      <c r="V473" s="88"/>
      <c r="W473" s="88"/>
      <c r="X473" s="90"/>
      <c r="Y473" s="84"/>
      <c r="Z473" s="84"/>
      <c r="AA473" s="94"/>
      <c r="AB473" s="114"/>
      <c r="AC473" s="84"/>
      <c r="AD473" s="84"/>
      <c r="AE473" s="114"/>
      <c r="AF473" s="84"/>
      <c r="AG473" s="84"/>
      <c r="AH473" s="114"/>
      <c r="AI473" s="84"/>
      <c r="AJ473" s="84"/>
      <c r="AK473" s="218"/>
      <c r="AL473" s="84"/>
      <c r="AM473" s="94"/>
      <c r="AN473" s="218"/>
      <c r="AO473" s="84"/>
      <c r="AP473" s="94"/>
      <c r="AQ473" s="218"/>
      <c r="AR473" s="84"/>
      <c r="AS473" s="94"/>
      <c r="AT473" s="218"/>
      <c r="AU473" s="84"/>
      <c r="AV473" s="219"/>
      <c r="AW473" s="220"/>
      <c r="AX473" s="220"/>
      <c r="AY473" s="221"/>
      <c r="AZ473" s="115"/>
      <c r="BA473" s="97"/>
      <c r="BB473" s="98"/>
      <c r="BC473" s="98"/>
      <c r="BD473" s="98"/>
      <c r="BE473" s="116"/>
      <c r="BF473" s="101"/>
      <c r="BG473" s="84"/>
      <c r="BH473" s="84"/>
      <c r="BI473" s="102"/>
      <c r="BJ473" s="102"/>
      <c r="BK473" s="102"/>
      <c r="BL473" s="103"/>
      <c r="BM473" s="104"/>
      <c r="BN473" s="102"/>
      <c r="BO473" s="102"/>
      <c r="BP473" s="104"/>
      <c r="BQ473" s="104"/>
      <c r="BR473" s="104"/>
      <c r="BS473" s="231"/>
      <c r="BT473" s="105">
        <f t="shared" si="276"/>
        <v>1</v>
      </c>
      <c r="BU473" s="105">
        <f t="shared" si="277"/>
        <v>1</v>
      </c>
      <c r="BV473" s="105">
        <f t="shared" si="278"/>
        <v>1</v>
      </c>
      <c r="BW473" s="105">
        <f t="shared" si="268"/>
        <v>1</v>
      </c>
      <c r="BX473" s="105">
        <f t="shared" si="279"/>
        <v>1</v>
      </c>
      <c r="BY473" s="105">
        <f t="shared" si="280"/>
        <v>1</v>
      </c>
      <c r="BZ473" s="105">
        <f t="shared" si="281"/>
        <v>1</v>
      </c>
      <c r="CA473" s="215">
        <v>0.98</v>
      </c>
      <c r="CB473" s="215">
        <v>0.9</v>
      </c>
      <c r="CC473" s="314"/>
      <c r="CD473" s="314"/>
      <c r="CE473" s="314"/>
      <c r="CF473" s="314"/>
      <c r="CG473" s="314"/>
      <c r="CH473" s="314"/>
      <c r="CI473" s="314"/>
      <c r="CJ473" s="216">
        <v>0.998</v>
      </c>
      <c r="CK473" s="216">
        <v>0.95</v>
      </c>
      <c r="CL473" s="217">
        <f t="shared" si="269"/>
        <v>0</v>
      </c>
      <c r="CM473" s="217">
        <f t="shared" si="270"/>
        <v>0</v>
      </c>
      <c r="CN473" s="217">
        <f t="shared" si="271"/>
        <v>0</v>
      </c>
      <c r="CO473" s="217">
        <f t="shared" si="272"/>
        <v>0</v>
      </c>
      <c r="CP473" s="217">
        <f t="shared" si="273"/>
        <v>0</v>
      </c>
      <c r="CQ473" s="217">
        <f t="shared" si="274"/>
        <v>0</v>
      </c>
      <c r="CR473" s="217">
        <f t="shared" si="275"/>
        <v>0</v>
      </c>
      <c r="CS473" s="317"/>
      <c r="CT473" s="317"/>
      <c r="CU473" s="317"/>
      <c r="CV473" s="317"/>
      <c r="CW473" s="317"/>
      <c r="CX473" s="317"/>
      <c r="CY473" s="317"/>
      <c r="CZ473" s="316"/>
      <c r="DA473" s="312"/>
      <c r="DB473" s="312"/>
      <c r="DC473" s="312"/>
      <c r="DD473" s="312"/>
      <c r="DE473" s="84">
        <f t="shared" si="292"/>
        <v>0</v>
      </c>
      <c r="DF473" s="84">
        <f t="shared" si="292"/>
        <v>0</v>
      </c>
      <c r="DG473" s="84">
        <f t="shared" si="292"/>
        <v>0</v>
      </c>
      <c r="DH473" s="84">
        <f t="shared" si="293"/>
        <v>0</v>
      </c>
      <c r="DI473" s="84">
        <f t="shared" si="293"/>
        <v>0</v>
      </c>
      <c r="DJ473" s="84">
        <f t="shared" si="293"/>
        <v>0</v>
      </c>
      <c r="DK473" s="84">
        <f t="shared" si="293"/>
        <v>0</v>
      </c>
      <c r="DL473" s="311"/>
      <c r="DM473" s="311"/>
      <c r="DN473" s="311"/>
      <c r="DO473" s="311"/>
      <c r="DP473" s="311"/>
      <c r="DQ473" s="311"/>
      <c r="DR473" s="311"/>
    </row>
    <row r="474" spans="1:122" ht="13.5" thickBot="1" x14ac:dyDescent="0.25">
      <c r="A474" s="84">
        <v>2148</v>
      </c>
      <c r="B474" s="309"/>
      <c r="C474" s="117"/>
      <c r="D474" s="87"/>
      <c r="E474" s="84"/>
      <c r="F474" s="88"/>
      <c r="G474" s="84"/>
      <c r="H474" s="89"/>
      <c r="I474" s="88"/>
      <c r="J474" s="84"/>
      <c r="K474" s="88"/>
      <c r="L474" s="89"/>
      <c r="M474" s="88"/>
      <c r="N474" s="88"/>
      <c r="O474" s="88"/>
      <c r="P474" s="90"/>
      <c r="Q474" s="88"/>
      <c r="R474" s="88"/>
      <c r="S474" s="88"/>
      <c r="T474" s="90"/>
      <c r="U474" s="88"/>
      <c r="V474" s="88"/>
      <c r="W474" s="88"/>
      <c r="X474" s="90"/>
      <c r="Y474" s="84"/>
      <c r="Z474" s="84"/>
      <c r="AA474" s="94"/>
      <c r="AB474" s="114"/>
      <c r="AC474" s="84"/>
      <c r="AD474" s="84"/>
      <c r="AE474" s="114"/>
      <c r="AF474" s="84"/>
      <c r="AG474" s="84"/>
      <c r="AH474" s="114"/>
      <c r="AI474" s="84"/>
      <c r="AJ474" s="84"/>
      <c r="AK474" s="218"/>
      <c r="AL474" s="84"/>
      <c r="AM474" s="94"/>
      <c r="AN474" s="218"/>
      <c r="AO474" s="84"/>
      <c r="AP474" s="94"/>
      <c r="AQ474" s="218"/>
      <c r="AR474" s="84"/>
      <c r="AS474" s="94"/>
      <c r="AT474" s="218"/>
      <c r="AU474" s="84"/>
      <c r="AV474" s="219"/>
      <c r="AW474" s="220"/>
      <c r="AX474" s="220"/>
      <c r="AY474" s="221"/>
      <c r="AZ474" s="115"/>
      <c r="BA474" s="97"/>
      <c r="BB474" s="98"/>
      <c r="BC474" s="98"/>
      <c r="BD474" s="98"/>
      <c r="BE474" s="116"/>
      <c r="BF474" s="101"/>
      <c r="BG474" s="84"/>
      <c r="BH474" s="84"/>
      <c r="BI474" s="102"/>
      <c r="BJ474" s="102"/>
      <c r="BK474" s="102"/>
      <c r="BL474" s="103"/>
      <c r="BM474" s="104"/>
      <c r="BN474" s="102"/>
      <c r="BO474" s="102"/>
      <c r="BP474" s="104"/>
      <c r="BQ474" s="104"/>
      <c r="BR474" s="104"/>
      <c r="BS474" s="231"/>
      <c r="BT474" s="105">
        <f t="shared" si="276"/>
        <v>1</v>
      </c>
      <c r="BU474" s="105">
        <f t="shared" si="277"/>
        <v>1</v>
      </c>
      <c r="BV474" s="105">
        <f t="shared" si="278"/>
        <v>1</v>
      </c>
      <c r="BW474" s="105">
        <f t="shared" si="268"/>
        <v>1</v>
      </c>
      <c r="BX474" s="105">
        <f t="shared" si="279"/>
        <v>1</v>
      </c>
      <c r="BY474" s="105">
        <f t="shared" si="280"/>
        <v>1</v>
      </c>
      <c r="BZ474" s="105">
        <f t="shared" si="281"/>
        <v>1</v>
      </c>
      <c r="CA474" s="215">
        <v>0.98</v>
      </c>
      <c r="CB474" s="215">
        <v>0.9</v>
      </c>
      <c r="CC474" s="314"/>
      <c r="CD474" s="314"/>
      <c r="CE474" s="314"/>
      <c r="CF474" s="314"/>
      <c r="CG474" s="314"/>
      <c r="CH474" s="314"/>
      <c r="CI474" s="314"/>
      <c r="CJ474" s="216">
        <v>0.998</v>
      </c>
      <c r="CK474" s="216">
        <v>0.95</v>
      </c>
      <c r="CL474" s="217">
        <f t="shared" si="269"/>
        <v>0</v>
      </c>
      <c r="CM474" s="217">
        <f t="shared" si="270"/>
        <v>0</v>
      </c>
      <c r="CN474" s="217">
        <f t="shared" si="271"/>
        <v>0</v>
      </c>
      <c r="CO474" s="217">
        <f t="shared" si="272"/>
        <v>0</v>
      </c>
      <c r="CP474" s="217">
        <f t="shared" si="273"/>
        <v>0</v>
      </c>
      <c r="CQ474" s="217">
        <f t="shared" si="274"/>
        <v>0</v>
      </c>
      <c r="CR474" s="217">
        <f t="shared" si="275"/>
        <v>0</v>
      </c>
      <c r="CS474" s="317"/>
      <c r="CT474" s="317"/>
      <c r="CU474" s="317"/>
      <c r="CV474" s="317"/>
      <c r="CW474" s="317"/>
      <c r="CX474" s="317"/>
      <c r="CY474" s="317"/>
      <c r="CZ474" s="316"/>
      <c r="DA474" s="312"/>
      <c r="DB474" s="312"/>
      <c r="DC474" s="312"/>
      <c r="DD474" s="312"/>
      <c r="DE474" s="84">
        <f t="shared" si="292"/>
        <v>0</v>
      </c>
      <c r="DF474" s="84">
        <f t="shared" si="292"/>
        <v>0</v>
      </c>
      <c r="DG474" s="84">
        <f t="shared" si="292"/>
        <v>0</v>
      </c>
      <c r="DH474" s="84">
        <f t="shared" si="293"/>
        <v>0</v>
      </c>
      <c r="DI474" s="84">
        <f t="shared" si="293"/>
        <v>0</v>
      </c>
      <c r="DJ474" s="84">
        <f t="shared" si="293"/>
        <v>0</v>
      </c>
      <c r="DK474" s="84">
        <f t="shared" si="293"/>
        <v>0</v>
      </c>
      <c r="DL474" s="311"/>
      <c r="DM474" s="311"/>
      <c r="DN474" s="311"/>
      <c r="DO474" s="311"/>
      <c r="DP474" s="311"/>
      <c r="DQ474" s="311"/>
      <c r="DR474" s="311"/>
    </row>
    <row r="475" spans="1:122" ht="13.5" thickBot="1" x14ac:dyDescent="0.25">
      <c r="A475" s="84">
        <v>2149</v>
      </c>
      <c r="B475" s="309"/>
      <c r="C475" s="117"/>
      <c r="H475" s="118"/>
      <c r="L475" s="118"/>
      <c r="P475" s="118"/>
      <c r="T475" s="118"/>
      <c r="X475" s="118"/>
      <c r="AW475" s="229"/>
      <c r="AX475" s="229"/>
      <c r="AY475" s="230"/>
      <c r="AZ475" s="119"/>
      <c r="BA475" s="97"/>
      <c r="BB475" s="98"/>
      <c r="BC475" s="98"/>
      <c r="BD475" s="99"/>
      <c r="BE475" s="100"/>
      <c r="BF475" s="124"/>
      <c r="BG475" s="125"/>
      <c r="BH475" s="125"/>
      <c r="BI475" s="125"/>
      <c r="BJ475" s="125"/>
      <c r="BK475" s="125"/>
      <c r="BL475" s="126"/>
      <c r="BM475" s="127"/>
      <c r="BN475" s="127"/>
      <c r="BO475" s="127"/>
      <c r="BP475" s="127"/>
      <c r="BQ475" s="127"/>
      <c r="BR475" s="127"/>
      <c r="BS475" s="127"/>
      <c r="BT475" s="118"/>
      <c r="BU475" s="118"/>
      <c r="BV475" s="118"/>
      <c r="CC475" s="314"/>
      <c r="CD475" s="314"/>
      <c r="CE475" s="314"/>
      <c r="CF475" s="314"/>
      <c r="CG475" s="314"/>
      <c r="CH475" s="314"/>
      <c r="CI475" s="314"/>
      <c r="CS475" s="317"/>
      <c r="CT475" s="317"/>
      <c r="CU475" s="317"/>
      <c r="CV475" s="317"/>
      <c r="CW475" s="317"/>
      <c r="CX475" s="317"/>
      <c r="CY475" s="317"/>
      <c r="CZ475" s="316"/>
      <c r="DA475" s="312"/>
      <c r="DB475" s="312"/>
      <c r="DC475" s="312"/>
      <c r="DD475" s="312"/>
      <c r="DL475" s="311"/>
      <c r="DM475" s="311"/>
      <c r="DN475" s="311"/>
      <c r="DO475" s="311"/>
      <c r="DP475" s="311"/>
      <c r="DQ475" s="311"/>
      <c r="DR475" s="311"/>
    </row>
    <row r="476" spans="1:122" ht="13.5" thickBot="1" x14ac:dyDescent="0.25">
      <c r="A476" s="84">
        <v>2150</v>
      </c>
      <c r="B476" s="309"/>
      <c r="C476" s="117"/>
      <c r="H476" s="118"/>
      <c r="L476" s="118"/>
      <c r="P476" s="118"/>
      <c r="T476" s="118"/>
      <c r="X476" s="118"/>
      <c r="AW476" s="229"/>
      <c r="AX476" s="229"/>
      <c r="AY476" s="230"/>
      <c r="AZ476" s="119"/>
      <c r="BA476" s="97"/>
      <c r="BB476" s="98"/>
      <c r="BC476" s="98"/>
      <c r="BD476" s="99"/>
      <c r="BE476" s="100"/>
      <c r="BF476" s="124"/>
      <c r="BG476" s="125"/>
      <c r="BH476" s="125"/>
      <c r="BI476" s="125"/>
      <c r="BJ476" s="125"/>
      <c r="BK476" s="125"/>
      <c r="BL476" s="126"/>
      <c r="BM476" s="127"/>
      <c r="BN476" s="127"/>
      <c r="BO476" s="127"/>
      <c r="BP476" s="127"/>
      <c r="BQ476" s="127"/>
      <c r="BR476" s="127"/>
      <c r="BS476" s="127"/>
      <c r="BT476" s="118"/>
      <c r="BU476" s="118"/>
      <c r="BV476" s="118"/>
      <c r="CC476" s="314"/>
      <c r="CD476" s="314"/>
      <c r="CE476" s="314"/>
      <c r="CF476" s="314"/>
      <c r="CG476" s="314"/>
      <c r="CH476" s="314"/>
      <c r="CI476" s="314"/>
      <c r="CS476" s="317"/>
      <c r="CT476" s="317"/>
      <c r="CU476" s="317"/>
      <c r="CV476" s="317"/>
      <c r="CW476" s="317"/>
      <c r="CX476" s="317"/>
      <c r="CY476" s="317"/>
      <c r="CZ476" s="316"/>
      <c r="DA476" s="312"/>
      <c r="DB476" s="312"/>
      <c r="DC476" s="312"/>
      <c r="DD476" s="312"/>
      <c r="DL476" s="311"/>
      <c r="DM476" s="311"/>
      <c r="DN476" s="311"/>
      <c r="DO476" s="311"/>
      <c r="DP476" s="311"/>
      <c r="DQ476" s="311"/>
      <c r="DR476" s="311"/>
    </row>
    <row r="477" spans="1:122" ht="13.5" thickBot="1" x14ac:dyDescent="0.25">
      <c r="A477" s="84">
        <v>2151</v>
      </c>
      <c r="B477" s="309"/>
      <c r="C477" s="117"/>
      <c r="H477" s="118"/>
      <c r="L477" s="118"/>
      <c r="P477" s="118"/>
      <c r="T477" s="118"/>
      <c r="X477" s="118"/>
      <c r="AW477" s="229"/>
      <c r="AX477" s="229"/>
      <c r="AY477" s="230"/>
      <c r="AZ477" s="119"/>
      <c r="BA477" s="97"/>
      <c r="BB477" s="98"/>
      <c r="BC477" s="98"/>
      <c r="BD477" s="99"/>
      <c r="BE477" s="100"/>
      <c r="BF477" s="124"/>
      <c r="BG477" s="125"/>
      <c r="BH477" s="125"/>
      <c r="BI477" s="125"/>
      <c r="BJ477" s="125"/>
      <c r="BK477" s="125"/>
      <c r="BL477" s="126"/>
      <c r="BM477" s="127"/>
      <c r="BN477" s="127"/>
      <c r="BO477" s="127"/>
      <c r="BP477" s="127"/>
      <c r="BQ477" s="127"/>
      <c r="BR477" s="127"/>
      <c r="BS477" s="127"/>
      <c r="BT477" s="118"/>
      <c r="BU477" s="118"/>
      <c r="BV477" s="118"/>
      <c r="CC477" s="314"/>
      <c r="CD477" s="314"/>
      <c r="CE477" s="314"/>
      <c r="CF477" s="314"/>
      <c r="CG477" s="314"/>
      <c r="CH477" s="314"/>
      <c r="CI477" s="314"/>
      <c r="CS477" s="317"/>
      <c r="CT477" s="317"/>
      <c r="CU477" s="317"/>
      <c r="CV477" s="317"/>
      <c r="CW477" s="317"/>
      <c r="CX477" s="317"/>
      <c r="CY477" s="317"/>
      <c r="CZ477" s="316"/>
      <c r="DA477" s="312"/>
      <c r="DB477" s="312"/>
      <c r="DC477" s="312"/>
      <c r="DD477" s="312"/>
      <c r="DL477" s="311"/>
      <c r="DM477" s="311"/>
      <c r="DN477" s="311"/>
      <c r="DO477" s="311"/>
      <c r="DP477" s="311"/>
      <c r="DQ477" s="311"/>
      <c r="DR477" s="311"/>
    </row>
    <row r="478" spans="1:122" ht="13.5" thickBot="1" x14ac:dyDescent="0.25">
      <c r="A478" s="84">
        <v>2152</v>
      </c>
      <c r="B478" s="310"/>
      <c r="C478" s="117"/>
      <c r="H478" s="118"/>
      <c r="L478" s="118"/>
      <c r="P478" s="118"/>
      <c r="T478" s="118"/>
      <c r="X478" s="118"/>
      <c r="AW478" s="229"/>
      <c r="AX478" s="229"/>
      <c r="AY478" s="230"/>
      <c r="AZ478" s="119"/>
      <c r="BA478" s="97"/>
      <c r="BB478" s="98"/>
      <c r="BC478" s="98"/>
      <c r="BD478" s="98"/>
      <c r="BE478" s="116"/>
      <c r="BF478" s="124"/>
      <c r="BG478" s="125"/>
      <c r="BH478" s="125"/>
      <c r="BI478" s="125"/>
      <c r="BJ478" s="125"/>
      <c r="BK478" s="125"/>
      <c r="BL478" s="126"/>
      <c r="BM478" s="127"/>
      <c r="BN478" s="127"/>
      <c r="BO478" s="127"/>
      <c r="BP478" s="127"/>
      <c r="BQ478" s="127"/>
      <c r="BR478" s="127"/>
      <c r="BS478" s="127"/>
      <c r="BT478" s="118"/>
      <c r="BU478" s="118"/>
      <c r="BV478" s="118"/>
      <c r="CC478" s="315"/>
      <c r="CD478" s="315"/>
      <c r="CE478" s="315"/>
      <c r="CF478" s="315"/>
      <c r="CG478" s="315"/>
      <c r="CH478" s="315"/>
      <c r="CI478" s="315"/>
      <c r="CS478" s="317"/>
      <c r="CT478" s="317"/>
      <c r="CU478" s="317"/>
      <c r="CV478" s="317"/>
      <c r="CW478" s="317"/>
      <c r="CX478" s="317"/>
      <c r="CY478" s="317"/>
      <c r="CZ478" s="316"/>
      <c r="DA478" s="312"/>
      <c r="DB478" s="312"/>
      <c r="DC478" s="312"/>
      <c r="DD478" s="312"/>
      <c r="DL478" s="311"/>
      <c r="DM478" s="311"/>
      <c r="DN478" s="311"/>
      <c r="DO478" s="311"/>
      <c r="DP478" s="311"/>
      <c r="DQ478" s="311"/>
      <c r="DR478" s="311"/>
    </row>
    <row r="479" spans="1:122" ht="13.5" thickBot="1" x14ac:dyDescent="0.25">
      <c r="A479" s="84">
        <v>2153</v>
      </c>
      <c r="B479" s="308">
        <v>35</v>
      </c>
      <c r="C479" s="117"/>
      <c r="H479" s="118"/>
      <c r="L479" s="118"/>
      <c r="P479" s="118"/>
      <c r="T479" s="118"/>
      <c r="X479" s="118"/>
      <c r="AW479" s="229"/>
      <c r="AX479" s="229"/>
      <c r="AY479" s="230"/>
      <c r="AZ479" s="119"/>
      <c r="BA479" s="97"/>
      <c r="BB479" s="98"/>
      <c r="BC479" s="98"/>
      <c r="BD479" s="98"/>
      <c r="BE479" s="116"/>
      <c r="BF479" s="124"/>
      <c r="BG479" s="125"/>
      <c r="BH479" s="125"/>
      <c r="BI479" s="125"/>
      <c r="BJ479" s="125"/>
      <c r="BK479" s="125"/>
      <c r="BL479" s="126"/>
      <c r="BM479" s="127"/>
      <c r="BN479" s="127"/>
      <c r="BO479" s="127"/>
      <c r="BP479" s="127"/>
      <c r="BQ479" s="127"/>
      <c r="BR479" s="127"/>
      <c r="BS479" s="127"/>
      <c r="BT479" s="118"/>
      <c r="BU479" s="118"/>
      <c r="BV479" s="118"/>
    </row>
    <row r="480" spans="1:122" ht="13.5" thickBot="1" x14ac:dyDescent="0.25">
      <c r="A480" s="84">
        <v>2154</v>
      </c>
      <c r="B480" s="309"/>
      <c r="C480" s="117"/>
      <c r="H480" s="118"/>
      <c r="L480" s="118"/>
      <c r="P480" s="118"/>
      <c r="T480" s="118"/>
      <c r="X480" s="118"/>
      <c r="AW480" s="229"/>
      <c r="AX480" s="229"/>
      <c r="AY480" s="230"/>
      <c r="AZ480" s="119"/>
      <c r="BA480" s="97"/>
      <c r="BB480" s="98"/>
      <c r="BC480" s="98"/>
      <c r="BD480" s="99"/>
      <c r="BE480" s="100"/>
      <c r="BF480" s="124"/>
      <c r="BG480" s="125"/>
      <c r="BH480" s="125"/>
      <c r="BI480" s="125"/>
      <c r="BJ480" s="125"/>
      <c r="BK480" s="125"/>
      <c r="BL480" s="126"/>
      <c r="BM480" s="127"/>
      <c r="BN480" s="127"/>
      <c r="BO480" s="127"/>
      <c r="BP480" s="127"/>
      <c r="BQ480" s="127"/>
      <c r="BR480" s="127"/>
      <c r="BS480" s="127"/>
      <c r="BT480" s="118"/>
      <c r="BU480" s="118"/>
      <c r="BV480" s="118"/>
    </row>
    <row r="481" spans="1:74" ht="13.5" thickBot="1" x14ac:dyDescent="0.25">
      <c r="A481" s="84">
        <v>2155</v>
      </c>
      <c r="B481" s="309"/>
      <c r="C481" s="117"/>
      <c r="H481" s="118"/>
      <c r="L481" s="118"/>
      <c r="P481" s="118"/>
      <c r="T481" s="118"/>
      <c r="X481" s="118"/>
      <c r="AW481" s="229"/>
      <c r="AX481" s="229"/>
      <c r="AY481" s="230"/>
      <c r="AZ481" s="119"/>
      <c r="BA481" s="97"/>
      <c r="BB481" s="98"/>
      <c r="BC481" s="98"/>
      <c r="BD481" s="99"/>
      <c r="BE481" s="100"/>
      <c r="BF481" s="124"/>
      <c r="BG481" s="125"/>
      <c r="BH481" s="125"/>
      <c r="BI481" s="125"/>
      <c r="BJ481" s="125"/>
      <c r="BK481" s="125"/>
      <c r="BL481" s="126"/>
      <c r="BM481" s="127"/>
      <c r="BN481" s="127"/>
      <c r="BO481" s="127"/>
      <c r="BP481" s="127"/>
      <c r="BQ481" s="127"/>
      <c r="BR481" s="127"/>
      <c r="BS481" s="127"/>
      <c r="BT481" s="118"/>
      <c r="BU481" s="118"/>
      <c r="BV481" s="118"/>
    </row>
    <row r="482" spans="1:74" ht="13.5" thickBot="1" x14ac:dyDescent="0.25">
      <c r="A482" s="84">
        <v>2156</v>
      </c>
      <c r="B482" s="309"/>
      <c r="C482" s="117"/>
      <c r="H482" s="118"/>
      <c r="L482" s="118"/>
      <c r="P482" s="118"/>
      <c r="T482" s="118"/>
      <c r="X482" s="118"/>
      <c r="AW482" s="229"/>
      <c r="AX482" s="229"/>
      <c r="AY482" s="230"/>
      <c r="AZ482" s="119"/>
      <c r="BA482" s="97"/>
      <c r="BB482" s="98"/>
      <c r="BC482" s="98"/>
      <c r="BD482" s="99"/>
      <c r="BE482" s="100"/>
      <c r="BF482" s="124"/>
      <c r="BG482" s="125"/>
      <c r="BH482" s="125"/>
      <c r="BI482" s="125"/>
      <c r="BJ482" s="125"/>
      <c r="BK482" s="125"/>
      <c r="BL482" s="126"/>
      <c r="BM482" s="127"/>
      <c r="BN482" s="127"/>
      <c r="BO482" s="127"/>
      <c r="BP482" s="127"/>
      <c r="BQ482" s="127"/>
      <c r="BR482" s="127"/>
      <c r="BS482" s="127"/>
      <c r="BT482" s="118"/>
      <c r="BU482" s="118"/>
      <c r="BV482" s="118"/>
    </row>
    <row r="483" spans="1:74" ht="13.5" thickBot="1" x14ac:dyDescent="0.25">
      <c r="A483" s="84">
        <v>2157</v>
      </c>
      <c r="B483" s="309"/>
      <c r="C483" s="117"/>
      <c r="H483" s="118"/>
      <c r="L483" s="118"/>
      <c r="P483" s="118"/>
      <c r="T483" s="118"/>
      <c r="X483" s="118"/>
      <c r="AW483" s="229"/>
      <c r="AX483" s="229"/>
      <c r="AY483" s="230"/>
      <c r="AZ483" s="119"/>
      <c r="BA483" s="97"/>
      <c r="BB483" s="98"/>
      <c r="BC483" s="98"/>
      <c r="BD483" s="99"/>
      <c r="BE483" s="100"/>
      <c r="BF483" s="124"/>
      <c r="BG483" s="125"/>
      <c r="BH483" s="125"/>
      <c r="BI483" s="125"/>
      <c r="BJ483" s="125"/>
      <c r="BK483" s="125"/>
      <c r="BL483" s="126"/>
      <c r="BM483" s="127"/>
      <c r="BN483" s="127"/>
      <c r="BO483" s="127"/>
      <c r="BP483" s="127"/>
      <c r="BQ483" s="127"/>
      <c r="BR483" s="127"/>
      <c r="BS483" s="127"/>
      <c r="BT483" s="118"/>
      <c r="BU483" s="118"/>
      <c r="BV483" s="118"/>
    </row>
    <row r="484" spans="1:74" ht="13.5" thickBot="1" x14ac:dyDescent="0.25">
      <c r="A484" s="84">
        <v>2158</v>
      </c>
      <c r="B484" s="309"/>
      <c r="C484" s="117"/>
      <c r="H484" s="118"/>
      <c r="L484" s="118"/>
      <c r="P484" s="118"/>
      <c r="T484" s="118"/>
      <c r="X484" s="118"/>
      <c r="AW484" s="229"/>
      <c r="AX484" s="229"/>
      <c r="AY484" s="230"/>
      <c r="AZ484" s="119"/>
      <c r="BA484" s="97"/>
      <c r="BB484" s="98"/>
      <c r="BC484" s="98"/>
      <c r="BD484" s="99"/>
      <c r="BE484" s="100"/>
      <c r="BF484" s="124"/>
      <c r="BG484" s="125"/>
      <c r="BH484" s="125"/>
      <c r="BI484" s="125"/>
      <c r="BJ484" s="125"/>
      <c r="BK484" s="125"/>
      <c r="BL484" s="126"/>
      <c r="BM484" s="127"/>
      <c r="BN484" s="127"/>
      <c r="BO484" s="127"/>
      <c r="BP484" s="127"/>
      <c r="BQ484" s="127"/>
      <c r="BR484" s="127"/>
      <c r="BS484" s="127"/>
      <c r="BT484" s="118"/>
      <c r="BU484" s="118"/>
      <c r="BV484" s="118"/>
    </row>
    <row r="485" spans="1:74" ht="13.5" thickBot="1" x14ac:dyDescent="0.25">
      <c r="A485" s="84">
        <v>2159</v>
      </c>
      <c r="B485" s="310"/>
      <c r="C485" s="117"/>
      <c r="H485" s="118"/>
      <c r="L485" s="118"/>
      <c r="P485" s="118"/>
      <c r="T485" s="118"/>
      <c r="X485" s="118"/>
      <c r="AW485" s="229"/>
      <c r="AX485" s="229"/>
      <c r="AY485" s="230"/>
      <c r="AZ485" s="119"/>
      <c r="BA485" s="97"/>
      <c r="BB485" s="98"/>
      <c r="BC485" s="98"/>
      <c r="BD485" s="98"/>
      <c r="BE485" s="116"/>
      <c r="BF485" s="124"/>
      <c r="BG485" s="125"/>
      <c r="BH485" s="125"/>
      <c r="BI485" s="125"/>
      <c r="BJ485" s="125"/>
      <c r="BK485" s="125"/>
      <c r="BL485" s="126"/>
      <c r="BM485" s="127"/>
      <c r="BN485" s="127"/>
      <c r="BO485" s="127"/>
      <c r="BP485" s="127"/>
      <c r="BQ485" s="127"/>
      <c r="BR485" s="127"/>
      <c r="BS485" s="127"/>
      <c r="BT485" s="118"/>
      <c r="BU485" s="118"/>
      <c r="BV485" s="118"/>
    </row>
    <row r="486" spans="1:74" ht="13.5" thickBot="1" x14ac:dyDescent="0.25">
      <c r="A486" s="84">
        <v>2160</v>
      </c>
      <c r="B486" s="308">
        <v>36</v>
      </c>
      <c r="C486" s="117"/>
      <c r="H486" s="118"/>
      <c r="L486" s="118"/>
      <c r="P486" s="118"/>
      <c r="T486" s="118"/>
      <c r="X486" s="118"/>
      <c r="AW486" s="229"/>
      <c r="AX486" s="229"/>
      <c r="AY486" s="230"/>
      <c r="AZ486" s="119"/>
      <c r="BA486" s="97"/>
      <c r="BB486" s="98"/>
      <c r="BC486" s="98"/>
      <c r="BD486" s="98"/>
      <c r="BE486" s="116"/>
      <c r="BF486" s="124"/>
      <c r="BG486" s="125"/>
      <c r="BH486" s="125"/>
      <c r="BI486" s="125"/>
      <c r="BJ486" s="125"/>
      <c r="BK486" s="125"/>
      <c r="BL486" s="126"/>
      <c r="BM486" s="127"/>
      <c r="BN486" s="127"/>
      <c r="BO486" s="127"/>
      <c r="BP486" s="127"/>
      <c r="BQ486" s="127"/>
      <c r="BR486" s="127"/>
      <c r="BS486" s="127"/>
      <c r="BT486" s="118"/>
      <c r="BU486" s="118"/>
      <c r="BV486" s="118"/>
    </row>
    <row r="487" spans="1:74" ht="13.5" thickBot="1" x14ac:dyDescent="0.25">
      <c r="A487" s="84">
        <v>2161</v>
      </c>
      <c r="B487" s="309"/>
      <c r="C487" s="117"/>
      <c r="H487" s="118"/>
      <c r="L487" s="118"/>
      <c r="P487" s="118"/>
      <c r="T487" s="118"/>
      <c r="X487" s="118"/>
      <c r="AW487" s="229"/>
      <c r="AX487" s="229"/>
      <c r="AY487" s="230"/>
      <c r="AZ487" s="119"/>
      <c r="BA487" s="97"/>
      <c r="BB487" s="98"/>
      <c r="BC487" s="98"/>
      <c r="BD487" s="99"/>
      <c r="BE487" s="100"/>
      <c r="BF487" s="124"/>
      <c r="BG487" s="125"/>
      <c r="BH487" s="125"/>
      <c r="BI487" s="125"/>
      <c r="BJ487" s="125"/>
      <c r="BK487" s="125"/>
      <c r="BL487" s="126"/>
      <c r="BM487" s="127"/>
      <c r="BN487" s="127"/>
      <c r="BO487" s="127"/>
      <c r="BP487" s="127"/>
      <c r="BQ487" s="127"/>
      <c r="BR487" s="127"/>
      <c r="BS487" s="127"/>
      <c r="BT487" s="118"/>
      <c r="BU487" s="118"/>
      <c r="BV487" s="118"/>
    </row>
    <row r="488" spans="1:74" ht="13.5" thickBot="1" x14ac:dyDescent="0.25">
      <c r="A488" s="84">
        <v>2162</v>
      </c>
      <c r="B488" s="309"/>
      <c r="C488" s="117"/>
      <c r="H488" s="118"/>
      <c r="L488" s="118"/>
      <c r="P488" s="118"/>
      <c r="T488" s="118"/>
      <c r="X488" s="118"/>
      <c r="AW488" s="229"/>
      <c r="AX488" s="229"/>
      <c r="AY488" s="230"/>
      <c r="AZ488" s="119"/>
      <c r="BA488" s="97"/>
      <c r="BB488" s="98"/>
      <c r="BC488" s="98"/>
      <c r="BD488" s="99"/>
      <c r="BE488" s="100"/>
      <c r="BF488" s="124"/>
      <c r="BG488" s="125"/>
      <c r="BH488" s="125"/>
      <c r="BI488" s="125"/>
      <c r="BJ488" s="125"/>
      <c r="BK488" s="125"/>
      <c r="BL488" s="126"/>
      <c r="BM488" s="127"/>
      <c r="BN488" s="127"/>
      <c r="BO488" s="127"/>
      <c r="BP488" s="127"/>
      <c r="BQ488" s="127"/>
      <c r="BR488" s="127"/>
      <c r="BS488" s="127"/>
      <c r="BT488" s="118"/>
      <c r="BU488" s="118"/>
      <c r="BV488" s="118"/>
    </row>
    <row r="489" spans="1:74" ht="13.5" thickBot="1" x14ac:dyDescent="0.25">
      <c r="A489" s="84">
        <v>2163</v>
      </c>
      <c r="B489" s="309"/>
      <c r="C489" s="117"/>
      <c r="H489" s="118"/>
      <c r="L489" s="118"/>
      <c r="P489" s="118"/>
      <c r="T489" s="118"/>
      <c r="X489" s="118"/>
      <c r="AW489" s="229"/>
      <c r="AX489" s="229"/>
      <c r="AY489" s="230"/>
      <c r="AZ489" s="119"/>
      <c r="BA489" s="97"/>
      <c r="BB489" s="98"/>
      <c r="BC489" s="98"/>
      <c r="BD489" s="99"/>
      <c r="BE489" s="100"/>
      <c r="BF489" s="124"/>
      <c r="BG489" s="125"/>
      <c r="BH489" s="125"/>
      <c r="BI489" s="125"/>
      <c r="BJ489" s="125"/>
      <c r="BK489" s="125"/>
      <c r="BL489" s="126"/>
      <c r="BM489" s="127"/>
      <c r="BN489" s="127"/>
      <c r="BO489" s="127"/>
      <c r="BP489" s="127"/>
      <c r="BQ489" s="127"/>
      <c r="BR489" s="127"/>
      <c r="BS489" s="127"/>
      <c r="BT489" s="118"/>
      <c r="BU489" s="118"/>
      <c r="BV489" s="118"/>
    </row>
    <row r="490" spans="1:74" ht="13.5" thickBot="1" x14ac:dyDescent="0.25">
      <c r="A490" s="84">
        <v>2164</v>
      </c>
      <c r="B490" s="309"/>
      <c r="C490" s="117"/>
      <c r="H490" s="118"/>
      <c r="L490" s="118"/>
      <c r="P490" s="118"/>
      <c r="T490" s="118"/>
      <c r="X490" s="118"/>
      <c r="AW490" s="229"/>
      <c r="AX490" s="229"/>
      <c r="AY490" s="230"/>
      <c r="AZ490" s="119"/>
      <c r="BA490" s="97"/>
      <c r="BB490" s="98"/>
      <c r="BC490" s="98"/>
      <c r="BD490" s="99"/>
      <c r="BE490" s="100"/>
      <c r="BF490" s="124"/>
      <c r="BG490" s="125"/>
      <c r="BH490" s="125"/>
      <c r="BI490" s="125"/>
      <c r="BJ490" s="125"/>
      <c r="BK490" s="125"/>
      <c r="BL490" s="126"/>
      <c r="BM490" s="127"/>
      <c r="BN490" s="127"/>
      <c r="BO490" s="127"/>
      <c r="BP490" s="127"/>
      <c r="BQ490" s="127"/>
      <c r="BR490" s="127"/>
      <c r="BS490" s="127"/>
      <c r="BT490" s="118"/>
      <c r="BU490" s="118"/>
      <c r="BV490" s="118"/>
    </row>
    <row r="491" spans="1:74" ht="13.5" thickBot="1" x14ac:dyDescent="0.25">
      <c r="A491" s="84">
        <v>2165</v>
      </c>
      <c r="B491" s="309"/>
      <c r="C491" s="117"/>
      <c r="H491" s="118"/>
      <c r="L491" s="118"/>
      <c r="P491" s="118"/>
      <c r="T491" s="118"/>
      <c r="X491" s="118"/>
      <c r="AW491" s="229"/>
      <c r="AX491" s="229"/>
      <c r="AY491" s="230"/>
      <c r="AZ491" s="119"/>
      <c r="BA491" s="97"/>
      <c r="BB491" s="98"/>
      <c r="BC491" s="98"/>
      <c r="BD491" s="99"/>
      <c r="BE491" s="100"/>
      <c r="BF491" s="124"/>
      <c r="BG491" s="125"/>
      <c r="BH491" s="125"/>
      <c r="BI491" s="125"/>
      <c r="BJ491" s="125"/>
      <c r="BK491" s="125"/>
      <c r="BL491" s="126"/>
      <c r="BM491" s="127"/>
      <c r="BN491" s="127"/>
      <c r="BO491" s="127"/>
      <c r="BP491" s="127"/>
      <c r="BQ491" s="127"/>
      <c r="BR491" s="127"/>
      <c r="BS491" s="127"/>
      <c r="BT491" s="118"/>
      <c r="BU491" s="118"/>
      <c r="BV491" s="118"/>
    </row>
    <row r="492" spans="1:74" ht="13.5" thickBot="1" x14ac:dyDescent="0.25">
      <c r="A492" s="84">
        <v>2166</v>
      </c>
      <c r="B492" s="310"/>
      <c r="C492" s="117"/>
      <c r="H492" s="118"/>
      <c r="L492" s="118"/>
      <c r="P492" s="118"/>
      <c r="T492" s="118"/>
      <c r="X492" s="118"/>
      <c r="AW492" s="229"/>
      <c r="AX492" s="229"/>
      <c r="AY492" s="230"/>
      <c r="AZ492" s="119"/>
      <c r="BA492" s="97"/>
      <c r="BB492" s="98"/>
      <c r="BC492" s="98"/>
      <c r="BD492" s="98"/>
      <c r="BE492" s="116"/>
      <c r="BF492" s="124"/>
      <c r="BG492" s="125"/>
      <c r="BH492" s="125"/>
      <c r="BI492" s="125"/>
      <c r="BJ492" s="125"/>
      <c r="BK492" s="125"/>
      <c r="BL492" s="126"/>
      <c r="BM492" s="127"/>
      <c r="BN492" s="127"/>
      <c r="BO492" s="127"/>
      <c r="BP492" s="127"/>
      <c r="BQ492" s="127"/>
      <c r="BR492" s="127"/>
      <c r="BS492" s="127"/>
      <c r="BT492" s="118"/>
      <c r="BU492" s="118"/>
      <c r="BV492" s="118"/>
    </row>
    <row r="493" spans="1:74" ht="13.5" thickBot="1" x14ac:dyDescent="0.25">
      <c r="A493" s="84">
        <v>2167</v>
      </c>
      <c r="B493" s="308">
        <v>37</v>
      </c>
      <c r="C493" s="117"/>
      <c r="H493" s="118"/>
      <c r="L493" s="118"/>
      <c r="P493" s="118"/>
      <c r="T493" s="118"/>
      <c r="X493" s="118"/>
      <c r="AW493" s="229"/>
      <c r="AX493" s="229"/>
      <c r="AY493" s="230"/>
      <c r="AZ493" s="119"/>
      <c r="BA493" s="97"/>
      <c r="BB493" s="98"/>
      <c r="BC493" s="98"/>
      <c r="BD493" s="98"/>
      <c r="BE493" s="116"/>
      <c r="BF493" s="124"/>
      <c r="BG493" s="125"/>
      <c r="BH493" s="125"/>
      <c r="BI493" s="125"/>
      <c r="BJ493" s="125"/>
      <c r="BK493" s="125"/>
      <c r="BL493" s="126"/>
      <c r="BM493" s="127"/>
      <c r="BN493" s="127"/>
      <c r="BO493" s="127"/>
      <c r="BP493" s="127"/>
      <c r="BQ493" s="127"/>
      <c r="BR493" s="127"/>
      <c r="BS493" s="127"/>
      <c r="BT493" s="118"/>
      <c r="BU493" s="118"/>
      <c r="BV493" s="118"/>
    </row>
    <row r="494" spans="1:74" ht="13.5" thickBot="1" x14ac:dyDescent="0.25">
      <c r="A494" s="84">
        <v>2168</v>
      </c>
      <c r="B494" s="309"/>
      <c r="C494" s="117"/>
      <c r="H494" s="118"/>
      <c r="L494" s="118"/>
      <c r="P494" s="118"/>
      <c r="T494" s="118"/>
      <c r="X494" s="118"/>
      <c r="AW494" s="229"/>
      <c r="AX494" s="229"/>
      <c r="AY494" s="230"/>
      <c r="AZ494" s="119"/>
      <c r="BA494" s="97"/>
      <c r="BB494" s="98"/>
      <c r="BC494" s="98"/>
      <c r="BD494" s="99"/>
      <c r="BE494" s="100"/>
      <c r="BF494" s="124"/>
      <c r="BG494" s="125"/>
      <c r="BH494" s="125"/>
      <c r="BI494" s="125"/>
      <c r="BJ494" s="125"/>
      <c r="BK494" s="125"/>
      <c r="BL494" s="126"/>
      <c r="BM494" s="127"/>
      <c r="BN494" s="127"/>
      <c r="BO494" s="127"/>
      <c r="BP494" s="127"/>
      <c r="BQ494" s="127"/>
      <c r="BR494" s="127"/>
      <c r="BS494" s="127"/>
      <c r="BT494" s="118"/>
      <c r="BU494" s="118"/>
      <c r="BV494" s="118"/>
    </row>
    <row r="495" spans="1:74" ht="13.5" thickBot="1" x14ac:dyDescent="0.25">
      <c r="A495" s="84">
        <v>2169</v>
      </c>
      <c r="B495" s="309"/>
      <c r="C495" s="117"/>
      <c r="H495" s="118"/>
      <c r="L495" s="118"/>
      <c r="P495" s="118"/>
      <c r="T495" s="118"/>
      <c r="X495" s="118"/>
      <c r="AW495" s="229"/>
      <c r="AX495" s="229"/>
      <c r="AY495" s="230"/>
      <c r="AZ495" s="119"/>
      <c r="BA495" s="97"/>
      <c r="BB495" s="98"/>
      <c r="BC495" s="98"/>
      <c r="BD495" s="99"/>
      <c r="BE495" s="100"/>
      <c r="BF495" s="124"/>
      <c r="BG495" s="125"/>
      <c r="BH495" s="125"/>
      <c r="BI495" s="125"/>
      <c r="BJ495" s="125"/>
      <c r="BK495" s="125"/>
      <c r="BL495" s="126"/>
      <c r="BM495" s="127"/>
      <c r="BN495" s="127"/>
      <c r="BO495" s="127"/>
      <c r="BP495" s="127"/>
      <c r="BQ495" s="127"/>
      <c r="BR495" s="127"/>
      <c r="BS495" s="127"/>
      <c r="BT495" s="118"/>
      <c r="BU495" s="118"/>
      <c r="BV495" s="118"/>
    </row>
    <row r="496" spans="1:74" ht="13.5" thickBot="1" x14ac:dyDescent="0.25">
      <c r="A496" s="84">
        <v>2170</v>
      </c>
      <c r="B496" s="309"/>
      <c r="C496" s="117"/>
      <c r="H496" s="118"/>
      <c r="L496" s="118"/>
      <c r="P496" s="118"/>
      <c r="T496" s="118"/>
      <c r="X496" s="118"/>
      <c r="AW496" s="229"/>
      <c r="AX496" s="229"/>
      <c r="AY496" s="230"/>
      <c r="AZ496" s="119"/>
      <c r="BA496" s="97"/>
      <c r="BB496" s="98"/>
      <c r="BC496" s="98"/>
      <c r="BD496" s="99"/>
      <c r="BE496" s="100"/>
      <c r="BF496" s="124"/>
      <c r="BG496" s="125"/>
      <c r="BH496" s="125"/>
      <c r="BI496" s="125"/>
      <c r="BJ496" s="125"/>
      <c r="BK496" s="125"/>
      <c r="BL496" s="126"/>
      <c r="BM496" s="127"/>
      <c r="BN496" s="127"/>
      <c r="BO496" s="127"/>
      <c r="BP496" s="127"/>
      <c r="BQ496" s="127"/>
      <c r="BR496" s="127"/>
      <c r="BS496" s="127"/>
      <c r="BT496" s="118"/>
      <c r="BU496" s="118"/>
      <c r="BV496" s="118"/>
    </row>
    <row r="497" spans="1:74" ht="13.5" thickBot="1" x14ac:dyDescent="0.25">
      <c r="A497" s="84">
        <v>2171</v>
      </c>
      <c r="B497" s="309"/>
      <c r="C497" s="117"/>
      <c r="H497" s="118"/>
      <c r="L497" s="118"/>
      <c r="P497" s="118"/>
      <c r="T497" s="118"/>
      <c r="X497" s="118"/>
      <c r="AW497" s="229"/>
      <c r="AX497" s="229"/>
      <c r="AY497" s="230"/>
      <c r="AZ497" s="119"/>
      <c r="BA497" s="97"/>
      <c r="BB497" s="98"/>
      <c r="BC497" s="98"/>
      <c r="BD497" s="99"/>
      <c r="BE497" s="100"/>
      <c r="BF497" s="124"/>
      <c r="BG497" s="125"/>
      <c r="BH497" s="125"/>
      <c r="BI497" s="125"/>
      <c r="BJ497" s="125"/>
      <c r="BK497" s="125"/>
      <c r="BL497" s="126"/>
      <c r="BM497" s="127"/>
      <c r="BN497" s="127"/>
      <c r="BO497" s="127"/>
      <c r="BP497" s="127"/>
      <c r="BQ497" s="127"/>
      <c r="BR497" s="127"/>
      <c r="BS497" s="127"/>
      <c r="BT497" s="118"/>
      <c r="BU497" s="118"/>
      <c r="BV497" s="118"/>
    </row>
    <row r="498" spans="1:74" ht="13.5" thickBot="1" x14ac:dyDescent="0.25">
      <c r="A498" s="84">
        <v>2172</v>
      </c>
      <c r="B498" s="309"/>
      <c r="C498" s="117"/>
      <c r="H498" s="118"/>
      <c r="L498" s="118"/>
      <c r="P498" s="118"/>
      <c r="T498" s="118"/>
      <c r="X498" s="118"/>
      <c r="AW498" s="229"/>
      <c r="AX498" s="229"/>
      <c r="AY498" s="230"/>
      <c r="AZ498" s="119"/>
      <c r="BA498" s="97"/>
      <c r="BB498" s="98"/>
      <c r="BC498" s="98"/>
      <c r="BD498" s="99"/>
      <c r="BE498" s="100"/>
      <c r="BF498" s="124"/>
      <c r="BG498" s="125"/>
      <c r="BH498" s="125"/>
      <c r="BI498" s="125"/>
      <c r="BJ498" s="125"/>
      <c r="BK498" s="125"/>
      <c r="BL498" s="126"/>
      <c r="BM498" s="127"/>
      <c r="BN498" s="127"/>
      <c r="BO498" s="127"/>
      <c r="BP498" s="127"/>
      <c r="BQ498" s="127"/>
      <c r="BR498" s="127"/>
      <c r="BS498" s="127"/>
      <c r="BT498" s="118"/>
      <c r="BU498" s="118"/>
      <c r="BV498" s="118"/>
    </row>
    <row r="499" spans="1:74" ht="13.5" thickBot="1" x14ac:dyDescent="0.25">
      <c r="A499" s="84">
        <v>2173</v>
      </c>
      <c r="B499" s="310"/>
      <c r="C499" s="117"/>
      <c r="H499" s="118"/>
      <c r="L499" s="118"/>
      <c r="P499" s="118"/>
      <c r="T499" s="118"/>
      <c r="X499" s="118"/>
      <c r="AW499" s="229"/>
      <c r="AX499" s="229"/>
      <c r="AY499" s="230"/>
      <c r="AZ499" s="119"/>
      <c r="BA499" s="97"/>
      <c r="BB499" s="98"/>
      <c r="BC499" s="98"/>
      <c r="BD499" s="98"/>
      <c r="BE499" s="116"/>
      <c r="BF499" s="124"/>
      <c r="BG499" s="125"/>
      <c r="BH499" s="125"/>
      <c r="BI499" s="125"/>
      <c r="BJ499" s="125"/>
      <c r="BK499" s="125"/>
      <c r="BL499" s="126"/>
      <c r="BM499" s="127"/>
      <c r="BN499" s="127"/>
      <c r="BO499" s="127"/>
      <c r="BP499" s="127"/>
      <c r="BQ499" s="127"/>
      <c r="BR499" s="127"/>
      <c r="BS499" s="127"/>
      <c r="BT499" s="118"/>
      <c r="BU499" s="118"/>
      <c r="BV499" s="118"/>
    </row>
    <row r="500" spans="1:74" ht="13.5" thickBot="1" x14ac:dyDescent="0.25">
      <c r="A500" s="84">
        <v>2174</v>
      </c>
      <c r="B500" s="308">
        <v>38</v>
      </c>
      <c r="C500" s="117"/>
      <c r="H500" s="118"/>
      <c r="L500" s="118"/>
      <c r="P500" s="118"/>
      <c r="T500" s="118"/>
      <c r="X500" s="118"/>
      <c r="AW500" s="229"/>
      <c r="AX500" s="229"/>
      <c r="AY500" s="230"/>
      <c r="AZ500" s="119"/>
      <c r="BA500" s="120"/>
      <c r="BB500" s="121"/>
      <c r="BC500" s="122"/>
      <c r="BD500" s="122"/>
      <c r="BE500" s="123"/>
      <c r="BF500" s="124"/>
      <c r="BG500" s="125"/>
      <c r="BH500" s="125"/>
      <c r="BI500" s="125"/>
      <c r="BJ500" s="125"/>
      <c r="BK500" s="125"/>
      <c r="BL500" s="126"/>
      <c r="BM500" s="127"/>
      <c r="BN500" s="127"/>
      <c r="BO500" s="127"/>
      <c r="BP500" s="127"/>
      <c r="BQ500" s="127"/>
      <c r="BR500" s="127"/>
      <c r="BS500" s="127"/>
      <c r="BT500" s="118"/>
      <c r="BU500" s="118"/>
      <c r="BV500" s="118"/>
    </row>
    <row r="501" spans="1:74" ht="13.5" thickBot="1" x14ac:dyDescent="0.25">
      <c r="A501" s="84">
        <v>2175</v>
      </c>
      <c r="B501" s="309"/>
      <c r="C501" s="117"/>
      <c r="H501" s="118"/>
      <c r="L501" s="118"/>
      <c r="P501" s="118"/>
      <c r="T501" s="118"/>
      <c r="X501" s="118"/>
      <c r="AW501" s="229"/>
      <c r="AX501" s="229"/>
      <c r="AY501" s="230"/>
      <c r="AZ501" s="119"/>
      <c r="BA501" s="120"/>
      <c r="BB501" s="121"/>
      <c r="BC501" s="122"/>
      <c r="BD501" s="122"/>
      <c r="BE501" s="123"/>
      <c r="BF501" s="124"/>
      <c r="BG501" s="125"/>
      <c r="BH501" s="125"/>
      <c r="BI501" s="125"/>
      <c r="BJ501" s="125"/>
      <c r="BK501" s="125"/>
      <c r="BL501" s="126"/>
      <c r="BM501" s="127"/>
      <c r="BN501" s="127"/>
      <c r="BO501" s="127"/>
      <c r="BP501" s="127"/>
      <c r="BQ501" s="127"/>
      <c r="BR501" s="127"/>
      <c r="BS501" s="127"/>
      <c r="BT501" s="118"/>
      <c r="BU501" s="118"/>
      <c r="BV501" s="118"/>
    </row>
    <row r="502" spans="1:74" ht="13.5" thickBot="1" x14ac:dyDescent="0.25">
      <c r="A502" s="84">
        <v>2176</v>
      </c>
      <c r="B502" s="309"/>
      <c r="C502" s="117"/>
      <c r="H502" s="118"/>
      <c r="L502" s="118"/>
      <c r="P502" s="118"/>
      <c r="T502" s="118"/>
      <c r="X502" s="118"/>
      <c r="AW502" s="229"/>
      <c r="AX502" s="229"/>
      <c r="AY502" s="230"/>
      <c r="AZ502" s="119"/>
      <c r="BA502" s="120"/>
      <c r="BB502" s="121"/>
      <c r="BC502" s="122"/>
      <c r="BD502" s="122"/>
      <c r="BE502" s="123"/>
      <c r="BF502" s="124"/>
      <c r="BG502" s="125"/>
      <c r="BH502" s="125"/>
      <c r="BI502" s="125"/>
      <c r="BJ502" s="125"/>
      <c r="BK502" s="125"/>
      <c r="BL502" s="126"/>
      <c r="BM502" s="127"/>
      <c r="BN502" s="127"/>
      <c r="BO502" s="127"/>
      <c r="BP502" s="127"/>
      <c r="BQ502" s="127"/>
      <c r="BR502" s="127"/>
      <c r="BS502" s="127"/>
      <c r="BT502" s="118"/>
      <c r="BU502" s="118"/>
      <c r="BV502" s="118"/>
    </row>
    <row r="503" spans="1:74" ht="13.5" thickBot="1" x14ac:dyDescent="0.25">
      <c r="A503" s="84">
        <v>2177</v>
      </c>
      <c r="B503" s="309"/>
      <c r="C503" s="117"/>
      <c r="H503" s="118"/>
      <c r="L503" s="118"/>
      <c r="P503" s="118"/>
      <c r="T503" s="118"/>
      <c r="X503" s="118"/>
      <c r="AW503" s="229"/>
      <c r="AX503" s="229"/>
      <c r="AY503" s="230"/>
      <c r="AZ503" s="119"/>
      <c r="BA503" s="120"/>
      <c r="BB503" s="121"/>
      <c r="BC503" s="122"/>
      <c r="BD503" s="122"/>
      <c r="BE503" s="123"/>
      <c r="BF503" s="124"/>
      <c r="BG503" s="125"/>
      <c r="BH503" s="125"/>
      <c r="BI503" s="125"/>
      <c r="BJ503" s="125"/>
      <c r="BK503" s="125"/>
      <c r="BL503" s="126"/>
      <c r="BM503" s="127"/>
      <c r="BN503" s="127"/>
      <c r="BO503" s="127"/>
      <c r="BP503" s="127"/>
      <c r="BQ503" s="127"/>
      <c r="BR503" s="127"/>
      <c r="BS503" s="127"/>
      <c r="BT503" s="118"/>
      <c r="BU503" s="118"/>
      <c r="BV503" s="118"/>
    </row>
    <row r="504" spans="1:74" ht="13.5" thickBot="1" x14ac:dyDescent="0.25">
      <c r="A504" s="84">
        <v>2178</v>
      </c>
      <c r="B504" s="309"/>
      <c r="C504" s="117"/>
      <c r="H504" s="118"/>
      <c r="L504" s="118"/>
      <c r="P504" s="118"/>
      <c r="T504" s="118"/>
      <c r="X504" s="118"/>
      <c r="AW504" s="229"/>
      <c r="AX504" s="229"/>
      <c r="AY504" s="230"/>
      <c r="AZ504" s="119"/>
      <c r="BA504" s="120"/>
      <c r="BB504" s="121"/>
      <c r="BC504" s="122"/>
      <c r="BD504" s="122"/>
      <c r="BE504" s="123"/>
      <c r="BF504" s="124"/>
      <c r="BG504" s="125"/>
      <c r="BH504" s="125"/>
      <c r="BI504" s="125"/>
      <c r="BJ504" s="125"/>
      <c r="BK504" s="125"/>
      <c r="BL504" s="126"/>
      <c r="BM504" s="127"/>
      <c r="BN504" s="127"/>
      <c r="BO504" s="127"/>
      <c r="BP504" s="127"/>
      <c r="BQ504" s="127"/>
      <c r="BR504" s="127"/>
      <c r="BS504" s="127"/>
      <c r="BT504" s="118"/>
      <c r="BU504" s="118"/>
      <c r="BV504" s="118"/>
    </row>
    <row r="505" spans="1:74" ht="13.5" thickBot="1" x14ac:dyDescent="0.25">
      <c r="A505" s="84">
        <v>2179</v>
      </c>
      <c r="B505" s="309"/>
      <c r="C505" s="117"/>
      <c r="H505" s="118"/>
      <c r="L505" s="118"/>
      <c r="P505" s="118"/>
      <c r="T505" s="118"/>
      <c r="X505" s="118"/>
      <c r="AW505" s="229"/>
      <c r="AX505" s="229"/>
      <c r="AY505" s="230"/>
      <c r="AZ505" s="119"/>
      <c r="BA505" s="120"/>
      <c r="BB505" s="121"/>
      <c r="BC505" s="122"/>
      <c r="BD505" s="122"/>
      <c r="BE505" s="123"/>
      <c r="BF505" s="124"/>
      <c r="BG505" s="125"/>
      <c r="BH505" s="125"/>
      <c r="BI505" s="125"/>
      <c r="BJ505" s="125"/>
      <c r="BK505" s="125"/>
      <c r="BL505" s="126"/>
      <c r="BM505" s="127"/>
      <c r="BN505" s="127"/>
      <c r="BO505" s="127"/>
      <c r="BP505" s="127"/>
      <c r="BQ505" s="127"/>
      <c r="BR505" s="127"/>
      <c r="BS505" s="127"/>
      <c r="BT505" s="118"/>
      <c r="BU505" s="118"/>
      <c r="BV505" s="118"/>
    </row>
    <row r="506" spans="1:74" ht="13.5" thickBot="1" x14ac:dyDescent="0.25">
      <c r="A506" s="84">
        <v>2180</v>
      </c>
      <c r="B506" s="310"/>
      <c r="C506" s="117"/>
      <c r="H506" s="118"/>
      <c r="L506" s="118"/>
      <c r="P506" s="118"/>
      <c r="T506" s="118"/>
      <c r="X506" s="118"/>
      <c r="AW506" s="229"/>
      <c r="AX506" s="229"/>
      <c r="AY506" s="230"/>
      <c r="AZ506" s="119"/>
      <c r="BA506" s="120"/>
      <c r="BB506" s="121"/>
      <c r="BC506" s="122"/>
      <c r="BD506" s="122"/>
      <c r="BE506" s="123"/>
      <c r="BF506" s="124"/>
      <c r="BG506" s="125"/>
      <c r="BH506" s="125"/>
      <c r="BI506" s="125"/>
      <c r="BJ506" s="125"/>
      <c r="BK506" s="125"/>
      <c r="BL506" s="126"/>
      <c r="BM506" s="127"/>
      <c r="BN506" s="127"/>
      <c r="BO506" s="127"/>
      <c r="BP506" s="127"/>
      <c r="BQ506" s="127"/>
      <c r="BR506" s="127"/>
      <c r="BS506" s="127"/>
      <c r="BT506" s="118"/>
      <c r="BU506" s="118"/>
      <c r="BV506" s="118"/>
    </row>
    <row r="507" spans="1:74" ht="13.5" thickBot="1" x14ac:dyDescent="0.25">
      <c r="A507" s="84">
        <v>2181</v>
      </c>
      <c r="B507" s="308">
        <v>39</v>
      </c>
      <c r="C507" s="117"/>
      <c r="H507" s="118"/>
      <c r="L507" s="118"/>
      <c r="P507" s="118"/>
      <c r="T507" s="118"/>
      <c r="X507" s="118"/>
      <c r="AW507" s="229"/>
      <c r="AX507" s="229"/>
      <c r="AY507" s="230"/>
      <c r="AZ507" s="119"/>
      <c r="BA507" s="120"/>
      <c r="BB507" s="121"/>
      <c r="BC507" s="122"/>
      <c r="BD507" s="122"/>
      <c r="BE507" s="123"/>
      <c r="BF507" s="124"/>
      <c r="BG507" s="125"/>
      <c r="BH507" s="125"/>
      <c r="BI507" s="125"/>
      <c r="BJ507" s="125"/>
      <c r="BK507" s="125"/>
      <c r="BL507" s="126"/>
      <c r="BM507" s="127"/>
      <c r="BN507" s="127"/>
      <c r="BO507" s="127"/>
      <c r="BP507" s="127"/>
      <c r="BQ507" s="127"/>
      <c r="BR507" s="127"/>
      <c r="BS507" s="127"/>
      <c r="BT507" s="118"/>
      <c r="BU507" s="118"/>
      <c r="BV507" s="118"/>
    </row>
    <row r="508" spans="1:74" ht="13.5" thickBot="1" x14ac:dyDescent="0.25">
      <c r="A508" s="84">
        <v>2182</v>
      </c>
      <c r="B508" s="309"/>
      <c r="C508" s="117"/>
      <c r="H508" s="118"/>
      <c r="L508" s="118"/>
      <c r="P508" s="118"/>
      <c r="T508" s="118"/>
      <c r="X508" s="118"/>
      <c r="AW508" s="229"/>
      <c r="AX508" s="229"/>
      <c r="AY508" s="230"/>
      <c r="AZ508" s="119"/>
      <c r="BA508" s="120"/>
      <c r="BB508" s="121"/>
      <c r="BC508" s="122"/>
      <c r="BD508" s="122"/>
      <c r="BE508" s="123"/>
      <c r="BF508" s="124"/>
      <c r="BG508" s="125"/>
      <c r="BH508" s="125"/>
      <c r="BI508" s="125"/>
      <c r="BJ508" s="125"/>
      <c r="BK508" s="125"/>
      <c r="BL508" s="126"/>
      <c r="BM508" s="127"/>
      <c r="BN508" s="127"/>
      <c r="BO508" s="127"/>
      <c r="BP508" s="127"/>
      <c r="BQ508" s="127"/>
      <c r="BR508" s="127"/>
      <c r="BS508" s="127"/>
      <c r="BT508" s="118"/>
      <c r="BU508" s="118"/>
      <c r="BV508" s="118"/>
    </row>
    <row r="509" spans="1:74" ht="13.5" thickBot="1" x14ac:dyDescent="0.25">
      <c r="A509" s="84">
        <v>2183</v>
      </c>
      <c r="B509" s="309"/>
      <c r="C509" s="117"/>
      <c r="H509" s="118"/>
      <c r="L509" s="118"/>
      <c r="P509" s="118"/>
      <c r="T509" s="118"/>
      <c r="X509" s="118"/>
      <c r="AW509" s="229"/>
      <c r="AX509" s="229"/>
      <c r="AY509" s="230"/>
      <c r="AZ509" s="119"/>
      <c r="BA509" s="120"/>
      <c r="BB509" s="121"/>
      <c r="BC509" s="122"/>
      <c r="BD509" s="122"/>
      <c r="BE509" s="123"/>
      <c r="BF509" s="124"/>
      <c r="BG509" s="125"/>
      <c r="BH509" s="125"/>
      <c r="BI509" s="125"/>
      <c r="BJ509" s="125"/>
      <c r="BK509" s="125"/>
      <c r="BL509" s="126"/>
      <c r="BM509" s="127"/>
      <c r="BN509" s="127"/>
      <c r="BO509" s="127"/>
      <c r="BP509" s="127"/>
      <c r="BQ509" s="127"/>
      <c r="BR509" s="127"/>
      <c r="BS509" s="127"/>
      <c r="BT509" s="118"/>
      <c r="BU509" s="118"/>
      <c r="BV509" s="118"/>
    </row>
    <row r="510" spans="1:74" ht="13.5" thickBot="1" x14ac:dyDescent="0.25">
      <c r="A510" s="84">
        <v>2184</v>
      </c>
      <c r="B510" s="309"/>
      <c r="C510" s="117"/>
      <c r="H510" s="118"/>
      <c r="L510" s="118"/>
      <c r="P510" s="118"/>
      <c r="T510" s="118"/>
      <c r="X510" s="118"/>
      <c r="AW510" s="229"/>
      <c r="AX510" s="229"/>
      <c r="AY510" s="230"/>
      <c r="AZ510" s="119"/>
      <c r="BA510" s="120"/>
      <c r="BB510" s="121"/>
      <c r="BC510" s="122"/>
      <c r="BD510" s="122"/>
      <c r="BE510" s="123"/>
      <c r="BF510" s="124"/>
      <c r="BG510" s="125"/>
      <c r="BH510" s="125"/>
      <c r="BI510" s="125"/>
      <c r="BJ510" s="125"/>
      <c r="BK510" s="125"/>
      <c r="BL510" s="126"/>
      <c r="BM510" s="127"/>
      <c r="BN510" s="127"/>
      <c r="BO510" s="127"/>
      <c r="BP510" s="127"/>
      <c r="BQ510" s="127"/>
      <c r="BR510" s="127"/>
      <c r="BS510" s="127"/>
      <c r="BT510" s="118"/>
      <c r="BU510" s="118"/>
      <c r="BV510" s="118"/>
    </row>
    <row r="511" spans="1:74" ht="13.5" thickBot="1" x14ac:dyDescent="0.25">
      <c r="A511" s="84">
        <v>2185</v>
      </c>
      <c r="B511" s="309"/>
      <c r="C511" s="117"/>
      <c r="H511" s="118"/>
      <c r="L511" s="118"/>
      <c r="P511" s="118"/>
      <c r="T511" s="118"/>
      <c r="X511" s="118"/>
      <c r="AW511" s="229"/>
      <c r="AX511" s="229"/>
      <c r="AY511" s="230"/>
      <c r="AZ511" s="119"/>
      <c r="BA511" s="120"/>
      <c r="BB511" s="121"/>
      <c r="BC511" s="122"/>
      <c r="BD511" s="122"/>
      <c r="BE511" s="123"/>
      <c r="BF511" s="124"/>
      <c r="BG511" s="125"/>
      <c r="BH511" s="125"/>
      <c r="BI511" s="125"/>
      <c r="BJ511" s="125"/>
      <c r="BK511" s="125"/>
      <c r="BL511" s="126"/>
      <c r="BM511" s="127"/>
      <c r="BN511" s="127"/>
      <c r="BO511" s="127"/>
      <c r="BP511" s="127"/>
      <c r="BQ511" s="127"/>
      <c r="BR511" s="127"/>
      <c r="BS511" s="127"/>
      <c r="BT511" s="118"/>
      <c r="BU511" s="118"/>
      <c r="BV511" s="118"/>
    </row>
    <row r="512" spans="1:74" ht="13.5" thickBot="1" x14ac:dyDescent="0.25">
      <c r="A512" s="84">
        <v>2186</v>
      </c>
      <c r="B512" s="309"/>
      <c r="C512" s="117"/>
      <c r="H512" s="118"/>
      <c r="L512" s="118"/>
      <c r="P512" s="118"/>
      <c r="T512" s="118"/>
      <c r="X512" s="118"/>
      <c r="AW512" s="229"/>
      <c r="AX512" s="229"/>
      <c r="AY512" s="230"/>
      <c r="AZ512" s="119"/>
      <c r="BA512" s="120"/>
      <c r="BB512" s="121"/>
      <c r="BC512" s="122"/>
      <c r="BD512" s="122"/>
      <c r="BE512" s="123"/>
      <c r="BF512" s="124"/>
      <c r="BG512" s="125"/>
      <c r="BH512" s="125"/>
      <c r="BI512" s="125"/>
      <c r="BJ512" s="125"/>
      <c r="BK512" s="125"/>
      <c r="BL512" s="126"/>
      <c r="BM512" s="127"/>
      <c r="BN512" s="127"/>
      <c r="BO512" s="127"/>
      <c r="BP512" s="127"/>
      <c r="BQ512" s="127"/>
      <c r="BR512" s="127"/>
      <c r="BS512" s="127"/>
      <c r="BT512" s="118"/>
      <c r="BU512" s="118"/>
      <c r="BV512" s="118"/>
    </row>
    <row r="513" spans="1:74" ht="13.5" thickBot="1" x14ac:dyDescent="0.25">
      <c r="A513" s="84">
        <v>2187</v>
      </c>
      <c r="B513" s="310"/>
      <c r="C513" s="117"/>
      <c r="H513" s="118"/>
      <c r="L513" s="118"/>
      <c r="P513" s="118"/>
      <c r="T513" s="118"/>
      <c r="X513" s="118"/>
      <c r="AW513" s="229"/>
      <c r="AX513" s="229"/>
      <c r="AY513" s="230"/>
      <c r="AZ513" s="119"/>
      <c r="BA513" s="120"/>
      <c r="BB513" s="121"/>
      <c r="BC513" s="122"/>
      <c r="BD513" s="122"/>
      <c r="BE513" s="123"/>
      <c r="BF513" s="124"/>
      <c r="BG513" s="125"/>
      <c r="BH513" s="125"/>
      <c r="BI513" s="125"/>
      <c r="BJ513" s="125"/>
      <c r="BK513" s="125"/>
      <c r="BL513" s="126"/>
      <c r="BM513" s="127"/>
      <c r="BN513" s="127"/>
      <c r="BO513" s="127"/>
      <c r="BP513" s="127"/>
      <c r="BQ513" s="127"/>
      <c r="BR513" s="127"/>
      <c r="BS513" s="127"/>
      <c r="BT513" s="118"/>
      <c r="BU513" s="118"/>
      <c r="BV513" s="118"/>
    </row>
    <row r="514" spans="1:74" ht="13.5" thickBot="1" x14ac:dyDescent="0.25">
      <c r="A514" s="84">
        <v>2188</v>
      </c>
      <c r="B514" s="308">
        <v>40</v>
      </c>
      <c r="C514" s="117"/>
      <c r="H514" s="118"/>
      <c r="L514" s="118"/>
      <c r="P514" s="118"/>
      <c r="T514" s="118"/>
      <c r="X514" s="118"/>
      <c r="AW514" s="229"/>
      <c r="AX514" s="229"/>
      <c r="AY514" s="230"/>
      <c r="AZ514" s="119"/>
      <c r="BA514" s="120"/>
      <c r="BB514" s="121"/>
      <c r="BC514" s="122"/>
      <c r="BD514" s="122"/>
      <c r="BE514" s="123"/>
      <c r="BF514" s="124"/>
      <c r="BG514" s="125"/>
      <c r="BH514" s="125"/>
      <c r="BI514" s="125"/>
      <c r="BJ514" s="125"/>
      <c r="BK514" s="125"/>
      <c r="BL514" s="126"/>
      <c r="BM514" s="127"/>
      <c r="BN514" s="127"/>
      <c r="BO514" s="127"/>
      <c r="BP514" s="127"/>
      <c r="BQ514" s="127"/>
      <c r="BR514" s="127"/>
      <c r="BS514" s="127"/>
      <c r="BT514" s="118"/>
      <c r="BU514" s="118"/>
      <c r="BV514" s="118"/>
    </row>
    <row r="515" spans="1:74" ht="13.5" thickBot="1" x14ac:dyDescent="0.25">
      <c r="A515" s="84">
        <v>2189</v>
      </c>
      <c r="B515" s="309"/>
      <c r="C515" s="117"/>
      <c r="H515" s="118"/>
      <c r="L515" s="118"/>
      <c r="P515" s="118"/>
      <c r="T515" s="118"/>
      <c r="X515" s="118"/>
      <c r="AW515" s="229"/>
      <c r="AX515" s="229"/>
      <c r="AY515" s="230"/>
      <c r="AZ515" s="119"/>
      <c r="BA515" s="120"/>
      <c r="BB515" s="121"/>
      <c r="BC515" s="122"/>
      <c r="BD515" s="122"/>
      <c r="BE515" s="123"/>
      <c r="BF515" s="124"/>
      <c r="BG515" s="125"/>
      <c r="BH515" s="125"/>
      <c r="BI515" s="125"/>
      <c r="BJ515" s="125"/>
      <c r="BK515" s="125"/>
      <c r="BL515" s="126"/>
      <c r="BM515" s="127"/>
      <c r="BN515" s="127"/>
      <c r="BO515" s="127"/>
      <c r="BP515" s="127"/>
      <c r="BQ515" s="127"/>
      <c r="BR515" s="127"/>
      <c r="BS515" s="127"/>
      <c r="BT515" s="118"/>
      <c r="BU515" s="118"/>
      <c r="BV515" s="118"/>
    </row>
    <row r="516" spans="1:74" ht="13.5" thickBot="1" x14ac:dyDescent="0.25">
      <c r="A516" s="84">
        <v>2190</v>
      </c>
      <c r="B516" s="309"/>
      <c r="C516" s="117"/>
      <c r="H516" s="118"/>
      <c r="L516" s="118"/>
      <c r="P516" s="118"/>
      <c r="T516" s="118"/>
      <c r="X516" s="118"/>
      <c r="AW516" s="229"/>
      <c r="AX516" s="229"/>
      <c r="AY516" s="230"/>
      <c r="AZ516" s="119"/>
      <c r="BA516" s="120"/>
      <c r="BB516" s="121"/>
      <c r="BC516" s="122"/>
      <c r="BD516" s="122"/>
      <c r="BE516" s="123"/>
      <c r="BF516" s="124"/>
      <c r="BG516" s="125"/>
      <c r="BH516" s="125"/>
      <c r="BI516" s="125"/>
      <c r="BJ516" s="125"/>
      <c r="BK516" s="125"/>
      <c r="BL516" s="126"/>
      <c r="BM516" s="127"/>
      <c r="BN516" s="127"/>
      <c r="BO516" s="127"/>
      <c r="BP516" s="127"/>
      <c r="BQ516" s="127"/>
      <c r="BR516" s="127"/>
      <c r="BS516" s="127"/>
      <c r="BT516" s="118"/>
      <c r="BU516" s="118"/>
      <c r="BV516" s="118"/>
    </row>
    <row r="517" spans="1:74" ht="13.5" thickBot="1" x14ac:dyDescent="0.25">
      <c r="A517" s="84">
        <v>2191</v>
      </c>
      <c r="B517" s="309"/>
      <c r="C517" s="117"/>
      <c r="H517" s="118"/>
      <c r="L517" s="118"/>
      <c r="P517" s="118"/>
      <c r="T517" s="118"/>
      <c r="X517" s="118"/>
      <c r="AW517" s="229"/>
      <c r="AX517" s="229"/>
      <c r="AY517" s="230"/>
      <c r="AZ517" s="119"/>
      <c r="BA517" s="120"/>
      <c r="BB517" s="121"/>
      <c r="BC517" s="122"/>
      <c r="BD517" s="122"/>
      <c r="BE517" s="123"/>
      <c r="BF517" s="124"/>
      <c r="BG517" s="125"/>
      <c r="BH517" s="125"/>
      <c r="BI517" s="125"/>
      <c r="BJ517" s="125"/>
      <c r="BK517" s="125"/>
      <c r="BL517" s="126"/>
      <c r="BM517" s="127"/>
      <c r="BN517" s="127"/>
      <c r="BO517" s="127"/>
      <c r="BP517" s="127"/>
      <c r="BQ517" s="127"/>
      <c r="BR517" s="127"/>
      <c r="BS517" s="127"/>
      <c r="BT517" s="118"/>
      <c r="BU517" s="118"/>
      <c r="BV517" s="118"/>
    </row>
    <row r="518" spans="1:74" ht="13.5" thickBot="1" x14ac:dyDescent="0.25">
      <c r="A518" s="84">
        <v>2192</v>
      </c>
      <c r="B518" s="309"/>
      <c r="C518" s="117"/>
      <c r="H518" s="118"/>
      <c r="L518" s="118"/>
      <c r="P518" s="118"/>
      <c r="T518" s="118"/>
      <c r="X518" s="118"/>
      <c r="AW518" s="229"/>
      <c r="AX518" s="229"/>
      <c r="AY518" s="230"/>
      <c r="AZ518" s="119"/>
      <c r="BA518" s="120"/>
      <c r="BB518" s="121"/>
      <c r="BC518" s="122"/>
      <c r="BD518" s="122"/>
      <c r="BE518" s="123"/>
      <c r="BF518" s="124"/>
      <c r="BG518" s="125"/>
      <c r="BH518" s="125"/>
      <c r="BI518" s="125"/>
      <c r="BJ518" s="125"/>
      <c r="BK518" s="125"/>
      <c r="BL518" s="126"/>
      <c r="BM518" s="127"/>
      <c r="BN518" s="127"/>
      <c r="BO518" s="127"/>
      <c r="BP518" s="127"/>
      <c r="BQ518" s="127"/>
      <c r="BR518" s="127"/>
      <c r="BS518" s="127"/>
      <c r="BT518" s="118"/>
      <c r="BU518" s="118"/>
      <c r="BV518" s="118"/>
    </row>
    <row r="519" spans="1:74" ht="13.5" thickBot="1" x14ac:dyDescent="0.25">
      <c r="A519" s="84">
        <v>2193</v>
      </c>
      <c r="B519" s="309"/>
      <c r="C519" s="117"/>
      <c r="H519" s="118"/>
      <c r="L519" s="118"/>
      <c r="P519" s="118"/>
      <c r="T519" s="118"/>
      <c r="X519" s="118"/>
      <c r="AW519" s="229"/>
      <c r="AX519" s="229"/>
      <c r="AY519" s="230"/>
      <c r="AZ519" s="119"/>
      <c r="BA519" s="120"/>
      <c r="BB519" s="121"/>
      <c r="BC519" s="122"/>
      <c r="BD519" s="122"/>
      <c r="BE519" s="123"/>
      <c r="BF519" s="124"/>
      <c r="BG519" s="125"/>
      <c r="BH519" s="125"/>
      <c r="BI519" s="125"/>
      <c r="BJ519" s="125"/>
      <c r="BK519" s="125"/>
      <c r="BL519" s="126"/>
      <c r="BM519" s="127"/>
      <c r="BN519" s="127"/>
      <c r="BO519" s="127"/>
      <c r="BP519" s="127"/>
      <c r="BQ519" s="127"/>
      <c r="BR519" s="127"/>
      <c r="BS519" s="127"/>
      <c r="BT519" s="118"/>
      <c r="BU519" s="118"/>
      <c r="BV519" s="118"/>
    </row>
    <row r="520" spans="1:74" ht="13.5" thickBot="1" x14ac:dyDescent="0.25">
      <c r="A520" s="84">
        <v>2194</v>
      </c>
      <c r="B520" s="310"/>
      <c r="C520" s="117"/>
      <c r="H520" s="118"/>
      <c r="L520" s="118"/>
      <c r="P520" s="118"/>
      <c r="T520" s="118"/>
      <c r="X520" s="118"/>
      <c r="AW520" s="229"/>
      <c r="AX520" s="229"/>
      <c r="AY520" s="230"/>
      <c r="AZ520" s="119"/>
      <c r="BA520" s="120"/>
      <c r="BB520" s="121"/>
      <c r="BC520" s="122"/>
      <c r="BD520" s="122"/>
      <c r="BE520" s="123"/>
      <c r="BF520" s="124"/>
      <c r="BG520" s="125"/>
      <c r="BH520" s="125"/>
      <c r="BI520" s="125"/>
      <c r="BJ520" s="125"/>
      <c r="BK520" s="125"/>
      <c r="BL520" s="126"/>
      <c r="BM520" s="127"/>
      <c r="BN520" s="127"/>
      <c r="BO520" s="127"/>
      <c r="BP520" s="127"/>
      <c r="BQ520" s="127"/>
      <c r="BR520" s="127"/>
      <c r="BS520" s="127"/>
      <c r="BT520" s="118"/>
      <c r="BU520" s="118"/>
      <c r="BV520" s="118"/>
    </row>
    <row r="521" spans="1:74" ht="13.5" thickBot="1" x14ac:dyDescent="0.25">
      <c r="A521" s="84">
        <v>2195</v>
      </c>
      <c r="B521" s="308">
        <v>41</v>
      </c>
      <c r="C521" s="117"/>
      <c r="H521" s="118"/>
      <c r="L521" s="118"/>
      <c r="P521" s="118"/>
      <c r="T521" s="118"/>
      <c r="X521" s="118"/>
      <c r="AW521" s="229"/>
      <c r="AX521" s="229"/>
      <c r="AY521" s="230"/>
      <c r="AZ521" s="119"/>
      <c r="BA521" s="120"/>
      <c r="BB521" s="121"/>
      <c r="BC521" s="122"/>
      <c r="BD521" s="122"/>
      <c r="BE521" s="123"/>
      <c r="BF521" s="124"/>
      <c r="BG521" s="125"/>
      <c r="BH521" s="125"/>
      <c r="BI521" s="125"/>
      <c r="BJ521" s="125"/>
      <c r="BK521" s="125"/>
      <c r="BL521" s="126"/>
      <c r="BM521" s="127"/>
      <c r="BN521" s="127"/>
      <c r="BO521" s="127"/>
      <c r="BP521" s="127"/>
      <c r="BQ521" s="127"/>
      <c r="BR521" s="127"/>
      <c r="BS521" s="127"/>
      <c r="BT521" s="118"/>
      <c r="BU521" s="118"/>
      <c r="BV521" s="118"/>
    </row>
    <row r="522" spans="1:74" ht="13.5" thickBot="1" x14ac:dyDescent="0.25">
      <c r="A522" s="84">
        <v>2196</v>
      </c>
      <c r="B522" s="309"/>
      <c r="C522" s="117"/>
      <c r="H522" s="118"/>
      <c r="L522" s="118"/>
      <c r="P522" s="118"/>
      <c r="T522" s="118"/>
      <c r="X522" s="118"/>
      <c r="AW522" s="229"/>
      <c r="AX522" s="229"/>
      <c r="AY522" s="230"/>
      <c r="AZ522" s="119"/>
      <c r="BA522" s="120"/>
      <c r="BB522" s="121"/>
      <c r="BC522" s="122"/>
      <c r="BD522" s="122"/>
      <c r="BE522" s="123"/>
      <c r="BF522" s="124"/>
      <c r="BG522" s="125"/>
      <c r="BH522" s="125"/>
      <c r="BI522" s="125"/>
      <c r="BJ522" s="125"/>
      <c r="BK522" s="125"/>
      <c r="BL522" s="126"/>
      <c r="BM522" s="127"/>
      <c r="BN522" s="127"/>
      <c r="BO522" s="127"/>
      <c r="BP522" s="127"/>
      <c r="BQ522" s="127"/>
      <c r="BR522" s="127"/>
      <c r="BS522" s="127"/>
      <c r="BT522" s="118"/>
      <c r="BU522" s="118"/>
      <c r="BV522" s="118"/>
    </row>
    <row r="523" spans="1:74" ht="13.5" thickBot="1" x14ac:dyDescent="0.25">
      <c r="A523" s="84">
        <v>2197</v>
      </c>
      <c r="B523" s="309"/>
      <c r="C523" s="117"/>
      <c r="H523" s="118"/>
      <c r="L523" s="118"/>
      <c r="P523" s="118"/>
      <c r="T523" s="118"/>
      <c r="X523" s="118"/>
      <c r="AW523" s="229"/>
      <c r="AX523" s="229"/>
      <c r="AY523" s="230"/>
      <c r="AZ523" s="119"/>
      <c r="BA523" s="120"/>
      <c r="BB523" s="121"/>
      <c r="BC523" s="122"/>
      <c r="BD523" s="122"/>
      <c r="BE523" s="123"/>
      <c r="BF523" s="124"/>
      <c r="BG523" s="125"/>
      <c r="BH523" s="125"/>
      <c r="BI523" s="125"/>
      <c r="BJ523" s="125"/>
      <c r="BK523" s="125"/>
      <c r="BL523" s="126"/>
      <c r="BM523" s="127"/>
      <c r="BN523" s="127"/>
      <c r="BO523" s="127"/>
      <c r="BP523" s="127"/>
      <c r="BQ523" s="127"/>
      <c r="BR523" s="127"/>
      <c r="BS523" s="127"/>
      <c r="BT523" s="118"/>
      <c r="BU523" s="118"/>
      <c r="BV523" s="118"/>
    </row>
    <row r="524" spans="1:74" ht="13.5" thickBot="1" x14ac:dyDescent="0.25">
      <c r="A524" s="84">
        <v>2198</v>
      </c>
      <c r="B524" s="309"/>
      <c r="C524" s="117"/>
      <c r="H524" s="118"/>
      <c r="L524" s="118"/>
      <c r="P524" s="118"/>
      <c r="T524" s="118"/>
      <c r="X524" s="118"/>
      <c r="AW524" s="229"/>
      <c r="AX524" s="229"/>
      <c r="AY524" s="230"/>
      <c r="AZ524" s="119"/>
      <c r="BA524" s="120"/>
      <c r="BB524" s="121"/>
      <c r="BC524" s="122"/>
      <c r="BD524" s="122"/>
      <c r="BE524" s="123"/>
      <c r="BF524" s="124"/>
      <c r="BG524" s="125"/>
      <c r="BH524" s="125"/>
      <c r="BI524" s="125"/>
      <c r="BJ524" s="125"/>
      <c r="BK524" s="125"/>
      <c r="BL524" s="126"/>
      <c r="BM524" s="127"/>
      <c r="BN524" s="127"/>
      <c r="BO524" s="127"/>
      <c r="BP524" s="127"/>
      <c r="BQ524" s="127"/>
      <c r="BR524" s="127"/>
      <c r="BS524" s="127"/>
      <c r="BT524" s="118"/>
      <c r="BU524" s="118"/>
      <c r="BV524" s="118"/>
    </row>
    <row r="525" spans="1:74" ht="13.5" thickBot="1" x14ac:dyDescent="0.25">
      <c r="A525" s="84">
        <v>2199</v>
      </c>
      <c r="B525" s="309"/>
      <c r="C525" s="117"/>
      <c r="H525" s="118"/>
      <c r="L525" s="118"/>
      <c r="P525" s="118"/>
      <c r="T525" s="118"/>
      <c r="X525" s="118"/>
      <c r="AW525" s="229"/>
      <c r="AX525" s="229"/>
      <c r="AY525" s="230"/>
      <c r="AZ525" s="119"/>
      <c r="BA525" s="120"/>
      <c r="BB525" s="121"/>
      <c r="BC525" s="122"/>
      <c r="BD525" s="122"/>
      <c r="BE525" s="123"/>
      <c r="BF525" s="124"/>
      <c r="BG525" s="125"/>
      <c r="BH525" s="125"/>
      <c r="BI525" s="125"/>
      <c r="BJ525" s="125"/>
      <c r="BK525" s="125"/>
      <c r="BL525" s="126"/>
      <c r="BM525" s="127"/>
      <c r="BN525" s="127"/>
      <c r="BO525" s="127"/>
      <c r="BP525" s="127"/>
      <c r="BQ525" s="127"/>
      <c r="BR525" s="127"/>
      <c r="BS525" s="127"/>
      <c r="BT525" s="118"/>
      <c r="BU525" s="118"/>
      <c r="BV525" s="118"/>
    </row>
    <row r="526" spans="1:74" ht="13.5" thickBot="1" x14ac:dyDescent="0.25">
      <c r="A526" s="84">
        <v>2200</v>
      </c>
      <c r="B526" s="309"/>
      <c r="C526" s="117"/>
      <c r="H526" s="118"/>
      <c r="L526" s="118"/>
      <c r="P526" s="118"/>
      <c r="T526" s="118"/>
      <c r="X526" s="118"/>
      <c r="AW526" s="229"/>
      <c r="AX526" s="229"/>
      <c r="AY526" s="230"/>
      <c r="AZ526" s="119"/>
      <c r="BA526" s="120"/>
      <c r="BB526" s="121"/>
      <c r="BC526" s="122"/>
      <c r="BD526" s="122"/>
      <c r="BE526" s="123"/>
      <c r="BF526" s="124"/>
      <c r="BG526" s="125"/>
      <c r="BH526" s="125"/>
      <c r="BI526" s="125"/>
      <c r="BJ526" s="125"/>
      <c r="BK526" s="125"/>
      <c r="BL526" s="126"/>
      <c r="BM526" s="127"/>
      <c r="BN526" s="127"/>
      <c r="BO526" s="127"/>
      <c r="BP526" s="127"/>
      <c r="BQ526" s="127"/>
      <c r="BR526" s="127"/>
      <c r="BS526" s="127"/>
      <c r="BT526" s="118"/>
      <c r="BU526" s="118"/>
      <c r="BV526" s="118"/>
    </row>
    <row r="527" spans="1:74" x14ac:dyDescent="0.2">
      <c r="A527" s="84">
        <v>2201</v>
      </c>
      <c r="B527" s="310"/>
      <c r="C527" s="117"/>
      <c r="H527" s="118"/>
      <c r="L527" s="118"/>
      <c r="P527" s="118"/>
      <c r="T527" s="118"/>
      <c r="X527" s="118"/>
      <c r="AW527" s="229"/>
      <c r="AX527" s="229"/>
      <c r="AY527" s="230"/>
      <c r="AZ527" s="119"/>
      <c r="BA527" s="120"/>
      <c r="BB527" s="121"/>
      <c r="BC527" s="122"/>
      <c r="BD527" s="122"/>
      <c r="BE527" s="123"/>
      <c r="BF527" s="124"/>
      <c r="BG527" s="125"/>
      <c r="BH527" s="125"/>
      <c r="BI527" s="125"/>
      <c r="BJ527" s="125"/>
      <c r="BK527" s="125"/>
      <c r="BL527" s="126"/>
      <c r="BM527" s="127"/>
      <c r="BN527" s="127"/>
      <c r="BO527" s="127"/>
      <c r="BP527" s="127"/>
      <c r="BQ527" s="127"/>
      <c r="BR527" s="127"/>
      <c r="BS527" s="127"/>
      <c r="BT527" s="118"/>
      <c r="BU527" s="118"/>
      <c r="BV527" s="118"/>
    </row>
  </sheetData>
  <mergeCells count="1867">
    <mergeCell ref="DE1:DK1"/>
    <mergeCell ref="DL1:DR1"/>
    <mergeCell ref="AQ1:AS1"/>
    <mergeCell ref="AT1:AV1"/>
    <mergeCell ref="BA1:BE1"/>
    <mergeCell ref="BF1:BL1"/>
    <mergeCell ref="BM1:BS1"/>
    <mergeCell ref="BT1:CB1"/>
    <mergeCell ref="CH3:CH9"/>
    <mergeCell ref="CI3:CI9"/>
    <mergeCell ref="CC1:CK1"/>
    <mergeCell ref="CL1:CR1"/>
    <mergeCell ref="CS1:CY1"/>
    <mergeCell ref="CZ1:DD1"/>
    <mergeCell ref="CS3:CS9"/>
    <mergeCell ref="CT3:CT9"/>
    <mergeCell ref="CU3:CU9"/>
    <mergeCell ref="CV3:CV9"/>
    <mergeCell ref="DL3:DL9"/>
    <mergeCell ref="DM3:DM9"/>
    <mergeCell ref="DN3:DN9"/>
    <mergeCell ref="DO3:DO9"/>
    <mergeCell ref="DP3:DP9"/>
    <mergeCell ref="DQ3:DQ9"/>
    <mergeCell ref="DR3:DR9"/>
    <mergeCell ref="B3:B9"/>
    <mergeCell ref="CC3:CC9"/>
    <mergeCell ref="CD3:CD9"/>
    <mergeCell ref="CE3:CE9"/>
    <mergeCell ref="CF3:CF9"/>
    <mergeCell ref="CG3:CG9"/>
    <mergeCell ref="CW3:CW9"/>
    <mergeCell ref="CX3:CX9"/>
    <mergeCell ref="CY3:CY9"/>
    <mergeCell ref="CZ3:CZ9"/>
    <mergeCell ref="DA3:DA9"/>
    <mergeCell ref="DB3:DB9"/>
    <mergeCell ref="DC3:DC9"/>
    <mergeCell ref="DD3:DD9"/>
    <mergeCell ref="A1:C1"/>
    <mergeCell ref="E1:H1"/>
    <mergeCell ref="I1:L1"/>
    <mergeCell ref="M1:P1"/>
    <mergeCell ref="Q1:T1"/>
    <mergeCell ref="U1:X1"/>
    <mergeCell ref="Y1:AA1"/>
    <mergeCell ref="AB1:AD1"/>
    <mergeCell ref="AE1:AG1"/>
    <mergeCell ref="AH1:AJ1"/>
    <mergeCell ref="AK1:AM1"/>
    <mergeCell ref="AN1:AP1"/>
    <mergeCell ref="B10:B16"/>
    <mergeCell ref="CC10:CC16"/>
    <mergeCell ref="CD10:CD16"/>
    <mergeCell ref="CE10:CE16"/>
    <mergeCell ref="CF10:CF16"/>
    <mergeCell ref="CG10:CG16"/>
    <mergeCell ref="CH10:CH16"/>
    <mergeCell ref="CI10:CI16"/>
    <mergeCell ref="CS10:CS16"/>
    <mergeCell ref="CT10:CT16"/>
    <mergeCell ref="CU10:CU16"/>
    <mergeCell ref="CV10:CV16"/>
    <mergeCell ref="CW10:CW16"/>
    <mergeCell ref="CX10:CX16"/>
    <mergeCell ref="CY10:CY16"/>
    <mergeCell ref="CZ10:CZ16"/>
    <mergeCell ref="DA10:DA16"/>
    <mergeCell ref="DB10:DB16"/>
    <mergeCell ref="DC10:DC16"/>
    <mergeCell ref="DD10:DD16"/>
    <mergeCell ref="DL10:DL16"/>
    <mergeCell ref="DM10:DM16"/>
    <mergeCell ref="DN10:DN16"/>
    <mergeCell ref="DO10:DO16"/>
    <mergeCell ref="DP10:DP16"/>
    <mergeCell ref="DQ10:DQ16"/>
    <mergeCell ref="DR10:DR16"/>
    <mergeCell ref="B17:B23"/>
    <mergeCell ref="CC17:CC23"/>
    <mergeCell ref="CD17:CD23"/>
    <mergeCell ref="CE17:CE23"/>
    <mergeCell ref="CF17:CF23"/>
    <mergeCell ref="CG17:CG23"/>
    <mergeCell ref="CH17:CH23"/>
    <mergeCell ref="CI17:CI23"/>
    <mergeCell ref="CS17:CS23"/>
    <mergeCell ref="CT17:CT23"/>
    <mergeCell ref="CU17:CU23"/>
    <mergeCell ref="CV17:CV23"/>
    <mergeCell ref="CW17:CW23"/>
    <mergeCell ref="CX17:CX23"/>
    <mergeCell ref="CY17:CY23"/>
    <mergeCell ref="CZ17:CZ23"/>
    <mergeCell ref="DA17:DA23"/>
    <mergeCell ref="DB17:DB23"/>
    <mergeCell ref="DC17:DC23"/>
    <mergeCell ref="DD17:DD23"/>
    <mergeCell ref="DL17:DL23"/>
    <mergeCell ref="DM17:DM23"/>
    <mergeCell ref="DN17:DN23"/>
    <mergeCell ref="DO17:DO23"/>
    <mergeCell ref="DP17:DP23"/>
    <mergeCell ref="DQ17:DQ23"/>
    <mergeCell ref="DR17:DR23"/>
    <mergeCell ref="B24:B30"/>
    <mergeCell ref="CC24:CC30"/>
    <mergeCell ref="CD24:CD30"/>
    <mergeCell ref="CE24:CE30"/>
    <mergeCell ref="CF24:CF30"/>
    <mergeCell ref="CG24:CG30"/>
    <mergeCell ref="CH24:CH30"/>
    <mergeCell ref="CI24:CI30"/>
    <mergeCell ref="CS24:CS30"/>
    <mergeCell ref="CT24:CT30"/>
    <mergeCell ref="CU24:CU30"/>
    <mergeCell ref="CV24:CV30"/>
    <mergeCell ref="CW24:CW30"/>
    <mergeCell ref="CX24:CX30"/>
    <mergeCell ref="CY24:CY30"/>
    <mergeCell ref="CZ24:CZ30"/>
    <mergeCell ref="DA24:DA30"/>
    <mergeCell ref="DB24:DB30"/>
    <mergeCell ref="DC24:DC30"/>
    <mergeCell ref="DD24:DD30"/>
    <mergeCell ref="DL24:DL30"/>
    <mergeCell ref="DM24:DM30"/>
    <mergeCell ref="DN24:DN30"/>
    <mergeCell ref="DO24:DO30"/>
    <mergeCell ref="DP24:DP30"/>
    <mergeCell ref="DQ24:DQ30"/>
    <mergeCell ref="DR24:DR30"/>
    <mergeCell ref="B31:B37"/>
    <mergeCell ref="CC31:CC37"/>
    <mergeCell ref="CD31:CD37"/>
    <mergeCell ref="CE31:CE37"/>
    <mergeCell ref="CF31:CF37"/>
    <mergeCell ref="CG31:CG37"/>
    <mergeCell ref="CH31:CH37"/>
    <mergeCell ref="CI31:CI37"/>
    <mergeCell ref="CS31:CS37"/>
    <mergeCell ref="CT31:CT37"/>
    <mergeCell ref="CU31:CU37"/>
    <mergeCell ref="CV31:CV37"/>
    <mergeCell ref="CW31:CW37"/>
    <mergeCell ref="CX31:CX37"/>
    <mergeCell ref="CY31:CY37"/>
    <mergeCell ref="CZ31:CZ37"/>
    <mergeCell ref="DA31:DA37"/>
    <mergeCell ref="DB31:DB37"/>
    <mergeCell ref="DC31:DC37"/>
    <mergeCell ref="DD31:DD37"/>
    <mergeCell ref="DL31:DL37"/>
    <mergeCell ref="DM31:DM37"/>
    <mergeCell ref="DN31:DN37"/>
    <mergeCell ref="DO31:DO37"/>
    <mergeCell ref="DP31:DP37"/>
    <mergeCell ref="DQ31:DQ37"/>
    <mergeCell ref="DR31:DR37"/>
    <mergeCell ref="B38:B44"/>
    <mergeCell ref="CC38:CC44"/>
    <mergeCell ref="CD38:CD44"/>
    <mergeCell ref="CE38:CE44"/>
    <mergeCell ref="CF38:CF44"/>
    <mergeCell ref="CG38:CG44"/>
    <mergeCell ref="CH38:CH44"/>
    <mergeCell ref="CI38:CI44"/>
    <mergeCell ref="CS38:CS44"/>
    <mergeCell ref="CT38:CT44"/>
    <mergeCell ref="CU38:CU44"/>
    <mergeCell ref="CV38:CV44"/>
    <mergeCell ref="CW38:CW44"/>
    <mergeCell ref="CX38:CX44"/>
    <mergeCell ref="CY38:CY44"/>
    <mergeCell ref="CZ38:CZ44"/>
    <mergeCell ref="DA38:DA44"/>
    <mergeCell ref="DB38:DB44"/>
    <mergeCell ref="DC38:DC44"/>
    <mergeCell ref="DD38:DD44"/>
    <mergeCell ref="DL38:DL44"/>
    <mergeCell ref="DM38:DM44"/>
    <mergeCell ref="DN38:DN44"/>
    <mergeCell ref="DO38:DO44"/>
    <mergeCell ref="DP38:DP44"/>
    <mergeCell ref="DQ38:DQ44"/>
    <mergeCell ref="DR38:DR44"/>
    <mergeCell ref="B45:B51"/>
    <mergeCell ref="CC45:CC51"/>
    <mergeCell ref="CD45:CD51"/>
    <mergeCell ref="CE45:CE51"/>
    <mergeCell ref="CF45:CF51"/>
    <mergeCell ref="CG45:CG51"/>
    <mergeCell ref="CH45:CH51"/>
    <mergeCell ref="CI45:CI51"/>
    <mergeCell ref="CS45:CS51"/>
    <mergeCell ref="CT45:CT51"/>
    <mergeCell ref="CU45:CU51"/>
    <mergeCell ref="CV45:CV51"/>
    <mergeCell ref="CW45:CW51"/>
    <mergeCell ref="CX45:CX51"/>
    <mergeCell ref="CY45:CY51"/>
    <mergeCell ref="CZ45:CZ51"/>
    <mergeCell ref="DA45:DA51"/>
    <mergeCell ref="DB45:DB51"/>
    <mergeCell ref="DC45:DC51"/>
    <mergeCell ref="DD45:DD51"/>
    <mergeCell ref="DL45:DL51"/>
    <mergeCell ref="DM45:DM51"/>
    <mergeCell ref="DN45:DN51"/>
    <mergeCell ref="DO45:DO51"/>
    <mergeCell ref="DP45:DP51"/>
    <mergeCell ref="DQ45:DQ51"/>
    <mergeCell ref="DR45:DR51"/>
    <mergeCell ref="B52:B58"/>
    <mergeCell ref="CC52:CC58"/>
    <mergeCell ref="CD52:CD58"/>
    <mergeCell ref="CE52:CE58"/>
    <mergeCell ref="CF52:CF58"/>
    <mergeCell ref="CG52:CG58"/>
    <mergeCell ref="CH52:CH58"/>
    <mergeCell ref="CI52:CI58"/>
    <mergeCell ref="CS52:CS58"/>
    <mergeCell ref="CT52:CT58"/>
    <mergeCell ref="CU52:CU58"/>
    <mergeCell ref="CV52:CV58"/>
    <mergeCell ref="CW52:CW58"/>
    <mergeCell ref="CX52:CX58"/>
    <mergeCell ref="CY52:CY58"/>
    <mergeCell ref="CZ52:CZ58"/>
    <mergeCell ref="DA52:DA58"/>
    <mergeCell ref="DB52:DB58"/>
    <mergeCell ref="DC52:DC58"/>
    <mergeCell ref="DD52:DD58"/>
    <mergeCell ref="DL52:DL58"/>
    <mergeCell ref="DM52:DM58"/>
    <mergeCell ref="DN52:DN58"/>
    <mergeCell ref="DO52:DO58"/>
    <mergeCell ref="DP52:DP58"/>
    <mergeCell ref="DQ52:DQ58"/>
    <mergeCell ref="DR52:DR58"/>
    <mergeCell ref="B59:B65"/>
    <mergeCell ref="CC59:CC65"/>
    <mergeCell ref="CD59:CD65"/>
    <mergeCell ref="CE59:CE65"/>
    <mergeCell ref="CF59:CF65"/>
    <mergeCell ref="CG59:CG65"/>
    <mergeCell ref="CH59:CH65"/>
    <mergeCell ref="CI59:CI65"/>
    <mergeCell ref="CS59:CS65"/>
    <mergeCell ref="CT59:CT65"/>
    <mergeCell ref="CU59:CU65"/>
    <mergeCell ref="CV59:CV65"/>
    <mergeCell ref="CW59:CW65"/>
    <mergeCell ref="CX59:CX65"/>
    <mergeCell ref="CY59:CY65"/>
    <mergeCell ref="CZ59:CZ65"/>
    <mergeCell ref="DA59:DA65"/>
    <mergeCell ref="DB59:DB65"/>
    <mergeCell ref="DC59:DC65"/>
    <mergeCell ref="DD59:DD65"/>
    <mergeCell ref="DL59:DL65"/>
    <mergeCell ref="DM59:DM65"/>
    <mergeCell ref="DN59:DN65"/>
    <mergeCell ref="DO59:DO65"/>
    <mergeCell ref="DP59:DP65"/>
    <mergeCell ref="DQ59:DQ65"/>
    <mergeCell ref="DR59:DR65"/>
    <mergeCell ref="B66:B72"/>
    <mergeCell ref="CC66:CC72"/>
    <mergeCell ref="CD66:CD72"/>
    <mergeCell ref="CE66:CE72"/>
    <mergeCell ref="CF66:CF72"/>
    <mergeCell ref="CG66:CG72"/>
    <mergeCell ref="CH66:CH72"/>
    <mergeCell ref="CI66:CI72"/>
    <mergeCell ref="CS66:CS72"/>
    <mergeCell ref="CT66:CT72"/>
    <mergeCell ref="CU66:CU72"/>
    <mergeCell ref="CV66:CV72"/>
    <mergeCell ref="CW66:CW72"/>
    <mergeCell ref="CX66:CX72"/>
    <mergeCell ref="CY66:CY72"/>
    <mergeCell ref="CZ66:CZ72"/>
    <mergeCell ref="DA66:DA72"/>
    <mergeCell ref="DB66:DB72"/>
    <mergeCell ref="DC66:DC72"/>
    <mergeCell ref="DD66:DD72"/>
    <mergeCell ref="DL66:DL72"/>
    <mergeCell ref="DM66:DM72"/>
    <mergeCell ref="DN66:DN72"/>
    <mergeCell ref="DO66:DO72"/>
    <mergeCell ref="DP66:DP72"/>
    <mergeCell ref="DQ66:DQ72"/>
    <mergeCell ref="DR66:DR72"/>
    <mergeCell ref="B73:B79"/>
    <mergeCell ref="CC73:CC79"/>
    <mergeCell ref="CD73:CD79"/>
    <mergeCell ref="CE73:CE79"/>
    <mergeCell ref="CF73:CF79"/>
    <mergeCell ref="CG73:CG79"/>
    <mergeCell ref="CH73:CH79"/>
    <mergeCell ref="CI73:CI79"/>
    <mergeCell ref="CS73:CS79"/>
    <mergeCell ref="CT73:CT79"/>
    <mergeCell ref="CU73:CU79"/>
    <mergeCell ref="CV73:CV79"/>
    <mergeCell ref="CW73:CW79"/>
    <mergeCell ref="CX73:CX79"/>
    <mergeCell ref="CY73:CY79"/>
    <mergeCell ref="CZ73:CZ79"/>
    <mergeCell ref="DA73:DA79"/>
    <mergeCell ref="DB73:DB79"/>
    <mergeCell ref="DC73:DC79"/>
    <mergeCell ref="DD73:DD79"/>
    <mergeCell ref="DL73:DL79"/>
    <mergeCell ref="DM73:DM79"/>
    <mergeCell ref="DN73:DN79"/>
    <mergeCell ref="DO73:DO79"/>
    <mergeCell ref="DP73:DP79"/>
    <mergeCell ref="DQ73:DQ79"/>
    <mergeCell ref="DR73:DR79"/>
    <mergeCell ref="B80:B86"/>
    <mergeCell ref="CC80:CC86"/>
    <mergeCell ref="CD80:CD86"/>
    <mergeCell ref="CE80:CE86"/>
    <mergeCell ref="CF80:CF86"/>
    <mergeCell ref="CG80:CG86"/>
    <mergeCell ref="CH80:CH86"/>
    <mergeCell ref="CI80:CI86"/>
    <mergeCell ref="CS80:CS86"/>
    <mergeCell ref="CT80:CT86"/>
    <mergeCell ref="CU80:CU86"/>
    <mergeCell ref="CV80:CV86"/>
    <mergeCell ref="CW80:CW86"/>
    <mergeCell ref="CX80:CX86"/>
    <mergeCell ref="CY80:CY86"/>
    <mergeCell ref="CZ80:CZ86"/>
    <mergeCell ref="DA80:DA86"/>
    <mergeCell ref="DB80:DB86"/>
    <mergeCell ref="DC80:DC86"/>
    <mergeCell ref="DD80:DD86"/>
    <mergeCell ref="DL80:DL86"/>
    <mergeCell ref="DM80:DM86"/>
    <mergeCell ref="DN80:DN86"/>
    <mergeCell ref="DO80:DO86"/>
    <mergeCell ref="DP80:DP86"/>
    <mergeCell ref="DQ80:DQ86"/>
    <mergeCell ref="DR80:DR86"/>
    <mergeCell ref="B87:B93"/>
    <mergeCell ref="CC87:CC93"/>
    <mergeCell ref="CD87:CD93"/>
    <mergeCell ref="CE87:CE93"/>
    <mergeCell ref="CF87:CF93"/>
    <mergeCell ref="CG87:CG93"/>
    <mergeCell ref="CH87:CH93"/>
    <mergeCell ref="CI87:CI93"/>
    <mergeCell ref="CS87:CS93"/>
    <mergeCell ref="CT87:CT93"/>
    <mergeCell ref="CU87:CU93"/>
    <mergeCell ref="CV87:CV93"/>
    <mergeCell ref="CW87:CW93"/>
    <mergeCell ref="CX87:CX93"/>
    <mergeCell ref="CY87:CY93"/>
    <mergeCell ref="CZ87:CZ93"/>
    <mergeCell ref="DA87:DA93"/>
    <mergeCell ref="DB87:DB93"/>
    <mergeCell ref="DC87:DC93"/>
    <mergeCell ref="DD87:DD93"/>
    <mergeCell ref="DL87:DL93"/>
    <mergeCell ref="DM87:DM93"/>
    <mergeCell ref="DN87:DN93"/>
    <mergeCell ref="DO87:DO93"/>
    <mergeCell ref="DP87:DP93"/>
    <mergeCell ref="DQ87:DQ93"/>
    <mergeCell ref="DR87:DR93"/>
    <mergeCell ref="B94:B100"/>
    <mergeCell ref="CC94:CC100"/>
    <mergeCell ref="CD94:CD100"/>
    <mergeCell ref="CE94:CE100"/>
    <mergeCell ref="CF94:CF100"/>
    <mergeCell ref="CG94:CG100"/>
    <mergeCell ref="CH94:CH100"/>
    <mergeCell ref="CI94:CI100"/>
    <mergeCell ref="CS94:CS100"/>
    <mergeCell ref="CT94:CT100"/>
    <mergeCell ref="CU94:CU100"/>
    <mergeCell ref="CV94:CV100"/>
    <mergeCell ref="CW94:CW100"/>
    <mergeCell ref="CX94:CX100"/>
    <mergeCell ref="CY94:CY100"/>
    <mergeCell ref="CZ94:CZ100"/>
    <mergeCell ref="DA94:DA100"/>
    <mergeCell ref="DB94:DB100"/>
    <mergeCell ref="DC94:DC100"/>
    <mergeCell ref="DD94:DD100"/>
    <mergeCell ref="DL94:DL100"/>
    <mergeCell ref="DM94:DM100"/>
    <mergeCell ref="DN94:DN100"/>
    <mergeCell ref="DO94:DO100"/>
    <mergeCell ref="DP94:DP100"/>
    <mergeCell ref="DQ94:DQ100"/>
    <mergeCell ref="DR94:DR100"/>
    <mergeCell ref="B101:B107"/>
    <mergeCell ref="CC101:CC107"/>
    <mergeCell ref="CD101:CD107"/>
    <mergeCell ref="CE101:CE107"/>
    <mergeCell ref="CF101:CF107"/>
    <mergeCell ref="CG101:CG107"/>
    <mergeCell ref="CH101:CH107"/>
    <mergeCell ref="CI101:CI107"/>
    <mergeCell ref="CS101:CS107"/>
    <mergeCell ref="CT101:CT107"/>
    <mergeCell ref="CU101:CU107"/>
    <mergeCell ref="CV101:CV107"/>
    <mergeCell ref="CW101:CW107"/>
    <mergeCell ref="CX101:CX107"/>
    <mergeCell ref="CY101:CY107"/>
    <mergeCell ref="CZ101:CZ107"/>
    <mergeCell ref="DA101:DA107"/>
    <mergeCell ref="DB101:DB107"/>
    <mergeCell ref="DC101:DC107"/>
    <mergeCell ref="DD101:DD107"/>
    <mergeCell ref="DL101:DL107"/>
    <mergeCell ref="DM101:DM107"/>
    <mergeCell ref="DN101:DN107"/>
    <mergeCell ref="DO101:DO107"/>
    <mergeCell ref="DP101:DP107"/>
    <mergeCell ref="DQ101:DQ107"/>
    <mergeCell ref="DR101:DR107"/>
    <mergeCell ref="B108:B114"/>
    <mergeCell ref="CC108:CC114"/>
    <mergeCell ref="CD108:CD114"/>
    <mergeCell ref="CE108:CE114"/>
    <mergeCell ref="CF108:CF114"/>
    <mergeCell ref="CG108:CG114"/>
    <mergeCell ref="CH108:CH114"/>
    <mergeCell ref="CI108:CI114"/>
    <mergeCell ref="CS108:CS114"/>
    <mergeCell ref="CT108:CT114"/>
    <mergeCell ref="CU108:CU114"/>
    <mergeCell ref="CV108:CV114"/>
    <mergeCell ref="CW108:CW114"/>
    <mergeCell ref="CX108:CX114"/>
    <mergeCell ref="CY108:CY114"/>
    <mergeCell ref="CZ108:CZ114"/>
    <mergeCell ref="DA108:DA114"/>
    <mergeCell ref="DB108:DB114"/>
    <mergeCell ref="DC108:DC114"/>
    <mergeCell ref="DD108:DD114"/>
    <mergeCell ref="DL108:DL114"/>
    <mergeCell ref="DM108:DM114"/>
    <mergeCell ref="DN108:DN114"/>
    <mergeCell ref="DO108:DO114"/>
    <mergeCell ref="DP108:DP114"/>
    <mergeCell ref="DQ108:DQ114"/>
    <mergeCell ref="DR108:DR114"/>
    <mergeCell ref="B115:B121"/>
    <mergeCell ref="CC115:CC121"/>
    <mergeCell ref="CD115:CD121"/>
    <mergeCell ref="CE115:CE121"/>
    <mergeCell ref="CF115:CF121"/>
    <mergeCell ref="CG115:CG121"/>
    <mergeCell ref="CH115:CH121"/>
    <mergeCell ref="CI115:CI121"/>
    <mergeCell ref="CS115:CS121"/>
    <mergeCell ref="CT115:CT121"/>
    <mergeCell ref="CU115:CU121"/>
    <mergeCell ref="CV115:CV121"/>
    <mergeCell ref="CW115:CW121"/>
    <mergeCell ref="CX115:CX121"/>
    <mergeCell ref="CY115:CY121"/>
    <mergeCell ref="CZ115:CZ121"/>
    <mergeCell ref="DA115:DA121"/>
    <mergeCell ref="DB115:DB121"/>
    <mergeCell ref="DC115:DC121"/>
    <mergeCell ref="DD115:DD121"/>
    <mergeCell ref="DL115:DL121"/>
    <mergeCell ref="DM115:DM121"/>
    <mergeCell ref="DN115:DN121"/>
    <mergeCell ref="DO115:DO121"/>
    <mergeCell ref="DP115:DP121"/>
    <mergeCell ref="DQ115:DQ121"/>
    <mergeCell ref="DR115:DR121"/>
    <mergeCell ref="B122:B128"/>
    <mergeCell ref="CC122:CC128"/>
    <mergeCell ref="CD122:CD128"/>
    <mergeCell ref="CE122:CE128"/>
    <mergeCell ref="CF122:CF128"/>
    <mergeCell ref="CG122:CG128"/>
    <mergeCell ref="CH122:CH128"/>
    <mergeCell ref="CI122:CI128"/>
    <mergeCell ref="CS122:CS128"/>
    <mergeCell ref="CT122:CT128"/>
    <mergeCell ref="CU122:CU128"/>
    <mergeCell ref="CV122:CV128"/>
    <mergeCell ref="CW122:CW128"/>
    <mergeCell ref="CX122:CX128"/>
    <mergeCell ref="CY122:CY128"/>
    <mergeCell ref="CZ122:CZ128"/>
    <mergeCell ref="DA122:DA128"/>
    <mergeCell ref="DB122:DB128"/>
    <mergeCell ref="DC122:DC128"/>
    <mergeCell ref="DD122:DD128"/>
    <mergeCell ref="DL122:DL128"/>
    <mergeCell ref="DM122:DM128"/>
    <mergeCell ref="DN122:DN128"/>
    <mergeCell ref="DO122:DO128"/>
    <mergeCell ref="DP122:DP128"/>
    <mergeCell ref="DQ122:DQ128"/>
    <mergeCell ref="DR122:DR128"/>
    <mergeCell ref="B129:B135"/>
    <mergeCell ref="CC129:CC135"/>
    <mergeCell ref="CD129:CD135"/>
    <mergeCell ref="CE129:CE135"/>
    <mergeCell ref="CF129:CF135"/>
    <mergeCell ref="CG129:CG135"/>
    <mergeCell ref="CH129:CH135"/>
    <mergeCell ref="CI129:CI135"/>
    <mergeCell ref="CS129:CS135"/>
    <mergeCell ref="CT129:CT135"/>
    <mergeCell ref="CU129:CU135"/>
    <mergeCell ref="CV129:CV135"/>
    <mergeCell ref="CW129:CW135"/>
    <mergeCell ref="CX129:CX135"/>
    <mergeCell ref="CY129:CY135"/>
    <mergeCell ref="CZ129:CZ135"/>
    <mergeCell ref="DA129:DA135"/>
    <mergeCell ref="DB129:DB135"/>
    <mergeCell ref="DC129:DC135"/>
    <mergeCell ref="DD129:DD135"/>
    <mergeCell ref="DL129:DL135"/>
    <mergeCell ref="DM129:DM135"/>
    <mergeCell ref="DN129:DN135"/>
    <mergeCell ref="DO129:DO135"/>
    <mergeCell ref="DP129:DP135"/>
    <mergeCell ref="DQ129:DQ135"/>
    <mergeCell ref="DR129:DR135"/>
    <mergeCell ref="B136:B142"/>
    <mergeCell ref="CC136:CC142"/>
    <mergeCell ref="CD136:CD142"/>
    <mergeCell ref="CE136:CE142"/>
    <mergeCell ref="CF136:CF142"/>
    <mergeCell ref="CG136:CG142"/>
    <mergeCell ref="CH136:CH142"/>
    <mergeCell ref="CI136:CI142"/>
    <mergeCell ref="CS136:CS142"/>
    <mergeCell ref="CT136:CT142"/>
    <mergeCell ref="CU136:CU142"/>
    <mergeCell ref="CV136:CV142"/>
    <mergeCell ref="CW136:CW142"/>
    <mergeCell ref="CX136:CX142"/>
    <mergeCell ref="CY136:CY142"/>
    <mergeCell ref="CZ136:CZ142"/>
    <mergeCell ref="DA136:DA142"/>
    <mergeCell ref="DB136:DB142"/>
    <mergeCell ref="DC136:DC142"/>
    <mergeCell ref="DD136:DD142"/>
    <mergeCell ref="DL136:DL142"/>
    <mergeCell ref="DM136:DM142"/>
    <mergeCell ref="DN136:DN142"/>
    <mergeCell ref="DO136:DO142"/>
    <mergeCell ref="DP136:DP142"/>
    <mergeCell ref="DQ136:DQ142"/>
    <mergeCell ref="DR136:DR142"/>
    <mergeCell ref="B143:B149"/>
    <mergeCell ref="CC143:CC149"/>
    <mergeCell ref="CD143:CD149"/>
    <mergeCell ref="CE143:CE149"/>
    <mergeCell ref="CF143:CF149"/>
    <mergeCell ref="CG143:CG149"/>
    <mergeCell ref="CH143:CH149"/>
    <mergeCell ref="CI143:CI149"/>
    <mergeCell ref="CS143:CS149"/>
    <mergeCell ref="CT143:CT149"/>
    <mergeCell ref="CU143:CU149"/>
    <mergeCell ref="CV143:CV149"/>
    <mergeCell ref="CW143:CW149"/>
    <mergeCell ref="CX143:CX149"/>
    <mergeCell ref="CY143:CY149"/>
    <mergeCell ref="CZ143:CZ149"/>
    <mergeCell ref="DA143:DA149"/>
    <mergeCell ref="DB143:DB149"/>
    <mergeCell ref="DC143:DC149"/>
    <mergeCell ref="DD143:DD149"/>
    <mergeCell ref="DL143:DL149"/>
    <mergeCell ref="DM143:DM149"/>
    <mergeCell ref="DN143:DN149"/>
    <mergeCell ref="DO143:DO149"/>
    <mergeCell ref="DP143:DP149"/>
    <mergeCell ref="DQ143:DQ149"/>
    <mergeCell ref="DR143:DR149"/>
    <mergeCell ref="B150:B156"/>
    <mergeCell ref="CC150:CC156"/>
    <mergeCell ref="CD150:CD156"/>
    <mergeCell ref="CE150:CE156"/>
    <mergeCell ref="CF150:CF156"/>
    <mergeCell ref="CG150:CG156"/>
    <mergeCell ref="CH150:CH156"/>
    <mergeCell ref="CI150:CI156"/>
    <mergeCell ref="CS150:CS156"/>
    <mergeCell ref="CT150:CT156"/>
    <mergeCell ref="CU150:CU156"/>
    <mergeCell ref="CV150:CV156"/>
    <mergeCell ref="CW150:CW156"/>
    <mergeCell ref="CX150:CX156"/>
    <mergeCell ref="CY150:CY156"/>
    <mergeCell ref="CZ150:CZ156"/>
    <mergeCell ref="DA150:DA156"/>
    <mergeCell ref="DB150:DB156"/>
    <mergeCell ref="DC150:DC156"/>
    <mergeCell ref="DD150:DD156"/>
    <mergeCell ref="DL150:DL156"/>
    <mergeCell ref="DM150:DM156"/>
    <mergeCell ref="DN150:DN156"/>
    <mergeCell ref="DO150:DO156"/>
    <mergeCell ref="DP150:DP156"/>
    <mergeCell ref="DQ150:DQ156"/>
    <mergeCell ref="DR150:DR156"/>
    <mergeCell ref="B157:B163"/>
    <mergeCell ref="CC157:CC163"/>
    <mergeCell ref="CD157:CD163"/>
    <mergeCell ref="CE157:CE163"/>
    <mergeCell ref="CF157:CF163"/>
    <mergeCell ref="CG157:CG163"/>
    <mergeCell ref="CH157:CH163"/>
    <mergeCell ref="CI157:CI163"/>
    <mergeCell ref="CS157:CS163"/>
    <mergeCell ref="CT157:CT163"/>
    <mergeCell ref="CU157:CU163"/>
    <mergeCell ref="CV157:CV163"/>
    <mergeCell ref="CW157:CW163"/>
    <mergeCell ref="CX157:CX163"/>
    <mergeCell ref="CY157:CY163"/>
    <mergeCell ref="CZ157:CZ163"/>
    <mergeCell ref="DA157:DA163"/>
    <mergeCell ref="DB157:DB163"/>
    <mergeCell ref="DC157:DC163"/>
    <mergeCell ref="DD157:DD163"/>
    <mergeCell ref="DL157:DL163"/>
    <mergeCell ref="DM157:DM163"/>
    <mergeCell ref="DN157:DN163"/>
    <mergeCell ref="DO157:DO163"/>
    <mergeCell ref="DP157:DP163"/>
    <mergeCell ref="DQ157:DQ163"/>
    <mergeCell ref="DR157:DR163"/>
    <mergeCell ref="B164:B170"/>
    <mergeCell ref="CC164:CC170"/>
    <mergeCell ref="CD164:CD170"/>
    <mergeCell ref="CE164:CE170"/>
    <mergeCell ref="CF164:CF170"/>
    <mergeCell ref="CG164:CG170"/>
    <mergeCell ref="CH164:CH170"/>
    <mergeCell ref="CI164:CI170"/>
    <mergeCell ref="CS164:CS170"/>
    <mergeCell ref="CT164:CT170"/>
    <mergeCell ref="CU164:CU170"/>
    <mergeCell ref="CV164:CV170"/>
    <mergeCell ref="CW164:CW170"/>
    <mergeCell ref="CX164:CX170"/>
    <mergeCell ref="CY164:CY170"/>
    <mergeCell ref="CZ164:CZ170"/>
    <mergeCell ref="DA164:DA170"/>
    <mergeCell ref="DB164:DB170"/>
    <mergeCell ref="DC164:DC170"/>
    <mergeCell ref="DD164:DD170"/>
    <mergeCell ref="DL164:DL170"/>
    <mergeCell ref="DM164:DM170"/>
    <mergeCell ref="DN164:DN170"/>
    <mergeCell ref="DO164:DO170"/>
    <mergeCell ref="DP164:DP170"/>
    <mergeCell ref="DQ164:DQ170"/>
    <mergeCell ref="DR164:DR170"/>
    <mergeCell ref="B171:B177"/>
    <mergeCell ref="CC171:CC177"/>
    <mergeCell ref="CD171:CD177"/>
    <mergeCell ref="CE171:CE177"/>
    <mergeCell ref="CF171:CF177"/>
    <mergeCell ref="CG171:CG177"/>
    <mergeCell ref="CH171:CH177"/>
    <mergeCell ref="CI171:CI177"/>
    <mergeCell ref="CS171:CS177"/>
    <mergeCell ref="CT171:CT177"/>
    <mergeCell ref="CU171:CU177"/>
    <mergeCell ref="CV171:CV177"/>
    <mergeCell ref="CW171:CW177"/>
    <mergeCell ref="CX171:CX177"/>
    <mergeCell ref="CY171:CY177"/>
    <mergeCell ref="CZ171:CZ177"/>
    <mergeCell ref="DA171:DA177"/>
    <mergeCell ref="DB171:DB177"/>
    <mergeCell ref="DC171:DC177"/>
    <mergeCell ref="DD171:DD177"/>
    <mergeCell ref="DL171:DL177"/>
    <mergeCell ref="DM171:DM177"/>
    <mergeCell ref="DN171:DN177"/>
    <mergeCell ref="DO171:DO177"/>
    <mergeCell ref="DP171:DP177"/>
    <mergeCell ref="DQ171:DQ177"/>
    <mergeCell ref="DR171:DR177"/>
    <mergeCell ref="B178:B184"/>
    <mergeCell ref="CC178:CC184"/>
    <mergeCell ref="CD178:CD184"/>
    <mergeCell ref="CE178:CE184"/>
    <mergeCell ref="CF178:CF184"/>
    <mergeCell ref="CG178:CG184"/>
    <mergeCell ref="CH178:CH184"/>
    <mergeCell ref="CI178:CI184"/>
    <mergeCell ref="CS178:CS184"/>
    <mergeCell ref="CT178:CT184"/>
    <mergeCell ref="CU178:CU184"/>
    <mergeCell ref="CV178:CV184"/>
    <mergeCell ref="CW178:CW184"/>
    <mergeCell ref="CX178:CX184"/>
    <mergeCell ref="CY178:CY184"/>
    <mergeCell ref="CZ178:CZ184"/>
    <mergeCell ref="DA178:DA184"/>
    <mergeCell ref="DB178:DB184"/>
    <mergeCell ref="DC178:DC184"/>
    <mergeCell ref="DD178:DD184"/>
    <mergeCell ref="DL178:DL184"/>
    <mergeCell ref="DM178:DM184"/>
    <mergeCell ref="DN178:DN184"/>
    <mergeCell ref="DO178:DO184"/>
    <mergeCell ref="DP178:DP184"/>
    <mergeCell ref="DQ178:DQ184"/>
    <mergeCell ref="DR178:DR184"/>
    <mergeCell ref="B185:B191"/>
    <mergeCell ref="CC185:CC191"/>
    <mergeCell ref="CD185:CD191"/>
    <mergeCell ref="CE185:CE191"/>
    <mergeCell ref="CF185:CF191"/>
    <mergeCell ref="CG185:CG191"/>
    <mergeCell ref="CH185:CH191"/>
    <mergeCell ref="CI185:CI191"/>
    <mergeCell ref="CS185:CS191"/>
    <mergeCell ref="CT185:CT191"/>
    <mergeCell ref="CU185:CU191"/>
    <mergeCell ref="CV185:CV191"/>
    <mergeCell ref="CW185:CW191"/>
    <mergeCell ref="CX185:CX191"/>
    <mergeCell ref="CY185:CY191"/>
    <mergeCell ref="CZ185:CZ191"/>
    <mergeCell ref="DA185:DA191"/>
    <mergeCell ref="DB185:DB191"/>
    <mergeCell ref="DC185:DC191"/>
    <mergeCell ref="DD185:DD191"/>
    <mergeCell ref="DL185:DL191"/>
    <mergeCell ref="DM185:DM191"/>
    <mergeCell ref="DN185:DN191"/>
    <mergeCell ref="DO185:DO191"/>
    <mergeCell ref="DP185:DP191"/>
    <mergeCell ref="DQ185:DQ191"/>
    <mergeCell ref="DR185:DR191"/>
    <mergeCell ref="B192:B198"/>
    <mergeCell ref="CC192:CC198"/>
    <mergeCell ref="CD192:CD198"/>
    <mergeCell ref="CE192:CE198"/>
    <mergeCell ref="CF192:CF198"/>
    <mergeCell ref="CG192:CG198"/>
    <mergeCell ref="CH192:CH198"/>
    <mergeCell ref="CI192:CI198"/>
    <mergeCell ref="CS192:CS198"/>
    <mergeCell ref="CT192:CT198"/>
    <mergeCell ref="CU192:CU198"/>
    <mergeCell ref="CV192:CV198"/>
    <mergeCell ref="CW192:CW198"/>
    <mergeCell ref="CX192:CX198"/>
    <mergeCell ref="CY192:CY198"/>
    <mergeCell ref="CZ192:CZ198"/>
    <mergeCell ref="DA192:DA198"/>
    <mergeCell ref="DB192:DB198"/>
    <mergeCell ref="DC192:DC198"/>
    <mergeCell ref="DD192:DD198"/>
    <mergeCell ref="DL192:DL198"/>
    <mergeCell ref="DM192:DM198"/>
    <mergeCell ref="DN192:DN198"/>
    <mergeCell ref="DO192:DO198"/>
    <mergeCell ref="DP192:DP198"/>
    <mergeCell ref="DQ192:DQ198"/>
    <mergeCell ref="DR192:DR198"/>
    <mergeCell ref="B199:B205"/>
    <mergeCell ref="CC199:CC205"/>
    <mergeCell ref="CD199:CD205"/>
    <mergeCell ref="CE199:CE205"/>
    <mergeCell ref="CF199:CF205"/>
    <mergeCell ref="CG199:CG205"/>
    <mergeCell ref="CH199:CH205"/>
    <mergeCell ref="CI199:CI205"/>
    <mergeCell ref="CS199:CS205"/>
    <mergeCell ref="CT199:CT205"/>
    <mergeCell ref="CU199:CU205"/>
    <mergeCell ref="CV199:CV205"/>
    <mergeCell ref="CW199:CW205"/>
    <mergeCell ref="CX199:CX205"/>
    <mergeCell ref="CY199:CY205"/>
    <mergeCell ref="CZ199:CZ205"/>
    <mergeCell ref="DA199:DA205"/>
    <mergeCell ref="DB199:DB205"/>
    <mergeCell ref="DC199:DC205"/>
    <mergeCell ref="DD199:DD205"/>
    <mergeCell ref="DL199:DL205"/>
    <mergeCell ref="DM199:DM205"/>
    <mergeCell ref="DN199:DN205"/>
    <mergeCell ref="DO199:DO205"/>
    <mergeCell ref="DP199:DP205"/>
    <mergeCell ref="DQ199:DQ205"/>
    <mergeCell ref="DR199:DR205"/>
    <mergeCell ref="B206:B212"/>
    <mergeCell ref="CC206:CC212"/>
    <mergeCell ref="CD206:CD212"/>
    <mergeCell ref="CE206:CE212"/>
    <mergeCell ref="CF206:CF212"/>
    <mergeCell ref="CG206:CG212"/>
    <mergeCell ref="CH206:CH212"/>
    <mergeCell ref="CI206:CI212"/>
    <mergeCell ref="CS206:CS212"/>
    <mergeCell ref="CT206:CT212"/>
    <mergeCell ref="CU206:CU212"/>
    <mergeCell ref="CV206:CV212"/>
    <mergeCell ref="CW206:CW212"/>
    <mergeCell ref="CX206:CX212"/>
    <mergeCell ref="CY206:CY212"/>
    <mergeCell ref="CZ206:CZ212"/>
    <mergeCell ref="DA206:DA212"/>
    <mergeCell ref="DB206:DB212"/>
    <mergeCell ref="DC206:DC212"/>
    <mergeCell ref="DD206:DD212"/>
    <mergeCell ref="DL206:DL212"/>
    <mergeCell ref="DM206:DM212"/>
    <mergeCell ref="DN206:DN212"/>
    <mergeCell ref="DO206:DO212"/>
    <mergeCell ref="DP206:DP212"/>
    <mergeCell ref="DQ206:DQ212"/>
    <mergeCell ref="DR206:DR212"/>
    <mergeCell ref="B213:B219"/>
    <mergeCell ref="CC213:CC219"/>
    <mergeCell ref="CD213:CD219"/>
    <mergeCell ref="CE213:CE219"/>
    <mergeCell ref="CF213:CF219"/>
    <mergeCell ref="CG213:CG219"/>
    <mergeCell ref="CH213:CH219"/>
    <mergeCell ref="CI213:CI219"/>
    <mergeCell ref="CS213:CS219"/>
    <mergeCell ref="CT213:CT219"/>
    <mergeCell ref="CU213:CU219"/>
    <mergeCell ref="CV213:CV219"/>
    <mergeCell ref="CW213:CW219"/>
    <mergeCell ref="CX213:CX219"/>
    <mergeCell ref="CY213:CY219"/>
    <mergeCell ref="CZ213:CZ219"/>
    <mergeCell ref="DA213:DA219"/>
    <mergeCell ref="DB213:DB219"/>
    <mergeCell ref="DC213:DC219"/>
    <mergeCell ref="DD213:DD219"/>
    <mergeCell ref="DL213:DL219"/>
    <mergeCell ref="DM213:DM219"/>
    <mergeCell ref="DN213:DN219"/>
    <mergeCell ref="DO213:DO219"/>
    <mergeCell ref="DP213:DP219"/>
    <mergeCell ref="DQ213:DQ219"/>
    <mergeCell ref="DR213:DR219"/>
    <mergeCell ref="B220:B226"/>
    <mergeCell ref="CC220:CC226"/>
    <mergeCell ref="CD220:CD226"/>
    <mergeCell ref="CE220:CE226"/>
    <mergeCell ref="CF220:CF226"/>
    <mergeCell ref="CG220:CG226"/>
    <mergeCell ref="CH220:CH226"/>
    <mergeCell ref="CI220:CI226"/>
    <mergeCell ref="CS220:CS226"/>
    <mergeCell ref="CT220:CT226"/>
    <mergeCell ref="CU220:CU226"/>
    <mergeCell ref="CV220:CV226"/>
    <mergeCell ref="CW220:CW226"/>
    <mergeCell ref="CX220:CX226"/>
    <mergeCell ref="CY220:CY226"/>
    <mergeCell ref="CZ220:CZ226"/>
    <mergeCell ref="DA220:DA226"/>
    <mergeCell ref="DB220:DB226"/>
    <mergeCell ref="DC220:DC226"/>
    <mergeCell ref="DD220:DD226"/>
    <mergeCell ref="DL220:DL226"/>
    <mergeCell ref="DM220:DM226"/>
    <mergeCell ref="DN220:DN226"/>
    <mergeCell ref="DO220:DO226"/>
    <mergeCell ref="DP220:DP226"/>
    <mergeCell ref="DQ220:DQ226"/>
    <mergeCell ref="DR220:DR226"/>
    <mergeCell ref="B227:B233"/>
    <mergeCell ref="CC227:CC233"/>
    <mergeCell ref="CD227:CD233"/>
    <mergeCell ref="CE227:CE233"/>
    <mergeCell ref="CF227:CF233"/>
    <mergeCell ref="CG227:CG233"/>
    <mergeCell ref="CH227:CH233"/>
    <mergeCell ref="CI227:CI233"/>
    <mergeCell ref="CS227:CS233"/>
    <mergeCell ref="CT227:CT233"/>
    <mergeCell ref="CU227:CU233"/>
    <mergeCell ref="CV227:CV233"/>
    <mergeCell ref="CW227:CW233"/>
    <mergeCell ref="CX227:CX233"/>
    <mergeCell ref="CY227:CY233"/>
    <mergeCell ref="CZ227:CZ233"/>
    <mergeCell ref="DA227:DA233"/>
    <mergeCell ref="DB227:DB233"/>
    <mergeCell ref="DC227:DC233"/>
    <mergeCell ref="DD227:DD233"/>
    <mergeCell ref="DL227:DL233"/>
    <mergeCell ref="DM227:DM233"/>
    <mergeCell ref="DN227:DN233"/>
    <mergeCell ref="DO227:DO233"/>
    <mergeCell ref="DP227:DP233"/>
    <mergeCell ref="DQ227:DQ233"/>
    <mergeCell ref="DR227:DR233"/>
    <mergeCell ref="B234:B240"/>
    <mergeCell ref="CC234:CC240"/>
    <mergeCell ref="CD234:CD240"/>
    <mergeCell ref="CE234:CE240"/>
    <mergeCell ref="CF234:CF240"/>
    <mergeCell ref="CG234:CG240"/>
    <mergeCell ref="CH234:CH240"/>
    <mergeCell ref="CI234:CI240"/>
    <mergeCell ref="CS234:CS240"/>
    <mergeCell ref="CT234:CT240"/>
    <mergeCell ref="CU234:CU240"/>
    <mergeCell ref="CV234:CV240"/>
    <mergeCell ref="CW234:CW240"/>
    <mergeCell ref="CX234:CX240"/>
    <mergeCell ref="CY234:CY240"/>
    <mergeCell ref="CZ234:CZ240"/>
    <mergeCell ref="DA234:DA240"/>
    <mergeCell ref="DB234:DB240"/>
    <mergeCell ref="DC234:DC240"/>
    <mergeCell ref="DD234:DD240"/>
    <mergeCell ref="DL234:DL240"/>
    <mergeCell ref="DM234:DM240"/>
    <mergeCell ref="DN234:DN240"/>
    <mergeCell ref="DO234:DO240"/>
    <mergeCell ref="DP234:DP240"/>
    <mergeCell ref="DQ234:DQ240"/>
    <mergeCell ref="DR234:DR240"/>
    <mergeCell ref="B241:B247"/>
    <mergeCell ref="CC241:CC247"/>
    <mergeCell ref="CD241:CD247"/>
    <mergeCell ref="CE241:CE247"/>
    <mergeCell ref="CF241:CF247"/>
    <mergeCell ref="CG241:CG247"/>
    <mergeCell ref="CH241:CH247"/>
    <mergeCell ref="CI241:CI247"/>
    <mergeCell ref="CS241:CS247"/>
    <mergeCell ref="CT241:CT247"/>
    <mergeCell ref="CU241:CU247"/>
    <mergeCell ref="CV241:CV247"/>
    <mergeCell ref="CW241:CW247"/>
    <mergeCell ref="CX241:CX247"/>
    <mergeCell ref="CY241:CY247"/>
    <mergeCell ref="CZ241:CZ247"/>
    <mergeCell ref="DA241:DA247"/>
    <mergeCell ref="DB241:DB247"/>
    <mergeCell ref="DC241:DC247"/>
    <mergeCell ref="DD241:DD247"/>
    <mergeCell ref="DL241:DL247"/>
    <mergeCell ref="DM241:DM247"/>
    <mergeCell ref="DN241:DN247"/>
    <mergeCell ref="DO241:DO247"/>
    <mergeCell ref="DP241:DP247"/>
    <mergeCell ref="DQ241:DQ247"/>
    <mergeCell ref="DR241:DR247"/>
    <mergeCell ref="B248:B254"/>
    <mergeCell ref="CC248:CC254"/>
    <mergeCell ref="CD248:CD254"/>
    <mergeCell ref="CE248:CE254"/>
    <mergeCell ref="CF248:CF254"/>
    <mergeCell ref="CG248:CG254"/>
    <mergeCell ref="CH248:CH254"/>
    <mergeCell ref="CI248:CI254"/>
    <mergeCell ref="CS248:CS254"/>
    <mergeCell ref="CT248:CT254"/>
    <mergeCell ref="CU248:CU254"/>
    <mergeCell ref="CV248:CV254"/>
    <mergeCell ref="CW248:CW254"/>
    <mergeCell ref="CX248:CX254"/>
    <mergeCell ref="CY248:CY254"/>
    <mergeCell ref="CZ248:CZ254"/>
    <mergeCell ref="DA248:DA254"/>
    <mergeCell ref="DB248:DB254"/>
    <mergeCell ref="DC248:DC254"/>
    <mergeCell ref="DD248:DD254"/>
    <mergeCell ref="DL248:DL254"/>
    <mergeCell ref="DM248:DM254"/>
    <mergeCell ref="DN248:DN254"/>
    <mergeCell ref="DO248:DO254"/>
    <mergeCell ref="DP248:DP254"/>
    <mergeCell ref="DQ248:DQ254"/>
    <mergeCell ref="DR248:DR254"/>
    <mergeCell ref="B255:B261"/>
    <mergeCell ref="CC255:CC261"/>
    <mergeCell ref="CD255:CD261"/>
    <mergeCell ref="CE255:CE261"/>
    <mergeCell ref="CF255:CF261"/>
    <mergeCell ref="CG255:CG261"/>
    <mergeCell ref="CH255:CH261"/>
    <mergeCell ref="CI255:CI261"/>
    <mergeCell ref="CS255:CS261"/>
    <mergeCell ref="CT255:CT261"/>
    <mergeCell ref="CU255:CU261"/>
    <mergeCell ref="CV255:CV261"/>
    <mergeCell ref="CW255:CW261"/>
    <mergeCell ref="CX255:CX261"/>
    <mergeCell ref="CY255:CY261"/>
    <mergeCell ref="CZ255:CZ261"/>
    <mergeCell ref="DA255:DA261"/>
    <mergeCell ref="DB255:DB261"/>
    <mergeCell ref="DC255:DC261"/>
    <mergeCell ref="DD255:DD261"/>
    <mergeCell ref="DL255:DL261"/>
    <mergeCell ref="DM255:DM261"/>
    <mergeCell ref="DN255:DN261"/>
    <mergeCell ref="DO255:DO261"/>
    <mergeCell ref="DP255:DP261"/>
    <mergeCell ref="DQ255:DQ261"/>
    <mergeCell ref="DR255:DR261"/>
    <mergeCell ref="B262:B268"/>
    <mergeCell ref="CC262:CC268"/>
    <mergeCell ref="CD262:CD268"/>
    <mergeCell ref="CE262:CE268"/>
    <mergeCell ref="CF262:CF268"/>
    <mergeCell ref="CG262:CG268"/>
    <mergeCell ref="CH262:CH268"/>
    <mergeCell ref="CI262:CI268"/>
    <mergeCell ref="CS262:CS268"/>
    <mergeCell ref="CT262:CT268"/>
    <mergeCell ref="CU262:CU268"/>
    <mergeCell ref="CV262:CV268"/>
    <mergeCell ref="CW262:CW268"/>
    <mergeCell ref="CX262:CX268"/>
    <mergeCell ref="CY262:CY268"/>
    <mergeCell ref="CZ262:CZ268"/>
    <mergeCell ref="DA262:DA268"/>
    <mergeCell ref="DB262:DB268"/>
    <mergeCell ref="DC262:DC268"/>
    <mergeCell ref="DD262:DD268"/>
    <mergeCell ref="DL262:DL268"/>
    <mergeCell ref="DM262:DM268"/>
    <mergeCell ref="DN262:DN268"/>
    <mergeCell ref="DO262:DO268"/>
    <mergeCell ref="DP262:DP268"/>
    <mergeCell ref="DQ262:DQ268"/>
    <mergeCell ref="DR262:DR268"/>
    <mergeCell ref="B269:B275"/>
    <mergeCell ref="CC269:CC275"/>
    <mergeCell ref="CD269:CD275"/>
    <mergeCell ref="CE269:CE275"/>
    <mergeCell ref="CF269:CF275"/>
    <mergeCell ref="CG269:CG275"/>
    <mergeCell ref="CH269:CH275"/>
    <mergeCell ref="CI269:CI275"/>
    <mergeCell ref="CS269:CS275"/>
    <mergeCell ref="CT269:CT275"/>
    <mergeCell ref="CU269:CU275"/>
    <mergeCell ref="CV269:CV275"/>
    <mergeCell ref="CW269:CW275"/>
    <mergeCell ref="CX269:CX275"/>
    <mergeCell ref="CY269:CY275"/>
    <mergeCell ref="CZ269:CZ275"/>
    <mergeCell ref="DA269:DA275"/>
    <mergeCell ref="DB269:DB275"/>
    <mergeCell ref="DC269:DC275"/>
    <mergeCell ref="DD269:DD275"/>
    <mergeCell ref="DL269:DL275"/>
    <mergeCell ref="DM269:DM275"/>
    <mergeCell ref="DN269:DN275"/>
    <mergeCell ref="DO269:DO275"/>
    <mergeCell ref="DP269:DP275"/>
    <mergeCell ref="DQ269:DQ275"/>
    <mergeCell ref="DR269:DR275"/>
    <mergeCell ref="B276:B282"/>
    <mergeCell ref="CC276:CC282"/>
    <mergeCell ref="CD276:CD282"/>
    <mergeCell ref="CE276:CE282"/>
    <mergeCell ref="CF276:CF282"/>
    <mergeCell ref="CG276:CG282"/>
    <mergeCell ref="CH276:CH282"/>
    <mergeCell ref="CI276:CI282"/>
    <mergeCell ref="CS276:CS282"/>
    <mergeCell ref="CT276:CT282"/>
    <mergeCell ref="CU276:CU282"/>
    <mergeCell ref="CV276:CV282"/>
    <mergeCell ref="CW276:CW282"/>
    <mergeCell ref="CX276:CX282"/>
    <mergeCell ref="CY276:CY282"/>
    <mergeCell ref="CZ276:CZ282"/>
    <mergeCell ref="DA276:DA282"/>
    <mergeCell ref="DB276:DB282"/>
    <mergeCell ref="DC276:DC282"/>
    <mergeCell ref="DD276:DD282"/>
    <mergeCell ref="DL276:DL282"/>
    <mergeCell ref="DM276:DM282"/>
    <mergeCell ref="DN276:DN282"/>
    <mergeCell ref="DO276:DO282"/>
    <mergeCell ref="DP276:DP282"/>
    <mergeCell ref="DQ276:DQ282"/>
    <mergeCell ref="DR276:DR282"/>
    <mergeCell ref="B283:B289"/>
    <mergeCell ref="CC283:CC289"/>
    <mergeCell ref="CD283:CD289"/>
    <mergeCell ref="CE283:CE289"/>
    <mergeCell ref="CF283:CF289"/>
    <mergeCell ref="CG283:CG289"/>
    <mergeCell ref="CH283:CH289"/>
    <mergeCell ref="CI283:CI289"/>
    <mergeCell ref="CS283:CS289"/>
    <mergeCell ref="CT283:CT289"/>
    <mergeCell ref="CU283:CU289"/>
    <mergeCell ref="CV283:CV289"/>
    <mergeCell ref="CW283:CW289"/>
    <mergeCell ref="CX283:CX289"/>
    <mergeCell ref="CY283:CY289"/>
    <mergeCell ref="CZ283:CZ289"/>
    <mergeCell ref="DA283:DA289"/>
    <mergeCell ref="DB283:DB289"/>
    <mergeCell ref="DC283:DC289"/>
    <mergeCell ref="DD283:DD289"/>
    <mergeCell ref="DL283:DL289"/>
    <mergeCell ref="DM283:DM289"/>
    <mergeCell ref="DN283:DN289"/>
    <mergeCell ref="DO283:DO289"/>
    <mergeCell ref="DP283:DP289"/>
    <mergeCell ref="DQ283:DQ289"/>
    <mergeCell ref="DR283:DR289"/>
    <mergeCell ref="B290:B296"/>
    <mergeCell ref="CC290:CC296"/>
    <mergeCell ref="CD290:CD296"/>
    <mergeCell ref="CE290:CE296"/>
    <mergeCell ref="CF290:CF296"/>
    <mergeCell ref="CG290:CG296"/>
    <mergeCell ref="CH290:CH296"/>
    <mergeCell ref="CI290:CI296"/>
    <mergeCell ref="CS290:CS296"/>
    <mergeCell ref="CT290:CT296"/>
    <mergeCell ref="CU290:CU296"/>
    <mergeCell ref="CV290:CV296"/>
    <mergeCell ref="CW290:CW296"/>
    <mergeCell ref="CX290:CX296"/>
    <mergeCell ref="CY290:CY296"/>
    <mergeCell ref="CZ290:CZ296"/>
    <mergeCell ref="DA290:DA296"/>
    <mergeCell ref="DB290:DB296"/>
    <mergeCell ref="DC290:DC296"/>
    <mergeCell ref="DD290:DD296"/>
    <mergeCell ref="DL290:DL296"/>
    <mergeCell ref="DM290:DM296"/>
    <mergeCell ref="DN290:DN296"/>
    <mergeCell ref="DO290:DO296"/>
    <mergeCell ref="DP290:DP296"/>
    <mergeCell ref="DQ290:DQ296"/>
    <mergeCell ref="DR290:DR296"/>
    <mergeCell ref="CC297:CC303"/>
    <mergeCell ref="CD297:CD303"/>
    <mergeCell ref="CE297:CE303"/>
    <mergeCell ref="CF297:CF303"/>
    <mergeCell ref="CG297:CG303"/>
    <mergeCell ref="CH297:CH303"/>
    <mergeCell ref="CI297:CI303"/>
    <mergeCell ref="CS297:CS303"/>
    <mergeCell ref="CT297:CT303"/>
    <mergeCell ref="CU297:CU303"/>
    <mergeCell ref="CV297:CV303"/>
    <mergeCell ref="CW297:CW303"/>
    <mergeCell ref="CX297:CX303"/>
    <mergeCell ref="CY297:CY303"/>
    <mergeCell ref="CZ297:CZ303"/>
    <mergeCell ref="DA297:DA303"/>
    <mergeCell ref="DB297:DB303"/>
    <mergeCell ref="DC297:DC303"/>
    <mergeCell ref="DD297:DD303"/>
    <mergeCell ref="DL297:DL303"/>
    <mergeCell ref="DM297:DM303"/>
    <mergeCell ref="DN297:DN303"/>
    <mergeCell ref="DO297:DO303"/>
    <mergeCell ref="DP297:DP303"/>
    <mergeCell ref="DQ297:DQ303"/>
    <mergeCell ref="DR297:DR303"/>
    <mergeCell ref="CC304:CC310"/>
    <mergeCell ref="CD304:CD310"/>
    <mergeCell ref="CE304:CE310"/>
    <mergeCell ref="CF304:CF310"/>
    <mergeCell ref="CG304:CG310"/>
    <mergeCell ref="CH304:CH310"/>
    <mergeCell ref="CI304:CI310"/>
    <mergeCell ref="CS304:CS310"/>
    <mergeCell ref="CT304:CT310"/>
    <mergeCell ref="CU304:CU310"/>
    <mergeCell ref="CV304:CV310"/>
    <mergeCell ref="CW304:CW310"/>
    <mergeCell ref="CX304:CX310"/>
    <mergeCell ref="CY304:CY310"/>
    <mergeCell ref="CZ304:CZ310"/>
    <mergeCell ref="DA304:DA310"/>
    <mergeCell ref="DB304:DB310"/>
    <mergeCell ref="DC304:DC310"/>
    <mergeCell ref="DD304:DD310"/>
    <mergeCell ref="DL304:DL310"/>
    <mergeCell ref="DM304:DM310"/>
    <mergeCell ref="DN304:DN310"/>
    <mergeCell ref="DO304:DO310"/>
    <mergeCell ref="DP304:DP310"/>
    <mergeCell ref="DQ304:DQ310"/>
    <mergeCell ref="DR304:DR310"/>
    <mergeCell ref="CC311:CC317"/>
    <mergeCell ref="CD311:CD317"/>
    <mergeCell ref="CE311:CE317"/>
    <mergeCell ref="CF311:CF317"/>
    <mergeCell ref="CG311:CG317"/>
    <mergeCell ref="CH311:CH317"/>
    <mergeCell ref="CI311:CI317"/>
    <mergeCell ref="CS311:CS317"/>
    <mergeCell ref="CT311:CT317"/>
    <mergeCell ref="CU311:CU317"/>
    <mergeCell ref="CV311:CV317"/>
    <mergeCell ref="CW311:CW317"/>
    <mergeCell ref="CX311:CX317"/>
    <mergeCell ref="CY311:CY317"/>
    <mergeCell ref="CZ311:CZ317"/>
    <mergeCell ref="DA311:DA317"/>
    <mergeCell ref="DB311:DB317"/>
    <mergeCell ref="DC311:DC317"/>
    <mergeCell ref="DD311:DD317"/>
    <mergeCell ref="DL311:DL317"/>
    <mergeCell ref="DM311:DM317"/>
    <mergeCell ref="DN311:DN317"/>
    <mergeCell ref="DO311:DO317"/>
    <mergeCell ref="DP311:DP317"/>
    <mergeCell ref="DQ311:DQ317"/>
    <mergeCell ref="DR311:DR317"/>
    <mergeCell ref="CC318:CC324"/>
    <mergeCell ref="CD318:CD324"/>
    <mergeCell ref="CE318:CE324"/>
    <mergeCell ref="CF318:CF324"/>
    <mergeCell ref="CG318:CG324"/>
    <mergeCell ref="CH318:CH324"/>
    <mergeCell ref="CI318:CI324"/>
    <mergeCell ref="CS318:CS324"/>
    <mergeCell ref="CT318:CT324"/>
    <mergeCell ref="CU318:CU324"/>
    <mergeCell ref="CV318:CV324"/>
    <mergeCell ref="CW318:CW324"/>
    <mergeCell ref="CX318:CX324"/>
    <mergeCell ref="CY318:CY324"/>
    <mergeCell ref="CZ318:CZ324"/>
    <mergeCell ref="DA318:DA324"/>
    <mergeCell ref="DB318:DB324"/>
    <mergeCell ref="DC318:DC324"/>
    <mergeCell ref="DD318:DD324"/>
    <mergeCell ref="DL318:DL324"/>
    <mergeCell ref="DM318:DM324"/>
    <mergeCell ref="DN318:DN324"/>
    <mergeCell ref="DO318:DO324"/>
    <mergeCell ref="DP318:DP324"/>
    <mergeCell ref="DQ318:DQ324"/>
    <mergeCell ref="DR318:DR324"/>
    <mergeCell ref="CC325:CC331"/>
    <mergeCell ref="CD325:CD331"/>
    <mergeCell ref="CE325:CE331"/>
    <mergeCell ref="CF325:CF331"/>
    <mergeCell ref="CG325:CG331"/>
    <mergeCell ref="CH325:CH331"/>
    <mergeCell ref="CI325:CI331"/>
    <mergeCell ref="CS325:CS331"/>
    <mergeCell ref="CT325:CT331"/>
    <mergeCell ref="CU325:CU331"/>
    <mergeCell ref="CV325:CV331"/>
    <mergeCell ref="CW325:CW331"/>
    <mergeCell ref="CX325:CX331"/>
    <mergeCell ref="CY325:CY331"/>
    <mergeCell ref="CZ325:CZ331"/>
    <mergeCell ref="DA325:DA331"/>
    <mergeCell ref="DB325:DB331"/>
    <mergeCell ref="DC325:DC331"/>
    <mergeCell ref="DD325:DD331"/>
    <mergeCell ref="DL325:DL331"/>
    <mergeCell ref="DM325:DM331"/>
    <mergeCell ref="DN325:DN331"/>
    <mergeCell ref="DO325:DO331"/>
    <mergeCell ref="DP325:DP331"/>
    <mergeCell ref="DQ325:DQ331"/>
    <mergeCell ref="DR325:DR331"/>
    <mergeCell ref="CC332:CC338"/>
    <mergeCell ref="CD332:CD338"/>
    <mergeCell ref="CE332:CE338"/>
    <mergeCell ref="CF332:CF338"/>
    <mergeCell ref="CG332:CG338"/>
    <mergeCell ref="CH332:CH338"/>
    <mergeCell ref="CI332:CI338"/>
    <mergeCell ref="CS332:CS338"/>
    <mergeCell ref="CT332:CT338"/>
    <mergeCell ref="CU332:CU338"/>
    <mergeCell ref="CV332:CV338"/>
    <mergeCell ref="CW332:CW338"/>
    <mergeCell ref="CX332:CX338"/>
    <mergeCell ref="CY332:CY338"/>
    <mergeCell ref="CZ332:CZ338"/>
    <mergeCell ref="DA332:DA338"/>
    <mergeCell ref="DB332:DB338"/>
    <mergeCell ref="DC332:DC338"/>
    <mergeCell ref="DD332:DD338"/>
    <mergeCell ref="DL332:DL338"/>
    <mergeCell ref="DM332:DM338"/>
    <mergeCell ref="DN332:DN338"/>
    <mergeCell ref="DO332:DO338"/>
    <mergeCell ref="DP332:DP338"/>
    <mergeCell ref="DQ332:DQ338"/>
    <mergeCell ref="DR332:DR338"/>
    <mergeCell ref="CC339:CC345"/>
    <mergeCell ref="CD339:CD345"/>
    <mergeCell ref="CE339:CE345"/>
    <mergeCell ref="CF339:CF345"/>
    <mergeCell ref="CG339:CG345"/>
    <mergeCell ref="CH339:CH345"/>
    <mergeCell ref="CI339:CI345"/>
    <mergeCell ref="CS339:CS345"/>
    <mergeCell ref="CT339:CT345"/>
    <mergeCell ref="CU339:CU345"/>
    <mergeCell ref="CV339:CV345"/>
    <mergeCell ref="CW339:CW345"/>
    <mergeCell ref="CX339:CX345"/>
    <mergeCell ref="CY339:CY345"/>
    <mergeCell ref="CZ339:CZ345"/>
    <mergeCell ref="DA339:DA345"/>
    <mergeCell ref="DB339:DB345"/>
    <mergeCell ref="DC339:DC345"/>
    <mergeCell ref="DD339:DD345"/>
    <mergeCell ref="DL339:DL345"/>
    <mergeCell ref="DM339:DM345"/>
    <mergeCell ref="DN339:DN345"/>
    <mergeCell ref="DO339:DO345"/>
    <mergeCell ref="DP339:DP345"/>
    <mergeCell ref="DQ339:DQ345"/>
    <mergeCell ref="DR339:DR345"/>
    <mergeCell ref="CC346:CC352"/>
    <mergeCell ref="CD346:CD352"/>
    <mergeCell ref="CE346:CE352"/>
    <mergeCell ref="CF346:CF352"/>
    <mergeCell ref="CG346:CG352"/>
    <mergeCell ref="CH346:CH352"/>
    <mergeCell ref="CI346:CI352"/>
    <mergeCell ref="CS346:CS352"/>
    <mergeCell ref="CT346:CT352"/>
    <mergeCell ref="CU346:CU352"/>
    <mergeCell ref="CV346:CV352"/>
    <mergeCell ref="CW346:CW352"/>
    <mergeCell ref="CX346:CX352"/>
    <mergeCell ref="CY346:CY352"/>
    <mergeCell ref="CZ346:CZ352"/>
    <mergeCell ref="DA346:DA352"/>
    <mergeCell ref="DB346:DB352"/>
    <mergeCell ref="DC346:DC352"/>
    <mergeCell ref="DD346:DD352"/>
    <mergeCell ref="DL346:DL352"/>
    <mergeCell ref="DM346:DM352"/>
    <mergeCell ref="DN346:DN352"/>
    <mergeCell ref="DO346:DO352"/>
    <mergeCell ref="DP346:DP352"/>
    <mergeCell ref="DQ346:DQ352"/>
    <mergeCell ref="DR346:DR352"/>
    <mergeCell ref="CC353:CC359"/>
    <mergeCell ref="CD353:CD359"/>
    <mergeCell ref="CE353:CE359"/>
    <mergeCell ref="CF353:CF359"/>
    <mergeCell ref="CG353:CG359"/>
    <mergeCell ref="CH353:CH359"/>
    <mergeCell ref="CI353:CI359"/>
    <mergeCell ref="CS353:CS359"/>
    <mergeCell ref="CT353:CT359"/>
    <mergeCell ref="CU353:CU359"/>
    <mergeCell ref="CV353:CV359"/>
    <mergeCell ref="CW353:CW359"/>
    <mergeCell ref="CX353:CX359"/>
    <mergeCell ref="CY353:CY359"/>
    <mergeCell ref="CZ353:CZ359"/>
    <mergeCell ref="DA353:DA359"/>
    <mergeCell ref="DB353:DB359"/>
    <mergeCell ref="DC353:DC359"/>
    <mergeCell ref="DD353:DD359"/>
    <mergeCell ref="DL353:DL359"/>
    <mergeCell ref="DM353:DM359"/>
    <mergeCell ref="DN353:DN359"/>
    <mergeCell ref="DO353:DO359"/>
    <mergeCell ref="DP353:DP359"/>
    <mergeCell ref="DQ353:DQ359"/>
    <mergeCell ref="DR353:DR359"/>
    <mergeCell ref="CC360:CC366"/>
    <mergeCell ref="CD360:CD366"/>
    <mergeCell ref="CE360:CE366"/>
    <mergeCell ref="CF360:CF366"/>
    <mergeCell ref="CG360:CG366"/>
    <mergeCell ref="CH360:CH366"/>
    <mergeCell ref="CI360:CI366"/>
    <mergeCell ref="CS360:CS366"/>
    <mergeCell ref="CT360:CT366"/>
    <mergeCell ref="CU360:CU366"/>
    <mergeCell ref="CV360:CV366"/>
    <mergeCell ref="CW360:CW366"/>
    <mergeCell ref="CX360:CX366"/>
    <mergeCell ref="CY360:CY366"/>
    <mergeCell ref="CZ360:CZ366"/>
    <mergeCell ref="DA360:DA366"/>
    <mergeCell ref="DB360:DB366"/>
    <mergeCell ref="DC360:DC366"/>
    <mergeCell ref="DD360:DD366"/>
    <mergeCell ref="DL360:DL366"/>
    <mergeCell ref="DM360:DM366"/>
    <mergeCell ref="DN360:DN366"/>
    <mergeCell ref="DO360:DO366"/>
    <mergeCell ref="DP360:DP366"/>
    <mergeCell ref="DQ360:DQ366"/>
    <mergeCell ref="DR360:DR366"/>
    <mergeCell ref="CC367:CC373"/>
    <mergeCell ref="CD367:CD373"/>
    <mergeCell ref="CE367:CE373"/>
    <mergeCell ref="CF367:CF373"/>
    <mergeCell ref="CG367:CG373"/>
    <mergeCell ref="CH367:CH373"/>
    <mergeCell ref="CI367:CI373"/>
    <mergeCell ref="CS367:CS373"/>
    <mergeCell ref="CT367:CT373"/>
    <mergeCell ref="CU367:CU373"/>
    <mergeCell ref="CV367:CV373"/>
    <mergeCell ref="CW367:CW373"/>
    <mergeCell ref="CX367:CX373"/>
    <mergeCell ref="CY367:CY373"/>
    <mergeCell ref="CZ367:CZ373"/>
    <mergeCell ref="DA367:DA373"/>
    <mergeCell ref="DB367:DB373"/>
    <mergeCell ref="DC367:DC373"/>
    <mergeCell ref="DD367:DD373"/>
    <mergeCell ref="DL367:DL373"/>
    <mergeCell ref="DM367:DM373"/>
    <mergeCell ref="DN367:DN373"/>
    <mergeCell ref="DO367:DO373"/>
    <mergeCell ref="DP367:DP373"/>
    <mergeCell ref="DQ367:DQ373"/>
    <mergeCell ref="DR367:DR373"/>
    <mergeCell ref="CC374:CC380"/>
    <mergeCell ref="CD374:CD380"/>
    <mergeCell ref="CE374:CE380"/>
    <mergeCell ref="CF374:CF380"/>
    <mergeCell ref="CG374:CG380"/>
    <mergeCell ref="CH374:CH380"/>
    <mergeCell ref="CI374:CI380"/>
    <mergeCell ref="CS374:CS380"/>
    <mergeCell ref="CT374:CT380"/>
    <mergeCell ref="CU374:CU380"/>
    <mergeCell ref="CV374:CV380"/>
    <mergeCell ref="CW374:CW380"/>
    <mergeCell ref="CX374:CX380"/>
    <mergeCell ref="CY374:CY380"/>
    <mergeCell ref="CZ374:CZ380"/>
    <mergeCell ref="DA374:DA380"/>
    <mergeCell ref="DB374:DB380"/>
    <mergeCell ref="DC374:DC380"/>
    <mergeCell ref="DD374:DD380"/>
    <mergeCell ref="DL374:DL380"/>
    <mergeCell ref="DM374:DM380"/>
    <mergeCell ref="DN374:DN380"/>
    <mergeCell ref="DO374:DO380"/>
    <mergeCell ref="DP374:DP380"/>
    <mergeCell ref="DQ374:DQ380"/>
    <mergeCell ref="DR374:DR380"/>
    <mergeCell ref="CC381:CC387"/>
    <mergeCell ref="CD381:CD387"/>
    <mergeCell ref="CE381:CE387"/>
    <mergeCell ref="CF381:CF387"/>
    <mergeCell ref="CG381:CG387"/>
    <mergeCell ref="CH381:CH387"/>
    <mergeCell ref="CI381:CI387"/>
    <mergeCell ref="CS381:CS387"/>
    <mergeCell ref="CT381:CT387"/>
    <mergeCell ref="CU381:CU387"/>
    <mergeCell ref="CV381:CV387"/>
    <mergeCell ref="CW381:CW387"/>
    <mergeCell ref="CX381:CX387"/>
    <mergeCell ref="CY381:CY387"/>
    <mergeCell ref="CZ381:CZ387"/>
    <mergeCell ref="DA381:DA387"/>
    <mergeCell ref="DB381:DB387"/>
    <mergeCell ref="DC381:DC387"/>
    <mergeCell ref="DD381:DD387"/>
    <mergeCell ref="DL381:DL387"/>
    <mergeCell ref="DM381:DM387"/>
    <mergeCell ref="DN381:DN387"/>
    <mergeCell ref="DO381:DO387"/>
    <mergeCell ref="DP381:DP387"/>
    <mergeCell ref="DQ381:DQ387"/>
    <mergeCell ref="DR381:DR387"/>
    <mergeCell ref="CC388:CC394"/>
    <mergeCell ref="CD388:CD394"/>
    <mergeCell ref="CE388:CE394"/>
    <mergeCell ref="CF388:CF394"/>
    <mergeCell ref="CG388:CG394"/>
    <mergeCell ref="CH388:CH394"/>
    <mergeCell ref="CI388:CI394"/>
    <mergeCell ref="CS388:CS394"/>
    <mergeCell ref="CT388:CT394"/>
    <mergeCell ref="CU388:CU394"/>
    <mergeCell ref="CV388:CV394"/>
    <mergeCell ref="CW388:CW394"/>
    <mergeCell ref="CX388:CX394"/>
    <mergeCell ref="CY388:CY394"/>
    <mergeCell ref="CZ388:CZ394"/>
    <mergeCell ref="DA388:DA394"/>
    <mergeCell ref="DB388:DB394"/>
    <mergeCell ref="DC388:DC394"/>
    <mergeCell ref="DD388:DD394"/>
    <mergeCell ref="DL388:DL394"/>
    <mergeCell ref="DM388:DM394"/>
    <mergeCell ref="DN388:DN394"/>
    <mergeCell ref="DO388:DO394"/>
    <mergeCell ref="DP388:DP394"/>
    <mergeCell ref="DQ388:DQ394"/>
    <mergeCell ref="DR388:DR394"/>
    <mergeCell ref="CC395:CC401"/>
    <mergeCell ref="CD395:CD401"/>
    <mergeCell ref="CE395:CE401"/>
    <mergeCell ref="CF395:CF401"/>
    <mergeCell ref="CG395:CG401"/>
    <mergeCell ref="CH395:CH401"/>
    <mergeCell ref="CI395:CI401"/>
    <mergeCell ref="CS395:CS401"/>
    <mergeCell ref="CT395:CT401"/>
    <mergeCell ref="CU395:CU401"/>
    <mergeCell ref="CV395:CV401"/>
    <mergeCell ref="CW395:CW401"/>
    <mergeCell ref="CX395:CX401"/>
    <mergeCell ref="CY395:CY401"/>
    <mergeCell ref="CZ395:CZ401"/>
    <mergeCell ref="DA395:DA401"/>
    <mergeCell ref="DB395:DB401"/>
    <mergeCell ref="DC395:DC401"/>
    <mergeCell ref="DD395:DD401"/>
    <mergeCell ref="DL395:DL401"/>
    <mergeCell ref="DM395:DM401"/>
    <mergeCell ref="DN395:DN401"/>
    <mergeCell ref="DO395:DO401"/>
    <mergeCell ref="DP395:DP401"/>
    <mergeCell ref="DQ395:DQ401"/>
    <mergeCell ref="DR395:DR401"/>
    <mergeCell ref="CC402:CC408"/>
    <mergeCell ref="CD402:CD408"/>
    <mergeCell ref="CE402:CE408"/>
    <mergeCell ref="CF402:CF408"/>
    <mergeCell ref="CG402:CG408"/>
    <mergeCell ref="CH402:CH408"/>
    <mergeCell ref="CI402:CI408"/>
    <mergeCell ref="CS402:CS408"/>
    <mergeCell ref="CT402:CT408"/>
    <mergeCell ref="CU402:CU408"/>
    <mergeCell ref="CV402:CV408"/>
    <mergeCell ref="CW402:CW408"/>
    <mergeCell ref="CX402:CX408"/>
    <mergeCell ref="CY402:CY408"/>
    <mergeCell ref="CZ402:CZ408"/>
    <mergeCell ref="DA402:DA408"/>
    <mergeCell ref="DB402:DB408"/>
    <mergeCell ref="DC402:DC408"/>
    <mergeCell ref="DD402:DD408"/>
    <mergeCell ref="DL402:DL408"/>
    <mergeCell ref="DM402:DM408"/>
    <mergeCell ref="DN402:DN408"/>
    <mergeCell ref="DO402:DO408"/>
    <mergeCell ref="DP402:DP408"/>
    <mergeCell ref="DQ402:DQ408"/>
    <mergeCell ref="DR402:DR408"/>
    <mergeCell ref="CC409:CC415"/>
    <mergeCell ref="CD409:CD415"/>
    <mergeCell ref="CE409:CE415"/>
    <mergeCell ref="CF409:CF415"/>
    <mergeCell ref="CG409:CG415"/>
    <mergeCell ref="CH409:CH415"/>
    <mergeCell ref="CI409:CI415"/>
    <mergeCell ref="CS409:CS415"/>
    <mergeCell ref="CT409:CT415"/>
    <mergeCell ref="CU409:CU415"/>
    <mergeCell ref="CV409:CV415"/>
    <mergeCell ref="CW409:CW415"/>
    <mergeCell ref="CX409:CX415"/>
    <mergeCell ref="CY409:CY415"/>
    <mergeCell ref="CZ409:CZ415"/>
    <mergeCell ref="DA409:DA415"/>
    <mergeCell ref="DB409:DB415"/>
    <mergeCell ref="DC409:DC415"/>
    <mergeCell ref="DD409:DD415"/>
    <mergeCell ref="DL409:DL415"/>
    <mergeCell ref="DM409:DM415"/>
    <mergeCell ref="DN409:DN415"/>
    <mergeCell ref="DO409:DO415"/>
    <mergeCell ref="DP409:DP415"/>
    <mergeCell ref="DQ409:DQ415"/>
    <mergeCell ref="DR409:DR415"/>
    <mergeCell ref="CC416:CC422"/>
    <mergeCell ref="CD416:CD422"/>
    <mergeCell ref="CE416:CE422"/>
    <mergeCell ref="CF416:CF422"/>
    <mergeCell ref="CG416:CG422"/>
    <mergeCell ref="CH416:CH422"/>
    <mergeCell ref="CI416:CI422"/>
    <mergeCell ref="CS416:CS422"/>
    <mergeCell ref="CT416:CT422"/>
    <mergeCell ref="CU416:CU422"/>
    <mergeCell ref="CV416:CV422"/>
    <mergeCell ref="CW416:CW422"/>
    <mergeCell ref="CX416:CX422"/>
    <mergeCell ref="CY416:CY422"/>
    <mergeCell ref="CZ416:CZ422"/>
    <mergeCell ref="DA416:DA422"/>
    <mergeCell ref="DB416:DB422"/>
    <mergeCell ref="DC416:DC422"/>
    <mergeCell ref="DD416:DD422"/>
    <mergeCell ref="DL416:DL422"/>
    <mergeCell ref="DM416:DM422"/>
    <mergeCell ref="DN416:DN422"/>
    <mergeCell ref="DO416:DO422"/>
    <mergeCell ref="DP416:DP422"/>
    <mergeCell ref="DQ416:DQ422"/>
    <mergeCell ref="DR416:DR422"/>
    <mergeCell ref="CC423:CC429"/>
    <mergeCell ref="CD423:CD429"/>
    <mergeCell ref="CE423:CE429"/>
    <mergeCell ref="CF423:CF429"/>
    <mergeCell ref="CG423:CG429"/>
    <mergeCell ref="CH423:CH429"/>
    <mergeCell ref="CI423:CI429"/>
    <mergeCell ref="CS423:CS429"/>
    <mergeCell ref="CT423:CT429"/>
    <mergeCell ref="CU423:CU429"/>
    <mergeCell ref="CV423:CV429"/>
    <mergeCell ref="CW423:CW429"/>
    <mergeCell ref="CX423:CX429"/>
    <mergeCell ref="CY423:CY429"/>
    <mergeCell ref="CZ423:CZ429"/>
    <mergeCell ref="DA423:DA429"/>
    <mergeCell ref="DB423:DB429"/>
    <mergeCell ref="DC423:DC429"/>
    <mergeCell ref="DD423:DD429"/>
    <mergeCell ref="DL423:DL429"/>
    <mergeCell ref="DM423:DM429"/>
    <mergeCell ref="DN423:DN429"/>
    <mergeCell ref="DO423:DO429"/>
    <mergeCell ref="DP423:DP429"/>
    <mergeCell ref="DQ423:DQ429"/>
    <mergeCell ref="DR423:DR429"/>
    <mergeCell ref="CC430:CC436"/>
    <mergeCell ref="CD430:CD436"/>
    <mergeCell ref="CE430:CE436"/>
    <mergeCell ref="CF430:CF436"/>
    <mergeCell ref="CG430:CG436"/>
    <mergeCell ref="CH430:CH436"/>
    <mergeCell ref="CI430:CI436"/>
    <mergeCell ref="CS430:CS436"/>
    <mergeCell ref="CT430:CT436"/>
    <mergeCell ref="CU430:CU436"/>
    <mergeCell ref="CV430:CV436"/>
    <mergeCell ref="CW430:CW436"/>
    <mergeCell ref="CX430:CX436"/>
    <mergeCell ref="CY430:CY436"/>
    <mergeCell ref="CZ430:CZ436"/>
    <mergeCell ref="DA430:DA436"/>
    <mergeCell ref="DB430:DB436"/>
    <mergeCell ref="DC430:DC436"/>
    <mergeCell ref="DD430:DD436"/>
    <mergeCell ref="DL430:DL436"/>
    <mergeCell ref="DM430:DM436"/>
    <mergeCell ref="DN430:DN436"/>
    <mergeCell ref="DO430:DO436"/>
    <mergeCell ref="DP430:DP436"/>
    <mergeCell ref="DQ430:DQ436"/>
    <mergeCell ref="DR430:DR436"/>
    <mergeCell ref="CC437:CC443"/>
    <mergeCell ref="CD437:CD443"/>
    <mergeCell ref="CE437:CE443"/>
    <mergeCell ref="CF437:CF443"/>
    <mergeCell ref="CG437:CG443"/>
    <mergeCell ref="CH437:CH443"/>
    <mergeCell ref="CI437:CI443"/>
    <mergeCell ref="CS437:CS443"/>
    <mergeCell ref="CT437:CT443"/>
    <mergeCell ref="CU437:CU443"/>
    <mergeCell ref="CV437:CV443"/>
    <mergeCell ref="CW437:CW443"/>
    <mergeCell ref="CX437:CX443"/>
    <mergeCell ref="CY437:CY443"/>
    <mergeCell ref="CZ437:CZ443"/>
    <mergeCell ref="DA437:DA443"/>
    <mergeCell ref="DB437:DB443"/>
    <mergeCell ref="DC437:DC443"/>
    <mergeCell ref="DD437:DD443"/>
    <mergeCell ref="DL437:DL443"/>
    <mergeCell ref="DM437:DM443"/>
    <mergeCell ref="DN437:DN443"/>
    <mergeCell ref="DO437:DO443"/>
    <mergeCell ref="DP437:DP443"/>
    <mergeCell ref="DQ437:DQ443"/>
    <mergeCell ref="DR437:DR443"/>
    <mergeCell ref="CC444:CC450"/>
    <mergeCell ref="CD444:CD450"/>
    <mergeCell ref="CE444:CE450"/>
    <mergeCell ref="CF444:CF450"/>
    <mergeCell ref="CG444:CG450"/>
    <mergeCell ref="CH444:CH450"/>
    <mergeCell ref="CI444:CI450"/>
    <mergeCell ref="CS444:CS450"/>
    <mergeCell ref="CT444:CT450"/>
    <mergeCell ref="CU444:CU450"/>
    <mergeCell ref="CV444:CV450"/>
    <mergeCell ref="CW444:CW450"/>
    <mergeCell ref="CX444:CX450"/>
    <mergeCell ref="CY444:CY450"/>
    <mergeCell ref="CZ444:CZ450"/>
    <mergeCell ref="DA444:DA450"/>
    <mergeCell ref="DB444:DB450"/>
    <mergeCell ref="DC444:DC450"/>
    <mergeCell ref="DD444:DD450"/>
    <mergeCell ref="DL444:DL450"/>
    <mergeCell ref="DM444:DM450"/>
    <mergeCell ref="DN444:DN450"/>
    <mergeCell ref="DO444:DO450"/>
    <mergeCell ref="DP444:DP450"/>
    <mergeCell ref="DQ444:DQ450"/>
    <mergeCell ref="DR444:DR450"/>
    <mergeCell ref="CC451:CC457"/>
    <mergeCell ref="CD451:CD457"/>
    <mergeCell ref="CE451:CE457"/>
    <mergeCell ref="CF451:CF457"/>
    <mergeCell ref="CG451:CG457"/>
    <mergeCell ref="CH451:CH457"/>
    <mergeCell ref="CI451:CI457"/>
    <mergeCell ref="CS451:CS457"/>
    <mergeCell ref="CT451:CT457"/>
    <mergeCell ref="CU451:CU457"/>
    <mergeCell ref="CV451:CV457"/>
    <mergeCell ref="CW451:CW457"/>
    <mergeCell ref="CX451:CX457"/>
    <mergeCell ref="CY451:CY457"/>
    <mergeCell ref="CZ451:CZ457"/>
    <mergeCell ref="DA451:DA457"/>
    <mergeCell ref="DB451:DB457"/>
    <mergeCell ref="DC451:DC457"/>
    <mergeCell ref="DD451:DD457"/>
    <mergeCell ref="DL451:DL457"/>
    <mergeCell ref="DM451:DM457"/>
    <mergeCell ref="DN451:DN457"/>
    <mergeCell ref="DO451:DO457"/>
    <mergeCell ref="DP451:DP457"/>
    <mergeCell ref="DQ451:DQ457"/>
    <mergeCell ref="DR451:DR457"/>
    <mergeCell ref="CC458:CC464"/>
    <mergeCell ref="CD458:CD464"/>
    <mergeCell ref="CE458:CE464"/>
    <mergeCell ref="CF458:CF464"/>
    <mergeCell ref="CG458:CG464"/>
    <mergeCell ref="CH458:CH464"/>
    <mergeCell ref="CI458:CI464"/>
    <mergeCell ref="CS458:CS464"/>
    <mergeCell ref="CT458:CT464"/>
    <mergeCell ref="CU458:CU464"/>
    <mergeCell ref="CV458:CV464"/>
    <mergeCell ref="CW458:CW464"/>
    <mergeCell ref="CX458:CX464"/>
    <mergeCell ref="CY458:CY464"/>
    <mergeCell ref="CZ458:CZ464"/>
    <mergeCell ref="DA458:DA464"/>
    <mergeCell ref="DB458:DB464"/>
    <mergeCell ref="DC458:DC464"/>
    <mergeCell ref="DD458:DD464"/>
    <mergeCell ref="DL458:DL464"/>
    <mergeCell ref="DM458:DM464"/>
    <mergeCell ref="DN458:DN464"/>
    <mergeCell ref="DO458:DO464"/>
    <mergeCell ref="DP458:DP464"/>
    <mergeCell ref="DQ458:DQ464"/>
    <mergeCell ref="DR458:DR464"/>
    <mergeCell ref="DL472:DL478"/>
    <mergeCell ref="DM472:DM478"/>
    <mergeCell ref="DN472:DN478"/>
    <mergeCell ref="DO472:DO478"/>
    <mergeCell ref="CC465:CC471"/>
    <mergeCell ref="CD465:CD471"/>
    <mergeCell ref="CE465:CE471"/>
    <mergeCell ref="CF465:CF471"/>
    <mergeCell ref="CG465:CG471"/>
    <mergeCell ref="CH465:CH471"/>
    <mergeCell ref="CI465:CI471"/>
    <mergeCell ref="CS465:CS471"/>
    <mergeCell ref="CT465:CT471"/>
    <mergeCell ref="CU465:CU471"/>
    <mergeCell ref="CV465:CV471"/>
    <mergeCell ref="CW465:CW471"/>
    <mergeCell ref="CX465:CX471"/>
    <mergeCell ref="CY465:CY471"/>
    <mergeCell ref="CZ465:CZ471"/>
    <mergeCell ref="DA465:DA471"/>
    <mergeCell ref="DB465:DB471"/>
    <mergeCell ref="B437:B443"/>
    <mergeCell ref="B444:B450"/>
    <mergeCell ref="B451:B457"/>
    <mergeCell ref="B458:B464"/>
    <mergeCell ref="DC465:DC471"/>
    <mergeCell ref="DD465:DD471"/>
    <mergeCell ref="DL465:DL471"/>
    <mergeCell ref="DM465:DM471"/>
    <mergeCell ref="DN465:DN471"/>
    <mergeCell ref="DO465:DO471"/>
    <mergeCell ref="DP465:DP471"/>
    <mergeCell ref="DQ465:DQ471"/>
    <mergeCell ref="DR465:DR471"/>
    <mergeCell ref="CC472:CC478"/>
    <mergeCell ref="CD472:CD478"/>
    <mergeCell ref="CE472:CE478"/>
    <mergeCell ref="CF472:CF478"/>
    <mergeCell ref="CG472:CG478"/>
    <mergeCell ref="CH472:CH478"/>
    <mergeCell ref="CI472:CI478"/>
    <mergeCell ref="CS472:CS478"/>
    <mergeCell ref="CT472:CT478"/>
    <mergeCell ref="CU472:CU478"/>
    <mergeCell ref="CV472:CV478"/>
    <mergeCell ref="CW472:CW478"/>
    <mergeCell ref="CX472:CX478"/>
    <mergeCell ref="CY472:CY478"/>
    <mergeCell ref="CZ472:CZ478"/>
    <mergeCell ref="DA472:DA478"/>
    <mergeCell ref="DB472:DB478"/>
    <mergeCell ref="DC472:DC478"/>
    <mergeCell ref="DD472:DD478"/>
    <mergeCell ref="B507:B513"/>
    <mergeCell ref="B514:B520"/>
    <mergeCell ref="B521:B527"/>
    <mergeCell ref="B465:B471"/>
    <mergeCell ref="B472:B478"/>
    <mergeCell ref="B479:B485"/>
    <mergeCell ref="B486:B492"/>
    <mergeCell ref="B493:B499"/>
    <mergeCell ref="B500:B506"/>
    <mergeCell ref="DP472:DP478"/>
    <mergeCell ref="DQ472:DQ478"/>
    <mergeCell ref="DR472:DR478"/>
    <mergeCell ref="B297:B303"/>
    <mergeCell ref="B304:B310"/>
    <mergeCell ref="B311:B317"/>
    <mergeCell ref="B318:B324"/>
    <mergeCell ref="B325:B331"/>
    <mergeCell ref="B332:B338"/>
    <mergeCell ref="B339:B345"/>
    <mergeCell ref="B346:B352"/>
    <mergeCell ref="B353:B359"/>
    <mergeCell ref="B360:B366"/>
    <mergeCell ref="B367:B373"/>
    <mergeCell ref="B374:B380"/>
    <mergeCell ref="B381:B387"/>
    <mergeCell ref="B388:B394"/>
    <mergeCell ref="B395:B401"/>
    <mergeCell ref="B402:B408"/>
    <mergeCell ref="B409:B415"/>
    <mergeCell ref="B416:B422"/>
    <mergeCell ref="B423:B429"/>
    <mergeCell ref="B430:B436"/>
  </mergeCells>
  <conditionalFormatting sqref="BT1 CB2:CI2 CM2:CZ2 DB2:DD2 BT2:BZ2 BT25:BV233 BX25:BZ233 BT475:BZ527 BT3:BV23 BX3:BZ23 BW3:BW233">
    <cfRule type="cellIs" dxfId="23" priority="24" stopIfTrue="1" operator="lessThan">
      <formula>1</formula>
    </cfRule>
  </conditionalFormatting>
  <conditionalFormatting sqref="CK2">
    <cfRule type="cellIs" dxfId="22" priority="23" stopIfTrue="1" operator="between">
      <formula>0.00001</formula>
      <formula>0.9979</formula>
    </cfRule>
  </conditionalFormatting>
  <conditionalFormatting sqref="CL2">
    <cfRule type="cellIs" dxfId="21" priority="22" stopIfTrue="1" operator="between">
      <formula>0.00001</formula>
      <formula>0.9979</formula>
    </cfRule>
  </conditionalFormatting>
  <conditionalFormatting sqref="CA2">
    <cfRule type="cellIs" dxfId="20" priority="21" stopIfTrue="1" operator="between">
      <formula>0.00001</formula>
      <formula>0.9979</formula>
    </cfRule>
  </conditionalFormatting>
  <conditionalFormatting sqref="CJ2">
    <cfRule type="cellIs" dxfId="19" priority="20" stopIfTrue="1" operator="between">
      <formula>0.00001</formula>
      <formula>0.9979</formula>
    </cfRule>
  </conditionalFormatting>
  <conditionalFormatting sqref="DA2">
    <cfRule type="cellIs" dxfId="18" priority="19" stopIfTrue="1" operator="between">
      <formula>0.00001</formula>
      <formula>0.9979</formula>
    </cfRule>
  </conditionalFormatting>
  <conditionalFormatting sqref="BT25:BV233 BT3:BV23">
    <cfRule type="cellIs" dxfId="17" priority="18" stopIfTrue="1" operator="lessThan">
      <formula>0.98</formula>
    </cfRule>
  </conditionalFormatting>
  <conditionalFormatting sqref="BX25:BZ233 BX3:BZ23 BW3:BW233">
    <cfRule type="cellIs" dxfId="16" priority="17" stopIfTrue="1" operator="lessThan">
      <formula>0.9</formula>
    </cfRule>
  </conditionalFormatting>
  <conditionalFormatting sqref="CC3:CE478">
    <cfRule type="cellIs" dxfId="15" priority="15" stopIfTrue="1" operator="lessThan">
      <formula>0.998</formula>
    </cfRule>
    <cfRule type="cellIs" dxfId="14" priority="16" stopIfTrue="1" operator="lessThan">
      <formula>1</formula>
    </cfRule>
  </conditionalFormatting>
  <conditionalFormatting sqref="CF3:CI478">
    <cfRule type="cellIs" dxfId="13" priority="13" stopIfTrue="1" operator="lessThan">
      <formula>0.95</formula>
    </cfRule>
    <cfRule type="cellIs" dxfId="12" priority="14" stopIfTrue="1" operator="lessThan">
      <formula>1</formula>
    </cfRule>
  </conditionalFormatting>
  <conditionalFormatting sqref="BT24:BV24 BX24:BZ24">
    <cfRule type="cellIs" dxfId="11" priority="12" stopIfTrue="1" operator="lessThan">
      <formula>1</formula>
    </cfRule>
  </conditionalFormatting>
  <conditionalFormatting sqref="BT24:BV24">
    <cfRule type="cellIs" dxfId="10" priority="11" stopIfTrue="1" operator="lessThan">
      <formula>0.98</formula>
    </cfRule>
  </conditionalFormatting>
  <conditionalFormatting sqref="BX24:BZ24">
    <cfRule type="cellIs" dxfId="9" priority="10" stopIfTrue="1" operator="lessThan">
      <formula>0.95</formula>
    </cfRule>
  </conditionalFormatting>
  <conditionalFormatting sqref="CL3:CR233 CS3:CY478">
    <cfRule type="cellIs" dxfId="8" priority="9" stopIfTrue="1" operator="lessThan">
      <formula>1</formula>
    </cfRule>
  </conditionalFormatting>
  <conditionalFormatting sqref="BT234:BZ474">
    <cfRule type="cellIs" dxfId="7" priority="8" stopIfTrue="1" operator="lessThan">
      <formula>1</formula>
    </cfRule>
  </conditionalFormatting>
  <conditionalFormatting sqref="BT234:BV474">
    <cfRule type="cellIs" dxfId="6" priority="7" stopIfTrue="1" operator="lessThan">
      <formula>0.98</formula>
    </cfRule>
  </conditionalFormatting>
  <conditionalFormatting sqref="BW234:BZ474">
    <cfRule type="cellIs" dxfId="5" priority="6" stopIfTrue="1" operator="lessThan">
      <formula>0.9</formula>
    </cfRule>
  </conditionalFormatting>
  <conditionalFormatting sqref="CL234:CL474">
    <cfRule type="cellIs" dxfId="4" priority="5" stopIfTrue="1" operator="lessThan">
      <formula>1</formula>
    </cfRule>
  </conditionalFormatting>
  <conditionalFormatting sqref="CM234:CR474">
    <cfRule type="cellIs" dxfId="3" priority="4" stopIfTrue="1" operator="lessThan">
      <formula>1</formula>
    </cfRule>
  </conditionalFormatting>
  <conditionalFormatting sqref="DE3:DK474 DL3:DO478">
    <cfRule type="cellIs" dxfId="2" priority="3" stopIfTrue="1" operator="greaterThan">
      <formula>0</formula>
    </cfRule>
  </conditionalFormatting>
  <conditionalFormatting sqref="DE2:DK2">
    <cfRule type="cellIs" dxfId="1" priority="2" stopIfTrue="1" operator="lessThan">
      <formula>1</formula>
    </cfRule>
  </conditionalFormatting>
  <conditionalFormatting sqref="DL2:DR2">
    <cfRule type="cellIs" dxfId="0" priority="1" stopIfTrue="1" operator="lessThan">
      <formula>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Macro4">
                <anchor moveWithCells="1" sizeWithCells="1">
                  <from>
                    <xdr:col>0</xdr:col>
                    <xdr:colOff>266700</xdr:colOff>
                    <xdr:row>0</xdr:row>
                    <xdr:rowOff>209550</xdr:rowOff>
                  </from>
                  <to>
                    <xdr:col>2</xdr:col>
                    <xdr:colOff>638175</xdr:colOff>
                    <xdr:row>0</xdr:row>
                    <xdr:rowOff>695325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533"/>
  <sheetViews>
    <sheetView topLeftCell="I1" zoomScale="85" zoomScaleNormal="85" workbookViewId="0">
      <selection activeCell="N25" sqref="N25"/>
    </sheetView>
  </sheetViews>
  <sheetFormatPr baseColWidth="10" defaultRowHeight="12.75" x14ac:dyDescent="0.2"/>
  <cols>
    <col min="1" max="1" width="11.42578125" customWidth="1"/>
    <col min="2" max="2" width="9.42578125" customWidth="1"/>
    <col min="3" max="3" width="42.42578125" customWidth="1"/>
    <col min="4" max="4" width="31.28515625" customWidth="1"/>
    <col min="5" max="5" width="12" bestFit="1" customWidth="1"/>
    <col min="6" max="7" width="21.7109375" customWidth="1"/>
    <col min="8" max="8" width="15.5703125" customWidth="1"/>
    <col min="9" max="9" width="16.7109375" customWidth="1"/>
    <col min="10" max="12" width="16.42578125" customWidth="1"/>
    <col min="13" max="13" width="70.5703125" customWidth="1"/>
    <col min="16" max="16" width="10.140625" customWidth="1"/>
  </cols>
  <sheetData>
    <row r="1" spans="1:20" ht="15" customHeight="1" thickBot="1" x14ac:dyDescent="0.3">
      <c r="A1" s="372" t="s">
        <v>850</v>
      </c>
      <c r="B1" s="373"/>
      <c r="C1" s="373"/>
      <c r="D1" s="374"/>
      <c r="E1" s="367" t="s">
        <v>849</v>
      </c>
      <c r="F1" s="393" t="s">
        <v>848</v>
      </c>
      <c r="G1" s="399" t="s">
        <v>847</v>
      </c>
      <c r="H1" s="395" t="s">
        <v>846</v>
      </c>
      <c r="I1" s="397" t="s">
        <v>845</v>
      </c>
      <c r="J1" s="401" t="s">
        <v>844</v>
      </c>
      <c r="K1" s="437" t="s">
        <v>843</v>
      </c>
      <c r="L1" s="393" t="s">
        <v>856</v>
      </c>
      <c r="M1" s="128"/>
      <c r="N1" s="128"/>
      <c r="O1" s="128"/>
      <c r="P1" s="128"/>
      <c r="Q1" s="128"/>
      <c r="R1" s="128"/>
      <c r="S1" s="128"/>
      <c r="T1" s="128"/>
    </row>
    <row r="2" spans="1:20" ht="15.75" thickBot="1" x14ac:dyDescent="0.3">
      <c r="A2" s="375" t="s">
        <v>842</v>
      </c>
      <c r="B2" s="376"/>
      <c r="C2" s="376"/>
      <c r="D2" s="377"/>
      <c r="E2" s="368"/>
      <c r="F2" s="394"/>
      <c r="G2" s="400"/>
      <c r="H2" s="396"/>
      <c r="I2" s="398"/>
      <c r="J2" s="402"/>
      <c r="K2" s="438"/>
      <c r="L2" s="394"/>
      <c r="M2" s="208" t="s">
        <v>841</v>
      </c>
      <c r="N2" s="207" t="s">
        <v>840</v>
      </c>
      <c r="O2" s="206">
        <v>2</v>
      </c>
      <c r="P2" s="205">
        <v>21</v>
      </c>
      <c r="Q2" s="204">
        <v>9</v>
      </c>
      <c r="R2" s="204">
        <v>18</v>
      </c>
      <c r="S2" s="204">
        <v>7.5</v>
      </c>
      <c r="T2" s="203">
        <v>10.5</v>
      </c>
    </row>
    <row r="3" spans="1:20" ht="15.75" thickBot="1" x14ac:dyDescent="0.3">
      <c r="A3" s="440" t="s">
        <v>526</v>
      </c>
      <c r="B3" s="441" t="s">
        <v>839</v>
      </c>
      <c r="C3" s="202" t="s">
        <v>838</v>
      </c>
      <c r="D3" s="442" t="s">
        <v>628</v>
      </c>
      <c r="E3" s="201">
        <f t="shared" ref="E3:E8" si="0">1/5</f>
        <v>0.2</v>
      </c>
      <c r="F3" s="153">
        <v>0</v>
      </c>
      <c r="G3" s="153" t="s">
        <v>851</v>
      </c>
      <c r="H3" s="178" t="str">
        <f t="shared" ref="H3:H34" si="1">IF(G3="O",(($O$11-(F3*E3))/($O$11)),"100,00%")</f>
        <v>100,00%</v>
      </c>
      <c r="I3" s="169" t="str">
        <f>H3</f>
        <v>100,00%</v>
      </c>
      <c r="J3" s="146">
        <f t="shared" ref="J3:J34" ca="1" si="2">(($O$11-(F3*E3))/($O$11))</f>
        <v>1</v>
      </c>
      <c r="K3" s="146">
        <f ca="1">J3</f>
        <v>1</v>
      </c>
      <c r="L3" s="153">
        <f>F3*E3</f>
        <v>0</v>
      </c>
      <c r="M3" s="200">
        <f ca="1">TODAY()-M7</f>
        <v>42799</v>
      </c>
      <c r="N3" s="197" t="s">
        <v>837</v>
      </c>
      <c r="O3" s="196">
        <v>3</v>
      </c>
      <c r="P3" s="195">
        <v>21</v>
      </c>
      <c r="Q3" s="194">
        <v>9</v>
      </c>
      <c r="R3" s="194">
        <v>22</v>
      </c>
      <c r="S3" s="194">
        <v>7.5</v>
      </c>
      <c r="T3" s="193">
        <v>10.5</v>
      </c>
    </row>
    <row r="4" spans="1:20" ht="15" x14ac:dyDescent="0.25">
      <c r="A4" s="423"/>
      <c r="B4" s="406"/>
      <c r="C4" s="164" t="s">
        <v>836</v>
      </c>
      <c r="D4" s="418"/>
      <c r="E4" s="160">
        <f t="shared" si="0"/>
        <v>0.2</v>
      </c>
      <c r="F4" s="159">
        <v>0</v>
      </c>
      <c r="G4" s="159" t="s">
        <v>202</v>
      </c>
      <c r="H4" s="178" t="str">
        <f t="shared" si="1"/>
        <v>100,00%</v>
      </c>
      <c r="I4" s="158">
        <f t="shared" ref="I4:I35" si="3">I3*H4</f>
        <v>1</v>
      </c>
      <c r="J4" s="149">
        <f t="shared" ca="1" si="2"/>
        <v>1</v>
      </c>
      <c r="K4" s="149">
        <f t="shared" ref="K4:K35" ca="1" si="4">K3*J4</f>
        <v>1</v>
      </c>
      <c r="L4" s="153">
        <f t="shared" ref="L4:L67" si="5">F4*E4</f>
        <v>0</v>
      </c>
      <c r="M4" s="128"/>
      <c r="N4" s="197" t="s">
        <v>835</v>
      </c>
      <c r="O4" s="196">
        <v>4</v>
      </c>
      <c r="P4" s="195">
        <v>21</v>
      </c>
      <c r="Q4" s="194">
        <v>9</v>
      </c>
      <c r="R4" s="194">
        <v>22</v>
      </c>
      <c r="S4" s="194">
        <v>7.5</v>
      </c>
      <c r="T4" s="193">
        <v>10.5</v>
      </c>
    </row>
    <row r="5" spans="1:20" ht="15.75" thickBot="1" x14ac:dyDescent="0.3">
      <c r="A5" s="423"/>
      <c r="B5" s="406"/>
      <c r="C5" s="164" t="s">
        <v>834</v>
      </c>
      <c r="D5" s="418"/>
      <c r="E5" s="160">
        <f t="shared" si="0"/>
        <v>0.2</v>
      </c>
      <c r="F5" s="159">
        <v>0</v>
      </c>
      <c r="G5" s="159" t="s">
        <v>202</v>
      </c>
      <c r="H5" s="178" t="str">
        <f t="shared" si="1"/>
        <v>100,00%</v>
      </c>
      <c r="I5" s="158">
        <f t="shared" si="3"/>
        <v>1</v>
      </c>
      <c r="J5" s="149">
        <f t="shared" ca="1" si="2"/>
        <v>1</v>
      </c>
      <c r="K5" s="149">
        <f t="shared" ca="1" si="4"/>
        <v>1</v>
      </c>
      <c r="L5" s="153">
        <f t="shared" si="5"/>
        <v>0</v>
      </c>
      <c r="M5" s="128"/>
      <c r="N5" s="197" t="s">
        <v>833</v>
      </c>
      <c r="O5" s="196">
        <v>5</v>
      </c>
      <c r="P5" s="195">
        <v>21</v>
      </c>
      <c r="Q5" s="194">
        <v>9</v>
      </c>
      <c r="R5" s="194">
        <v>22</v>
      </c>
      <c r="S5" s="194">
        <v>7.5</v>
      </c>
      <c r="T5" s="193">
        <v>10.5</v>
      </c>
    </row>
    <row r="6" spans="1:20" ht="19.5" thickBot="1" x14ac:dyDescent="0.25">
      <c r="A6" s="423"/>
      <c r="B6" s="406"/>
      <c r="C6" s="164" t="s">
        <v>832</v>
      </c>
      <c r="D6" s="418"/>
      <c r="E6" s="160">
        <f t="shared" si="0"/>
        <v>0.2</v>
      </c>
      <c r="F6" s="159">
        <v>0</v>
      </c>
      <c r="G6" s="159" t="s">
        <v>202</v>
      </c>
      <c r="H6" s="178" t="str">
        <f t="shared" si="1"/>
        <v>100,00%</v>
      </c>
      <c r="I6" s="158">
        <f t="shared" si="3"/>
        <v>1</v>
      </c>
      <c r="J6" s="149">
        <f t="shared" ca="1" si="2"/>
        <v>1</v>
      </c>
      <c r="K6" s="149">
        <f t="shared" ca="1" si="4"/>
        <v>1</v>
      </c>
      <c r="L6" s="153">
        <f t="shared" si="5"/>
        <v>0</v>
      </c>
      <c r="M6" s="199" t="s">
        <v>831</v>
      </c>
      <c r="N6" s="197" t="s">
        <v>830</v>
      </c>
      <c r="O6" s="196">
        <v>6</v>
      </c>
      <c r="P6" s="195">
        <v>21</v>
      </c>
      <c r="Q6" s="194">
        <v>9</v>
      </c>
      <c r="R6" s="194">
        <v>22</v>
      </c>
      <c r="S6" s="194">
        <v>7.5</v>
      </c>
      <c r="T6" s="193">
        <v>10.5</v>
      </c>
    </row>
    <row r="7" spans="1:20" ht="15.75" thickBot="1" x14ac:dyDescent="0.3">
      <c r="A7" s="423"/>
      <c r="B7" s="406"/>
      <c r="C7" s="164" t="s">
        <v>829</v>
      </c>
      <c r="D7" s="418"/>
      <c r="E7" s="160">
        <f t="shared" si="0"/>
        <v>0.2</v>
      </c>
      <c r="F7" s="159">
        <v>0</v>
      </c>
      <c r="G7" s="159" t="s">
        <v>202</v>
      </c>
      <c r="H7" s="178" t="str">
        <f t="shared" si="1"/>
        <v>100,00%</v>
      </c>
      <c r="I7" s="158">
        <f t="shared" si="3"/>
        <v>1</v>
      </c>
      <c r="J7" s="149">
        <f t="shared" ca="1" si="2"/>
        <v>1</v>
      </c>
      <c r="K7" s="149">
        <f t="shared" ca="1" si="4"/>
        <v>1</v>
      </c>
      <c r="L7" s="153">
        <f t="shared" si="5"/>
        <v>0</v>
      </c>
      <c r="M7" s="198">
        <v>1</v>
      </c>
      <c r="N7" s="197" t="s">
        <v>828</v>
      </c>
      <c r="O7" s="196">
        <v>7</v>
      </c>
      <c r="P7" s="195">
        <v>15</v>
      </c>
      <c r="Q7" s="194">
        <v>0</v>
      </c>
      <c r="R7" s="194">
        <v>12</v>
      </c>
      <c r="S7" s="194">
        <v>7.5</v>
      </c>
      <c r="T7" s="193">
        <v>0</v>
      </c>
    </row>
    <row r="8" spans="1:20" ht="15.75" thickBot="1" x14ac:dyDescent="0.3">
      <c r="A8" s="423"/>
      <c r="B8" s="406"/>
      <c r="C8" s="164" t="s">
        <v>827</v>
      </c>
      <c r="D8" s="418"/>
      <c r="E8" s="160">
        <f t="shared" si="0"/>
        <v>0.2</v>
      </c>
      <c r="F8" s="159">
        <v>0</v>
      </c>
      <c r="G8" s="159" t="s">
        <v>202</v>
      </c>
      <c r="H8" s="178" t="str">
        <f t="shared" si="1"/>
        <v>100,00%</v>
      </c>
      <c r="I8" s="158">
        <f t="shared" si="3"/>
        <v>1</v>
      </c>
      <c r="J8" s="149">
        <f t="shared" ca="1" si="2"/>
        <v>1</v>
      </c>
      <c r="K8" s="149">
        <f t="shared" ca="1" si="4"/>
        <v>1</v>
      </c>
      <c r="L8" s="153">
        <f t="shared" si="5"/>
        <v>0</v>
      </c>
      <c r="M8" s="128"/>
      <c r="N8" s="192" t="s">
        <v>826</v>
      </c>
      <c r="O8" s="191">
        <v>1</v>
      </c>
      <c r="P8" s="190">
        <v>16</v>
      </c>
      <c r="Q8" s="189">
        <v>0</v>
      </c>
      <c r="R8" s="189">
        <v>8</v>
      </c>
      <c r="S8" s="189">
        <v>0</v>
      </c>
      <c r="T8" s="188">
        <v>0</v>
      </c>
    </row>
    <row r="9" spans="1:20" ht="15.75" thickBot="1" x14ac:dyDescent="0.3">
      <c r="A9" s="423"/>
      <c r="B9" s="406"/>
      <c r="C9" s="164" t="s">
        <v>825</v>
      </c>
      <c r="D9" s="418" t="s">
        <v>516</v>
      </c>
      <c r="E9" s="160">
        <f t="shared" ref="E9:E25" si="6">(1/5)/2</f>
        <v>0.1</v>
      </c>
      <c r="F9" s="159">
        <v>0</v>
      </c>
      <c r="G9" s="159" t="s">
        <v>202</v>
      </c>
      <c r="H9" s="178" t="str">
        <f t="shared" si="1"/>
        <v>100,00%</v>
      </c>
      <c r="I9" s="158">
        <f t="shared" si="3"/>
        <v>1</v>
      </c>
      <c r="J9" s="149">
        <f t="shared" ca="1" si="2"/>
        <v>1</v>
      </c>
      <c r="K9" s="149">
        <f t="shared" ca="1" si="4"/>
        <v>1</v>
      </c>
      <c r="L9" s="153">
        <f t="shared" si="5"/>
        <v>0</v>
      </c>
      <c r="M9" s="128"/>
      <c r="N9" s="128"/>
      <c r="O9" s="128"/>
      <c r="P9" s="128"/>
      <c r="Q9" s="128"/>
      <c r="R9" s="128"/>
      <c r="S9" s="128"/>
      <c r="T9" s="128"/>
    </row>
    <row r="10" spans="1:20" ht="15.75" thickBot="1" x14ac:dyDescent="0.3">
      <c r="A10" s="423"/>
      <c r="B10" s="406"/>
      <c r="C10" s="164" t="s">
        <v>824</v>
      </c>
      <c r="D10" s="418"/>
      <c r="E10" s="160">
        <f t="shared" si="6"/>
        <v>0.1</v>
      </c>
      <c r="F10" s="159">
        <v>0</v>
      </c>
      <c r="G10" s="159" t="s">
        <v>202</v>
      </c>
      <c r="H10" s="178" t="str">
        <f t="shared" si="1"/>
        <v>100,00%</v>
      </c>
      <c r="I10" s="158">
        <f t="shared" si="3"/>
        <v>1</v>
      </c>
      <c r="J10" s="149">
        <f t="shared" ca="1" si="2"/>
        <v>1</v>
      </c>
      <c r="K10" s="149">
        <f t="shared" ca="1" si="4"/>
        <v>1</v>
      </c>
      <c r="L10" s="153">
        <f t="shared" si="5"/>
        <v>0</v>
      </c>
      <c r="M10" s="403" t="s">
        <v>823</v>
      </c>
      <c r="N10" s="404"/>
      <c r="O10" s="187">
        <f ca="1">WEEKDAY(M3)</f>
        <v>1</v>
      </c>
      <c r="P10" s="187" t="s">
        <v>853</v>
      </c>
      <c r="Q10" s="187" t="s">
        <v>855</v>
      </c>
      <c r="R10" s="187" t="s">
        <v>854</v>
      </c>
      <c r="S10" s="128"/>
      <c r="T10" s="128"/>
    </row>
    <row r="11" spans="1:20" ht="15.75" thickBot="1" x14ac:dyDescent="0.3">
      <c r="A11" s="423"/>
      <c r="B11" s="406"/>
      <c r="C11" s="164" t="s">
        <v>822</v>
      </c>
      <c r="D11" s="418"/>
      <c r="E11" s="160">
        <f t="shared" si="6"/>
        <v>0.1</v>
      </c>
      <c r="F11" s="159">
        <v>0</v>
      </c>
      <c r="G11" s="159" t="s">
        <v>202</v>
      </c>
      <c r="H11" s="178" t="str">
        <f t="shared" si="1"/>
        <v>100,00%</v>
      </c>
      <c r="I11" s="158">
        <f t="shared" si="3"/>
        <v>1</v>
      </c>
      <c r="J11" s="149">
        <f t="shared" ca="1" si="2"/>
        <v>1</v>
      </c>
      <c r="K11" s="149">
        <f t="shared" ca="1" si="4"/>
        <v>1</v>
      </c>
      <c r="L11" s="153">
        <f t="shared" si="5"/>
        <v>0</v>
      </c>
      <c r="M11" s="392" t="s">
        <v>821</v>
      </c>
      <c r="N11" s="392"/>
      <c r="O11" s="186">
        <f ca="1">VLOOKUP(O10,O2:T8,2,FALSE)</f>
        <v>16</v>
      </c>
      <c r="P11" s="186">
        <f>COUNTIF(F3:F164,"&gt;0")</f>
        <v>0</v>
      </c>
      <c r="Q11" s="186">
        <f>SUM(F3:F164)</f>
        <v>0</v>
      </c>
      <c r="R11" s="186">
        <f>SUM(L3:L164)</f>
        <v>0</v>
      </c>
      <c r="S11" s="128"/>
      <c r="T11" s="128"/>
    </row>
    <row r="12" spans="1:20" ht="15.75" thickBot="1" x14ac:dyDescent="0.3">
      <c r="A12" s="423"/>
      <c r="B12" s="406"/>
      <c r="C12" s="164" t="s">
        <v>820</v>
      </c>
      <c r="D12" s="385" t="s">
        <v>512</v>
      </c>
      <c r="E12" s="160">
        <f t="shared" si="6"/>
        <v>0.1</v>
      </c>
      <c r="F12" s="159">
        <v>0</v>
      </c>
      <c r="G12" s="159" t="s">
        <v>202</v>
      </c>
      <c r="H12" s="178" t="str">
        <f t="shared" si="1"/>
        <v>100,00%</v>
      </c>
      <c r="I12" s="158">
        <f t="shared" si="3"/>
        <v>1</v>
      </c>
      <c r="J12" s="149">
        <f t="shared" ca="1" si="2"/>
        <v>1</v>
      </c>
      <c r="K12" s="149">
        <f t="shared" ca="1" si="4"/>
        <v>1</v>
      </c>
      <c r="L12" s="153">
        <f t="shared" si="5"/>
        <v>0</v>
      </c>
      <c r="M12" s="392" t="s">
        <v>819</v>
      </c>
      <c r="N12" s="392"/>
      <c r="O12" s="186">
        <f ca="1">VLOOKUP(O10,O2:T8,3,FALSE)</f>
        <v>0</v>
      </c>
      <c r="P12" s="186">
        <f>COUNTIF(F167:F250,"&gt;0")</f>
        <v>0</v>
      </c>
      <c r="Q12" s="186">
        <f>SUM(F167:F250)</f>
        <v>0</v>
      </c>
      <c r="R12" s="186">
        <f>SUM(L167:L250)</f>
        <v>0</v>
      </c>
      <c r="S12" s="128"/>
      <c r="T12" s="128"/>
    </row>
    <row r="13" spans="1:20" ht="15.75" thickBot="1" x14ac:dyDescent="0.3">
      <c r="A13" s="423"/>
      <c r="B13" s="406"/>
      <c r="C13" s="164" t="s">
        <v>818</v>
      </c>
      <c r="D13" s="385"/>
      <c r="E13" s="160">
        <f t="shared" si="6"/>
        <v>0.1</v>
      </c>
      <c r="F13" s="159">
        <v>0</v>
      </c>
      <c r="G13" s="159" t="s">
        <v>202</v>
      </c>
      <c r="H13" s="178" t="str">
        <f t="shared" si="1"/>
        <v>100,00%</v>
      </c>
      <c r="I13" s="158">
        <f t="shared" si="3"/>
        <v>1</v>
      </c>
      <c r="J13" s="149">
        <f t="shared" ca="1" si="2"/>
        <v>1</v>
      </c>
      <c r="K13" s="149">
        <f t="shared" ca="1" si="4"/>
        <v>1</v>
      </c>
      <c r="L13" s="153">
        <f t="shared" si="5"/>
        <v>0</v>
      </c>
      <c r="M13" s="392" t="s">
        <v>817</v>
      </c>
      <c r="N13" s="392"/>
      <c r="O13" s="186">
        <f ca="1">VLOOKUP(O10,O2:T8,4,FALSE)</f>
        <v>8</v>
      </c>
      <c r="P13" s="186">
        <f>COUNTIF(F253:F522,"&gt;0")</f>
        <v>0</v>
      </c>
      <c r="Q13" s="186">
        <f>SUM(F253:F522)</f>
        <v>0</v>
      </c>
      <c r="R13" s="186">
        <f>SUM(L253:L522)</f>
        <v>0</v>
      </c>
      <c r="S13" s="128"/>
      <c r="T13" s="128"/>
    </row>
    <row r="14" spans="1:20" ht="15.75" thickBot="1" x14ac:dyDescent="0.3">
      <c r="A14" s="423"/>
      <c r="B14" s="406"/>
      <c r="C14" s="164" t="s">
        <v>816</v>
      </c>
      <c r="D14" s="418" t="s">
        <v>502</v>
      </c>
      <c r="E14" s="160">
        <f t="shared" si="6"/>
        <v>0.1</v>
      </c>
      <c r="F14" s="159">
        <v>0</v>
      </c>
      <c r="G14" s="159" t="s">
        <v>202</v>
      </c>
      <c r="H14" s="178" t="str">
        <f t="shared" si="1"/>
        <v>100,00%</v>
      </c>
      <c r="I14" s="158">
        <f t="shared" si="3"/>
        <v>1</v>
      </c>
      <c r="J14" s="149">
        <f t="shared" ca="1" si="2"/>
        <v>1</v>
      </c>
      <c r="K14" s="149">
        <f t="shared" ca="1" si="4"/>
        <v>1</v>
      </c>
      <c r="L14" s="153">
        <f t="shared" si="5"/>
        <v>0</v>
      </c>
      <c r="M14" s="392" t="s">
        <v>815</v>
      </c>
      <c r="N14" s="392"/>
      <c r="O14" s="186">
        <f ca="1">VLOOKUP(O10,O2:T8,5,FALSE)</f>
        <v>0</v>
      </c>
      <c r="P14" s="186"/>
      <c r="Q14" s="186"/>
      <c r="R14" s="186"/>
      <c r="S14" s="128"/>
      <c r="T14" s="128"/>
    </row>
    <row r="15" spans="1:20" ht="15.75" thickBot="1" x14ac:dyDescent="0.3">
      <c r="A15" s="423"/>
      <c r="B15" s="406"/>
      <c r="C15" s="164" t="s">
        <v>814</v>
      </c>
      <c r="D15" s="418"/>
      <c r="E15" s="160">
        <f t="shared" si="6"/>
        <v>0.1</v>
      </c>
      <c r="F15" s="159">
        <v>0</v>
      </c>
      <c r="G15" s="159" t="s">
        <v>202</v>
      </c>
      <c r="H15" s="178" t="str">
        <f t="shared" si="1"/>
        <v>100,00%</v>
      </c>
      <c r="I15" s="158">
        <f t="shared" si="3"/>
        <v>1</v>
      </c>
      <c r="J15" s="149">
        <f t="shared" ca="1" si="2"/>
        <v>1</v>
      </c>
      <c r="K15" s="149">
        <f t="shared" ca="1" si="4"/>
        <v>1</v>
      </c>
      <c r="L15" s="153">
        <f t="shared" si="5"/>
        <v>0</v>
      </c>
      <c r="M15" s="392" t="s">
        <v>813</v>
      </c>
      <c r="N15" s="392"/>
      <c r="O15" s="186">
        <f ca="1">VLOOKUP(O10,O2:T8,6,FALSE)</f>
        <v>0</v>
      </c>
      <c r="P15" s="186"/>
      <c r="Q15" s="186"/>
      <c r="R15" s="186"/>
      <c r="S15" s="128"/>
      <c r="T15" s="128"/>
    </row>
    <row r="16" spans="1:20" ht="15" x14ac:dyDescent="0.25">
      <c r="A16" s="423"/>
      <c r="B16" s="406"/>
      <c r="C16" s="164" t="s">
        <v>812</v>
      </c>
      <c r="D16" s="418"/>
      <c r="E16" s="160">
        <f t="shared" si="6"/>
        <v>0.1</v>
      </c>
      <c r="F16" s="159">
        <v>0</v>
      </c>
      <c r="G16" s="159" t="s">
        <v>202</v>
      </c>
      <c r="H16" s="178" t="str">
        <f t="shared" si="1"/>
        <v>100,00%</v>
      </c>
      <c r="I16" s="158">
        <f t="shared" si="3"/>
        <v>1</v>
      </c>
      <c r="J16" s="149">
        <f t="shared" ca="1" si="2"/>
        <v>1</v>
      </c>
      <c r="K16" s="149">
        <f t="shared" ca="1" si="4"/>
        <v>1</v>
      </c>
      <c r="L16" s="153">
        <f t="shared" si="5"/>
        <v>0</v>
      </c>
      <c r="M16" s="128"/>
      <c r="N16" s="128"/>
      <c r="O16" s="128"/>
      <c r="P16" s="128"/>
      <c r="Q16" s="128"/>
      <c r="R16" s="128"/>
      <c r="S16" s="128"/>
      <c r="T16" s="128"/>
    </row>
    <row r="17" spans="1:20" ht="15.75" thickBot="1" x14ac:dyDescent="0.3">
      <c r="A17" s="423"/>
      <c r="B17" s="406"/>
      <c r="C17" s="164" t="s">
        <v>811</v>
      </c>
      <c r="D17" s="385" t="s">
        <v>810</v>
      </c>
      <c r="E17" s="160">
        <f t="shared" si="6"/>
        <v>0.1</v>
      </c>
      <c r="F17" s="159">
        <v>0</v>
      </c>
      <c r="G17" s="159" t="s">
        <v>202</v>
      </c>
      <c r="H17" s="178" t="str">
        <f t="shared" si="1"/>
        <v>100,00%</v>
      </c>
      <c r="I17" s="158">
        <f t="shared" si="3"/>
        <v>1</v>
      </c>
      <c r="J17" s="149">
        <f t="shared" ca="1" si="2"/>
        <v>1</v>
      </c>
      <c r="K17" s="149">
        <f t="shared" ca="1" si="4"/>
        <v>1</v>
      </c>
      <c r="L17" s="153">
        <f t="shared" si="5"/>
        <v>0</v>
      </c>
      <c r="M17" s="128"/>
      <c r="N17" s="128"/>
      <c r="O17" s="128"/>
      <c r="P17" s="128"/>
      <c r="Q17" s="128"/>
      <c r="R17" s="128"/>
      <c r="S17" s="128"/>
      <c r="T17" s="128"/>
    </row>
    <row r="18" spans="1:20" ht="15.75" thickBot="1" x14ac:dyDescent="0.3">
      <c r="A18" s="423"/>
      <c r="B18" s="406"/>
      <c r="C18" s="164" t="s">
        <v>809</v>
      </c>
      <c r="D18" s="385"/>
      <c r="E18" s="160">
        <f t="shared" si="6"/>
        <v>0.1</v>
      </c>
      <c r="F18" s="159">
        <v>0</v>
      </c>
      <c r="G18" s="159" t="s">
        <v>202</v>
      </c>
      <c r="H18" s="178" t="str">
        <f t="shared" si="1"/>
        <v>100,00%</v>
      </c>
      <c r="I18" s="158">
        <f t="shared" si="3"/>
        <v>1</v>
      </c>
      <c r="J18" s="149">
        <f t="shared" ca="1" si="2"/>
        <v>1</v>
      </c>
      <c r="K18" s="149">
        <f t="shared" ca="1" si="4"/>
        <v>1</v>
      </c>
      <c r="L18" s="153">
        <f t="shared" si="5"/>
        <v>0</v>
      </c>
      <c r="M18" s="403" t="s">
        <v>808</v>
      </c>
      <c r="N18" s="434"/>
      <c r="O18" s="128"/>
      <c r="P18" s="187" t="s">
        <v>853</v>
      </c>
      <c r="Q18" s="187" t="s">
        <v>855</v>
      </c>
      <c r="R18" s="187" t="s">
        <v>854</v>
      </c>
      <c r="S18" s="128"/>
      <c r="T18" s="128"/>
    </row>
    <row r="19" spans="1:20" ht="15.75" thickBot="1" x14ac:dyDescent="0.3">
      <c r="A19" s="423"/>
      <c r="B19" s="406"/>
      <c r="C19" s="164" t="s">
        <v>807</v>
      </c>
      <c r="D19" s="385"/>
      <c r="E19" s="160">
        <f t="shared" si="6"/>
        <v>0.1</v>
      </c>
      <c r="F19" s="159">
        <v>0</v>
      </c>
      <c r="G19" s="159" t="s">
        <v>202</v>
      </c>
      <c r="H19" s="178" t="str">
        <f t="shared" si="1"/>
        <v>100,00%</v>
      </c>
      <c r="I19" s="158">
        <f t="shared" si="3"/>
        <v>1</v>
      </c>
      <c r="J19" s="149">
        <f t="shared" ca="1" si="2"/>
        <v>1</v>
      </c>
      <c r="K19" s="149">
        <f t="shared" ca="1" si="4"/>
        <v>1</v>
      </c>
      <c r="L19" s="153">
        <f t="shared" si="5"/>
        <v>0</v>
      </c>
      <c r="M19" s="184" t="s">
        <v>795</v>
      </c>
      <c r="N19" s="183">
        <f>I165</f>
        <v>1</v>
      </c>
      <c r="O19" s="186" t="s">
        <v>857</v>
      </c>
      <c r="P19" s="186">
        <f>COUNTIF(F525,"&gt;0")</f>
        <v>0</v>
      </c>
      <c r="Q19" s="186">
        <f>F525</f>
        <v>0</v>
      </c>
      <c r="R19" s="186">
        <f>L525</f>
        <v>0</v>
      </c>
      <c r="S19" s="128"/>
      <c r="T19" s="128"/>
    </row>
    <row r="20" spans="1:20" ht="15.75" thickBot="1" x14ac:dyDescent="0.3">
      <c r="A20" s="423"/>
      <c r="B20" s="406"/>
      <c r="C20" s="164" t="s">
        <v>806</v>
      </c>
      <c r="D20" s="385"/>
      <c r="E20" s="160">
        <f t="shared" si="6"/>
        <v>0.1</v>
      </c>
      <c r="F20" s="159">
        <v>0</v>
      </c>
      <c r="G20" s="159" t="s">
        <v>202</v>
      </c>
      <c r="H20" s="178" t="str">
        <f t="shared" si="1"/>
        <v>100,00%</v>
      </c>
      <c r="I20" s="158">
        <f t="shared" si="3"/>
        <v>1</v>
      </c>
      <c r="J20" s="149">
        <f t="shared" ca="1" si="2"/>
        <v>1</v>
      </c>
      <c r="K20" s="149">
        <f t="shared" ca="1" si="4"/>
        <v>1</v>
      </c>
      <c r="L20" s="153">
        <f t="shared" si="5"/>
        <v>0</v>
      </c>
      <c r="M20" s="184" t="s">
        <v>793</v>
      </c>
      <c r="N20" s="183">
        <f ca="1">IF(O12=0,1,I251)</f>
        <v>1</v>
      </c>
      <c r="O20" s="186" t="s">
        <v>133</v>
      </c>
      <c r="P20" s="186">
        <f>COUNTIF(F527,"&gt;0")</f>
        <v>0</v>
      </c>
      <c r="Q20" s="186">
        <f>F527</f>
        <v>0</v>
      </c>
      <c r="R20" s="186">
        <f>L527</f>
        <v>0</v>
      </c>
      <c r="S20" s="128"/>
      <c r="T20" s="128"/>
    </row>
    <row r="21" spans="1:20" ht="15.75" thickBot="1" x14ac:dyDescent="0.3">
      <c r="A21" s="423"/>
      <c r="B21" s="406"/>
      <c r="C21" s="185" t="s">
        <v>805</v>
      </c>
      <c r="D21" s="385" t="s">
        <v>804</v>
      </c>
      <c r="E21" s="160">
        <f t="shared" si="6"/>
        <v>0.1</v>
      </c>
      <c r="F21" s="159">
        <v>0</v>
      </c>
      <c r="G21" s="159" t="s">
        <v>202</v>
      </c>
      <c r="H21" s="178" t="str">
        <f t="shared" si="1"/>
        <v>100,00%</v>
      </c>
      <c r="I21" s="158">
        <f t="shared" si="3"/>
        <v>1</v>
      </c>
      <c r="J21" s="149">
        <f t="shared" ca="1" si="2"/>
        <v>1</v>
      </c>
      <c r="K21" s="149">
        <f t="shared" ca="1" si="4"/>
        <v>1</v>
      </c>
      <c r="L21" s="153">
        <f t="shared" si="5"/>
        <v>0</v>
      </c>
      <c r="M21" s="184" t="s">
        <v>791</v>
      </c>
      <c r="N21" s="183">
        <f>I523</f>
        <v>1</v>
      </c>
      <c r="O21" s="186" t="s">
        <v>134</v>
      </c>
      <c r="P21" s="186">
        <f>COUNTIF(F530,"&gt;0")</f>
        <v>0</v>
      </c>
      <c r="Q21" s="186">
        <f>F530</f>
        <v>0</v>
      </c>
      <c r="R21" s="186">
        <f>L530</f>
        <v>0</v>
      </c>
      <c r="S21" s="128"/>
      <c r="T21" s="128"/>
    </row>
    <row r="22" spans="1:20" ht="15.75" thickBot="1" x14ac:dyDescent="0.3">
      <c r="A22" s="423"/>
      <c r="B22" s="406"/>
      <c r="C22" s="185" t="s">
        <v>803</v>
      </c>
      <c r="D22" s="385"/>
      <c r="E22" s="160">
        <f t="shared" si="6"/>
        <v>0.1</v>
      </c>
      <c r="F22" s="159">
        <v>0</v>
      </c>
      <c r="G22" s="159" t="s">
        <v>202</v>
      </c>
      <c r="H22" s="178" t="str">
        <f t="shared" si="1"/>
        <v>100,00%</v>
      </c>
      <c r="I22" s="158">
        <f t="shared" si="3"/>
        <v>1</v>
      </c>
      <c r="J22" s="149">
        <f t="shared" ca="1" si="2"/>
        <v>1</v>
      </c>
      <c r="K22" s="149">
        <f t="shared" ca="1" si="4"/>
        <v>1</v>
      </c>
      <c r="L22" s="153">
        <f t="shared" si="5"/>
        <v>0</v>
      </c>
      <c r="M22" s="184" t="s">
        <v>788</v>
      </c>
      <c r="N22" s="183">
        <f ca="1">IF(O14=0,1,I526)</f>
        <v>1</v>
      </c>
      <c r="O22" s="186" t="s">
        <v>135</v>
      </c>
      <c r="P22" s="186">
        <f>COUNTIF(F532,"&gt;0")</f>
        <v>0</v>
      </c>
      <c r="Q22" s="186">
        <f>F532</f>
        <v>0</v>
      </c>
      <c r="R22" s="186">
        <f>L532</f>
        <v>0</v>
      </c>
      <c r="S22" s="128"/>
      <c r="T22" s="128"/>
    </row>
    <row r="23" spans="1:20" ht="15.75" thickBot="1" x14ac:dyDescent="0.3">
      <c r="A23" s="423"/>
      <c r="B23" s="406"/>
      <c r="C23" s="185" t="s">
        <v>802</v>
      </c>
      <c r="D23" s="385"/>
      <c r="E23" s="160">
        <f t="shared" si="6"/>
        <v>0.1</v>
      </c>
      <c r="F23" s="159">
        <v>0</v>
      </c>
      <c r="G23" s="159" t="s">
        <v>202</v>
      </c>
      <c r="H23" s="178" t="str">
        <f t="shared" si="1"/>
        <v>100,00%</v>
      </c>
      <c r="I23" s="158">
        <f t="shared" si="3"/>
        <v>1</v>
      </c>
      <c r="J23" s="149">
        <f t="shared" ca="1" si="2"/>
        <v>1</v>
      </c>
      <c r="K23" s="149">
        <f t="shared" ca="1" si="4"/>
        <v>1</v>
      </c>
      <c r="L23" s="153">
        <f t="shared" si="5"/>
        <v>0</v>
      </c>
      <c r="M23" s="184" t="s">
        <v>786</v>
      </c>
      <c r="N23" s="183">
        <f ca="1">IF(O14=0,1,I528)</f>
        <v>1</v>
      </c>
      <c r="O23" s="128"/>
      <c r="P23" s="128"/>
      <c r="Q23" s="128"/>
      <c r="R23" s="128"/>
      <c r="S23" s="128"/>
      <c r="T23" s="128"/>
    </row>
    <row r="24" spans="1:20" ht="15.75" thickBot="1" x14ac:dyDescent="0.3">
      <c r="A24" s="423"/>
      <c r="B24" s="406"/>
      <c r="C24" s="185" t="s">
        <v>801</v>
      </c>
      <c r="D24" s="385"/>
      <c r="E24" s="160">
        <f t="shared" si="6"/>
        <v>0.1</v>
      </c>
      <c r="F24" s="159">
        <v>0</v>
      </c>
      <c r="G24" s="159" t="s">
        <v>202</v>
      </c>
      <c r="H24" s="178" t="str">
        <f t="shared" si="1"/>
        <v>100,00%</v>
      </c>
      <c r="I24" s="158">
        <f t="shared" si="3"/>
        <v>1</v>
      </c>
      <c r="J24" s="149">
        <f t="shared" ca="1" si="2"/>
        <v>1</v>
      </c>
      <c r="K24" s="149">
        <f t="shared" ca="1" si="4"/>
        <v>1</v>
      </c>
      <c r="L24" s="153">
        <f t="shared" si="5"/>
        <v>0</v>
      </c>
      <c r="M24" s="184" t="s">
        <v>784</v>
      </c>
      <c r="N24" s="183">
        <f ca="1">IF(O15=0,1,I531)</f>
        <v>1</v>
      </c>
      <c r="O24" s="128"/>
      <c r="P24" s="128"/>
      <c r="Q24" s="128"/>
      <c r="R24" s="128"/>
      <c r="S24" s="128"/>
      <c r="T24" s="128"/>
    </row>
    <row r="25" spans="1:20" ht="15.75" thickBot="1" x14ac:dyDescent="0.3">
      <c r="A25" s="423"/>
      <c r="B25" s="406"/>
      <c r="C25" s="185" t="s">
        <v>800</v>
      </c>
      <c r="D25" s="385"/>
      <c r="E25" s="160">
        <f t="shared" si="6"/>
        <v>0.1</v>
      </c>
      <c r="F25" s="159">
        <v>0</v>
      </c>
      <c r="G25" s="159" t="s">
        <v>202</v>
      </c>
      <c r="H25" s="178" t="str">
        <f t="shared" si="1"/>
        <v>100,00%</v>
      </c>
      <c r="I25" s="158">
        <f t="shared" si="3"/>
        <v>1</v>
      </c>
      <c r="J25" s="149">
        <f t="shared" ca="1" si="2"/>
        <v>1</v>
      </c>
      <c r="K25" s="149">
        <f t="shared" ca="1" si="4"/>
        <v>1</v>
      </c>
      <c r="L25" s="153">
        <f t="shared" si="5"/>
        <v>0</v>
      </c>
      <c r="M25" s="184" t="s">
        <v>781</v>
      </c>
      <c r="N25" s="183">
        <f ca="1">IF(O15=0,1,I533)</f>
        <v>1</v>
      </c>
      <c r="O25" s="128"/>
      <c r="P25" s="128"/>
      <c r="Q25" s="128"/>
      <c r="R25" s="128"/>
      <c r="S25" s="128"/>
      <c r="T25" s="128"/>
    </row>
    <row r="26" spans="1:20" ht="15" x14ac:dyDescent="0.25">
      <c r="A26" s="423"/>
      <c r="B26" s="406" t="s">
        <v>591</v>
      </c>
      <c r="C26" s="164" t="s">
        <v>799</v>
      </c>
      <c r="D26" s="418" t="s">
        <v>490</v>
      </c>
      <c r="E26" s="160">
        <f t="shared" ref="E26:E31" si="7">1/5</f>
        <v>0.2</v>
      </c>
      <c r="F26" s="159">
        <v>0</v>
      </c>
      <c r="G26" s="159" t="s">
        <v>202</v>
      </c>
      <c r="H26" s="178" t="str">
        <f t="shared" si="1"/>
        <v>100,00%</v>
      </c>
      <c r="I26" s="158">
        <f t="shared" si="3"/>
        <v>1</v>
      </c>
      <c r="J26" s="149">
        <f t="shared" ca="1" si="2"/>
        <v>1</v>
      </c>
      <c r="K26" s="149">
        <f t="shared" ca="1" si="4"/>
        <v>1</v>
      </c>
      <c r="L26" s="153">
        <f t="shared" si="5"/>
        <v>0</v>
      </c>
      <c r="M26" s="129"/>
      <c r="N26" s="129"/>
      <c r="O26" s="128"/>
      <c r="P26" s="128"/>
      <c r="Q26" s="128"/>
      <c r="R26" s="128"/>
      <c r="S26" s="128"/>
      <c r="T26" s="128"/>
    </row>
    <row r="27" spans="1:20" ht="15.75" thickBot="1" x14ac:dyDescent="0.3">
      <c r="A27" s="423"/>
      <c r="B27" s="406"/>
      <c r="C27" s="164" t="s">
        <v>798</v>
      </c>
      <c r="D27" s="418"/>
      <c r="E27" s="160">
        <f t="shared" si="7"/>
        <v>0.2</v>
      </c>
      <c r="F27" s="159">
        <v>0</v>
      </c>
      <c r="G27" s="159" t="s">
        <v>202</v>
      </c>
      <c r="H27" s="178" t="str">
        <f t="shared" si="1"/>
        <v>100,00%</v>
      </c>
      <c r="I27" s="158">
        <f t="shared" si="3"/>
        <v>1</v>
      </c>
      <c r="J27" s="149">
        <f t="shared" ca="1" si="2"/>
        <v>1</v>
      </c>
      <c r="K27" s="149">
        <f t="shared" ca="1" si="4"/>
        <v>1</v>
      </c>
      <c r="L27" s="153">
        <f t="shared" si="5"/>
        <v>0</v>
      </c>
      <c r="M27" s="129"/>
      <c r="N27" s="129"/>
      <c r="O27" s="128"/>
      <c r="P27" s="128"/>
      <c r="Q27" s="128"/>
      <c r="R27" s="128"/>
      <c r="S27" s="128"/>
      <c r="T27" s="128"/>
    </row>
    <row r="28" spans="1:20" ht="15.75" thickBot="1" x14ac:dyDescent="0.3">
      <c r="A28" s="423"/>
      <c r="B28" s="406"/>
      <c r="C28" s="164" t="s">
        <v>797</v>
      </c>
      <c r="D28" s="418"/>
      <c r="E28" s="160">
        <f t="shared" si="7"/>
        <v>0.2</v>
      </c>
      <c r="F28" s="159">
        <v>0</v>
      </c>
      <c r="G28" s="159" t="s">
        <v>202</v>
      </c>
      <c r="H28" s="178" t="str">
        <f t="shared" si="1"/>
        <v>100,00%</v>
      </c>
      <c r="I28" s="158">
        <f t="shared" si="3"/>
        <v>1</v>
      </c>
      <c r="J28" s="149">
        <f t="shared" ca="1" si="2"/>
        <v>1</v>
      </c>
      <c r="K28" s="149">
        <f t="shared" ca="1" si="4"/>
        <v>1</v>
      </c>
      <c r="L28" s="153">
        <f t="shared" si="5"/>
        <v>0</v>
      </c>
      <c r="M28" s="435" t="s">
        <v>852</v>
      </c>
      <c r="N28" s="436"/>
      <c r="O28" s="128"/>
      <c r="P28" s="128"/>
      <c r="Q28" s="128"/>
      <c r="R28" s="128"/>
      <c r="S28" s="128"/>
      <c r="T28" s="128"/>
    </row>
    <row r="29" spans="1:20" ht="15.75" thickBot="1" x14ac:dyDescent="0.3">
      <c r="A29" s="423"/>
      <c r="B29" s="406"/>
      <c r="C29" s="164" t="s">
        <v>796</v>
      </c>
      <c r="D29" s="418"/>
      <c r="E29" s="160">
        <f t="shared" si="7"/>
        <v>0.2</v>
      </c>
      <c r="F29" s="159">
        <v>0</v>
      </c>
      <c r="G29" s="159" t="s">
        <v>202</v>
      </c>
      <c r="H29" s="178" t="str">
        <f t="shared" si="1"/>
        <v>100,00%</v>
      </c>
      <c r="I29" s="158">
        <f t="shared" si="3"/>
        <v>1</v>
      </c>
      <c r="J29" s="149">
        <f t="shared" ca="1" si="2"/>
        <v>1</v>
      </c>
      <c r="K29" s="149">
        <f t="shared" ca="1" si="4"/>
        <v>1</v>
      </c>
      <c r="L29" s="153">
        <f t="shared" si="5"/>
        <v>0</v>
      </c>
      <c r="M29" s="182" t="s">
        <v>795</v>
      </c>
      <c r="N29" s="181">
        <f ca="1">K165</f>
        <v>1</v>
      </c>
      <c r="O29" s="128"/>
      <c r="P29" s="128"/>
      <c r="Q29" s="128"/>
      <c r="R29" s="128"/>
      <c r="S29" s="128"/>
      <c r="T29" s="128"/>
    </row>
    <row r="30" spans="1:20" ht="15.75" thickBot="1" x14ac:dyDescent="0.3">
      <c r="A30" s="423"/>
      <c r="B30" s="406"/>
      <c r="C30" s="164" t="s">
        <v>794</v>
      </c>
      <c r="D30" s="418"/>
      <c r="E30" s="160">
        <f t="shared" si="7"/>
        <v>0.2</v>
      </c>
      <c r="F30" s="159">
        <v>0</v>
      </c>
      <c r="G30" s="159" t="s">
        <v>202</v>
      </c>
      <c r="H30" s="178" t="str">
        <f t="shared" si="1"/>
        <v>100,00%</v>
      </c>
      <c r="I30" s="158">
        <f t="shared" si="3"/>
        <v>1</v>
      </c>
      <c r="J30" s="149">
        <f t="shared" ca="1" si="2"/>
        <v>1</v>
      </c>
      <c r="K30" s="149">
        <f t="shared" ca="1" si="4"/>
        <v>1</v>
      </c>
      <c r="L30" s="153">
        <f t="shared" si="5"/>
        <v>0</v>
      </c>
      <c r="M30" s="182" t="s">
        <v>793</v>
      </c>
      <c r="N30" s="181">
        <f ca="1">IF(O12=0,1,K251)</f>
        <v>1</v>
      </c>
      <c r="O30" s="128"/>
      <c r="P30" s="128"/>
      <c r="Q30" s="128"/>
      <c r="R30" s="128"/>
      <c r="S30" s="128"/>
      <c r="T30" s="128"/>
    </row>
    <row r="31" spans="1:20" ht="15.75" thickBot="1" x14ac:dyDescent="0.3">
      <c r="A31" s="423"/>
      <c r="B31" s="406"/>
      <c r="C31" s="164" t="s">
        <v>792</v>
      </c>
      <c r="D31" s="418"/>
      <c r="E31" s="160">
        <f t="shared" si="7"/>
        <v>0.2</v>
      </c>
      <c r="F31" s="159">
        <v>0</v>
      </c>
      <c r="G31" s="159" t="s">
        <v>202</v>
      </c>
      <c r="H31" s="178" t="str">
        <f t="shared" si="1"/>
        <v>100,00%</v>
      </c>
      <c r="I31" s="158">
        <f t="shared" si="3"/>
        <v>1</v>
      </c>
      <c r="J31" s="149">
        <f t="shared" ca="1" si="2"/>
        <v>1</v>
      </c>
      <c r="K31" s="149">
        <f t="shared" ca="1" si="4"/>
        <v>1</v>
      </c>
      <c r="L31" s="153">
        <f t="shared" si="5"/>
        <v>0</v>
      </c>
      <c r="M31" s="182" t="s">
        <v>791</v>
      </c>
      <c r="N31" s="181">
        <f ca="1">K523</f>
        <v>1</v>
      </c>
      <c r="O31" s="128"/>
      <c r="P31" s="128"/>
      <c r="Q31" s="128"/>
      <c r="R31" s="128"/>
      <c r="S31" s="128"/>
      <c r="T31" s="128"/>
    </row>
    <row r="32" spans="1:20" ht="15.75" thickBot="1" x14ac:dyDescent="0.3">
      <c r="A32" s="423"/>
      <c r="B32" s="406"/>
      <c r="C32" s="164" t="s">
        <v>790</v>
      </c>
      <c r="D32" s="418" t="s">
        <v>789</v>
      </c>
      <c r="E32" s="160">
        <f t="shared" ref="E32:E41" si="8">(1/5)/2</f>
        <v>0.1</v>
      </c>
      <c r="F32" s="159">
        <v>0</v>
      </c>
      <c r="G32" s="159" t="s">
        <v>202</v>
      </c>
      <c r="H32" s="178" t="str">
        <f t="shared" si="1"/>
        <v>100,00%</v>
      </c>
      <c r="I32" s="158">
        <f t="shared" si="3"/>
        <v>1</v>
      </c>
      <c r="J32" s="149">
        <f t="shared" ca="1" si="2"/>
        <v>1</v>
      </c>
      <c r="K32" s="149">
        <f t="shared" ca="1" si="4"/>
        <v>1</v>
      </c>
      <c r="L32" s="153">
        <f t="shared" si="5"/>
        <v>0</v>
      </c>
      <c r="M32" s="182" t="s">
        <v>788</v>
      </c>
      <c r="N32" s="181">
        <f>IF(O24=0,1,"=k526")</f>
        <v>1</v>
      </c>
      <c r="O32" s="128"/>
      <c r="P32" s="128"/>
      <c r="Q32" s="128"/>
      <c r="R32" s="128"/>
      <c r="S32" s="128"/>
      <c r="T32" s="128"/>
    </row>
    <row r="33" spans="1:20" ht="15.75" thickBot="1" x14ac:dyDescent="0.3">
      <c r="A33" s="423"/>
      <c r="B33" s="406"/>
      <c r="C33" s="164" t="s">
        <v>787</v>
      </c>
      <c r="D33" s="418"/>
      <c r="E33" s="160">
        <f t="shared" si="8"/>
        <v>0.1</v>
      </c>
      <c r="F33" s="159">
        <v>0</v>
      </c>
      <c r="G33" s="159" t="s">
        <v>202</v>
      </c>
      <c r="H33" s="178" t="str">
        <f t="shared" si="1"/>
        <v>100,00%</v>
      </c>
      <c r="I33" s="158">
        <f t="shared" si="3"/>
        <v>1</v>
      </c>
      <c r="J33" s="149">
        <f t="shared" ca="1" si="2"/>
        <v>1</v>
      </c>
      <c r="K33" s="149">
        <f t="shared" ca="1" si="4"/>
        <v>1</v>
      </c>
      <c r="L33" s="153">
        <f t="shared" si="5"/>
        <v>0</v>
      </c>
      <c r="M33" s="182" t="s">
        <v>786</v>
      </c>
      <c r="N33" s="181">
        <f>IF(O24=0,1,K538)</f>
        <v>1</v>
      </c>
      <c r="O33" s="128"/>
      <c r="P33" s="128"/>
      <c r="Q33" s="128"/>
      <c r="R33" s="128"/>
      <c r="S33" s="128"/>
      <c r="T33" s="128"/>
    </row>
    <row r="34" spans="1:20" ht="15.75" thickBot="1" x14ac:dyDescent="0.3">
      <c r="A34" s="423"/>
      <c r="B34" s="406"/>
      <c r="C34" s="164" t="s">
        <v>785</v>
      </c>
      <c r="D34" s="418"/>
      <c r="E34" s="160">
        <f t="shared" si="8"/>
        <v>0.1</v>
      </c>
      <c r="F34" s="159">
        <v>0</v>
      </c>
      <c r="G34" s="159" t="s">
        <v>202</v>
      </c>
      <c r="H34" s="178" t="str">
        <f t="shared" si="1"/>
        <v>100,00%</v>
      </c>
      <c r="I34" s="158">
        <f t="shared" si="3"/>
        <v>1</v>
      </c>
      <c r="J34" s="149">
        <f t="shared" ca="1" si="2"/>
        <v>1</v>
      </c>
      <c r="K34" s="149">
        <f t="shared" ca="1" si="4"/>
        <v>1</v>
      </c>
      <c r="L34" s="153">
        <f t="shared" si="5"/>
        <v>0</v>
      </c>
      <c r="M34" s="182" t="s">
        <v>784</v>
      </c>
      <c r="N34" s="181">
        <f>IF(O25=0,1,K541)</f>
        <v>1</v>
      </c>
      <c r="O34" s="128"/>
      <c r="P34" s="128"/>
      <c r="Q34" s="128"/>
      <c r="R34" s="128"/>
      <c r="S34" s="128"/>
      <c r="T34" s="128"/>
    </row>
    <row r="35" spans="1:20" ht="15.75" thickBot="1" x14ac:dyDescent="0.3">
      <c r="A35" s="423"/>
      <c r="B35" s="406"/>
      <c r="C35" s="164" t="s">
        <v>783</v>
      </c>
      <c r="D35" s="385" t="s">
        <v>782</v>
      </c>
      <c r="E35" s="160">
        <f t="shared" si="8"/>
        <v>0.1</v>
      </c>
      <c r="F35" s="159">
        <v>0</v>
      </c>
      <c r="G35" s="159" t="s">
        <v>202</v>
      </c>
      <c r="H35" s="178" t="str">
        <f t="shared" ref="H35:H66" si="9">IF(G35="O",(($O$11-(F35*E35))/($O$11)),"100,00%")</f>
        <v>100,00%</v>
      </c>
      <c r="I35" s="158">
        <f t="shared" si="3"/>
        <v>1</v>
      </c>
      <c r="J35" s="149">
        <f t="shared" ref="J35:J66" ca="1" si="10">(($O$11-(F35*E35))/($O$11))</f>
        <v>1</v>
      </c>
      <c r="K35" s="149">
        <f t="shared" ca="1" si="4"/>
        <v>1</v>
      </c>
      <c r="L35" s="153">
        <f t="shared" si="5"/>
        <v>0</v>
      </c>
      <c r="M35" s="182" t="s">
        <v>781</v>
      </c>
      <c r="N35" s="181">
        <f>IF(O25=0,1,K543)</f>
        <v>1</v>
      </c>
      <c r="O35" s="128"/>
      <c r="P35" s="128"/>
      <c r="Q35" s="128"/>
      <c r="R35" s="128"/>
      <c r="S35" s="128"/>
      <c r="T35" s="128"/>
    </row>
    <row r="36" spans="1:20" ht="15" x14ac:dyDescent="0.25">
      <c r="A36" s="423"/>
      <c r="B36" s="406"/>
      <c r="C36" s="164" t="s">
        <v>780</v>
      </c>
      <c r="D36" s="385"/>
      <c r="E36" s="160">
        <f t="shared" si="8"/>
        <v>0.1</v>
      </c>
      <c r="F36" s="159">
        <v>0</v>
      </c>
      <c r="G36" s="159" t="s">
        <v>202</v>
      </c>
      <c r="H36" s="178" t="str">
        <f t="shared" si="9"/>
        <v>100,00%</v>
      </c>
      <c r="I36" s="158">
        <f t="shared" ref="I36:I67" si="11">I35*H36</f>
        <v>1</v>
      </c>
      <c r="J36" s="149">
        <f t="shared" ca="1" si="10"/>
        <v>1</v>
      </c>
      <c r="K36" s="149">
        <f t="shared" ref="K36:K67" ca="1" si="12">K35*J36</f>
        <v>1</v>
      </c>
      <c r="L36" s="153">
        <f t="shared" si="5"/>
        <v>0</v>
      </c>
      <c r="M36" s="128"/>
      <c r="N36" s="128"/>
      <c r="O36" s="128"/>
      <c r="P36" s="128"/>
      <c r="Q36" s="128"/>
      <c r="R36" s="128"/>
      <c r="S36" s="128"/>
      <c r="T36" s="128"/>
    </row>
    <row r="37" spans="1:20" ht="15" x14ac:dyDescent="0.25">
      <c r="A37" s="423"/>
      <c r="B37" s="406"/>
      <c r="C37" s="164" t="s">
        <v>779</v>
      </c>
      <c r="D37" s="418" t="s">
        <v>778</v>
      </c>
      <c r="E37" s="160">
        <f t="shared" si="8"/>
        <v>0.1</v>
      </c>
      <c r="F37" s="159">
        <v>0</v>
      </c>
      <c r="G37" s="159" t="s">
        <v>202</v>
      </c>
      <c r="H37" s="178" t="str">
        <f t="shared" si="9"/>
        <v>100,00%</v>
      </c>
      <c r="I37" s="158">
        <f t="shared" si="11"/>
        <v>1</v>
      </c>
      <c r="J37" s="149">
        <f t="shared" ca="1" si="10"/>
        <v>1</v>
      </c>
      <c r="K37" s="149">
        <f t="shared" ca="1" si="12"/>
        <v>1</v>
      </c>
      <c r="L37" s="153">
        <f t="shared" si="5"/>
        <v>0</v>
      </c>
      <c r="M37" s="128"/>
      <c r="N37" s="128"/>
      <c r="O37" s="128"/>
      <c r="P37" s="128"/>
      <c r="Q37" s="128"/>
      <c r="R37" s="128"/>
      <c r="S37" s="128"/>
      <c r="T37" s="128"/>
    </row>
    <row r="38" spans="1:20" ht="15" x14ac:dyDescent="0.25">
      <c r="A38" s="423"/>
      <c r="B38" s="406"/>
      <c r="C38" s="164" t="s">
        <v>777</v>
      </c>
      <c r="D38" s="418"/>
      <c r="E38" s="160">
        <f t="shared" si="8"/>
        <v>0.1</v>
      </c>
      <c r="F38" s="159">
        <v>0</v>
      </c>
      <c r="G38" s="159" t="s">
        <v>202</v>
      </c>
      <c r="H38" s="178" t="str">
        <f t="shared" si="9"/>
        <v>100,00%</v>
      </c>
      <c r="I38" s="158">
        <f t="shared" si="11"/>
        <v>1</v>
      </c>
      <c r="J38" s="149">
        <f t="shared" ca="1" si="10"/>
        <v>1</v>
      </c>
      <c r="K38" s="149">
        <f t="shared" ca="1" si="12"/>
        <v>1</v>
      </c>
      <c r="L38" s="153">
        <f t="shared" si="5"/>
        <v>0</v>
      </c>
      <c r="M38" s="128"/>
      <c r="N38" s="128"/>
      <c r="O38" s="128"/>
      <c r="P38" s="128"/>
      <c r="Q38" s="128"/>
      <c r="R38" s="128"/>
      <c r="S38" s="128"/>
      <c r="T38" s="128"/>
    </row>
    <row r="39" spans="1:20" ht="15" x14ac:dyDescent="0.25">
      <c r="A39" s="423"/>
      <c r="B39" s="406"/>
      <c r="C39" s="164" t="s">
        <v>776</v>
      </c>
      <c r="D39" s="418"/>
      <c r="E39" s="160">
        <f t="shared" si="8"/>
        <v>0.1</v>
      </c>
      <c r="F39" s="159">
        <v>0</v>
      </c>
      <c r="G39" s="159" t="s">
        <v>202</v>
      </c>
      <c r="H39" s="178" t="str">
        <f t="shared" si="9"/>
        <v>100,00%</v>
      </c>
      <c r="I39" s="158">
        <f t="shared" si="11"/>
        <v>1</v>
      </c>
      <c r="J39" s="149">
        <f t="shared" ca="1" si="10"/>
        <v>1</v>
      </c>
      <c r="K39" s="149">
        <f t="shared" ca="1" si="12"/>
        <v>1</v>
      </c>
      <c r="L39" s="153">
        <f t="shared" si="5"/>
        <v>0</v>
      </c>
      <c r="M39" s="128"/>
      <c r="N39" s="128"/>
      <c r="O39" s="128"/>
      <c r="P39" s="128"/>
      <c r="Q39" s="128"/>
      <c r="R39" s="128"/>
      <c r="S39" s="128"/>
      <c r="T39" s="128"/>
    </row>
    <row r="40" spans="1:20" ht="15" x14ac:dyDescent="0.25">
      <c r="A40" s="423"/>
      <c r="B40" s="406"/>
      <c r="C40" s="164" t="s">
        <v>775</v>
      </c>
      <c r="D40" s="385" t="s">
        <v>774</v>
      </c>
      <c r="E40" s="160">
        <f t="shared" si="8"/>
        <v>0.1</v>
      </c>
      <c r="F40" s="159">
        <v>0</v>
      </c>
      <c r="G40" s="159" t="s">
        <v>202</v>
      </c>
      <c r="H40" s="178" t="str">
        <f t="shared" si="9"/>
        <v>100,00%</v>
      </c>
      <c r="I40" s="158">
        <f t="shared" si="11"/>
        <v>1</v>
      </c>
      <c r="J40" s="149">
        <f t="shared" ca="1" si="10"/>
        <v>1</v>
      </c>
      <c r="K40" s="149">
        <f t="shared" ca="1" si="12"/>
        <v>1</v>
      </c>
      <c r="L40" s="153">
        <f t="shared" si="5"/>
        <v>0</v>
      </c>
      <c r="M40" s="128"/>
      <c r="N40" s="128"/>
      <c r="O40" s="128"/>
      <c r="P40" s="128"/>
      <c r="Q40" s="128"/>
      <c r="R40" s="128"/>
      <c r="S40" s="128"/>
      <c r="T40" s="128"/>
    </row>
    <row r="41" spans="1:20" ht="15" x14ac:dyDescent="0.25">
      <c r="A41" s="423"/>
      <c r="B41" s="406"/>
      <c r="C41" s="164" t="s">
        <v>773</v>
      </c>
      <c r="D41" s="385"/>
      <c r="E41" s="160">
        <f t="shared" si="8"/>
        <v>0.1</v>
      </c>
      <c r="F41" s="159">
        <v>0</v>
      </c>
      <c r="G41" s="159" t="s">
        <v>202</v>
      </c>
      <c r="H41" s="178" t="str">
        <f t="shared" si="9"/>
        <v>100,00%</v>
      </c>
      <c r="I41" s="158">
        <f t="shared" si="11"/>
        <v>1</v>
      </c>
      <c r="J41" s="149">
        <f t="shared" ca="1" si="10"/>
        <v>1</v>
      </c>
      <c r="K41" s="149">
        <f t="shared" ca="1" si="12"/>
        <v>1</v>
      </c>
      <c r="L41" s="153">
        <f t="shared" si="5"/>
        <v>0</v>
      </c>
      <c r="M41" s="128"/>
      <c r="N41" s="128"/>
      <c r="O41" s="128"/>
      <c r="P41" s="128"/>
      <c r="Q41" s="128"/>
      <c r="R41" s="128"/>
      <c r="S41" s="128"/>
      <c r="T41" s="128"/>
    </row>
    <row r="42" spans="1:20" ht="15" x14ac:dyDescent="0.25">
      <c r="A42" s="423"/>
      <c r="B42" s="406" t="s">
        <v>772</v>
      </c>
      <c r="C42" s="164" t="s">
        <v>771</v>
      </c>
      <c r="D42" s="418" t="s">
        <v>453</v>
      </c>
      <c r="E42" s="160">
        <f t="shared" ref="E42:E47" si="13">1/5</f>
        <v>0.2</v>
      </c>
      <c r="F42" s="159">
        <v>0</v>
      </c>
      <c r="G42" s="159" t="s">
        <v>202</v>
      </c>
      <c r="H42" s="178" t="str">
        <f t="shared" si="9"/>
        <v>100,00%</v>
      </c>
      <c r="I42" s="158">
        <f t="shared" si="11"/>
        <v>1</v>
      </c>
      <c r="J42" s="149">
        <f t="shared" ca="1" si="10"/>
        <v>1</v>
      </c>
      <c r="K42" s="149">
        <f t="shared" ca="1" si="12"/>
        <v>1</v>
      </c>
      <c r="L42" s="153">
        <f t="shared" si="5"/>
        <v>0</v>
      </c>
      <c r="M42" s="128"/>
      <c r="N42" s="128"/>
      <c r="O42" s="128"/>
      <c r="P42" s="128"/>
      <c r="Q42" s="128"/>
      <c r="R42" s="128"/>
      <c r="S42" s="128"/>
      <c r="T42" s="128"/>
    </row>
    <row r="43" spans="1:20" ht="15" x14ac:dyDescent="0.25">
      <c r="A43" s="423"/>
      <c r="B43" s="406"/>
      <c r="C43" s="164" t="s">
        <v>770</v>
      </c>
      <c r="D43" s="418"/>
      <c r="E43" s="160">
        <f t="shared" si="13"/>
        <v>0.2</v>
      </c>
      <c r="F43" s="159">
        <v>0</v>
      </c>
      <c r="G43" s="159" t="s">
        <v>202</v>
      </c>
      <c r="H43" s="178" t="str">
        <f t="shared" si="9"/>
        <v>100,00%</v>
      </c>
      <c r="I43" s="158">
        <f t="shared" si="11"/>
        <v>1</v>
      </c>
      <c r="J43" s="149">
        <f t="shared" ca="1" si="10"/>
        <v>1</v>
      </c>
      <c r="K43" s="149">
        <f t="shared" ca="1" si="12"/>
        <v>1</v>
      </c>
      <c r="L43" s="153">
        <f t="shared" si="5"/>
        <v>0</v>
      </c>
      <c r="M43" s="128"/>
      <c r="N43" s="128"/>
      <c r="O43" s="128"/>
      <c r="P43" s="128"/>
      <c r="Q43" s="128"/>
      <c r="R43" s="128"/>
      <c r="S43" s="128"/>
      <c r="T43" s="128"/>
    </row>
    <row r="44" spans="1:20" ht="15" x14ac:dyDescent="0.25">
      <c r="A44" s="423"/>
      <c r="B44" s="406"/>
      <c r="C44" s="164" t="s">
        <v>769</v>
      </c>
      <c r="D44" s="418"/>
      <c r="E44" s="160">
        <f t="shared" si="13"/>
        <v>0.2</v>
      </c>
      <c r="F44" s="159">
        <v>0</v>
      </c>
      <c r="G44" s="159" t="s">
        <v>202</v>
      </c>
      <c r="H44" s="178" t="str">
        <f t="shared" si="9"/>
        <v>100,00%</v>
      </c>
      <c r="I44" s="158">
        <f t="shared" si="11"/>
        <v>1</v>
      </c>
      <c r="J44" s="149">
        <f t="shared" ca="1" si="10"/>
        <v>1</v>
      </c>
      <c r="K44" s="149">
        <f t="shared" ca="1" si="12"/>
        <v>1</v>
      </c>
      <c r="L44" s="153">
        <f t="shared" si="5"/>
        <v>0</v>
      </c>
      <c r="M44" s="128"/>
      <c r="N44" s="128"/>
      <c r="O44" s="128"/>
      <c r="P44" s="128"/>
      <c r="Q44" s="128"/>
      <c r="R44" s="128"/>
      <c r="S44" s="128"/>
      <c r="T44" s="128"/>
    </row>
    <row r="45" spans="1:20" ht="15" x14ac:dyDescent="0.25">
      <c r="A45" s="423"/>
      <c r="B45" s="406"/>
      <c r="C45" s="164" t="s">
        <v>768</v>
      </c>
      <c r="D45" s="418"/>
      <c r="E45" s="160">
        <f t="shared" si="13"/>
        <v>0.2</v>
      </c>
      <c r="F45" s="159">
        <v>0</v>
      </c>
      <c r="G45" s="159" t="s">
        <v>202</v>
      </c>
      <c r="H45" s="178" t="str">
        <f t="shared" si="9"/>
        <v>100,00%</v>
      </c>
      <c r="I45" s="158">
        <f t="shared" si="11"/>
        <v>1</v>
      </c>
      <c r="J45" s="149">
        <f t="shared" ca="1" si="10"/>
        <v>1</v>
      </c>
      <c r="K45" s="149">
        <f t="shared" ca="1" si="12"/>
        <v>1</v>
      </c>
      <c r="L45" s="153">
        <f t="shared" si="5"/>
        <v>0</v>
      </c>
      <c r="M45" s="128"/>
      <c r="N45" s="128"/>
      <c r="O45" s="128"/>
      <c r="P45" s="128"/>
      <c r="Q45" s="128"/>
      <c r="R45" s="128"/>
      <c r="S45" s="128"/>
      <c r="T45" s="128"/>
    </row>
    <row r="46" spans="1:20" ht="15" x14ac:dyDescent="0.25">
      <c r="A46" s="423"/>
      <c r="B46" s="406"/>
      <c r="C46" s="164" t="s">
        <v>767</v>
      </c>
      <c r="D46" s="418"/>
      <c r="E46" s="160">
        <f t="shared" si="13"/>
        <v>0.2</v>
      </c>
      <c r="F46" s="159">
        <v>0</v>
      </c>
      <c r="G46" s="159" t="s">
        <v>202</v>
      </c>
      <c r="H46" s="178" t="str">
        <f t="shared" si="9"/>
        <v>100,00%</v>
      </c>
      <c r="I46" s="158">
        <f t="shared" si="11"/>
        <v>1</v>
      </c>
      <c r="J46" s="149">
        <f t="shared" ca="1" si="10"/>
        <v>1</v>
      </c>
      <c r="K46" s="149">
        <f t="shared" ca="1" si="12"/>
        <v>1</v>
      </c>
      <c r="L46" s="153">
        <f t="shared" si="5"/>
        <v>0</v>
      </c>
      <c r="M46" s="128"/>
      <c r="N46" s="128"/>
      <c r="O46" s="128"/>
      <c r="P46" s="128"/>
      <c r="Q46" s="128"/>
      <c r="R46" s="128"/>
      <c r="S46" s="128"/>
      <c r="T46" s="128"/>
    </row>
    <row r="47" spans="1:20" ht="15" x14ac:dyDescent="0.25">
      <c r="A47" s="423"/>
      <c r="B47" s="406"/>
      <c r="C47" s="164" t="s">
        <v>766</v>
      </c>
      <c r="D47" s="418"/>
      <c r="E47" s="160">
        <f t="shared" si="13"/>
        <v>0.2</v>
      </c>
      <c r="F47" s="159">
        <v>0</v>
      </c>
      <c r="G47" s="159" t="s">
        <v>202</v>
      </c>
      <c r="H47" s="178" t="str">
        <f t="shared" si="9"/>
        <v>100,00%</v>
      </c>
      <c r="I47" s="158">
        <f t="shared" si="11"/>
        <v>1</v>
      </c>
      <c r="J47" s="149">
        <f t="shared" ca="1" si="10"/>
        <v>1</v>
      </c>
      <c r="K47" s="149">
        <f t="shared" ca="1" si="12"/>
        <v>1</v>
      </c>
      <c r="L47" s="153">
        <f t="shared" si="5"/>
        <v>0</v>
      </c>
      <c r="M47" s="128"/>
      <c r="N47" s="128"/>
      <c r="O47" s="128"/>
      <c r="P47" s="128"/>
      <c r="Q47" s="128"/>
      <c r="R47" s="128"/>
      <c r="S47" s="128"/>
      <c r="T47" s="128"/>
    </row>
    <row r="48" spans="1:20" ht="15" x14ac:dyDescent="0.25">
      <c r="A48" s="423"/>
      <c r="B48" s="406"/>
      <c r="C48" s="164" t="s">
        <v>765</v>
      </c>
      <c r="D48" s="385" t="s">
        <v>764</v>
      </c>
      <c r="E48" s="160">
        <f t="shared" ref="E48:E59" si="14">(1/5)/2</f>
        <v>0.1</v>
      </c>
      <c r="F48" s="159">
        <v>0</v>
      </c>
      <c r="G48" s="159" t="s">
        <v>202</v>
      </c>
      <c r="H48" s="178" t="str">
        <f t="shared" si="9"/>
        <v>100,00%</v>
      </c>
      <c r="I48" s="158">
        <f t="shared" si="11"/>
        <v>1</v>
      </c>
      <c r="J48" s="149">
        <f t="shared" ca="1" si="10"/>
        <v>1</v>
      </c>
      <c r="K48" s="149">
        <f t="shared" ca="1" si="12"/>
        <v>1</v>
      </c>
      <c r="L48" s="153">
        <f t="shared" si="5"/>
        <v>0</v>
      </c>
      <c r="M48" s="128"/>
      <c r="N48" s="128"/>
      <c r="O48" s="128"/>
      <c r="P48" s="128"/>
      <c r="Q48" s="128"/>
      <c r="R48" s="128"/>
      <c r="S48" s="128"/>
      <c r="T48" s="128"/>
    </row>
    <row r="49" spans="1:20" ht="15" x14ac:dyDescent="0.25">
      <c r="A49" s="423"/>
      <c r="B49" s="406"/>
      <c r="C49" s="164" t="s">
        <v>763</v>
      </c>
      <c r="D49" s="385"/>
      <c r="E49" s="160">
        <f t="shared" si="14"/>
        <v>0.1</v>
      </c>
      <c r="F49" s="159">
        <v>0</v>
      </c>
      <c r="G49" s="159" t="s">
        <v>202</v>
      </c>
      <c r="H49" s="178" t="str">
        <f t="shared" si="9"/>
        <v>100,00%</v>
      </c>
      <c r="I49" s="158">
        <f t="shared" si="11"/>
        <v>1</v>
      </c>
      <c r="J49" s="149">
        <f t="shared" ca="1" si="10"/>
        <v>1</v>
      </c>
      <c r="K49" s="149">
        <f t="shared" ca="1" si="12"/>
        <v>1</v>
      </c>
      <c r="L49" s="153">
        <f t="shared" si="5"/>
        <v>0</v>
      </c>
      <c r="M49" s="128"/>
      <c r="N49" s="128"/>
      <c r="O49" s="128"/>
      <c r="P49" s="128"/>
      <c r="Q49" s="128"/>
      <c r="R49" s="128"/>
      <c r="S49" s="128"/>
      <c r="T49" s="128"/>
    </row>
    <row r="50" spans="1:20" ht="15" x14ac:dyDescent="0.25">
      <c r="A50" s="423"/>
      <c r="B50" s="406"/>
      <c r="C50" s="164" t="s">
        <v>762</v>
      </c>
      <c r="D50" s="385"/>
      <c r="E50" s="160">
        <f t="shared" si="14"/>
        <v>0.1</v>
      </c>
      <c r="F50" s="159">
        <v>0</v>
      </c>
      <c r="G50" s="159" t="s">
        <v>202</v>
      </c>
      <c r="H50" s="178" t="str">
        <f t="shared" si="9"/>
        <v>100,00%</v>
      </c>
      <c r="I50" s="158">
        <f t="shared" si="11"/>
        <v>1</v>
      </c>
      <c r="J50" s="149">
        <f t="shared" ca="1" si="10"/>
        <v>1</v>
      </c>
      <c r="K50" s="149">
        <f t="shared" ca="1" si="12"/>
        <v>1</v>
      </c>
      <c r="L50" s="153">
        <f t="shared" si="5"/>
        <v>0</v>
      </c>
      <c r="M50" s="128"/>
      <c r="N50" s="128"/>
      <c r="O50" s="128"/>
      <c r="P50" s="128"/>
      <c r="Q50" s="128"/>
      <c r="R50" s="128"/>
      <c r="S50" s="128"/>
      <c r="T50" s="128"/>
    </row>
    <row r="51" spans="1:20" ht="15" x14ac:dyDescent="0.25">
      <c r="A51" s="423"/>
      <c r="B51" s="406"/>
      <c r="C51" s="164" t="s">
        <v>761</v>
      </c>
      <c r="D51" s="385" t="s">
        <v>760</v>
      </c>
      <c r="E51" s="160">
        <f t="shared" si="14"/>
        <v>0.1</v>
      </c>
      <c r="F51" s="159">
        <v>0</v>
      </c>
      <c r="G51" s="159" t="s">
        <v>202</v>
      </c>
      <c r="H51" s="178" t="str">
        <f t="shared" si="9"/>
        <v>100,00%</v>
      </c>
      <c r="I51" s="158">
        <f t="shared" si="11"/>
        <v>1</v>
      </c>
      <c r="J51" s="149">
        <f t="shared" ca="1" si="10"/>
        <v>1</v>
      </c>
      <c r="K51" s="149">
        <f t="shared" ca="1" si="12"/>
        <v>1</v>
      </c>
      <c r="L51" s="153">
        <f t="shared" si="5"/>
        <v>0</v>
      </c>
      <c r="M51" s="128"/>
      <c r="N51" s="128"/>
      <c r="O51" s="128"/>
      <c r="P51" s="128"/>
      <c r="Q51" s="128"/>
      <c r="R51" s="128"/>
      <c r="S51" s="128"/>
      <c r="T51" s="128"/>
    </row>
    <row r="52" spans="1:20" ht="15" x14ac:dyDescent="0.25">
      <c r="A52" s="423"/>
      <c r="B52" s="406"/>
      <c r="C52" s="164" t="s">
        <v>759</v>
      </c>
      <c r="D52" s="385"/>
      <c r="E52" s="160">
        <f t="shared" si="14"/>
        <v>0.1</v>
      </c>
      <c r="F52" s="159">
        <v>0</v>
      </c>
      <c r="G52" s="159" t="s">
        <v>202</v>
      </c>
      <c r="H52" s="178" t="str">
        <f t="shared" si="9"/>
        <v>100,00%</v>
      </c>
      <c r="I52" s="158">
        <f t="shared" si="11"/>
        <v>1</v>
      </c>
      <c r="J52" s="149">
        <f t="shared" ca="1" si="10"/>
        <v>1</v>
      </c>
      <c r="K52" s="149">
        <f t="shared" ca="1" si="12"/>
        <v>1</v>
      </c>
      <c r="L52" s="153">
        <f t="shared" si="5"/>
        <v>0</v>
      </c>
      <c r="M52" s="128"/>
      <c r="N52" s="128"/>
      <c r="O52" s="128"/>
      <c r="P52" s="128"/>
      <c r="Q52" s="128"/>
      <c r="R52" s="128"/>
      <c r="S52" s="128"/>
      <c r="T52" s="128"/>
    </row>
    <row r="53" spans="1:20" ht="15" x14ac:dyDescent="0.25">
      <c r="A53" s="423"/>
      <c r="B53" s="406"/>
      <c r="C53" s="164" t="s">
        <v>758</v>
      </c>
      <c r="D53" s="385" t="s">
        <v>757</v>
      </c>
      <c r="E53" s="160">
        <f t="shared" si="14"/>
        <v>0.1</v>
      </c>
      <c r="F53" s="159">
        <v>0</v>
      </c>
      <c r="G53" s="159" t="s">
        <v>202</v>
      </c>
      <c r="H53" s="178" t="str">
        <f t="shared" si="9"/>
        <v>100,00%</v>
      </c>
      <c r="I53" s="158">
        <f t="shared" si="11"/>
        <v>1</v>
      </c>
      <c r="J53" s="149">
        <f t="shared" ca="1" si="10"/>
        <v>1</v>
      </c>
      <c r="K53" s="149">
        <f t="shared" ca="1" si="12"/>
        <v>1</v>
      </c>
      <c r="L53" s="153">
        <f t="shared" si="5"/>
        <v>0</v>
      </c>
      <c r="M53" s="128"/>
      <c r="N53" s="128"/>
      <c r="O53" s="128"/>
      <c r="P53" s="128"/>
      <c r="Q53" s="128"/>
      <c r="R53" s="128"/>
      <c r="S53" s="128"/>
      <c r="T53" s="128"/>
    </row>
    <row r="54" spans="1:20" ht="15" x14ac:dyDescent="0.25">
      <c r="A54" s="423"/>
      <c r="B54" s="406"/>
      <c r="C54" s="164" t="s">
        <v>756</v>
      </c>
      <c r="D54" s="385"/>
      <c r="E54" s="160">
        <f t="shared" si="14"/>
        <v>0.1</v>
      </c>
      <c r="F54" s="159">
        <v>0</v>
      </c>
      <c r="G54" s="159" t="s">
        <v>202</v>
      </c>
      <c r="H54" s="178" t="str">
        <f t="shared" si="9"/>
        <v>100,00%</v>
      </c>
      <c r="I54" s="158">
        <f t="shared" si="11"/>
        <v>1</v>
      </c>
      <c r="J54" s="149">
        <f t="shared" ca="1" si="10"/>
        <v>1</v>
      </c>
      <c r="K54" s="149">
        <f t="shared" ca="1" si="12"/>
        <v>1</v>
      </c>
      <c r="L54" s="153">
        <f t="shared" si="5"/>
        <v>0</v>
      </c>
      <c r="M54" s="128"/>
      <c r="N54" s="128"/>
      <c r="O54" s="128"/>
      <c r="P54" s="128"/>
      <c r="Q54" s="128"/>
      <c r="R54" s="128"/>
      <c r="S54" s="128"/>
      <c r="T54" s="128"/>
    </row>
    <row r="55" spans="1:20" ht="15" x14ac:dyDescent="0.25">
      <c r="A55" s="423"/>
      <c r="B55" s="406"/>
      <c r="C55" s="164" t="s">
        <v>755</v>
      </c>
      <c r="D55" s="385"/>
      <c r="E55" s="160">
        <f t="shared" si="14"/>
        <v>0.1</v>
      </c>
      <c r="F55" s="159">
        <v>0</v>
      </c>
      <c r="G55" s="159" t="s">
        <v>202</v>
      </c>
      <c r="H55" s="178" t="str">
        <f t="shared" si="9"/>
        <v>100,00%</v>
      </c>
      <c r="I55" s="158">
        <f t="shared" si="11"/>
        <v>1</v>
      </c>
      <c r="J55" s="149">
        <f t="shared" ca="1" si="10"/>
        <v>1</v>
      </c>
      <c r="K55" s="149">
        <f t="shared" ca="1" si="12"/>
        <v>1</v>
      </c>
      <c r="L55" s="153">
        <f t="shared" si="5"/>
        <v>0</v>
      </c>
      <c r="M55" s="128"/>
      <c r="N55" s="128"/>
      <c r="O55" s="128"/>
      <c r="P55" s="128"/>
      <c r="Q55" s="128"/>
      <c r="R55" s="128"/>
      <c r="S55" s="128"/>
      <c r="T55" s="128"/>
    </row>
    <row r="56" spans="1:20" ht="15" x14ac:dyDescent="0.25">
      <c r="A56" s="423"/>
      <c r="B56" s="406"/>
      <c r="C56" s="164" t="s">
        <v>754</v>
      </c>
      <c r="D56" s="385" t="s">
        <v>753</v>
      </c>
      <c r="E56" s="160">
        <f t="shared" si="14"/>
        <v>0.1</v>
      </c>
      <c r="F56" s="159">
        <v>0</v>
      </c>
      <c r="G56" s="159" t="s">
        <v>202</v>
      </c>
      <c r="H56" s="178" t="str">
        <f t="shared" si="9"/>
        <v>100,00%</v>
      </c>
      <c r="I56" s="158">
        <f t="shared" si="11"/>
        <v>1</v>
      </c>
      <c r="J56" s="149">
        <f t="shared" ca="1" si="10"/>
        <v>1</v>
      </c>
      <c r="K56" s="149">
        <f t="shared" ca="1" si="12"/>
        <v>1</v>
      </c>
      <c r="L56" s="153">
        <f t="shared" si="5"/>
        <v>0</v>
      </c>
      <c r="M56" s="128"/>
      <c r="N56" s="128"/>
      <c r="O56" s="128"/>
      <c r="P56" s="128"/>
      <c r="Q56" s="128"/>
      <c r="R56" s="128"/>
      <c r="S56" s="128"/>
      <c r="T56" s="128"/>
    </row>
    <row r="57" spans="1:20" ht="15" x14ac:dyDescent="0.25">
      <c r="A57" s="423"/>
      <c r="B57" s="406"/>
      <c r="C57" s="164" t="s">
        <v>752</v>
      </c>
      <c r="D57" s="385"/>
      <c r="E57" s="160">
        <f t="shared" si="14"/>
        <v>0.1</v>
      </c>
      <c r="F57" s="159">
        <v>0</v>
      </c>
      <c r="G57" s="159" t="s">
        <v>202</v>
      </c>
      <c r="H57" s="178" t="str">
        <f t="shared" si="9"/>
        <v>100,00%</v>
      </c>
      <c r="I57" s="158">
        <f t="shared" si="11"/>
        <v>1</v>
      </c>
      <c r="J57" s="149">
        <f t="shared" ca="1" si="10"/>
        <v>1</v>
      </c>
      <c r="K57" s="149">
        <f t="shared" ca="1" si="12"/>
        <v>1</v>
      </c>
      <c r="L57" s="153">
        <f t="shared" si="5"/>
        <v>0</v>
      </c>
      <c r="M57" s="128"/>
      <c r="N57" s="128"/>
      <c r="O57" s="128"/>
      <c r="P57" s="128"/>
      <c r="Q57" s="128"/>
      <c r="R57" s="128"/>
      <c r="S57" s="128"/>
      <c r="T57" s="128"/>
    </row>
    <row r="58" spans="1:20" ht="15" x14ac:dyDescent="0.25">
      <c r="A58" s="423"/>
      <c r="B58" s="406"/>
      <c r="C58" s="164" t="s">
        <v>751</v>
      </c>
      <c r="D58" s="385"/>
      <c r="E58" s="160">
        <f t="shared" si="14"/>
        <v>0.1</v>
      </c>
      <c r="F58" s="159">
        <v>0</v>
      </c>
      <c r="G58" s="159" t="s">
        <v>202</v>
      </c>
      <c r="H58" s="178" t="str">
        <f t="shared" si="9"/>
        <v>100,00%</v>
      </c>
      <c r="I58" s="158">
        <f t="shared" si="11"/>
        <v>1</v>
      </c>
      <c r="J58" s="149">
        <f t="shared" ca="1" si="10"/>
        <v>1</v>
      </c>
      <c r="K58" s="149">
        <f t="shared" ca="1" si="12"/>
        <v>1</v>
      </c>
      <c r="L58" s="153">
        <f t="shared" si="5"/>
        <v>0</v>
      </c>
      <c r="M58" s="128"/>
      <c r="N58" s="128"/>
      <c r="O58" s="128"/>
      <c r="P58" s="128"/>
      <c r="Q58" s="128"/>
      <c r="R58" s="128"/>
      <c r="S58" s="128"/>
      <c r="T58" s="128"/>
    </row>
    <row r="59" spans="1:20" ht="15" x14ac:dyDescent="0.25">
      <c r="A59" s="423"/>
      <c r="B59" s="406"/>
      <c r="C59" s="164" t="s">
        <v>750</v>
      </c>
      <c r="D59" s="385"/>
      <c r="E59" s="160">
        <f t="shared" si="14"/>
        <v>0.1</v>
      </c>
      <c r="F59" s="159">
        <v>0</v>
      </c>
      <c r="G59" s="159" t="s">
        <v>202</v>
      </c>
      <c r="H59" s="178" t="str">
        <f t="shared" si="9"/>
        <v>100,00%</v>
      </c>
      <c r="I59" s="158">
        <f t="shared" si="11"/>
        <v>1</v>
      </c>
      <c r="J59" s="149">
        <f t="shared" ca="1" si="10"/>
        <v>1</v>
      </c>
      <c r="K59" s="149">
        <f t="shared" ca="1" si="12"/>
        <v>1</v>
      </c>
      <c r="L59" s="153">
        <f t="shared" si="5"/>
        <v>0</v>
      </c>
      <c r="M59" s="128"/>
      <c r="N59" s="128"/>
      <c r="O59" s="128"/>
      <c r="P59" s="128"/>
      <c r="Q59" s="128"/>
      <c r="R59" s="128"/>
      <c r="S59" s="128"/>
      <c r="T59" s="128"/>
    </row>
    <row r="60" spans="1:20" ht="15" x14ac:dyDescent="0.25">
      <c r="A60" s="423"/>
      <c r="B60" s="406" t="s">
        <v>749</v>
      </c>
      <c r="C60" s="162" t="s">
        <v>748</v>
      </c>
      <c r="D60" s="385" t="s">
        <v>439</v>
      </c>
      <c r="E60" s="160">
        <f t="shared" ref="E60:E65" si="15">1/5</f>
        <v>0.2</v>
      </c>
      <c r="F60" s="159">
        <v>0</v>
      </c>
      <c r="G60" s="159" t="s">
        <v>202</v>
      </c>
      <c r="H60" s="178" t="str">
        <f t="shared" si="9"/>
        <v>100,00%</v>
      </c>
      <c r="I60" s="158">
        <f t="shared" si="11"/>
        <v>1</v>
      </c>
      <c r="J60" s="149">
        <f t="shared" ca="1" si="10"/>
        <v>1</v>
      </c>
      <c r="K60" s="149">
        <f t="shared" ca="1" si="12"/>
        <v>1</v>
      </c>
      <c r="L60" s="153">
        <f t="shared" si="5"/>
        <v>0</v>
      </c>
      <c r="M60" s="128"/>
      <c r="N60" s="128"/>
      <c r="O60" s="128"/>
      <c r="P60" s="128"/>
      <c r="Q60" s="128"/>
      <c r="R60" s="128"/>
      <c r="S60" s="128"/>
      <c r="T60" s="128"/>
    </row>
    <row r="61" spans="1:20" ht="15" x14ac:dyDescent="0.25">
      <c r="A61" s="423"/>
      <c r="B61" s="406"/>
      <c r="C61" s="162" t="s">
        <v>747</v>
      </c>
      <c r="D61" s="385"/>
      <c r="E61" s="160">
        <f t="shared" si="15"/>
        <v>0.2</v>
      </c>
      <c r="F61" s="159">
        <v>0</v>
      </c>
      <c r="G61" s="159" t="s">
        <v>202</v>
      </c>
      <c r="H61" s="178" t="str">
        <f t="shared" si="9"/>
        <v>100,00%</v>
      </c>
      <c r="I61" s="158">
        <f t="shared" si="11"/>
        <v>1</v>
      </c>
      <c r="J61" s="149">
        <f t="shared" ca="1" si="10"/>
        <v>1</v>
      </c>
      <c r="K61" s="149">
        <f t="shared" ca="1" si="12"/>
        <v>1</v>
      </c>
      <c r="L61" s="153">
        <f t="shared" si="5"/>
        <v>0</v>
      </c>
      <c r="M61" s="128"/>
      <c r="N61" s="128"/>
      <c r="O61" s="128"/>
      <c r="P61" s="128"/>
      <c r="Q61" s="128"/>
      <c r="R61" s="128"/>
      <c r="S61" s="128"/>
      <c r="T61" s="128"/>
    </row>
    <row r="62" spans="1:20" ht="15" x14ac:dyDescent="0.25">
      <c r="A62" s="423"/>
      <c r="B62" s="406"/>
      <c r="C62" s="162" t="s">
        <v>746</v>
      </c>
      <c r="D62" s="385"/>
      <c r="E62" s="160">
        <f t="shared" si="15"/>
        <v>0.2</v>
      </c>
      <c r="F62" s="159">
        <v>0</v>
      </c>
      <c r="G62" s="159" t="s">
        <v>202</v>
      </c>
      <c r="H62" s="178" t="str">
        <f t="shared" si="9"/>
        <v>100,00%</v>
      </c>
      <c r="I62" s="158">
        <f t="shared" si="11"/>
        <v>1</v>
      </c>
      <c r="J62" s="149">
        <f t="shared" ca="1" si="10"/>
        <v>1</v>
      </c>
      <c r="K62" s="149">
        <f t="shared" ca="1" si="12"/>
        <v>1</v>
      </c>
      <c r="L62" s="153">
        <f t="shared" si="5"/>
        <v>0</v>
      </c>
      <c r="M62" s="128"/>
      <c r="N62" s="128"/>
      <c r="O62" s="128"/>
      <c r="P62" s="128"/>
      <c r="Q62" s="128"/>
      <c r="R62" s="128"/>
      <c r="S62" s="128"/>
      <c r="T62" s="128"/>
    </row>
    <row r="63" spans="1:20" ht="15" x14ac:dyDescent="0.25">
      <c r="A63" s="423"/>
      <c r="B63" s="406"/>
      <c r="C63" s="162" t="s">
        <v>745</v>
      </c>
      <c r="D63" s="385"/>
      <c r="E63" s="160">
        <f t="shared" si="15"/>
        <v>0.2</v>
      </c>
      <c r="F63" s="159">
        <v>0</v>
      </c>
      <c r="G63" s="159" t="s">
        <v>202</v>
      </c>
      <c r="H63" s="178" t="str">
        <f t="shared" si="9"/>
        <v>100,00%</v>
      </c>
      <c r="I63" s="158">
        <f t="shared" si="11"/>
        <v>1</v>
      </c>
      <c r="J63" s="149">
        <f t="shared" ca="1" si="10"/>
        <v>1</v>
      </c>
      <c r="K63" s="149">
        <f t="shared" ca="1" si="12"/>
        <v>1</v>
      </c>
      <c r="L63" s="153">
        <f t="shared" si="5"/>
        <v>0</v>
      </c>
      <c r="M63" s="128"/>
      <c r="N63" s="128"/>
      <c r="O63" s="128"/>
      <c r="P63" s="128"/>
      <c r="Q63" s="128"/>
      <c r="R63" s="128"/>
      <c r="S63" s="128"/>
      <c r="T63" s="128"/>
    </row>
    <row r="64" spans="1:20" ht="15" x14ac:dyDescent="0.25">
      <c r="A64" s="423"/>
      <c r="B64" s="406"/>
      <c r="C64" s="162" t="s">
        <v>744</v>
      </c>
      <c r="D64" s="385"/>
      <c r="E64" s="160">
        <f t="shared" si="15"/>
        <v>0.2</v>
      </c>
      <c r="F64" s="159">
        <v>0</v>
      </c>
      <c r="G64" s="159" t="s">
        <v>202</v>
      </c>
      <c r="H64" s="178" t="str">
        <f t="shared" si="9"/>
        <v>100,00%</v>
      </c>
      <c r="I64" s="158">
        <f t="shared" si="11"/>
        <v>1</v>
      </c>
      <c r="J64" s="149">
        <f t="shared" ca="1" si="10"/>
        <v>1</v>
      </c>
      <c r="K64" s="149">
        <f t="shared" ca="1" si="12"/>
        <v>1</v>
      </c>
      <c r="L64" s="153">
        <f t="shared" si="5"/>
        <v>0</v>
      </c>
      <c r="M64" s="128"/>
      <c r="N64" s="128"/>
      <c r="O64" s="128"/>
      <c r="P64" s="128"/>
      <c r="Q64" s="128"/>
      <c r="R64" s="128"/>
      <c r="S64" s="128"/>
      <c r="T64" s="128"/>
    </row>
    <row r="65" spans="1:20" ht="15" x14ac:dyDescent="0.25">
      <c r="A65" s="423"/>
      <c r="B65" s="406"/>
      <c r="C65" s="162" t="s">
        <v>743</v>
      </c>
      <c r="D65" s="385"/>
      <c r="E65" s="160">
        <f t="shared" si="15"/>
        <v>0.2</v>
      </c>
      <c r="F65" s="159">
        <v>0</v>
      </c>
      <c r="G65" s="159" t="s">
        <v>202</v>
      </c>
      <c r="H65" s="178" t="str">
        <f t="shared" si="9"/>
        <v>100,00%</v>
      </c>
      <c r="I65" s="158">
        <f t="shared" si="11"/>
        <v>1</v>
      </c>
      <c r="J65" s="149">
        <f t="shared" ca="1" si="10"/>
        <v>1</v>
      </c>
      <c r="K65" s="149">
        <f t="shared" ca="1" si="12"/>
        <v>1</v>
      </c>
      <c r="L65" s="153">
        <f t="shared" si="5"/>
        <v>0</v>
      </c>
      <c r="M65" s="128"/>
      <c r="N65" s="128"/>
      <c r="O65" s="128"/>
      <c r="P65" s="128"/>
      <c r="Q65" s="128"/>
      <c r="R65" s="128"/>
      <c r="S65" s="128"/>
      <c r="T65" s="128"/>
    </row>
    <row r="66" spans="1:20" ht="15" x14ac:dyDescent="0.25">
      <c r="A66" s="423"/>
      <c r="B66" s="406"/>
      <c r="C66" s="162" t="s">
        <v>742</v>
      </c>
      <c r="D66" s="385" t="s">
        <v>741</v>
      </c>
      <c r="E66" s="160">
        <f t="shared" ref="E66:E79" si="16">(1/5)/2</f>
        <v>0.1</v>
      </c>
      <c r="F66" s="159">
        <v>0</v>
      </c>
      <c r="G66" s="159" t="s">
        <v>202</v>
      </c>
      <c r="H66" s="178" t="str">
        <f t="shared" si="9"/>
        <v>100,00%</v>
      </c>
      <c r="I66" s="158">
        <f t="shared" si="11"/>
        <v>1</v>
      </c>
      <c r="J66" s="149">
        <f t="shared" ca="1" si="10"/>
        <v>1</v>
      </c>
      <c r="K66" s="149">
        <f t="shared" ca="1" si="12"/>
        <v>1</v>
      </c>
      <c r="L66" s="153">
        <f t="shared" si="5"/>
        <v>0</v>
      </c>
      <c r="M66" s="128"/>
      <c r="N66" s="128"/>
      <c r="O66" s="128"/>
      <c r="P66" s="128"/>
      <c r="Q66" s="128"/>
      <c r="R66" s="128"/>
      <c r="S66" s="128"/>
      <c r="T66" s="128"/>
    </row>
    <row r="67" spans="1:20" ht="15" x14ac:dyDescent="0.25">
      <c r="A67" s="423"/>
      <c r="B67" s="406"/>
      <c r="C67" s="162" t="s">
        <v>740</v>
      </c>
      <c r="D67" s="385"/>
      <c r="E67" s="160">
        <f t="shared" si="16"/>
        <v>0.1</v>
      </c>
      <c r="F67" s="159">
        <v>0</v>
      </c>
      <c r="G67" s="159" t="s">
        <v>202</v>
      </c>
      <c r="H67" s="178" t="str">
        <f t="shared" ref="H67:H98" si="17">IF(G67="O",(($O$11-(F67*E67))/($O$11)),"100,00%")</f>
        <v>100,00%</v>
      </c>
      <c r="I67" s="158">
        <f t="shared" si="11"/>
        <v>1</v>
      </c>
      <c r="J67" s="149">
        <f t="shared" ref="J67:J98" ca="1" si="18">(($O$11-(F67*E67))/($O$11))</f>
        <v>1</v>
      </c>
      <c r="K67" s="149">
        <f t="shared" ca="1" si="12"/>
        <v>1</v>
      </c>
      <c r="L67" s="153">
        <f t="shared" si="5"/>
        <v>0</v>
      </c>
      <c r="M67" s="128"/>
      <c r="N67" s="128"/>
      <c r="O67" s="128"/>
      <c r="P67" s="128"/>
      <c r="Q67" s="128"/>
      <c r="R67" s="128"/>
      <c r="S67" s="128"/>
      <c r="T67" s="128"/>
    </row>
    <row r="68" spans="1:20" ht="15" x14ac:dyDescent="0.25">
      <c r="A68" s="423"/>
      <c r="B68" s="406"/>
      <c r="C68" s="162" t="s">
        <v>739</v>
      </c>
      <c r="D68" s="385"/>
      <c r="E68" s="160">
        <f t="shared" si="16"/>
        <v>0.1</v>
      </c>
      <c r="F68" s="159">
        <v>0</v>
      </c>
      <c r="G68" s="159" t="s">
        <v>202</v>
      </c>
      <c r="H68" s="178" t="str">
        <f t="shared" si="17"/>
        <v>100,00%</v>
      </c>
      <c r="I68" s="158">
        <f t="shared" ref="I68:I99" si="19">I67*H68</f>
        <v>1</v>
      </c>
      <c r="J68" s="149">
        <f t="shared" ca="1" si="18"/>
        <v>1</v>
      </c>
      <c r="K68" s="149">
        <f t="shared" ref="K68:K99" ca="1" si="20">K67*J68</f>
        <v>1</v>
      </c>
      <c r="L68" s="153">
        <f t="shared" ref="L68:L131" si="21">F68*E68</f>
        <v>0</v>
      </c>
      <c r="M68" s="128"/>
      <c r="N68" s="128"/>
      <c r="O68" s="128"/>
      <c r="P68" s="128"/>
      <c r="Q68" s="128"/>
      <c r="R68" s="128"/>
      <c r="S68" s="128"/>
      <c r="T68" s="128"/>
    </row>
    <row r="69" spans="1:20" ht="15" x14ac:dyDescent="0.25">
      <c r="A69" s="423"/>
      <c r="B69" s="406"/>
      <c r="C69" s="162" t="s">
        <v>738</v>
      </c>
      <c r="D69" s="385" t="s">
        <v>737</v>
      </c>
      <c r="E69" s="160">
        <f t="shared" si="16"/>
        <v>0.1</v>
      </c>
      <c r="F69" s="159">
        <v>0</v>
      </c>
      <c r="G69" s="159" t="s">
        <v>202</v>
      </c>
      <c r="H69" s="178" t="str">
        <f t="shared" si="17"/>
        <v>100,00%</v>
      </c>
      <c r="I69" s="158">
        <f t="shared" si="19"/>
        <v>1</v>
      </c>
      <c r="J69" s="149">
        <f t="shared" ca="1" si="18"/>
        <v>1</v>
      </c>
      <c r="K69" s="149">
        <f t="shared" ca="1" si="20"/>
        <v>1</v>
      </c>
      <c r="L69" s="153">
        <f t="shared" si="21"/>
        <v>0</v>
      </c>
      <c r="M69" s="128"/>
      <c r="N69" s="128"/>
      <c r="O69" s="128"/>
      <c r="P69" s="128"/>
      <c r="Q69" s="128"/>
      <c r="R69" s="128"/>
      <c r="S69" s="128"/>
      <c r="T69" s="128"/>
    </row>
    <row r="70" spans="1:20" ht="15" x14ac:dyDescent="0.25">
      <c r="A70" s="423"/>
      <c r="B70" s="406"/>
      <c r="C70" s="162" t="s">
        <v>736</v>
      </c>
      <c r="D70" s="385"/>
      <c r="E70" s="160">
        <f t="shared" si="16"/>
        <v>0.1</v>
      </c>
      <c r="F70" s="159">
        <v>0</v>
      </c>
      <c r="G70" s="159" t="s">
        <v>202</v>
      </c>
      <c r="H70" s="178" t="str">
        <f t="shared" si="17"/>
        <v>100,00%</v>
      </c>
      <c r="I70" s="158">
        <f t="shared" si="19"/>
        <v>1</v>
      </c>
      <c r="J70" s="149">
        <f t="shared" ca="1" si="18"/>
        <v>1</v>
      </c>
      <c r="K70" s="149">
        <f t="shared" ca="1" si="20"/>
        <v>1</v>
      </c>
      <c r="L70" s="153">
        <f t="shared" si="21"/>
        <v>0</v>
      </c>
      <c r="M70" s="128"/>
      <c r="N70" s="128"/>
      <c r="O70" s="128"/>
      <c r="P70" s="128"/>
      <c r="Q70" s="128"/>
      <c r="R70" s="128"/>
      <c r="S70" s="128"/>
      <c r="T70" s="128"/>
    </row>
    <row r="71" spans="1:20" ht="15" x14ac:dyDescent="0.25">
      <c r="A71" s="423"/>
      <c r="B71" s="406"/>
      <c r="C71" s="162" t="s">
        <v>735</v>
      </c>
      <c r="D71" s="385"/>
      <c r="E71" s="160">
        <f t="shared" si="16"/>
        <v>0.1</v>
      </c>
      <c r="F71" s="159">
        <v>0</v>
      </c>
      <c r="G71" s="159" t="s">
        <v>202</v>
      </c>
      <c r="H71" s="178" t="str">
        <f t="shared" si="17"/>
        <v>100,00%</v>
      </c>
      <c r="I71" s="158">
        <f t="shared" si="19"/>
        <v>1</v>
      </c>
      <c r="J71" s="149">
        <f t="shared" ca="1" si="18"/>
        <v>1</v>
      </c>
      <c r="K71" s="149">
        <f t="shared" ca="1" si="20"/>
        <v>1</v>
      </c>
      <c r="L71" s="153">
        <f t="shared" si="21"/>
        <v>0</v>
      </c>
      <c r="M71" s="128"/>
      <c r="N71" s="128"/>
      <c r="O71" s="128"/>
      <c r="P71" s="128"/>
      <c r="Q71" s="128"/>
      <c r="R71" s="128"/>
      <c r="S71" s="128"/>
      <c r="T71" s="128"/>
    </row>
    <row r="72" spans="1:20" ht="15" x14ac:dyDescent="0.25">
      <c r="A72" s="423"/>
      <c r="B72" s="406"/>
      <c r="C72" s="162" t="s">
        <v>734</v>
      </c>
      <c r="D72" s="385" t="s">
        <v>733</v>
      </c>
      <c r="E72" s="160">
        <f t="shared" si="16"/>
        <v>0.1</v>
      </c>
      <c r="F72" s="159">
        <v>0</v>
      </c>
      <c r="G72" s="159" t="s">
        <v>202</v>
      </c>
      <c r="H72" s="178" t="str">
        <f t="shared" si="17"/>
        <v>100,00%</v>
      </c>
      <c r="I72" s="158">
        <f t="shared" si="19"/>
        <v>1</v>
      </c>
      <c r="J72" s="149">
        <f t="shared" ca="1" si="18"/>
        <v>1</v>
      </c>
      <c r="K72" s="149">
        <f t="shared" ca="1" si="20"/>
        <v>1</v>
      </c>
      <c r="L72" s="153">
        <f t="shared" si="21"/>
        <v>0</v>
      </c>
      <c r="M72" s="128"/>
      <c r="N72" s="128"/>
      <c r="O72" s="128"/>
      <c r="P72" s="128"/>
      <c r="Q72" s="128"/>
      <c r="R72" s="128"/>
      <c r="S72" s="128"/>
      <c r="T72" s="128"/>
    </row>
    <row r="73" spans="1:20" ht="15" x14ac:dyDescent="0.25">
      <c r="A73" s="423"/>
      <c r="B73" s="406"/>
      <c r="C73" s="162" t="s">
        <v>732</v>
      </c>
      <c r="D73" s="385"/>
      <c r="E73" s="160">
        <f t="shared" si="16"/>
        <v>0.1</v>
      </c>
      <c r="F73" s="159">
        <v>0</v>
      </c>
      <c r="G73" s="159" t="s">
        <v>202</v>
      </c>
      <c r="H73" s="178" t="str">
        <f t="shared" si="17"/>
        <v>100,00%</v>
      </c>
      <c r="I73" s="158">
        <f t="shared" si="19"/>
        <v>1</v>
      </c>
      <c r="J73" s="149">
        <f t="shared" ca="1" si="18"/>
        <v>1</v>
      </c>
      <c r="K73" s="149">
        <f t="shared" ca="1" si="20"/>
        <v>1</v>
      </c>
      <c r="L73" s="153">
        <f t="shared" si="21"/>
        <v>0</v>
      </c>
      <c r="M73" s="128"/>
      <c r="N73" s="128"/>
      <c r="O73" s="128"/>
      <c r="P73" s="128"/>
      <c r="Q73" s="128"/>
      <c r="R73" s="128"/>
      <c r="S73" s="128"/>
      <c r="T73" s="128"/>
    </row>
    <row r="74" spans="1:20" ht="15" x14ac:dyDescent="0.25">
      <c r="A74" s="423"/>
      <c r="B74" s="406"/>
      <c r="C74" s="162" t="s">
        <v>731</v>
      </c>
      <c r="D74" s="385"/>
      <c r="E74" s="160">
        <f t="shared" si="16"/>
        <v>0.1</v>
      </c>
      <c r="F74" s="159">
        <v>0</v>
      </c>
      <c r="G74" s="159" t="s">
        <v>202</v>
      </c>
      <c r="H74" s="178" t="str">
        <f t="shared" si="17"/>
        <v>100,00%</v>
      </c>
      <c r="I74" s="158">
        <f t="shared" si="19"/>
        <v>1</v>
      </c>
      <c r="J74" s="149">
        <f t="shared" ca="1" si="18"/>
        <v>1</v>
      </c>
      <c r="K74" s="149">
        <f t="shared" ca="1" si="20"/>
        <v>1</v>
      </c>
      <c r="L74" s="153">
        <f t="shared" si="21"/>
        <v>0</v>
      </c>
      <c r="M74" s="128"/>
      <c r="N74" s="128"/>
      <c r="O74" s="128"/>
      <c r="P74" s="128"/>
      <c r="Q74" s="128"/>
      <c r="R74" s="128"/>
      <c r="S74" s="128"/>
      <c r="T74" s="128"/>
    </row>
    <row r="75" spans="1:20" ht="15" x14ac:dyDescent="0.25">
      <c r="A75" s="423"/>
      <c r="B75" s="406"/>
      <c r="C75" s="162" t="s">
        <v>730</v>
      </c>
      <c r="D75" s="385" t="s">
        <v>729</v>
      </c>
      <c r="E75" s="160">
        <f t="shared" si="16"/>
        <v>0.1</v>
      </c>
      <c r="F75" s="159">
        <v>0</v>
      </c>
      <c r="G75" s="159" t="s">
        <v>202</v>
      </c>
      <c r="H75" s="178" t="str">
        <f t="shared" si="17"/>
        <v>100,00%</v>
      </c>
      <c r="I75" s="158">
        <f t="shared" si="19"/>
        <v>1</v>
      </c>
      <c r="J75" s="149">
        <f t="shared" ca="1" si="18"/>
        <v>1</v>
      </c>
      <c r="K75" s="149">
        <f t="shared" ca="1" si="20"/>
        <v>1</v>
      </c>
      <c r="L75" s="153">
        <f t="shared" si="21"/>
        <v>0</v>
      </c>
      <c r="M75" s="128"/>
      <c r="N75" s="128"/>
      <c r="O75" s="128"/>
      <c r="P75" s="128"/>
      <c r="Q75" s="128"/>
      <c r="R75" s="128"/>
      <c r="S75" s="128"/>
      <c r="T75" s="128"/>
    </row>
    <row r="76" spans="1:20" ht="15" x14ac:dyDescent="0.25">
      <c r="A76" s="423"/>
      <c r="B76" s="406"/>
      <c r="C76" s="162" t="s">
        <v>728</v>
      </c>
      <c r="D76" s="385"/>
      <c r="E76" s="160">
        <f t="shared" si="16"/>
        <v>0.1</v>
      </c>
      <c r="F76" s="159">
        <v>0</v>
      </c>
      <c r="G76" s="159" t="s">
        <v>202</v>
      </c>
      <c r="H76" s="178" t="str">
        <f t="shared" si="17"/>
        <v>100,00%</v>
      </c>
      <c r="I76" s="158">
        <f t="shared" si="19"/>
        <v>1</v>
      </c>
      <c r="J76" s="149">
        <f t="shared" ca="1" si="18"/>
        <v>1</v>
      </c>
      <c r="K76" s="149">
        <f t="shared" ca="1" si="20"/>
        <v>1</v>
      </c>
      <c r="L76" s="153">
        <f t="shared" si="21"/>
        <v>0</v>
      </c>
      <c r="M76" s="128"/>
      <c r="N76" s="128"/>
      <c r="O76" s="128"/>
      <c r="P76" s="128"/>
      <c r="Q76" s="128"/>
      <c r="R76" s="128"/>
      <c r="S76" s="128"/>
      <c r="T76" s="128"/>
    </row>
    <row r="77" spans="1:20" ht="15" x14ac:dyDescent="0.25">
      <c r="A77" s="423"/>
      <c r="B77" s="406"/>
      <c r="C77" s="162" t="s">
        <v>727</v>
      </c>
      <c r="D77" s="385"/>
      <c r="E77" s="160">
        <f t="shared" si="16"/>
        <v>0.1</v>
      </c>
      <c r="F77" s="159">
        <v>0</v>
      </c>
      <c r="G77" s="159" t="s">
        <v>202</v>
      </c>
      <c r="H77" s="178" t="str">
        <f t="shared" si="17"/>
        <v>100,00%</v>
      </c>
      <c r="I77" s="158">
        <f t="shared" si="19"/>
        <v>1</v>
      </c>
      <c r="J77" s="149">
        <f t="shared" ca="1" si="18"/>
        <v>1</v>
      </c>
      <c r="K77" s="149">
        <f t="shared" ca="1" si="20"/>
        <v>1</v>
      </c>
      <c r="L77" s="153">
        <f t="shared" si="21"/>
        <v>0</v>
      </c>
      <c r="M77" s="128"/>
      <c r="N77" s="128"/>
      <c r="O77" s="128"/>
      <c r="P77" s="128"/>
      <c r="Q77" s="128"/>
      <c r="R77" s="128"/>
      <c r="S77" s="128"/>
      <c r="T77" s="128"/>
    </row>
    <row r="78" spans="1:20" ht="15" x14ac:dyDescent="0.25">
      <c r="A78" s="423"/>
      <c r="B78" s="406"/>
      <c r="C78" s="162" t="s">
        <v>726</v>
      </c>
      <c r="D78" s="385"/>
      <c r="E78" s="160">
        <f t="shared" si="16"/>
        <v>0.1</v>
      </c>
      <c r="F78" s="159">
        <v>0</v>
      </c>
      <c r="G78" s="159" t="s">
        <v>202</v>
      </c>
      <c r="H78" s="178" t="str">
        <f t="shared" si="17"/>
        <v>100,00%</v>
      </c>
      <c r="I78" s="158">
        <f t="shared" si="19"/>
        <v>1</v>
      </c>
      <c r="J78" s="149">
        <f t="shared" ca="1" si="18"/>
        <v>1</v>
      </c>
      <c r="K78" s="149">
        <f t="shared" ca="1" si="20"/>
        <v>1</v>
      </c>
      <c r="L78" s="153">
        <f t="shared" si="21"/>
        <v>0</v>
      </c>
      <c r="M78" s="128"/>
      <c r="N78" s="128"/>
      <c r="O78" s="128"/>
      <c r="P78" s="128"/>
      <c r="Q78" s="128"/>
      <c r="R78" s="128"/>
      <c r="S78" s="128"/>
      <c r="T78" s="128"/>
    </row>
    <row r="79" spans="1:20" ht="15" x14ac:dyDescent="0.25">
      <c r="A79" s="423"/>
      <c r="B79" s="406"/>
      <c r="C79" s="162" t="s">
        <v>725</v>
      </c>
      <c r="D79" s="385"/>
      <c r="E79" s="160">
        <f t="shared" si="16"/>
        <v>0.1</v>
      </c>
      <c r="F79" s="159">
        <v>0</v>
      </c>
      <c r="G79" s="159" t="s">
        <v>202</v>
      </c>
      <c r="H79" s="178" t="str">
        <f t="shared" si="17"/>
        <v>100,00%</v>
      </c>
      <c r="I79" s="158">
        <f t="shared" si="19"/>
        <v>1</v>
      </c>
      <c r="J79" s="149">
        <f t="shared" ca="1" si="18"/>
        <v>1</v>
      </c>
      <c r="K79" s="149">
        <f t="shared" ca="1" si="20"/>
        <v>1</v>
      </c>
      <c r="L79" s="153">
        <f t="shared" si="21"/>
        <v>0</v>
      </c>
      <c r="M79" s="128"/>
      <c r="N79" s="128"/>
      <c r="O79" s="128"/>
      <c r="P79" s="128"/>
      <c r="Q79" s="128"/>
      <c r="R79" s="128"/>
      <c r="S79" s="128"/>
      <c r="T79" s="128"/>
    </row>
    <row r="80" spans="1:20" ht="15" x14ac:dyDescent="0.25">
      <c r="A80" s="423"/>
      <c r="B80" s="406" t="s">
        <v>724</v>
      </c>
      <c r="C80" s="162" t="s">
        <v>723</v>
      </c>
      <c r="D80" s="385" t="s">
        <v>395</v>
      </c>
      <c r="E80" s="160">
        <f t="shared" ref="E80:E85" si="22">1/5</f>
        <v>0.2</v>
      </c>
      <c r="F80" s="159">
        <v>0</v>
      </c>
      <c r="G80" s="159" t="s">
        <v>202</v>
      </c>
      <c r="H80" s="178" t="str">
        <f t="shared" si="17"/>
        <v>100,00%</v>
      </c>
      <c r="I80" s="158">
        <f t="shared" si="19"/>
        <v>1</v>
      </c>
      <c r="J80" s="149">
        <f t="shared" ca="1" si="18"/>
        <v>1</v>
      </c>
      <c r="K80" s="149">
        <f t="shared" ca="1" si="20"/>
        <v>1</v>
      </c>
      <c r="L80" s="153">
        <f t="shared" si="21"/>
        <v>0</v>
      </c>
      <c r="M80" s="128"/>
      <c r="N80" s="128"/>
      <c r="O80" s="128"/>
      <c r="P80" s="128"/>
      <c r="Q80" s="128"/>
      <c r="R80" s="128"/>
      <c r="S80" s="128"/>
      <c r="T80" s="128"/>
    </row>
    <row r="81" spans="1:20" ht="15" x14ac:dyDescent="0.25">
      <c r="A81" s="423"/>
      <c r="B81" s="406"/>
      <c r="C81" s="162" t="s">
        <v>722</v>
      </c>
      <c r="D81" s="385"/>
      <c r="E81" s="160">
        <f t="shared" si="22"/>
        <v>0.2</v>
      </c>
      <c r="F81" s="159">
        <v>0</v>
      </c>
      <c r="G81" s="159" t="s">
        <v>202</v>
      </c>
      <c r="H81" s="178" t="str">
        <f t="shared" si="17"/>
        <v>100,00%</v>
      </c>
      <c r="I81" s="158">
        <f t="shared" si="19"/>
        <v>1</v>
      </c>
      <c r="J81" s="149">
        <f t="shared" ca="1" si="18"/>
        <v>1</v>
      </c>
      <c r="K81" s="149">
        <f t="shared" ca="1" si="20"/>
        <v>1</v>
      </c>
      <c r="L81" s="153">
        <f t="shared" si="21"/>
        <v>0</v>
      </c>
      <c r="M81" s="128"/>
      <c r="N81" s="128"/>
      <c r="O81" s="128"/>
      <c r="P81" s="128"/>
      <c r="Q81" s="128"/>
      <c r="R81" s="128"/>
      <c r="S81" s="128"/>
      <c r="T81" s="128"/>
    </row>
    <row r="82" spans="1:20" ht="15" x14ac:dyDescent="0.25">
      <c r="A82" s="423"/>
      <c r="B82" s="406"/>
      <c r="C82" s="162" t="s">
        <v>721</v>
      </c>
      <c r="D82" s="385"/>
      <c r="E82" s="160">
        <f t="shared" si="22"/>
        <v>0.2</v>
      </c>
      <c r="F82" s="159">
        <v>0</v>
      </c>
      <c r="G82" s="159" t="s">
        <v>202</v>
      </c>
      <c r="H82" s="178" t="str">
        <f t="shared" si="17"/>
        <v>100,00%</v>
      </c>
      <c r="I82" s="158">
        <f t="shared" si="19"/>
        <v>1</v>
      </c>
      <c r="J82" s="149">
        <f t="shared" ca="1" si="18"/>
        <v>1</v>
      </c>
      <c r="K82" s="149">
        <f t="shared" ca="1" si="20"/>
        <v>1</v>
      </c>
      <c r="L82" s="153">
        <f t="shared" si="21"/>
        <v>0</v>
      </c>
      <c r="M82" s="128"/>
      <c r="N82" s="128"/>
      <c r="O82" s="128"/>
      <c r="P82" s="128"/>
      <c r="Q82" s="128"/>
      <c r="R82" s="128"/>
      <c r="S82" s="128"/>
      <c r="T82" s="128"/>
    </row>
    <row r="83" spans="1:20" ht="15" x14ac:dyDescent="0.25">
      <c r="A83" s="423"/>
      <c r="B83" s="406"/>
      <c r="C83" s="162" t="s">
        <v>720</v>
      </c>
      <c r="D83" s="385"/>
      <c r="E83" s="160">
        <f t="shared" si="22"/>
        <v>0.2</v>
      </c>
      <c r="F83" s="159">
        <v>0</v>
      </c>
      <c r="G83" s="159" t="s">
        <v>202</v>
      </c>
      <c r="H83" s="178" t="str">
        <f t="shared" si="17"/>
        <v>100,00%</v>
      </c>
      <c r="I83" s="158">
        <f t="shared" si="19"/>
        <v>1</v>
      </c>
      <c r="J83" s="149">
        <f t="shared" ca="1" si="18"/>
        <v>1</v>
      </c>
      <c r="K83" s="149">
        <f t="shared" ca="1" si="20"/>
        <v>1</v>
      </c>
      <c r="L83" s="153">
        <f t="shared" si="21"/>
        <v>0</v>
      </c>
      <c r="M83" s="128"/>
      <c r="N83" s="128"/>
      <c r="O83" s="128"/>
      <c r="P83" s="128"/>
      <c r="Q83" s="128"/>
      <c r="R83" s="128"/>
      <c r="S83" s="128"/>
      <c r="T83" s="128"/>
    </row>
    <row r="84" spans="1:20" ht="15" x14ac:dyDescent="0.25">
      <c r="A84" s="423"/>
      <c r="B84" s="406"/>
      <c r="C84" s="162" t="s">
        <v>719</v>
      </c>
      <c r="D84" s="385"/>
      <c r="E84" s="160">
        <f t="shared" si="22"/>
        <v>0.2</v>
      </c>
      <c r="F84" s="159">
        <v>0</v>
      </c>
      <c r="G84" s="159" t="s">
        <v>202</v>
      </c>
      <c r="H84" s="178" t="str">
        <f t="shared" si="17"/>
        <v>100,00%</v>
      </c>
      <c r="I84" s="158">
        <f t="shared" si="19"/>
        <v>1</v>
      </c>
      <c r="J84" s="149">
        <f t="shared" ca="1" si="18"/>
        <v>1</v>
      </c>
      <c r="K84" s="149">
        <f t="shared" ca="1" si="20"/>
        <v>1</v>
      </c>
      <c r="L84" s="153">
        <f t="shared" si="21"/>
        <v>0</v>
      </c>
      <c r="M84" s="128"/>
      <c r="N84" s="128"/>
      <c r="O84" s="128"/>
      <c r="P84" s="128"/>
      <c r="Q84" s="128"/>
      <c r="R84" s="128"/>
      <c r="S84" s="128"/>
      <c r="T84" s="128"/>
    </row>
    <row r="85" spans="1:20" ht="15" x14ac:dyDescent="0.25">
      <c r="A85" s="423"/>
      <c r="B85" s="406"/>
      <c r="C85" s="162" t="s">
        <v>718</v>
      </c>
      <c r="D85" s="385"/>
      <c r="E85" s="160">
        <f t="shared" si="22"/>
        <v>0.2</v>
      </c>
      <c r="F85" s="159">
        <v>0</v>
      </c>
      <c r="G85" s="159" t="s">
        <v>202</v>
      </c>
      <c r="H85" s="178" t="str">
        <f t="shared" si="17"/>
        <v>100,00%</v>
      </c>
      <c r="I85" s="158">
        <f t="shared" si="19"/>
        <v>1</v>
      </c>
      <c r="J85" s="149">
        <f t="shared" ca="1" si="18"/>
        <v>1</v>
      </c>
      <c r="K85" s="149">
        <f t="shared" ca="1" si="20"/>
        <v>1</v>
      </c>
      <c r="L85" s="153">
        <f t="shared" si="21"/>
        <v>0</v>
      </c>
      <c r="M85" s="128"/>
      <c r="N85" s="128"/>
      <c r="O85" s="128"/>
      <c r="P85" s="128"/>
      <c r="Q85" s="128"/>
      <c r="R85" s="128"/>
      <c r="S85" s="128"/>
      <c r="T85" s="128"/>
    </row>
    <row r="86" spans="1:20" ht="15" x14ac:dyDescent="0.25">
      <c r="A86" s="423"/>
      <c r="B86" s="406"/>
      <c r="C86" s="162" t="s">
        <v>717</v>
      </c>
      <c r="D86" s="385" t="s">
        <v>413</v>
      </c>
      <c r="E86" s="160">
        <f t="shared" ref="E86:E100" si="23">(1/5)/2</f>
        <v>0.1</v>
      </c>
      <c r="F86" s="159">
        <v>0</v>
      </c>
      <c r="G86" s="159" t="s">
        <v>202</v>
      </c>
      <c r="H86" s="178" t="str">
        <f t="shared" si="17"/>
        <v>100,00%</v>
      </c>
      <c r="I86" s="158">
        <f t="shared" si="19"/>
        <v>1</v>
      </c>
      <c r="J86" s="149">
        <f t="shared" ca="1" si="18"/>
        <v>1</v>
      </c>
      <c r="K86" s="149">
        <f t="shared" ca="1" si="20"/>
        <v>1</v>
      </c>
      <c r="L86" s="153">
        <f t="shared" si="21"/>
        <v>0</v>
      </c>
      <c r="M86" s="128"/>
      <c r="N86" s="128"/>
      <c r="O86" s="128"/>
      <c r="P86" s="128"/>
      <c r="Q86" s="128"/>
      <c r="R86" s="128"/>
      <c r="S86" s="128"/>
      <c r="T86" s="128"/>
    </row>
    <row r="87" spans="1:20" ht="15" x14ac:dyDescent="0.25">
      <c r="A87" s="423"/>
      <c r="B87" s="406"/>
      <c r="C87" s="162" t="s">
        <v>716</v>
      </c>
      <c r="D87" s="385"/>
      <c r="E87" s="160">
        <f t="shared" si="23"/>
        <v>0.1</v>
      </c>
      <c r="F87" s="159">
        <v>0</v>
      </c>
      <c r="G87" s="159" t="s">
        <v>202</v>
      </c>
      <c r="H87" s="178" t="str">
        <f t="shared" si="17"/>
        <v>100,00%</v>
      </c>
      <c r="I87" s="158">
        <f t="shared" si="19"/>
        <v>1</v>
      </c>
      <c r="J87" s="149">
        <f t="shared" ca="1" si="18"/>
        <v>1</v>
      </c>
      <c r="K87" s="149">
        <f t="shared" ca="1" si="20"/>
        <v>1</v>
      </c>
      <c r="L87" s="153">
        <f t="shared" si="21"/>
        <v>0</v>
      </c>
      <c r="M87" s="128"/>
      <c r="N87" s="128"/>
      <c r="O87" s="128"/>
      <c r="P87" s="128"/>
      <c r="Q87" s="128"/>
      <c r="R87" s="128"/>
      <c r="S87" s="128"/>
      <c r="T87" s="128"/>
    </row>
    <row r="88" spans="1:20" ht="15" x14ac:dyDescent="0.25">
      <c r="A88" s="423"/>
      <c r="B88" s="406"/>
      <c r="C88" s="162" t="s">
        <v>715</v>
      </c>
      <c r="D88" s="385"/>
      <c r="E88" s="160">
        <f t="shared" si="23"/>
        <v>0.1</v>
      </c>
      <c r="F88" s="159">
        <v>0</v>
      </c>
      <c r="G88" s="159" t="s">
        <v>202</v>
      </c>
      <c r="H88" s="178" t="str">
        <f t="shared" si="17"/>
        <v>100,00%</v>
      </c>
      <c r="I88" s="158">
        <f t="shared" si="19"/>
        <v>1</v>
      </c>
      <c r="J88" s="149">
        <f t="shared" ca="1" si="18"/>
        <v>1</v>
      </c>
      <c r="K88" s="149">
        <f t="shared" ca="1" si="20"/>
        <v>1</v>
      </c>
      <c r="L88" s="153">
        <f t="shared" si="21"/>
        <v>0</v>
      </c>
      <c r="M88" s="128"/>
      <c r="N88" s="128"/>
      <c r="O88" s="128"/>
      <c r="P88" s="128"/>
      <c r="Q88" s="128"/>
      <c r="R88" s="128"/>
      <c r="S88" s="128"/>
      <c r="T88" s="128"/>
    </row>
    <row r="89" spans="1:20" ht="15" x14ac:dyDescent="0.25">
      <c r="A89" s="423"/>
      <c r="B89" s="406"/>
      <c r="C89" s="162" t="s">
        <v>714</v>
      </c>
      <c r="D89" s="418" t="s">
        <v>409</v>
      </c>
      <c r="E89" s="160">
        <f t="shared" si="23"/>
        <v>0.1</v>
      </c>
      <c r="F89" s="159">
        <v>0</v>
      </c>
      <c r="G89" s="159" t="s">
        <v>202</v>
      </c>
      <c r="H89" s="178" t="str">
        <f t="shared" si="17"/>
        <v>100,00%</v>
      </c>
      <c r="I89" s="158">
        <f t="shared" si="19"/>
        <v>1</v>
      </c>
      <c r="J89" s="149">
        <f t="shared" ca="1" si="18"/>
        <v>1</v>
      </c>
      <c r="K89" s="149">
        <f t="shared" ca="1" si="20"/>
        <v>1</v>
      </c>
      <c r="L89" s="153">
        <f t="shared" si="21"/>
        <v>0</v>
      </c>
      <c r="M89" s="128"/>
      <c r="N89" s="128"/>
      <c r="O89" s="128"/>
      <c r="P89" s="128"/>
      <c r="Q89" s="128"/>
      <c r="R89" s="128"/>
      <c r="S89" s="128"/>
      <c r="T89" s="128"/>
    </row>
    <row r="90" spans="1:20" ht="15" x14ac:dyDescent="0.25">
      <c r="A90" s="423"/>
      <c r="B90" s="406"/>
      <c r="C90" s="162" t="s">
        <v>713</v>
      </c>
      <c r="D90" s="418"/>
      <c r="E90" s="160">
        <f t="shared" si="23"/>
        <v>0.1</v>
      </c>
      <c r="F90" s="159">
        <v>0</v>
      </c>
      <c r="G90" s="159" t="s">
        <v>202</v>
      </c>
      <c r="H90" s="178" t="str">
        <f t="shared" si="17"/>
        <v>100,00%</v>
      </c>
      <c r="I90" s="158">
        <f t="shared" si="19"/>
        <v>1</v>
      </c>
      <c r="J90" s="149">
        <f t="shared" ca="1" si="18"/>
        <v>1</v>
      </c>
      <c r="K90" s="149">
        <f t="shared" ca="1" si="20"/>
        <v>1</v>
      </c>
      <c r="L90" s="153">
        <f t="shared" si="21"/>
        <v>0</v>
      </c>
      <c r="M90" s="128"/>
      <c r="N90" s="128"/>
      <c r="O90" s="128"/>
      <c r="P90" s="128"/>
      <c r="Q90" s="128"/>
      <c r="R90" s="128"/>
      <c r="S90" s="128"/>
      <c r="T90" s="128"/>
    </row>
    <row r="91" spans="1:20" ht="15" x14ac:dyDescent="0.25">
      <c r="A91" s="423"/>
      <c r="B91" s="406"/>
      <c r="C91" s="162" t="s">
        <v>712</v>
      </c>
      <c r="D91" s="418"/>
      <c r="E91" s="160">
        <f t="shared" si="23"/>
        <v>0.1</v>
      </c>
      <c r="F91" s="159">
        <v>0</v>
      </c>
      <c r="G91" s="159" t="s">
        <v>202</v>
      </c>
      <c r="H91" s="178" t="str">
        <f t="shared" si="17"/>
        <v>100,00%</v>
      </c>
      <c r="I91" s="158">
        <f t="shared" si="19"/>
        <v>1</v>
      </c>
      <c r="J91" s="149">
        <f t="shared" ca="1" si="18"/>
        <v>1</v>
      </c>
      <c r="K91" s="149">
        <f t="shared" ca="1" si="20"/>
        <v>1</v>
      </c>
      <c r="L91" s="153">
        <f t="shared" si="21"/>
        <v>0</v>
      </c>
      <c r="M91" s="128"/>
      <c r="N91" s="128"/>
      <c r="O91" s="128"/>
      <c r="P91" s="128"/>
      <c r="Q91" s="128"/>
      <c r="R91" s="128"/>
      <c r="S91" s="128"/>
      <c r="T91" s="128"/>
    </row>
    <row r="92" spans="1:20" ht="15" x14ac:dyDescent="0.25">
      <c r="A92" s="423"/>
      <c r="B92" s="406"/>
      <c r="C92" s="162" t="s">
        <v>711</v>
      </c>
      <c r="D92" s="418"/>
      <c r="E92" s="160">
        <f t="shared" si="23"/>
        <v>0.1</v>
      </c>
      <c r="F92" s="159">
        <v>0</v>
      </c>
      <c r="G92" s="159" t="s">
        <v>202</v>
      </c>
      <c r="H92" s="178" t="str">
        <f t="shared" si="17"/>
        <v>100,00%</v>
      </c>
      <c r="I92" s="158">
        <f t="shared" si="19"/>
        <v>1</v>
      </c>
      <c r="J92" s="149">
        <f t="shared" ca="1" si="18"/>
        <v>1</v>
      </c>
      <c r="K92" s="149">
        <f t="shared" ca="1" si="20"/>
        <v>1</v>
      </c>
      <c r="L92" s="153">
        <f t="shared" si="21"/>
        <v>0</v>
      </c>
      <c r="M92" s="128"/>
      <c r="N92" s="128"/>
      <c r="O92" s="128"/>
      <c r="P92" s="128"/>
      <c r="Q92" s="128"/>
      <c r="R92" s="128"/>
      <c r="S92" s="128"/>
      <c r="T92" s="128"/>
    </row>
    <row r="93" spans="1:20" ht="15" x14ac:dyDescent="0.25">
      <c r="A93" s="423"/>
      <c r="B93" s="406"/>
      <c r="C93" s="162" t="s">
        <v>710</v>
      </c>
      <c r="D93" s="418"/>
      <c r="E93" s="160">
        <f t="shared" si="23"/>
        <v>0.1</v>
      </c>
      <c r="F93" s="159">
        <v>0</v>
      </c>
      <c r="G93" s="159" t="s">
        <v>202</v>
      </c>
      <c r="H93" s="178" t="str">
        <f t="shared" si="17"/>
        <v>100,00%</v>
      </c>
      <c r="I93" s="158">
        <f t="shared" si="19"/>
        <v>1</v>
      </c>
      <c r="J93" s="149">
        <f t="shared" ca="1" si="18"/>
        <v>1</v>
      </c>
      <c r="K93" s="149">
        <f t="shared" ca="1" si="20"/>
        <v>1</v>
      </c>
      <c r="L93" s="153">
        <f t="shared" si="21"/>
        <v>0</v>
      </c>
      <c r="M93" s="128"/>
      <c r="N93" s="128"/>
      <c r="O93" s="128"/>
      <c r="P93" s="128"/>
      <c r="Q93" s="128"/>
      <c r="R93" s="128"/>
      <c r="S93" s="128"/>
      <c r="T93" s="128"/>
    </row>
    <row r="94" spans="1:20" ht="15" x14ac:dyDescent="0.25">
      <c r="A94" s="423"/>
      <c r="B94" s="406"/>
      <c r="C94" s="162" t="s">
        <v>709</v>
      </c>
      <c r="D94" s="385" t="s">
        <v>403</v>
      </c>
      <c r="E94" s="160">
        <f t="shared" si="23"/>
        <v>0.1</v>
      </c>
      <c r="F94" s="159">
        <v>0</v>
      </c>
      <c r="G94" s="159" t="s">
        <v>202</v>
      </c>
      <c r="H94" s="178" t="str">
        <f t="shared" si="17"/>
        <v>100,00%</v>
      </c>
      <c r="I94" s="158">
        <f t="shared" si="19"/>
        <v>1</v>
      </c>
      <c r="J94" s="149">
        <f t="shared" ca="1" si="18"/>
        <v>1</v>
      </c>
      <c r="K94" s="149">
        <f t="shared" ca="1" si="20"/>
        <v>1</v>
      </c>
      <c r="L94" s="153">
        <f t="shared" si="21"/>
        <v>0</v>
      </c>
      <c r="M94" s="128"/>
      <c r="N94" s="128"/>
      <c r="O94" s="128"/>
      <c r="P94" s="128"/>
      <c r="Q94" s="128"/>
      <c r="R94" s="128"/>
      <c r="S94" s="128"/>
      <c r="T94" s="128"/>
    </row>
    <row r="95" spans="1:20" ht="15" x14ac:dyDescent="0.25">
      <c r="A95" s="423"/>
      <c r="B95" s="406"/>
      <c r="C95" s="162" t="s">
        <v>708</v>
      </c>
      <c r="D95" s="385"/>
      <c r="E95" s="160">
        <f t="shared" si="23"/>
        <v>0.1</v>
      </c>
      <c r="F95" s="159">
        <v>0</v>
      </c>
      <c r="G95" s="159" t="s">
        <v>202</v>
      </c>
      <c r="H95" s="178" t="str">
        <f t="shared" si="17"/>
        <v>100,00%</v>
      </c>
      <c r="I95" s="158">
        <f t="shared" si="19"/>
        <v>1</v>
      </c>
      <c r="J95" s="149">
        <f t="shared" ca="1" si="18"/>
        <v>1</v>
      </c>
      <c r="K95" s="149">
        <f t="shared" ca="1" si="20"/>
        <v>1</v>
      </c>
      <c r="L95" s="153">
        <f t="shared" si="21"/>
        <v>0</v>
      </c>
      <c r="M95" s="128"/>
      <c r="N95" s="128"/>
      <c r="O95" s="128"/>
      <c r="P95" s="128"/>
      <c r="Q95" s="128"/>
      <c r="R95" s="128"/>
      <c r="S95" s="128"/>
      <c r="T95" s="128"/>
    </row>
    <row r="96" spans="1:20" ht="15" x14ac:dyDescent="0.25">
      <c r="A96" s="423"/>
      <c r="B96" s="406"/>
      <c r="C96" s="162" t="s">
        <v>707</v>
      </c>
      <c r="D96" s="385"/>
      <c r="E96" s="160">
        <f t="shared" si="23"/>
        <v>0.1</v>
      </c>
      <c r="F96" s="159">
        <v>0</v>
      </c>
      <c r="G96" s="159" t="s">
        <v>202</v>
      </c>
      <c r="H96" s="178" t="str">
        <f t="shared" si="17"/>
        <v>100,00%</v>
      </c>
      <c r="I96" s="158">
        <f t="shared" si="19"/>
        <v>1</v>
      </c>
      <c r="J96" s="149">
        <f t="shared" ca="1" si="18"/>
        <v>1</v>
      </c>
      <c r="K96" s="149">
        <f t="shared" ca="1" si="20"/>
        <v>1</v>
      </c>
      <c r="L96" s="153">
        <f t="shared" si="21"/>
        <v>0</v>
      </c>
      <c r="M96" s="128"/>
      <c r="N96" s="128"/>
      <c r="O96" s="128"/>
      <c r="P96" s="128"/>
      <c r="Q96" s="128"/>
      <c r="R96" s="128"/>
      <c r="S96" s="128"/>
      <c r="T96" s="128"/>
    </row>
    <row r="97" spans="1:20" ht="15" x14ac:dyDescent="0.25">
      <c r="A97" s="423"/>
      <c r="B97" s="406"/>
      <c r="C97" s="162" t="s">
        <v>706</v>
      </c>
      <c r="D97" s="385" t="s">
        <v>399</v>
      </c>
      <c r="E97" s="160">
        <f t="shared" si="23"/>
        <v>0.1</v>
      </c>
      <c r="F97" s="159">
        <v>0</v>
      </c>
      <c r="G97" s="159" t="s">
        <v>202</v>
      </c>
      <c r="H97" s="178" t="str">
        <f t="shared" si="17"/>
        <v>100,00%</v>
      </c>
      <c r="I97" s="158">
        <f t="shared" si="19"/>
        <v>1</v>
      </c>
      <c r="J97" s="149">
        <f t="shared" ca="1" si="18"/>
        <v>1</v>
      </c>
      <c r="K97" s="149">
        <f t="shared" ca="1" si="20"/>
        <v>1</v>
      </c>
      <c r="L97" s="153">
        <f t="shared" si="21"/>
        <v>0</v>
      </c>
      <c r="M97" s="128"/>
      <c r="N97" s="128"/>
      <c r="O97" s="128"/>
      <c r="P97" s="128"/>
      <c r="Q97" s="128"/>
      <c r="R97" s="128"/>
      <c r="S97" s="128"/>
      <c r="T97" s="128"/>
    </row>
    <row r="98" spans="1:20" ht="15" x14ac:dyDescent="0.25">
      <c r="A98" s="423"/>
      <c r="B98" s="406"/>
      <c r="C98" s="162" t="s">
        <v>705</v>
      </c>
      <c r="D98" s="385"/>
      <c r="E98" s="160">
        <f t="shared" si="23"/>
        <v>0.1</v>
      </c>
      <c r="F98" s="159">
        <v>0</v>
      </c>
      <c r="G98" s="159" t="s">
        <v>202</v>
      </c>
      <c r="H98" s="178" t="str">
        <f t="shared" si="17"/>
        <v>100,00%</v>
      </c>
      <c r="I98" s="158">
        <f t="shared" si="19"/>
        <v>1</v>
      </c>
      <c r="J98" s="149">
        <f t="shared" ca="1" si="18"/>
        <v>1</v>
      </c>
      <c r="K98" s="149">
        <f t="shared" ca="1" si="20"/>
        <v>1</v>
      </c>
      <c r="L98" s="153">
        <f t="shared" si="21"/>
        <v>0</v>
      </c>
      <c r="M98" s="128"/>
      <c r="N98" s="128"/>
      <c r="O98" s="128"/>
      <c r="P98" s="128"/>
      <c r="Q98" s="128"/>
      <c r="R98" s="128"/>
      <c r="S98" s="128"/>
      <c r="T98" s="128"/>
    </row>
    <row r="99" spans="1:20" ht="15" x14ac:dyDescent="0.25">
      <c r="A99" s="423"/>
      <c r="B99" s="406"/>
      <c r="C99" s="162" t="s">
        <v>704</v>
      </c>
      <c r="D99" s="385"/>
      <c r="E99" s="160">
        <f t="shared" si="23"/>
        <v>0.1</v>
      </c>
      <c r="F99" s="159">
        <v>0</v>
      </c>
      <c r="G99" s="159" t="s">
        <v>202</v>
      </c>
      <c r="H99" s="178" t="str">
        <f t="shared" ref="H99:H130" si="24">IF(G99="O",(($O$11-(F99*E99))/($O$11)),"100,00%")</f>
        <v>100,00%</v>
      </c>
      <c r="I99" s="158">
        <f t="shared" si="19"/>
        <v>1</v>
      </c>
      <c r="J99" s="149">
        <f t="shared" ref="J99:J130" ca="1" si="25">(($O$11-(F99*E99))/($O$11))</f>
        <v>1</v>
      </c>
      <c r="K99" s="149">
        <f t="shared" ca="1" si="20"/>
        <v>1</v>
      </c>
      <c r="L99" s="153">
        <f t="shared" si="21"/>
        <v>0</v>
      </c>
      <c r="M99" s="128"/>
      <c r="N99" s="128"/>
      <c r="O99" s="128"/>
      <c r="P99" s="128"/>
      <c r="Q99" s="128"/>
      <c r="R99" s="128"/>
      <c r="S99" s="128"/>
      <c r="T99" s="128"/>
    </row>
    <row r="100" spans="1:20" ht="15" x14ac:dyDescent="0.25">
      <c r="A100" s="423"/>
      <c r="B100" s="406"/>
      <c r="C100" s="162" t="s">
        <v>703</v>
      </c>
      <c r="D100" s="385"/>
      <c r="E100" s="160">
        <f t="shared" si="23"/>
        <v>0.1</v>
      </c>
      <c r="F100" s="159">
        <v>0</v>
      </c>
      <c r="G100" s="159" t="s">
        <v>202</v>
      </c>
      <c r="H100" s="178" t="str">
        <f t="shared" si="24"/>
        <v>100,00%</v>
      </c>
      <c r="I100" s="158">
        <f t="shared" ref="I100:I131" si="26">I99*H100</f>
        <v>1</v>
      </c>
      <c r="J100" s="149">
        <f t="shared" ca="1" si="25"/>
        <v>1</v>
      </c>
      <c r="K100" s="149">
        <f t="shared" ref="K100:K131" ca="1" si="27">K99*J100</f>
        <v>1</v>
      </c>
      <c r="L100" s="153">
        <f t="shared" si="21"/>
        <v>0</v>
      </c>
      <c r="M100" s="128"/>
      <c r="N100" s="128"/>
      <c r="O100" s="128"/>
      <c r="P100" s="128"/>
      <c r="Q100" s="128"/>
      <c r="R100" s="128"/>
      <c r="S100" s="128"/>
      <c r="T100" s="128"/>
    </row>
    <row r="101" spans="1:20" ht="15" x14ac:dyDescent="0.25">
      <c r="A101" s="413" t="s">
        <v>356</v>
      </c>
      <c r="B101" s="406" t="s">
        <v>355</v>
      </c>
      <c r="C101" s="164" t="s">
        <v>702</v>
      </c>
      <c r="D101" s="385" t="s">
        <v>345</v>
      </c>
      <c r="E101" s="163">
        <v>1</v>
      </c>
      <c r="F101" s="159">
        <v>0</v>
      </c>
      <c r="G101" s="159" t="s">
        <v>202</v>
      </c>
      <c r="H101" s="178" t="str">
        <f t="shared" si="24"/>
        <v>100,00%</v>
      </c>
      <c r="I101" s="158">
        <f t="shared" si="26"/>
        <v>1</v>
      </c>
      <c r="J101" s="149">
        <f t="shared" ca="1" si="25"/>
        <v>1</v>
      </c>
      <c r="K101" s="149">
        <f t="shared" ca="1" si="27"/>
        <v>1</v>
      </c>
      <c r="L101" s="153">
        <f t="shared" si="21"/>
        <v>0</v>
      </c>
      <c r="M101" s="128"/>
      <c r="N101" s="128"/>
      <c r="O101" s="128"/>
      <c r="P101" s="128"/>
      <c r="Q101" s="128"/>
      <c r="R101" s="128"/>
      <c r="S101" s="128"/>
      <c r="T101" s="128"/>
    </row>
    <row r="102" spans="1:20" ht="15" x14ac:dyDescent="0.25">
      <c r="A102" s="413"/>
      <c r="B102" s="406"/>
      <c r="C102" s="164" t="s">
        <v>701</v>
      </c>
      <c r="D102" s="385"/>
      <c r="E102" s="163">
        <v>1</v>
      </c>
      <c r="F102" s="159">
        <v>0</v>
      </c>
      <c r="G102" s="159" t="s">
        <v>202</v>
      </c>
      <c r="H102" s="178" t="str">
        <f t="shared" si="24"/>
        <v>100,00%</v>
      </c>
      <c r="I102" s="158">
        <f t="shared" si="26"/>
        <v>1</v>
      </c>
      <c r="J102" s="149">
        <f t="shared" ca="1" si="25"/>
        <v>1</v>
      </c>
      <c r="K102" s="149">
        <f t="shared" ca="1" si="27"/>
        <v>1</v>
      </c>
      <c r="L102" s="153">
        <f t="shared" si="21"/>
        <v>0</v>
      </c>
      <c r="M102" s="128"/>
      <c r="N102" s="128"/>
      <c r="O102" s="128"/>
      <c r="P102" s="128"/>
      <c r="Q102" s="128"/>
      <c r="R102" s="128"/>
      <c r="S102" s="128"/>
      <c r="T102" s="128"/>
    </row>
    <row r="103" spans="1:20" ht="15" x14ac:dyDescent="0.25">
      <c r="A103" s="413"/>
      <c r="B103" s="406"/>
      <c r="C103" s="164" t="s">
        <v>700</v>
      </c>
      <c r="D103" s="385"/>
      <c r="E103" s="163">
        <v>1</v>
      </c>
      <c r="F103" s="159">
        <v>0</v>
      </c>
      <c r="G103" s="159" t="s">
        <v>851</v>
      </c>
      <c r="H103" s="178" t="str">
        <f t="shared" si="24"/>
        <v>100,00%</v>
      </c>
      <c r="I103" s="158">
        <f t="shared" si="26"/>
        <v>1</v>
      </c>
      <c r="J103" s="149">
        <f t="shared" ca="1" si="25"/>
        <v>1</v>
      </c>
      <c r="K103" s="149">
        <f t="shared" ca="1" si="27"/>
        <v>1</v>
      </c>
      <c r="L103" s="153">
        <f t="shared" si="21"/>
        <v>0</v>
      </c>
      <c r="M103" s="128"/>
      <c r="N103" s="128"/>
      <c r="O103" s="128"/>
      <c r="P103" s="128"/>
      <c r="Q103" s="128"/>
      <c r="R103" s="128"/>
      <c r="S103" s="128"/>
      <c r="T103" s="128"/>
    </row>
    <row r="104" spans="1:20" ht="15" x14ac:dyDescent="0.25">
      <c r="A104" s="413"/>
      <c r="B104" s="406"/>
      <c r="C104" s="164" t="s">
        <v>699</v>
      </c>
      <c r="D104" s="385"/>
      <c r="E104" s="163">
        <v>1</v>
      </c>
      <c r="F104" s="159">
        <v>0</v>
      </c>
      <c r="G104" s="159" t="s">
        <v>202</v>
      </c>
      <c r="H104" s="178" t="str">
        <f t="shared" si="24"/>
        <v>100,00%</v>
      </c>
      <c r="I104" s="158">
        <f t="shared" si="26"/>
        <v>1</v>
      </c>
      <c r="J104" s="149">
        <f t="shared" ca="1" si="25"/>
        <v>1</v>
      </c>
      <c r="K104" s="149">
        <f t="shared" ca="1" si="27"/>
        <v>1</v>
      </c>
      <c r="L104" s="153">
        <f t="shared" si="21"/>
        <v>0</v>
      </c>
      <c r="M104" s="128"/>
      <c r="N104" s="128"/>
      <c r="O104" s="128"/>
      <c r="P104" s="128"/>
      <c r="Q104" s="128"/>
      <c r="R104" s="128"/>
      <c r="S104" s="128"/>
      <c r="T104" s="128"/>
    </row>
    <row r="105" spans="1:20" ht="15" x14ac:dyDescent="0.25">
      <c r="A105" s="413"/>
      <c r="B105" s="406"/>
      <c r="C105" s="164" t="s">
        <v>698</v>
      </c>
      <c r="D105" s="385"/>
      <c r="E105" s="163">
        <v>1</v>
      </c>
      <c r="F105" s="159">
        <v>0</v>
      </c>
      <c r="G105" s="159" t="s">
        <v>202</v>
      </c>
      <c r="H105" s="178" t="str">
        <f t="shared" si="24"/>
        <v>100,00%</v>
      </c>
      <c r="I105" s="158">
        <f t="shared" si="26"/>
        <v>1</v>
      </c>
      <c r="J105" s="149">
        <f t="shared" ca="1" si="25"/>
        <v>1</v>
      </c>
      <c r="K105" s="149">
        <f t="shared" ca="1" si="27"/>
        <v>1</v>
      </c>
      <c r="L105" s="153">
        <f t="shared" si="21"/>
        <v>0</v>
      </c>
      <c r="M105" s="128"/>
      <c r="N105" s="128"/>
      <c r="O105" s="128"/>
      <c r="P105" s="128"/>
      <c r="Q105" s="128"/>
      <c r="R105" s="128"/>
      <c r="S105" s="128"/>
      <c r="T105" s="128"/>
    </row>
    <row r="106" spans="1:20" ht="15" x14ac:dyDescent="0.25">
      <c r="A106" s="413"/>
      <c r="B106" s="406"/>
      <c r="C106" s="164" t="s">
        <v>697</v>
      </c>
      <c r="D106" s="385"/>
      <c r="E106" s="163">
        <v>1</v>
      </c>
      <c r="F106" s="159">
        <v>0</v>
      </c>
      <c r="G106" s="159" t="s">
        <v>202</v>
      </c>
      <c r="H106" s="178" t="str">
        <f t="shared" si="24"/>
        <v>100,00%</v>
      </c>
      <c r="I106" s="158">
        <f t="shared" si="26"/>
        <v>1</v>
      </c>
      <c r="J106" s="149">
        <f t="shared" ca="1" si="25"/>
        <v>1</v>
      </c>
      <c r="K106" s="149">
        <f t="shared" ca="1" si="27"/>
        <v>1</v>
      </c>
      <c r="L106" s="153">
        <f t="shared" si="21"/>
        <v>0</v>
      </c>
      <c r="M106" s="128"/>
      <c r="N106" s="128"/>
      <c r="O106" s="128"/>
      <c r="P106" s="128"/>
      <c r="Q106" s="128"/>
      <c r="R106" s="128"/>
      <c r="S106" s="128"/>
      <c r="T106" s="128"/>
    </row>
    <row r="107" spans="1:20" ht="15" x14ac:dyDescent="0.25">
      <c r="A107" s="413"/>
      <c r="B107" s="406"/>
      <c r="C107" s="164" t="s">
        <v>696</v>
      </c>
      <c r="D107" s="385"/>
      <c r="E107" s="166">
        <f>1/333</f>
        <v>3.003003003003003E-3</v>
      </c>
      <c r="F107" s="159">
        <v>0</v>
      </c>
      <c r="G107" s="159" t="s">
        <v>202</v>
      </c>
      <c r="H107" s="178" t="str">
        <f t="shared" si="24"/>
        <v>100,00%</v>
      </c>
      <c r="I107" s="158">
        <f t="shared" si="26"/>
        <v>1</v>
      </c>
      <c r="J107" s="149">
        <f t="shared" ca="1" si="25"/>
        <v>1</v>
      </c>
      <c r="K107" s="149">
        <f t="shared" ca="1" si="27"/>
        <v>1</v>
      </c>
      <c r="L107" s="153">
        <f t="shared" si="21"/>
        <v>0</v>
      </c>
      <c r="M107" s="128"/>
      <c r="N107" s="128"/>
      <c r="O107" s="128"/>
      <c r="P107" s="128"/>
      <c r="Q107" s="128"/>
      <c r="R107" s="128"/>
      <c r="S107" s="128"/>
      <c r="T107" s="128"/>
    </row>
    <row r="108" spans="1:20" ht="15" x14ac:dyDescent="0.25">
      <c r="A108" s="413"/>
      <c r="B108" s="384" t="s">
        <v>347</v>
      </c>
      <c r="C108" s="164" t="s">
        <v>695</v>
      </c>
      <c r="D108" s="385" t="s">
        <v>345</v>
      </c>
      <c r="E108" s="163">
        <v>1</v>
      </c>
      <c r="F108" s="159">
        <v>0</v>
      </c>
      <c r="G108" s="159" t="s">
        <v>202</v>
      </c>
      <c r="H108" s="178" t="str">
        <f t="shared" si="24"/>
        <v>100,00%</v>
      </c>
      <c r="I108" s="158">
        <f t="shared" si="26"/>
        <v>1</v>
      </c>
      <c r="J108" s="149">
        <f t="shared" ca="1" si="25"/>
        <v>1</v>
      </c>
      <c r="K108" s="149">
        <f t="shared" ca="1" si="27"/>
        <v>1</v>
      </c>
      <c r="L108" s="153">
        <f t="shared" si="21"/>
        <v>0</v>
      </c>
      <c r="M108" s="128"/>
      <c r="N108" s="128"/>
      <c r="O108" s="128"/>
      <c r="P108" s="128"/>
      <c r="Q108" s="128"/>
      <c r="R108" s="128"/>
      <c r="S108" s="128"/>
      <c r="T108" s="128"/>
    </row>
    <row r="109" spans="1:20" ht="15" x14ac:dyDescent="0.25">
      <c r="A109" s="413"/>
      <c r="B109" s="384"/>
      <c r="C109" s="164" t="s">
        <v>694</v>
      </c>
      <c r="D109" s="385"/>
      <c r="E109" s="163">
        <v>1</v>
      </c>
      <c r="F109" s="159">
        <v>0</v>
      </c>
      <c r="G109" s="159" t="s">
        <v>202</v>
      </c>
      <c r="H109" s="178" t="str">
        <f t="shared" si="24"/>
        <v>100,00%</v>
      </c>
      <c r="I109" s="158">
        <f t="shared" si="26"/>
        <v>1</v>
      </c>
      <c r="J109" s="149">
        <f t="shared" ca="1" si="25"/>
        <v>1</v>
      </c>
      <c r="K109" s="149">
        <f t="shared" ca="1" si="27"/>
        <v>1</v>
      </c>
      <c r="L109" s="153">
        <f t="shared" si="21"/>
        <v>0</v>
      </c>
      <c r="M109" s="128"/>
      <c r="N109" s="128"/>
      <c r="O109" s="128"/>
      <c r="P109" s="128"/>
      <c r="Q109" s="128"/>
      <c r="R109" s="128"/>
      <c r="S109" s="128"/>
      <c r="T109" s="128"/>
    </row>
    <row r="110" spans="1:20" ht="15" x14ac:dyDescent="0.25">
      <c r="A110" s="413"/>
      <c r="B110" s="384"/>
      <c r="C110" s="164" t="s">
        <v>693</v>
      </c>
      <c r="D110" s="385"/>
      <c r="E110" s="163">
        <v>1</v>
      </c>
      <c r="F110" s="159">
        <v>0</v>
      </c>
      <c r="G110" s="159" t="s">
        <v>202</v>
      </c>
      <c r="H110" s="178" t="str">
        <f t="shared" si="24"/>
        <v>100,00%</v>
      </c>
      <c r="I110" s="158">
        <f t="shared" si="26"/>
        <v>1</v>
      </c>
      <c r="J110" s="149">
        <f t="shared" ca="1" si="25"/>
        <v>1</v>
      </c>
      <c r="K110" s="149">
        <f t="shared" ca="1" si="27"/>
        <v>1</v>
      </c>
      <c r="L110" s="153">
        <f t="shared" si="21"/>
        <v>0</v>
      </c>
      <c r="M110" s="128"/>
      <c r="N110" s="128"/>
      <c r="O110" s="128"/>
      <c r="P110" s="128"/>
      <c r="Q110" s="128"/>
      <c r="R110" s="128"/>
      <c r="S110" s="128"/>
      <c r="T110" s="128"/>
    </row>
    <row r="111" spans="1:20" ht="15" x14ac:dyDescent="0.25">
      <c r="A111" s="413"/>
      <c r="B111" s="384"/>
      <c r="C111" s="164" t="s">
        <v>692</v>
      </c>
      <c r="D111" s="385"/>
      <c r="E111" s="163">
        <v>1</v>
      </c>
      <c r="F111" s="159">
        <v>0</v>
      </c>
      <c r="G111" s="159" t="s">
        <v>202</v>
      </c>
      <c r="H111" s="178" t="str">
        <f t="shared" si="24"/>
        <v>100,00%</v>
      </c>
      <c r="I111" s="158">
        <f t="shared" si="26"/>
        <v>1</v>
      </c>
      <c r="J111" s="149">
        <f t="shared" ca="1" si="25"/>
        <v>1</v>
      </c>
      <c r="K111" s="149">
        <f t="shared" ca="1" si="27"/>
        <v>1</v>
      </c>
      <c r="L111" s="153">
        <f t="shared" si="21"/>
        <v>0</v>
      </c>
      <c r="M111" s="128"/>
      <c r="N111" s="128"/>
      <c r="O111" s="128"/>
      <c r="P111" s="128"/>
      <c r="Q111" s="128"/>
      <c r="R111" s="128"/>
      <c r="S111" s="128"/>
      <c r="T111" s="128"/>
    </row>
    <row r="112" spans="1:20" ht="15" x14ac:dyDescent="0.25">
      <c r="A112" s="413"/>
      <c r="B112" s="384"/>
      <c r="C112" s="164" t="s">
        <v>691</v>
      </c>
      <c r="D112" s="385"/>
      <c r="E112" s="163">
        <v>1</v>
      </c>
      <c r="F112" s="159">
        <v>0</v>
      </c>
      <c r="G112" s="159" t="s">
        <v>202</v>
      </c>
      <c r="H112" s="178" t="str">
        <f t="shared" si="24"/>
        <v>100,00%</v>
      </c>
      <c r="I112" s="158">
        <f t="shared" si="26"/>
        <v>1</v>
      </c>
      <c r="J112" s="149">
        <f t="shared" ca="1" si="25"/>
        <v>1</v>
      </c>
      <c r="K112" s="149">
        <f t="shared" ca="1" si="27"/>
        <v>1</v>
      </c>
      <c r="L112" s="153">
        <f t="shared" si="21"/>
        <v>0</v>
      </c>
      <c r="M112" s="128"/>
      <c r="N112" s="128"/>
      <c r="O112" s="128"/>
      <c r="P112" s="128"/>
      <c r="Q112" s="128"/>
      <c r="R112" s="128"/>
      <c r="S112" s="128"/>
      <c r="T112" s="128"/>
    </row>
    <row r="113" spans="1:20" ht="15" x14ac:dyDescent="0.25">
      <c r="A113" s="413"/>
      <c r="B113" s="384"/>
      <c r="C113" s="164" t="s">
        <v>690</v>
      </c>
      <c r="D113" s="385"/>
      <c r="E113" s="163">
        <v>1</v>
      </c>
      <c r="F113" s="159">
        <v>0</v>
      </c>
      <c r="G113" s="159" t="s">
        <v>202</v>
      </c>
      <c r="H113" s="178" t="str">
        <f t="shared" si="24"/>
        <v>100,00%</v>
      </c>
      <c r="I113" s="158">
        <f t="shared" si="26"/>
        <v>1</v>
      </c>
      <c r="J113" s="149">
        <f t="shared" ca="1" si="25"/>
        <v>1</v>
      </c>
      <c r="K113" s="149">
        <f t="shared" ca="1" si="27"/>
        <v>1</v>
      </c>
      <c r="L113" s="153">
        <f t="shared" si="21"/>
        <v>0</v>
      </c>
      <c r="M113" s="128"/>
      <c r="N113" s="128"/>
      <c r="O113" s="128"/>
      <c r="P113" s="128"/>
      <c r="Q113" s="128"/>
      <c r="R113" s="128"/>
      <c r="S113" s="128"/>
      <c r="T113" s="128"/>
    </row>
    <row r="114" spans="1:20" ht="15" x14ac:dyDescent="0.25">
      <c r="A114" s="413"/>
      <c r="B114" s="384"/>
      <c r="C114" s="164" t="s">
        <v>689</v>
      </c>
      <c r="D114" s="385"/>
      <c r="E114" s="163">
        <v>1</v>
      </c>
      <c r="F114" s="159">
        <v>0</v>
      </c>
      <c r="G114" s="159" t="s">
        <v>202</v>
      </c>
      <c r="H114" s="178" t="str">
        <f t="shared" si="24"/>
        <v>100,00%</v>
      </c>
      <c r="I114" s="158">
        <f t="shared" si="26"/>
        <v>1</v>
      </c>
      <c r="J114" s="149">
        <f t="shared" ca="1" si="25"/>
        <v>1</v>
      </c>
      <c r="K114" s="149">
        <f t="shared" ca="1" si="27"/>
        <v>1</v>
      </c>
      <c r="L114" s="153">
        <f t="shared" si="21"/>
        <v>0</v>
      </c>
      <c r="M114" s="128"/>
      <c r="N114" s="128"/>
      <c r="O114" s="128"/>
      <c r="P114" s="128"/>
      <c r="Q114" s="128"/>
      <c r="R114" s="128"/>
      <c r="S114" s="128"/>
      <c r="T114" s="128"/>
    </row>
    <row r="115" spans="1:20" ht="15" x14ac:dyDescent="0.25">
      <c r="A115" s="413"/>
      <c r="B115" s="384"/>
      <c r="C115" s="164" t="s">
        <v>688</v>
      </c>
      <c r="D115" s="385"/>
      <c r="E115" s="163">
        <v>1</v>
      </c>
      <c r="F115" s="159">
        <v>0</v>
      </c>
      <c r="G115" s="159" t="s">
        <v>202</v>
      </c>
      <c r="H115" s="178" t="str">
        <f t="shared" si="24"/>
        <v>100,00%</v>
      </c>
      <c r="I115" s="158">
        <f t="shared" si="26"/>
        <v>1</v>
      </c>
      <c r="J115" s="149">
        <f t="shared" ca="1" si="25"/>
        <v>1</v>
      </c>
      <c r="K115" s="149">
        <f t="shared" ca="1" si="27"/>
        <v>1</v>
      </c>
      <c r="L115" s="153">
        <f t="shared" si="21"/>
        <v>0</v>
      </c>
      <c r="M115" s="128"/>
      <c r="N115" s="128"/>
      <c r="O115" s="128"/>
      <c r="P115" s="128"/>
      <c r="Q115" s="128"/>
      <c r="R115" s="128"/>
      <c r="S115" s="128"/>
      <c r="T115" s="128"/>
    </row>
    <row r="116" spans="1:20" ht="15" x14ac:dyDescent="0.25">
      <c r="A116" s="413"/>
      <c r="B116" s="384"/>
      <c r="C116" s="164" t="s">
        <v>687</v>
      </c>
      <c r="D116" s="385"/>
      <c r="E116" s="163">
        <v>1</v>
      </c>
      <c r="F116" s="159">
        <v>0</v>
      </c>
      <c r="G116" s="159" t="s">
        <v>202</v>
      </c>
      <c r="H116" s="178" t="str">
        <f t="shared" si="24"/>
        <v>100,00%</v>
      </c>
      <c r="I116" s="158">
        <f t="shared" si="26"/>
        <v>1</v>
      </c>
      <c r="J116" s="149">
        <f t="shared" ca="1" si="25"/>
        <v>1</v>
      </c>
      <c r="K116" s="149">
        <f t="shared" ca="1" si="27"/>
        <v>1</v>
      </c>
      <c r="L116" s="153">
        <f t="shared" si="21"/>
        <v>0</v>
      </c>
      <c r="M116" s="128"/>
      <c r="N116" s="128"/>
      <c r="O116" s="128"/>
      <c r="P116" s="128"/>
      <c r="Q116" s="128"/>
      <c r="R116" s="128"/>
      <c r="S116" s="128"/>
      <c r="T116" s="128"/>
    </row>
    <row r="117" spans="1:20" ht="25.5" x14ac:dyDescent="0.25">
      <c r="A117" s="409" t="s">
        <v>282</v>
      </c>
      <c r="B117" s="179" t="s">
        <v>536</v>
      </c>
      <c r="C117" s="162" t="s">
        <v>686</v>
      </c>
      <c r="D117" s="161"/>
      <c r="E117" s="166">
        <v>1E-3</v>
      </c>
      <c r="F117" s="159">
        <v>0</v>
      </c>
      <c r="G117" s="159" t="s">
        <v>202</v>
      </c>
      <c r="H117" s="178" t="str">
        <f t="shared" si="24"/>
        <v>100,00%</v>
      </c>
      <c r="I117" s="158">
        <f t="shared" si="26"/>
        <v>1</v>
      </c>
      <c r="J117" s="149">
        <f t="shared" ca="1" si="25"/>
        <v>1</v>
      </c>
      <c r="K117" s="149">
        <f t="shared" ca="1" si="27"/>
        <v>1</v>
      </c>
      <c r="L117" s="153">
        <f t="shared" si="21"/>
        <v>0</v>
      </c>
      <c r="M117" s="128"/>
      <c r="N117" s="128"/>
      <c r="O117" s="128"/>
      <c r="P117" s="128"/>
      <c r="Q117" s="128"/>
      <c r="R117" s="128"/>
      <c r="S117" s="128"/>
      <c r="T117" s="128"/>
    </row>
    <row r="118" spans="1:20" ht="15" x14ac:dyDescent="0.25">
      <c r="A118" s="409"/>
      <c r="B118" s="384" t="s">
        <v>685</v>
      </c>
      <c r="C118" s="162" t="s">
        <v>684</v>
      </c>
      <c r="D118" s="418"/>
      <c r="E118" s="163">
        <v>0.04</v>
      </c>
      <c r="F118" s="159">
        <v>0</v>
      </c>
      <c r="G118" s="159" t="s">
        <v>202</v>
      </c>
      <c r="H118" s="178" t="str">
        <f t="shared" si="24"/>
        <v>100,00%</v>
      </c>
      <c r="I118" s="158">
        <f t="shared" si="26"/>
        <v>1</v>
      </c>
      <c r="J118" s="149">
        <f t="shared" ca="1" si="25"/>
        <v>1</v>
      </c>
      <c r="K118" s="149">
        <f t="shared" ca="1" si="27"/>
        <v>1</v>
      </c>
      <c r="L118" s="153">
        <f t="shared" si="21"/>
        <v>0</v>
      </c>
      <c r="M118" s="128"/>
      <c r="N118" s="128"/>
      <c r="O118" s="128"/>
      <c r="P118" s="128"/>
      <c r="Q118" s="128"/>
      <c r="R118" s="128"/>
      <c r="S118" s="128"/>
      <c r="T118" s="128"/>
    </row>
    <row r="119" spans="1:20" ht="15" x14ac:dyDescent="0.25">
      <c r="A119" s="409"/>
      <c r="B119" s="406"/>
      <c r="C119" s="162" t="s">
        <v>683</v>
      </c>
      <c r="D119" s="418"/>
      <c r="E119" s="163">
        <v>0.04</v>
      </c>
      <c r="F119" s="159">
        <v>0</v>
      </c>
      <c r="G119" s="159" t="s">
        <v>202</v>
      </c>
      <c r="H119" s="178" t="str">
        <f t="shared" si="24"/>
        <v>100,00%</v>
      </c>
      <c r="I119" s="158">
        <f t="shared" si="26"/>
        <v>1</v>
      </c>
      <c r="J119" s="149">
        <f t="shared" ca="1" si="25"/>
        <v>1</v>
      </c>
      <c r="K119" s="149">
        <f t="shared" ca="1" si="27"/>
        <v>1</v>
      </c>
      <c r="L119" s="153">
        <f t="shared" si="21"/>
        <v>0</v>
      </c>
      <c r="M119" s="128"/>
      <c r="N119" s="128"/>
      <c r="O119" s="128"/>
      <c r="P119" s="128"/>
      <c r="Q119" s="128"/>
      <c r="R119" s="128"/>
      <c r="S119" s="128"/>
      <c r="T119" s="128"/>
    </row>
    <row r="120" spans="1:20" ht="15" x14ac:dyDescent="0.25">
      <c r="A120" s="409"/>
      <c r="B120" s="406"/>
      <c r="C120" s="162" t="s">
        <v>682</v>
      </c>
      <c r="D120" s="418"/>
      <c r="E120" s="163">
        <v>0.04</v>
      </c>
      <c r="F120" s="159">
        <v>0</v>
      </c>
      <c r="G120" s="159" t="s">
        <v>202</v>
      </c>
      <c r="H120" s="178" t="str">
        <f t="shared" si="24"/>
        <v>100,00%</v>
      </c>
      <c r="I120" s="158">
        <f t="shared" si="26"/>
        <v>1</v>
      </c>
      <c r="J120" s="149">
        <f t="shared" ca="1" si="25"/>
        <v>1</v>
      </c>
      <c r="K120" s="149">
        <f t="shared" ca="1" si="27"/>
        <v>1</v>
      </c>
      <c r="L120" s="153">
        <f t="shared" si="21"/>
        <v>0</v>
      </c>
      <c r="M120" s="128"/>
      <c r="N120" s="128"/>
      <c r="O120" s="128"/>
      <c r="P120" s="128"/>
      <c r="Q120" s="128"/>
      <c r="R120" s="128"/>
      <c r="S120" s="128"/>
      <c r="T120" s="128"/>
    </row>
    <row r="121" spans="1:20" ht="15" x14ac:dyDescent="0.25">
      <c r="A121" s="409"/>
      <c r="B121" s="406"/>
      <c r="C121" s="162" t="s">
        <v>681</v>
      </c>
      <c r="D121" s="418"/>
      <c r="E121" s="163">
        <v>0.04</v>
      </c>
      <c r="F121" s="159">
        <v>0</v>
      </c>
      <c r="G121" s="159" t="s">
        <v>202</v>
      </c>
      <c r="H121" s="178" t="str">
        <f t="shared" si="24"/>
        <v>100,00%</v>
      </c>
      <c r="I121" s="158">
        <f t="shared" si="26"/>
        <v>1</v>
      </c>
      <c r="J121" s="149">
        <f t="shared" ca="1" si="25"/>
        <v>1</v>
      </c>
      <c r="K121" s="149">
        <f t="shared" ca="1" si="27"/>
        <v>1</v>
      </c>
      <c r="L121" s="153">
        <f t="shared" si="21"/>
        <v>0</v>
      </c>
      <c r="M121" s="128"/>
      <c r="N121" s="128"/>
      <c r="O121" s="128"/>
      <c r="P121" s="128"/>
      <c r="Q121" s="128"/>
      <c r="R121" s="128"/>
      <c r="S121" s="128"/>
      <c r="T121" s="128"/>
    </row>
    <row r="122" spans="1:20" ht="15" x14ac:dyDescent="0.25">
      <c r="A122" s="409"/>
      <c r="B122" s="406"/>
      <c r="C122" s="162" t="s">
        <v>680</v>
      </c>
      <c r="D122" s="418"/>
      <c r="E122" s="163">
        <v>0.04</v>
      </c>
      <c r="F122" s="159">
        <v>0</v>
      </c>
      <c r="G122" s="159" t="s">
        <v>202</v>
      </c>
      <c r="H122" s="178" t="str">
        <f t="shared" si="24"/>
        <v>100,00%</v>
      </c>
      <c r="I122" s="158">
        <f t="shared" si="26"/>
        <v>1</v>
      </c>
      <c r="J122" s="149">
        <f t="shared" ca="1" si="25"/>
        <v>1</v>
      </c>
      <c r="K122" s="149">
        <f t="shared" ca="1" si="27"/>
        <v>1</v>
      </c>
      <c r="L122" s="153">
        <f t="shared" si="21"/>
        <v>0</v>
      </c>
      <c r="M122" s="128"/>
      <c r="N122" s="128"/>
      <c r="O122" s="128"/>
      <c r="P122" s="128"/>
      <c r="Q122" s="128"/>
      <c r="R122" s="128"/>
      <c r="S122" s="128"/>
      <c r="T122" s="128"/>
    </row>
    <row r="123" spans="1:20" ht="15" x14ac:dyDescent="0.25">
      <c r="A123" s="409"/>
      <c r="B123" s="406"/>
      <c r="C123" s="162" t="s">
        <v>679</v>
      </c>
      <c r="D123" s="418"/>
      <c r="E123" s="163">
        <v>0.04</v>
      </c>
      <c r="F123" s="159">
        <v>0</v>
      </c>
      <c r="G123" s="159" t="s">
        <v>202</v>
      </c>
      <c r="H123" s="178" t="str">
        <f t="shared" si="24"/>
        <v>100,00%</v>
      </c>
      <c r="I123" s="158">
        <f t="shared" si="26"/>
        <v>1</v>
      </c>
      <c r="J123" s="149">
        <f t="shared" ca="1" si="25"/>
        <v>1</v>
      </c>
      <c r="K123" s="149">
        <f t="shared" ca="1" si="27"/>
        <v>1</v>
      </c>
      <c r="L123" s="153">
        <f t="shared" si="21"/>
        <v>0</v>
      </c>
      <c r="M123" s="128"/>
      <c r="N123" s="128"/>
      <c r="O123" s="128"/>
      <c r="P123" s="128"/>
      <c r="Q123" s="128"/>
      <c r="R123" s="128"/>
      <c r="S123" s="128"/>
      <c r="T123" s="128"/>
    </row>
    <row r="124" spans="1:20" ht="15" x14ac:dyDescent="0.25">
      <c r="A124" s="409"/>
      <c r="B124" s="384" t="s">
        <v>678</v>
      </c>
      <c r="C124" s="162" t="s">
        <v>677</v>
      </c>
      <c r="D124" s="161"/>
      <c r="E124" s="163">
        <v>0.04</v>
      </c>
      <c r="F124" s="159">
        <v>0</v>
      </c>
      <c r="G124" s="159" t="s">
        <v>202</v>
      </c>
      <c r="H124" s="178" t="str">
        <f t="shared" si="24"/>
        <v>100,00%</v>
      </c>
      <c r="I124" s="158">
        <f t="shared" si="26"/>
        <v>1</v>
      </c>
      <c r="J124" s="149">
        <f t="shared" ca="1" si="25"/>
        <v>1</v>
      </c>
      <c r="K124" s="149">
        <f t="shared" ca="1" si="27"/>
        <v>1</v>
      </c>
      <c r="L124" s="153">
        <f t="shared" si="21"/>
        <v>0</v>
      </c>
      <c r="M124" s="128"/>
      <c r="N124" s="128"/>
      <c r="O124" s="128"/>
      <c r="P124" s="128"/>
      <c r="Q124" s="128"/>
      <c r="R124" s="128"/>
      <c r="S124" s="128"/>
      <c r="T124" s="128"/>
    </row>
    <row r="125" spans="1:20" ht="15" x14ac:dyDescent="0.25">
      <c r="A125" s="409"/>
      <c r="B125" s="384"/>
      <c r="C125" s="162" t="s">
        <v>676</v>
      </c>
      <c r="D125" s="161"/>
      <c r="E125" s="163">
        <v>0.04</v>
      </c>
      <c r="F125" s="159">
        <v>0</v>
      </c>
      <c r="G125" s="159" t="s">
        <v>202</v>
      </c>
      <c r="H125" s="178" t="str">
        <f t="shared" si="24"/>
        <v>100,00%</v>
      </c>
      <c r="I125" s="158">
        <f t="shared" si="26"/>
        <v>1</v>
      </c>
      <c r="J125" s="149">
        <f t="shared" ca="1" si="25"/>
        <v>1</v>
      </c>
      <c r="K125" s="149">
        <f t="shared" ca="1" si="27"/>
        <v>1</v>
      </c>
      <c r="L125" s="153">
        <f t="shared" si="21"/>
        <v>0</v>
      </c>
      <c r="M125" s="128"/>
      <c r="N125" s="128"/>
      <c r="O125" s="128"/>
      <c r="P125" s="128"/>
      <c r="Q125" s="128"/>
      <c r="R125" s="128"/>
      <c r="S125" s="128"/>
      <c r="T125" s="128"/>
    </row>
    <row r="126" spans="1:20" ht="15" x14ac:dyDescent="0.25">
      <c r="A126" s="409"/>
      <c r="B126" s="384"/>
      <c r="C126" s="162" t="s">
        <v>675</v>
      </c>
      <c r="D126" s="161"/>
      <c r="E126" s="163">
        <v>0.04</v>
      </c>
      <c r="F126" s="159">
        <v>0</v>
      </c>
      <c r="G126" s="159" t="s">
        <v>202</v>
      </c>
      <c r="H126" s="178" t="str">
        <f t="shared" si="24"/>
        <v>100,00%</v>
      </c>
      <c r="I126" s="158">
        <f t="shared" si="26"/>
        <v>1</v>
      </c>
      <c r="J126" s="149">
        <f t="shared" ca="1" si="25"/>
        <v>1</v>
      </c>
      <c r="K126" s="149">
        <f t="shared" ca="1" si="27"/>
        <v>1</v>
      </c>
      <c r="L126" s="153">
        <f t="shared" si="21"/>
        <v>0</v>
      </c>
      <c r="M126" s="128"/>
      <c r="N126" s="128"/>
      <c r="O126" s="128"/>
      <c r="P126" s="128"/>
      <c r="Q126" s="128"/>
      <c r="R126" s="128"/>
      <c r="S126" s="128"/>
      <c r="T126" s="128"/>
    </row>
    <row r="127" spans="1:20" ht="15" x14ac:dyDescent="0.25">
      <c r="A127" s="409"/>
      <c r="B127" s="384"/>
      <c r="C127" s="162" t="s">
        <v>674</v>
      </c>
      <c r="D127" s="161"/>
      <c r="E127" s="163">
        <v>0.04</v>
      </c>
      <c r="F127" s="159">
        <v>0</v>
      </c>
      <c r="G127" s="159" t="s">
        <v>202</v>
      </c>
      <c r="H127" s="178" t="str">
        <f t="shared" si="24"/>
        <v>100,00%</v>
      </c>
      <c r="I127" s="158">
        <f t="shared" si="26"/>
        <v>1</v>
      </c>
      <c r="J127" s="149">
        <f t="shared" ca="1" si="25"/>
        <v>1</v>
      </c>
      <c r="K127" s="149">
        <f t="shared" ca="1" si="27"/>
        <v>1</v>
      </c>
      <c r="L127" s="153">
        <f t="shared" si="21"/>
        <v>0</v>
      </c>
      <c r="M127" s="128"/>
      <c r="N127" s="128"/>
      <c r="O127" s="128"/>
      <c r="P127" s="128"/>
      <c r="Q127" s="128"/>
      <c r="R127" s="128"/>
      <c r="S127" s="128"/>
      <c r="T127" s="128"/>
    </row>
    <row r="128" spans="1:20" ht="15" x14ac:dyDescent="0.25">
      <c r="A128" s="409"/>
      <c r="B128" s="384"/>
      <c r="C128" s="162" t="s">
        <v>673</v>
      </c>
      <c r="D128" s="161"/>
      <c r="E128" s="163">
        <v>0.04</v>
      </c>
      <c r="F128" s="159">
        <v>0</v>
      </c>
      <c r="G128" s="159" t="s">
        <v>202</v>
      </c>
      <c r="H128" s="178" t="str">
        <f t="shared" si="24"/>
        <v>100,00%</v>
      </c>
      <c r="I128" s="158">
        <f t="shared" si="26"/>
        <v>1</v>
      </c>
      <c r="J128" s="149">
        <f t="shared" ca="1" si="25"/>
        <v>1</v>
      </c>
      <c r="K128" s="149">
        <f t="shared" ca="1" si="27"/>
        <v>1</v>
      </c>
      <c r="L128" s="153">
        <f t="shared" si="21"/>
        <v>0</v>
      </c>
      <c r="M128" s="128"/>
      <c r="N128" s="128"/>
      <c r="O128" s="128"/>
      <c r="P128" s="128"/>
      <c r="Q128" s="128"/>
      <c r="R128" s="128"/>
      <c r="S128" s="128"/>
      <c r="T128" s="128"/>
    </row>
    <row r="129" spans="1:20" ht="15" x14ac:dyDescent="0.25">
      <c r="A129" s="409"/>
      <c r="B129" s="384"/>
      <c r="C129" s="162" t="s">
        <v>672</v>
      </c>
      <c r="D129" s="161"/>
      <c r="E129" s="163">
        <v>0.04</v>
      </c>
      <c r="F129" s="159">
        <v>0</v>
      </c>
      <c r="G129" s="159" t="s">
        <v>202</v>
      </c>
      <c r="H129" s="178" t="str">
        <f t="shared" si="24"/>
        <v>100,00%</v>
      </c>
      <c r="I129" s="158">
        <f t="shared" si="26"/>
        <v>1</v>
      </c>
      <c r="J129" s="149">
        <f t="shared" ca="1" si="25"/>
        <v>1</v>
      </c>
      <c r="K129" s="149">
        <f t="shared" ca="1" si="27"/>
        <v>1</v>
      </c>
      <c r="L129" s="153">
        <f t="shared" si="21"/>
        <v>0</v>
      </c>
      <c r="M129" s="128"/>
      <c r="N129" s="128"/>
      <c r="O129" s="128"/>
      <c r="P129" s="128"/>
      <c r="Q129" s="128"/>
      <c r="R129" s="128"/>
      <c r="S129" s="128"/>
      <c r="T129" s="128"/>
    </row>
    <row r="130" spans="1:20" ht="15" x14ac:dyDescent="0.25">
      <c r="A130" s="409"/>
      <c r="B130" s="384"/>
      <c r="C130" s="162" t="s">
        <v>671</v>
      </c>
      <c r="D130" s="161"/>
      <c r="E130" s="163">
        <v>0.04</v>
      </c>
      <c r="F130" s="159">
        <v>0</v>
      </c>
      <c r="G130" s="159" t="s">
        <v>202</v>
      </c>
      <c r="H130" s="178" t="str">
        <f t="shared" si="24"/>
        <v>100,00%</v>
      </c>
      <c r="I130" s="158">
        <f t="shared" si="26"/>
        <v>1</v>
      </c>
      <c r="J130" s="149">
        <f t="shared" ca="1" si="25"/>
        <v>1</v>
      </c>
      <c r="K130" s="149">
        <f t="shared" ca="1" si="27"/>
        <v>1</v>
      </c>
      <c r="L130" s="153">
        <f t="shared" si="21"/>
        <v>0</v>
      </c>
      <c r="M130" s="128"/>
      <c r="N130" s="128"/>
      <c r="O130" s="128"/>
      <c r="P130" s="128"/>
      <c r="Q130" s="128"/>
      <c r="R130" s="128"/>
      <c r="S130" s="128"/>
      <c r="T130" s="128"/>
    </row>
    <row r="131" spans="1:20" ht="15" x14ac:dyDescent="0.25">
      <c r="A131" s="409"/>
      <c r="B131" s="406" t="s">
        <v>670</v>
      </c>
      <c r="C131" s="180" t="s">
        <v>669</v>
      </c>
      <c r="D131" s="418" t="s">
        <v>668</v>
      </c>
      <c r="E131" s="163">
        <v>6.6666666666666666E-2</v>
      </c>
      <c r="F131" s="159">
        <v>0</v>
      </c>
      <c r="G131" s="159" t="s">
        <v>202</v>
      </c>
      <c r="H131" s="178" t="str">
        <f t="shared" ref="H131:H162" si="28">IF(G131="O",(($O$11-(F131*E131))/($O$11)),"100,00%")</f>
        <v>100,00%</v>
      </c>
      <c r="I131" s="158">
        <f t="shared" si="26"/>
        <v>1</v>
      </c>
      <c r="J131" s="149">
        <f t="shared" ref="J131:J164" ca="1" si="29">(($O$11-(F131*E131))/($O$11))</f>
        <v>1</v>
      </c>
      <c r="K131" s="149">
        <f t="shared" ca="1" si="27"/>
        <v>1</v>
      </c>
      <c r="L131" s="153">
        <f t="shared" si="21"/>
        <v>0</v>
      </c>
      <c r="M131" s="128"/>
      <c r="N131" s="128"/>
      <c r="O131" s="128"/>
      <c r="P131" s="128"/>
      <c r="Q131" s="128"/>
      <c r="R131" s="128"/>
      <c r="S131" s="128"/>
      <c r="T131" s="128"/>
    </row>
    <row r="132" spans="1:20" ht="15" x14ac:dyDescent="0.25">
      <c r="A132" s="409"/>
      <c r="B132" s="406"/>
      <c r="C132" s="162" t="s">
        <v>667</v>
      </c>
      <c r="D132" s="418"/>
      <c r="E132" s="163">
        <v>6.6666666666666666E-2</v>
      </c>
      <c r="F132" s="159">
        <v>0</v>
      </c>
      <c r="G132" s="159" t="s">
        <v>202</v>
      </c>
      <c r="H132" s="178" t="str">
        <f t="shared" si="28"/>
        <v>100,00%</v>
      </c>
      <c r="I132" s="158">
        <f t="shared" ref="I132:I163" si="30">I131*H132</f>
        <v>1</v>
      </c>
      <c r="J132" s="149">
        <f t="shared" ca="1" si="29"/>
        <v>1</v>
      </c>
      <c r="K132" s="149">
        <f t="shared" ref="K132:K163" ca="1" si="31">K131*J132</f>
        <v>1</v>
      </c>
      <c r="L132" s="153">
        <f t="shared" ref="L132:L164" si="32">F132*E132</f>
        <v>0</v>
      </c>
      <c r="M132" s="128"/>
      <c r="N132" s="128"/>
      <c r="O132" s="128"/>
      <c r="P132" s="128"/>
      <c r="Q132" s="128"/>
      <c r="R132" s="128"/>
      <c r="S132" s="128"/>
      <c r="T132" s="128"/>
    </row>
    <row r="133" spans="1:20" ht="15" x14ac:dyDescent="0.25">
      <c r="A133" s="409"/>
      <c r="B133" s="406"/>
      <c r="C133" s="162" t="s">
        <v>666</v>
      </c>
      <c r="D133" s="418"/>
      <c r="E133" s="163">
        <v>6.6666666666666666E-2</v>
      </c>
      <c r="F133" s="159">
        <v>0</v>
      </c>
      <c r="G133" s="159" t="s">
        <v>202</v>
      </c>
      <c r="H133" s="178" t="str">
        <f t="shared" si="28"/>
        <v>100,00%</v>
      </c>
      <c r="I133" s="158">
        <f t="shared" si="30"/>
        <v>1</v>
      </c>
      <c r="J133" s="149">
        <f t="shared" ca="1" si="29"/>
        <v>1</v>
      </c>
      <c r="K133" s="149">
        <f t="shared" ca="1" si="31"/>
        <v>1</v>
      </c>
      <c r="L133" s="153">
        <f t="shared" si="32"/>
        <v>0</v>
      </c>
      <c r="M133" s="128"/>
      <c r="N133" s="128"/>
      <c r="O133" s="128"/>
      <c r="P133" s="128"/>
      <c r="Q133" s="128"/>
      <c r="R133" s="128"/>
      <c r="S133" s="128"/>
      <c r="T133" s="128"/>
    </row>
    <row r="134" spans="1:20" ht="15" x14ac:dyDescent="0.25">
      <c r="A134" s="409"/>
      <c r="B134" s="406"/>
      <c r="C134" s="162" t="s">
        <v>665</v>
      </c>
      <c r="D134" s="418" t="s">
        <v>664</v>
      </c>
      <c r="E134" s="163">
        <v>6.6666666666666666E-2</v>
      </c>
      <c r="F134" s="159">
        <v>0</v>
      </c>
      <c r="G134" s="159" t="s">
        <v>202</v>
      </c>
      <c r="H134" s="178" t="str">
        <f t="shared" si="28"/>
        <v>100,00%</v>
      </c>
      <c r="I134" s="158">
        <f t="shared" si="30"/>
        <v>1</v>
      </c>
      <c r="J134" s="149">
        <f t="shared" ca="1" si="29"/>
        <v>1</v>
      </c>
      <c r="K134" s="149">
        <f t="shared" ca="1" si="31"/>
        <v>1</v>
      </c>
      <c r="L134" s="153">
        <f t="shared" si="32"/>
        <v>0</v>
      </c>
      <c r="M134" s="128"/>
      <c r="N134" s="128"/>
      <c r="O134" s="128"/>
      <c r="P134" s="128"/>
      <c r="Q134" s="128"/>
      <c r="R134" s="128"/>
      <c r="S134" s="128"/>
      <c r="T134" s="128"/>
    </row>
    <row r="135" spans="1:20" ht="15" x14ac:dyDescent="0.25">
      <c r="A135" s="409"/>
      <c r="B135" s="406"/>
      <c r="C135" s="162" t="s">
        <v>663</v>
      </c>
      <c r="D135" s="418"/>
      <c r="E135" s="163">
        <v>6.6666666666666666E-2</v>
      </c>
      <c r="F135" s="159">
        <v>0</v>
      </c>
      <c r="G135" s="159" t="s">
        <v>202</v>
      </c>
      <c r="H135" s="178" t="str">
        <f t="shared" si="28"/>
        <v>100,00%</v>
      </c>
      <c r="I135" s="158">
        <f t="shared" si="30"/>
        <v>1</v>
      </c>
      <c r="J135" s="149">
        <f t="shared" ca="1" si="29"/>
        <v>1</v>
      </c>
      <c r="K135" s="149">
        <f t="shared" ca="1" si="31"/>
        <v>1</v>
      </c>
      <c r="L135" s="153">
        <f t="shared" si="32"/>
        <v>0</v>
      </c>
      <c r="M135" s="128"/>
      <c r="N135" s="128"/>
      <c r="O135" s="128"/>
      <c r="P135" s="128"/>
      <c r="Q135" s="128"/>
      <c r="R135" s="128"/>
      <c r="S135" s="128"/>
      <c r="T135" s="128"/>
    </row>
    <row r="136" spans="1:20" ht="15" x14ac:dyDescent="0.25">
      <c r="A136" s="409"/>
      <c r="B136" s="406"/>
      <c r="C136" s="162" t="s">
        <v>662</v>
      </c>
      <c r="D136" s="418"/>
      <c r="E136" s="163">
        <v>6.6666666666666666E-2</v>
      </c>
      <c r="F136" s="159">
        <v>0</v>
      </c>
      <c r="G136" s="159" t="s">
        <v>202</v>
      </c>
      <c r="H136" s="178" t="str">
        <f t="shared" si="28"/>
        <v>100,00%</v>
      </c>
      <c r="I136" s="158">
        <f t="shared" si="30"/>
        <v>1</v>
      </c>
      <c r="J136" s="149">
        <f t="shared" ca="1" si="29"/>
        <v>1</v>
      </c>
      <c r="K136" s="149">
        <f t="shared" ca="1" si="31"/>
        <v>1</v>
      </c>
      <c r="L136" s="153">
        <f t="shared" si="32"/>
        <v>0</v>
      </c>
      <c r="M136" s="128"/>
      <c r="N136" s="128"/>
      <c r="O136" s="128"/>
      <c r="P136" s="128"/>
      <c r="Q136" s="128"/>
      <c r="R136" s="128"/>
      <c r="S136" s="128"/>
      <c r="T136" s="128"/>
    </row>
    <row r="137" spans="1:20" ht="15" x14ac:dyDescent="0.25">
      <c r="A137" s="409"/>
      <c r="B137" s="406"/>
      <c r="C137" s="162" t="s">
        <v>661</v>
      </c>
      <c r="D137" s="418" t="s">
        <v>660</v>
      </c>
      <c r="E137" s="163">
        <v>6.6666666666666666E-2</v>
      </c>
      <c r="F137" s="159">
        <v>0</v>
      </c>
      <c r="G137" s="159" t="s">
        <v>202</v>
      </c>
      <c r="H137" s="178" t="str">
        <f t="shared" si="28"/>
        <v>100,00%</v>
      </c>
      <c r="I137" s="158">
        <f t="shared" si="30"/>
        <v>1</v>
      </c>
      <c r="J137" s="149">
        <f t="shared" ca="1" si="29"/>
        <v>1</v>
      </c>
      <c r="K137" s="149">
        <f t="shared" ca="1" si="31"/>
        <v>1</v>
      </c>
      <c r="L137" s="153">
        <f t="shared" si="32"/>
        <v>0</v>
      </c>
      <c r="M137" s="128"/>
      <c r="N137" s="128"/>
      <c r="O137" s="128"/>
      <c r="P137" s="128"/>
      <c r="Q137" s="128"/>
      <c r="R137" s="128"/>
      <c r="S137" s="128"/>
      <c r="T137" s="128"/>
    </row>
    <row r="138" spans="1:20" ht="15" x14ac:dyDescent="0.25">
      <c r="A138" s="409"/>
      <c r="B138" s="406"/>
      <c r="C138" s="162" t="s">
        <v>659</v>
      </c>
      <c r="D138" s="418"/>
      <c r="E138" s="163">
        <v>6.6666666666666666E-2</v>
      </c>
      <c r="F138" s="159">
        <v>0</v>
      </c>
      <c r="G138" s="159" t="s">
        <v>202</v>
      </c>
      <c r="H138" s="178" t="str">
        <f t="shared" si="28"/>
        <v>100,00%</v>
      </c>
      <c r="I138" s="158">
        <f t="shared" si="30"/>
        <v>1</v>
      </c>
      <c r="J138" s="149">
        <f t="shared" ca="1" si="29"/>
        <v>1</v>
      </c>
      <c r="K138" s="149">
        <f t="shared" ca="1" si="31"/>
        <v>1</v>
      </c>
      <c r="L138" s="153">
        <f t="shared" si="32"/>
        <v>0</v>
      </c>
      <c r="M138" s="128"/>
      <c r="N138" s="128"/>
      <c r="O138" s="128"/>
      <c r="P138" s="128"/>
      <c r="Q138" s="128"/>
      <c r="R138" s="128"/>
      <c r="S138" s="128"/>
      <c r="T138" s="128"/>
    </row>
    <row r="139" spans="1:20" ht="15" x14ac:dyDescent="0.25">
      <c r="A139" s="409"/>
      <c r="B139" s="406"/>
      <c r="C139" s="162" t="s">
        <v>658</v>
      </c>
      <c r="D139" s="418"/>
      <c r="E139" s="163">
        <v>6.6666666666666666E-2</v>
      </c>
      <c r="F139" s="159">
        <v>0</v>
      </c>
      <c r="G139" s="159" t="s">
        <v>202</v>
      </c>
      <c r="H139" s="178" t="str">
        <f t="shared" si="28"/>
        <v>100,00%</v>
      </c>
      <c r="I139" s="158">
        <f t="shared" si="30"/>
        <v>1</v>
      </c>
      <c r="J139" s="149">
        <f t="shared" ca="1" si="29"/>
        <v>1</v>
      </c>
      <c r="K139" s="149">
        <f t="shared" ca="1" si="31"/>
        <v>1</v>
      </c>
      <c r="L139" s="153">
        <f t="shared" si="32"/>
        <v>0</v>
      </c>
      <c r="M139" s="128"/>
      <c r="N139" s="128"/>
      <c r="O139" s="128"/>
      <c r="P139" s="128"/>
      <c r="Q139" s="128"/>
      <c r="R139" s="128"/>
      <c r="S139" s="128"/>
      <c r="T139" s="128"/>
    </row>
    <row r="140" spans="1:20" ht="15" x14ac:dyDescent="0.25">
      <c r="A140" s="409"/>
      <c r="B140" s="406"/>
      <c r="C140" s="162" t="s">
        <v>657</v>
      </c>
      <c r="D140" s="418" t="s">
        <v>656</v>
      </c>
      <c r="E140" s="163">
        <v>6.6666666666666666E-2</v>
      </c>
      <c r="F140" s="159">
        <v>0</v>
      </c>
      <c r="G140" s="159" t="s">
        <v>202</v>
      </c>
      <c r="H140" s="178" t="str">
        <f t="shared" si="28"/>
        <v>100,00%</v>
      </c>
      <c r="I140" s="158">
        <f t="shared" si="30"/>
        <v>1</v>
      </c>
      <c r="J140" s="149">
        <f t="shared" ca="1" si="29"/>
        <v>1</v>
      </c>
      <c r="K140" s="149">
        <f t="shared" ca="1" si="31"/>
        <v>1</v>
      </c>
      <c r="L140" s="153">
        <f t="shared" si="32"/>
        <v>0</v>
      </c>
      <c r="M140" s="128"/>
      <c r="N140" s="128"/>
      <c r="O140" s="128"/>
      <c r="P140" s="128"/>
      <c r="Q140" s="128"/>
      <c r="R140" s="128"/>
      <c r="S140" s="128"/>
      <c r="T140" s="128"/>
    </row>
    <row r="141" spans="1:20" ht="15" x14ac:dyDescent="0.25">
      <c r="A141" s="409"/>
      <c r="B141" s="406"/>
      <c r="C141" s="162" t="s">
        <v>655</v>
      </c>
      <c r="D141" s="418"/>
      <c r="E141" s="163">
        <v>6.6666666666666666E-2</v>
      </c>
      <c r="F141" s="159">
        <v>0</v>
      </c>
      <c r="G141" s="159" t="s">
        <v>202</v>
      </c>
      <c r="H141" s="178" t="str">
        <f t="shared" si="28"/>
        <v>100,00%</v>
      </c>
      <c r="I141" s="158">
        <f t="shared" si="30"/>
        <v>1</v>
      </c>
      <c r="J141" s="149">
        <f t="shared" ca="1" si="29"/>
        <v>1</v>
      </c>
      <c r="K141" s="149">
        <f t="shared" ca="1" si="31"/>
        <v>1</v>
      </c>
      <c r="L141" s="153">
        <f t="shared" si="32"/>
        <v>0</v>
      </c>
      <c r="M141" s="128"/>
      <c r="N141" s="128"/>
      <c r="O141" s="128"/>
      <c r="P141" s="128"/>
      <c r="Q141" s="128"/>
      <c r="R141" s="128"/>
      <c r="S141" s="128"/>
      <c r="T141" s="128"/>
    </row>
    <row r="142" spans="1:20" ht="15" x14ac:dyDescent="0.25">
      <c r="A142" s="409"/>
      <c r="B142" s="406"/>
      <c r="C142" s="162" t="s">
        <v>654</v>
      </c>
      <c r="D142" s="418"/>
      <c r="E142" s="163">
        <v>6.6666666666666666E-2</v>
      </c>
      <c r="F142" s="159">
        <v>0</v>
      </c>
      <c r="G142" s="159" t="s">
        <v>202</v>
      </c>
      <c r="H142" s="178" t="str">
        <f t="shared" si="28"/>
        <v>100,00%</v>
      </c>
      <c r="I142" s="158">
        <f t="shared" si="30"/>
        <v>1</v>
      </c>
      <c r="J142" s="149">
        <f t="shared" ca="1" si="29"/>
        <v>1</v>
      </c>
      <c r="K142" s="149">
        <f t="shared" ca="1" si="31"/>
        <v>1</v>
      </c>
      <c r="L142" s="153">
        <f t="shared" si="32"/>
        <v>0</v>
      </c>
      <c r="M142" s="128"/>
      <c r="N142" s="128"/>
      <c r="O142" s="128"/>
      <c r="P142" s="128"/>
      <c r="Q142" s="128"/>
      <c r="R142" s="128"/>
      <c r="S142" s="128"/>
      <c r="T142" s="128"/>
    </row>
    <row r="143" spans="1:20" ht="15" x14ac:dyDescent="0.25">
      <c r="A143" s="409"/>
      <c r="B143" s="406"/>
      <c r="C143" s="162" t="s">
        <v>653</v>
      </c>
      <c r="D143" s="418" t="s">
        <v>652</v>
      </c>
      <c r="E143" s="163">
        <v>6.6666666666666666E-2</v>
      </c>
      <c r="F143" s="159">
        <v>0</v>
      </c>
      <c r="G143" s="159" t="s">
        <v>202</v>
      </c>
      <c r="H143" s="178" t="str">
        <f t="shared" si="28"/>
        <v>100,00%</v>
      </c>
      <c r="I143" s="158">
        <f t="shared" si="30"/>
        <v>1</v>
      </c>
      <c r="J143" s="149">
        <f t="shared" ca="1" si="29"/>
        <v>1</v>
      </c>
      <c r="K143" s="149">
        <f t="shared" ca="1" si="31"/>
        <v>1</v>
      </c>
      <c r="L143" s="153">
        <f t="shared" si="32"/>
        <v>0</v>
      </c>
      <c r="M143" s="128"/>
      <c r="N143" s="128"/>
      <c r="O143" s="128"/>
      <c r="P143" s="128"/>
      <c r="Q143" s="128"/>
      <c r="R143" s="128"/>
      <c r="S143" s="128"/>
      <c r="T143" s="128"/>
    </row>
    <row r="144" spans="1:20" ht="15" x14ac:dyDescent="0.25">
      <c r="A144" s="409"/>
      <c r="B144" s="406"/>
      <c r="C144" s="162" t="s">
        <v>651</v>
      </c>
      <c r="D144" s="418"/>
      <c r="E144" s="163">
        <v>6.6666666666666666E-2</v>
      </c>
      <c r="F144" s="159">
        <v>0</v>
      </c>
      <c r="G144" s="159" t="s">
        <v>202</v>
      </c>
      <c r="H144" s="178" t="str">
        <f t="shared" si="28"/>
        <v>100,00%</v>
      </c>
      <c r="I144" s="158">
        <f t="shared" si="30"/>
        <v>1</v>
      </c>
      <c r="J144" s="149">
        <f t="shared" ca="1" si="29"/>
        <v>1</v>
      </c>
      <c r="K144" s="149">
        <f t="shared" ca="1" si="31"/>
        <v>1</v>
      </c>
      <c r="L144" s="153">
        <f t="shared" si="32"/>
        <v>0</v>
      </c>
      <c r="M144" s="128"/>
      <c r="N144" s="128"/>
      <c r="O144" s="128"/>
      <c r="P144" s="128"/>
      <c r="Q144" s="128"/>
      <c r="R144" s="128"/>
      <c r="S144" s="128"/>
      <c r="T144" s="128"/>
    </row>
    <row r="145" spans="1:20" ht="15" x14ac:dyDescent="0.25">
      <c r="A145" s="409"/>
      <c r="B145" s="406"/>
      <c r="C145" s="162" t="s">
        <v>650</v>
      </c>
      <c r="D145" s="418"/>
      <c r="E145" s="163">
        <v>6.6666666666666666E-2</v>
      </c>
      <c r="F145" s="159">
        <v>0</v>
      </c>
      <c r="G145" s="159" t="s">
        <v>202</v>
      </c>
      <c r="H145" s="178" t="str">
        <f t="shared" si="28"/>
        <v>100,00%</v>
      </c>
      <c r="I145" s="158">
        <f t="shared" si="30"/>
        <v>1</v>
      </c>
      <c r="J145" s="149">
        <f t="shared" ca="1" si="29"/>
        <v>1</v>
      </c>
      <c r="K145" s="149">
        <f t="shared" ca="1" si="31"/>
        <v>1</v>
      </c>
      <c r="L145" s="153">
        <f t="shared" si="32"/>
        <v>0</v>
      </c>
      <c r="M145" s="128"/>
      <c r="N145" s="128"/>
      <c r="O145" s="128"/>
      <c r="P145" s="128"/>
      <c r="Q145" s="128"/>
      <c r="R145" s="128"/>
      <c r="S145" s="128"/>
      <c r="T145" s="128"/>
    </row>
    <row r="146" spans="1:20" ht="15" x14ac:dyDescent="0.25">
      <c r="A146" s="409"/>
      <c r="B146" s="406"/>
      <c r="C146" s="162" t="s">
        <v>649</v>
      </c>
      <c r="D146" s="418" t="s">
        <v>648</v>
      </c>
      <c r="E146" s="163">
        <v>6.6666666666666666E-2</v>
      </c>
      <c r="F146" s="159">
        <v>0</v>
      </c>
      <c r="G146" s="159" t="s">
        <v>202</v>
      </c>
      <c r="H146" s="178" t="str">
        <f t="shared" si="28"/>
        <v>100,00%</v>
      </c>
      <c r="I146" s="158">
        <f t="shared" si="30"/>
        <v>1</v>
      </c>
      <c r="J146" s="149">
        <f t="shared" ca="1" si="29"/>
        <v>1</v>
      </c>
      <c r="K146" s="149">
        <f t="shared" ca="1" si="31"/>
        <v>1</v>
      </c>
      <c r="L146" s="153">
        <f t="shared" si="32"/>
        <v>0</v>
      </c>
      <c r="M146" s="128"/>
      <c r="N146" s="128"/>
      <c r="O146" s="128"/>
      <c r="P146" s="128"/>
      <c r="Q146" s="128"/>
      <c r="R146" s="128"/>
      <c r="S146" s="128"/>
      <c r="T146" s="128"/>
    </row>
    <row r="147" spans="1:20" ht="15" x14ac:dyDescent="0.25">
      <c r="A147" s="409"/>
      <c r="B147" s="406"/>
      <c r="C147" s="162" t="s">
        <v>647</v>
      </c>
      <c r="D147" s="418"/>
      <c r="E147" s="163">
        <v>6.6666666666666666E-2</v>
      </c>
      <c r="F147" s="159">
        <v>0</v>
      </c>
      <c r="G147" s="159" t="s">
        <v>202</v>
      </c>
      <c r="H147" s="178" t="str">
        <f t="shared" si="28"/>
        <v>100,00%</v>
      </c>
      <c r="I147" s="158">
        <f t="shared" si="30"/>
        <v>1</v>
      </c>
      <c r="J147" s="149">
        <f t="shared" ca="1" si="29"/>
        <v>1</v>
      </c>
      <c r="K147" s="149">
        <f t="shared" ca="1" si="31"/>
        <v>1</v>
      </c>
      <c r="L147" s="153">
        <f t="shared" si="32"/>
        <v>0</v>
      </c>
      <c r="M147" s="128"/>
      <c r="N147" s="128"/>
      <c r="O147" s="128"/>
      <c r="P147" s="128"/>
      <c r="Q147" s="128"/>
      <c r="R147" s="128"/>
      <c r="S147" s="128"/>
      <c r="T147" s="128"/>
    </row>
    <row r="148" spans="1:20" ht="15" x14ac:dyDescent="0.25">
      <c r="A148" s="409"/>
      <c r="B148" s="406"/>
      <c r="C148" s="162" t="s">
        <v>646</v>
      </c>
      <c r="D148" s="418"/>
      <c r="E148" s="163">
        <v>6.6666666666666666E-2</v>
      </c>
      <c r="F148" s="159">
        <v>0</v>
      </c>
      <c r="G148" s="159" t="s">
        <v>202</v>
      </c>
      <c r="H148" s="178" t="str">
        <f t="shared" si="28"/>
        <v>100,00%</v>
      </c>
      <c r="I148" s="158">
        <f t="shared" si="30"/>
        <v>1</v>
      </c>
      <c r="J148" s="149">
        <f t="shared" ca="1" si="29"/>
        <v>1</v>
      </c>
      <c r="K148" s="149">
        <f t="shared" ca="1" si="31"/>
        <v>1</v>
      </c>
      <c r="L148" s="153">
        <f t="shared" si="32"/>
        <v>0</v>
      </c>
      <c r="M148" s="128"/>
      <c r="N148" s="128"/>
      <c r="O148" s="128"/>
      <c r="P148" s="128"/>
      <c r="Q148" s="128"/>
      <c r="R148" s="128"/>
      <c r="S148" s="128"/>
      <c r="T148" s="128"/>
    </row>
    <row r="149" spans="1:20" ht="15" x14ac:dyDescent="0.25">
      <c r="A149" s="409"/>
      <c r="B149" s="411" t="s">
        <v>645</v>
      </c>
      <c r="C149" s="168" t="s">
        <v>644</v>
      </c>
      <c r="D149" s="425" t="s">
        <v>643</v>
      </c>
      <c r="E149" s="160">
        <v>0.05</v>
      </c>
      <c r="F149" s="159">
        <v>0</v>
      </c>
      <c r="G149" s="159" t="s">
        <v>202</v>
      </c>
      <c r="H149" s="178" t="str">
        <f t="shared" si="28"/>
        <v>100,00%</v>
      </c>
      <c r="I149" s="158">
        <f t="shared" si="30"/>
        <v>1</v>
      </c>
      <c r="J149" s="149">
        <f t="shared" ca="1" si="29"/>
        <v>1</v>
      </c>
      <c r="K149" s="149">
        <f t="shared" ca="1" si="31"/>
        <v>1</v>
      </c>
      <c r="L149" s="153">
        <f t="shared" si="32"/>
        <v>0</v>
      </c>
      <c r="M149" s="128"/>
      <c r="N149" s="128"/>
      <c r="O149" s="128"/>
      <c r="P149" s="128"/>
      <c r="Q149" s="128"/>
      <c r="R149" s="128"/>
      <c r="S149" s="128"/>
      <c r="T149" s="128"/>
    </row>
    <row r="150" spans="1:20" ht="15" x14ac:dyDescent="0.25">
      <c r="A150" s="409"/>
      <c r="B150" s="426"/>
      <c r="C150" s="168" t="s">
        <v>642</v>
      </c>
      <c r="D150" s="425"/>
      <c r="E150" s="160">
        <v>0.05</v>
      </c>
      <c r="F150" s="159">
        <v>0</v>
      </c>
      <c r="G150" s="159" t="s">
        <v>202</v>
      </c>
      <c r="H150" s="178" t="str">
        <f t="shared" si="28"/>
        <v>100,00%</v>
      </c>
      <c r="I150" s="158">
        <f t="shared" si="30"/>
        <v>1</v>
      </c>
      <c r="J150" s="149">
        <f t="shared" ca="1" si="29"/>
        <v>1</v>
      </c>
      <c r="K150" s="149">
        <f t="shared" ca="1" si="31"/>
        <v>1</v>
      </c>
      <c r="L150" s="153">
        <f t="shared" si="32"/>
        <v>0</v>
      </c>
      <c r="M150" s="128"/>
      <c r="N150" s="128"/>
      <c r="O150" s="128"/>
      <c r="P150" s="128"/>
      <c r="Q150" s="128"/>
      <c r="R150" s="128"/>
      <c r="S150" s="128"/>
      <c r="T150" s="128"/>
    </row>
    <row r="151" spans="1:20" ht="15" x14ac:dyDescent="0.25">
      <c r="A151" s="409"/>
      <c r="B151" s="426"/>
      <c r="C151" s="168" t="s">
        <v>641</v>
      </c>
      <c r="D151" s="425"/>
      <c r="E151" s="160">
        <v>0.05</v>
      </c>
      <c r="F151" s="159">
        <v>0</v>
      </c>
      <c r="G151" s="159" t="s">
        <v>202</v>
      </c>
      <c r="H151" s="178" t="str">
        <f t="shared" si="28"/>
        <v>100,00%</v>
      </c>
      <c r="I151" s="158">
        <f t="shared" si="30"/>
        <v>1</v>
      </c>
      <c r="J151" s="149">
        <f t="shared" ca="1" si="29"/>
        <v>1</v>
      </c>
      <c r="K151" s="149">
        <f t="shared" ca="1" si="31"/>
        <v>1</v>
      </c>
      <c r="L151" s="153">
        <f t="shared" si="32"/>
        <v>0</v>
      </c>
      <c r="M151" s="128"/>
      <c r="N151" s="128"/>
      <c r="O151" s="128"/>
      <c r="P151" s="128"/>
      <c r="Q151" s="128"/>
      <c r="R151" s="128"/>
      <c r="S151" s="128"/>
      <c r="T151" s="128"/>
    </row>
    <row r="152" spans="1:20" ht="15" x14ac:dyDescent="0.25">
      <c r="A152" s="409"/>
      <c r="B152" s="426"/>
      <c r="C152" s="168" t="s">
        <v>640</v>
      </c>
      <c r="D152" s="425"/>
      <c r="E152" s="160">
        <v>0.05</v>
      </c>
      <c r="F152" s="159">
        <v>0</v>
      </c>
      <c r="G152" s="159" t="s">
        <v>202</v>
      </c>
      <c r="H152" s="178" t="str">
        <f t="shared" si="28"/>
        <v>100,00%</v>
      </c>
      <c r="I152" s="158">
        <f t="shared" si="30"/>
        <v>1</v>
      </c>
      <c r="J152" s="149">
        <f t="shared" ca="1" si="29"/>
        <v>1</v>
      </c>
      <c r="K152" s="149">
        <f t="shared" ca="1" si="31"/>
        <v>1</v>
      </c>
      <c r="L152" s="153">
        <f t="shared" si="32"/>
        <v>0</v>
      </c>
      <c r="M152" s="128"/>
      <c r="N152" s="128"/>
      <c r="O152" s="128"/>
      <c r="P152" s="128"/>
      <c r="Q152" s="128"/>
      <c r="R152" s="128"/>
      <c r="S152" s="128"/>
      <c r="T152" s="128"/>
    </row>
    <row r="153" spans="1:20" ht="15" x14ac:dyDescent="0.25">
      <c r="A153" s="409"/>
      <c r="B153" s="426"/>
      <c r="C153" s="168" t="s">
        <v>639</v>
      </c>
      <c r="D153" s="425"/>
      <c r="E153" s="160">
        <v>0.05</v>
      </c>
      <c r="F153" s="159">
        <v>0</v>
      </c>
      <c r="G153" s="159" t="s">
        <v>202</v>
      </c>
      <c r="H153" s="178" t="str">
        <f t="shared" si="28"/>
        <v>100,00%</v>
      </c>
      <c r="I153" s="158">
        <f t="shared" si="30"/>
        <v>1</v>
      </c>
      <c r="J153" s="149">
        <f t="shared" ca="1" si="29"/>
        <v>1</v>
      </c>
      <c r="K153" s="149">
        <f t="shared" ca="1" si="31"/>
        <v>1</v>
      </c>
      <c r="L153" s="153">
        <f t="shared" si="32"/>
        <v>0</v>
      </c>
      <c r="M153" s="128"/>
      <c r="N153" s="128"/>
      <c r="O153" s="128"/>
      <c r="P153" s="128"/>
      <c r="Q153" s="128"/>
      <c r="R153" s="128"/>
      <c r="S153" s="128"/>
      <c r="T153" s="128"/>
    </row>
    <row r="154" spans="1:20" ht="15" x14ac:dyDescent="0.25">
      <c r="A154" s="409"/>
      <c r="B154" s="426"/>
      <c r="C154" s="168" t="s">
        <v>638</v>
      </c>
      <c r="D154" s="425"/>
      <c r="E154" s="160">
        <v>0.05</v>
      </c>
      <c r="F154" s="159">
        <v>0</v>
      </c>
      <c r="G154" s="159" t="s">
        <v>202</v>
      </c>
      <c r="H154" s="178" t="str">
        <f t="shared" si="28"/>
        <v>100,00%</v>
      </c>
      <c r="I154" s="158">
        <f t="shared" si="30"/>
        <v>1</v>
      </c>
      <c r="J154" s="149">
        <f t="shared" ca="1" si="29"/>
        <v>1</v>
      </c>
      <c r="K154" s="149">
        <f t="shared" ca="1" si="31"/>
        <v>1</v>
      </c>
      <c r="L154" s="153">
        <f t="shared" si="32"/>
        <v>0</v>
      </c>
      <c r="M154" s="128"/>
      <c r="N154" s="128"/>
      <c r="O154" s="128"/>
      <c r="P154" s="128"/>
      <c r="Q154" s="128"/>
      <c r="R154" s="128"/>
      <c r="S154" s="128"/>
      <c r="T154" s="128"/>
    </row>
    <row r="155" spans="1:20" ht="15" x14ac:dyDescent="0.25">
      <c r="A155" s="409"/>
      <c r="B155" s="426"/>
      <c r="C155" s="168" t="s">
        <v>637</v>
      </c>
      <c r="D155" s="425"/>
      <c r="E155" s="160">
        <v>0.05</v>
      </c>
      <c r="F155" s="159">
        <v>0</v>
      </c>
      <c r="G155" s="159" t="s">
        <v>202</v>
      </c>
      <c r="H155" s="178" t="str">
        <f t="shared" si="28"/>
        <v>100,00%</v>
      </c>
      <c r="I155" s="158">
        <f t="shared" si="30"/>
        <v>1</v>
      </c>
      <c r="J155" s="149">
        <f t="shared" ca="1" si="29"/>
        <v>1</v>
      </c>
      <c r="K155" s="149">
        <f t="shared" ca="1" si="31"/>
        <v>1</v>
      </c>
      <c r="L155" s="153">
        <f t="shared" si="32"/>
        <v>0</v>
      </c>
      <c r="M155" s="128"/>
      <c r="N155" s="128"/>
      <c r="O155" s="128"/>
      <c r="P155" s="128"/>
      <c r="Q155" s="128"/>
      <c r="R155" s="128"/>
      <c r="S155" s="128"/>
      <c r="T155" s="128"/>
    </row>
    <row r="156" spans="1:20" ht="25.5" x14ac:dyDescent="0.25">
      <c r="A156" s="409"/>
      <c r="B156" s="179" t="s">
        <v>636</v>
      </c>
      <c r="C156" s="162" t="s">
        <v>635</v>
      </c>
      <c r="D156" s="161" t="s">
        <v>634</v>
      </c>
      <c r="E156" s="160">
        <v>0.1</v>
      </c>
      <c r="F156" s="159">
        <v>0</v>
      </c>
      <c r="G156" s="159" t="s">
        <v>202</v>
      </c>
      <c r="H156" s="178" t="str">
        <f t="shared" si="28"/>
        <v>100,00%</v>
      </c>
      <c r="I156" s="158">
        <f t="shared" si="30"/>
        <v>1</v>
      </c>
      <c r="J156" s="149">
        <f t="shared" ca="1" si="29"/>
        <v>1</v>
      </c>
      <c r="K156" s="149">
        <f t="shared" ca="1" si="31"/>
        <v>1</v>
      </c>
      <c r="L156" s="153">
        <f t="shared" si="32"/>
        <v>0</v>
      </c>
      <c r="M156" s="128"/>
      <c r="N156" s="128"/>
      <c r="O156" s="128"/>
      <c r="P156" s="128"/>
      <c r="Q156" s="128"/>
      <c r="R156" s="128"/>
      <c r="S156" s="128"/>
      <c r="T156" s="128"/>
    </row>
    <row r="157" spans="1:20" ht="15" x14ac:dyDescent="0.25">
      <c r="A157" s="386" t="s">
        <v>215</v>
      </c>
      <c r="B157" s="387"/>
      <c r="C157" s="162" t="s">
        <v>633</v>
      </c>
      <c r="D157" s="161" t="s">
        <v>212</v>
      </c>
      <c r="E157" s="160">
        <v>0.5</v>
      </c>
      <c r="F157" s="159">
        <v>0</v>
      </c>
      <c r="G157" s="159" t="s">
        <v>202</v>
      </c>
      <c r="H157" s="178" t="str">
        <f t="shared" si="28"/>
        <v>100,00%</v>
      </c>
      <c r="I157" s="158">
        <f t="shared" si="30"/>
        <v>1</v>
      </c>
      <c r="J157" s="149">
        <f t="shared" ca="1" si="29"/>
        <v>1</v>
      </c>
      <c r="K157" s="149">
        <f t="shared" ca="1" si="31"/>
        <v>1</v>
      </c>
      <c r="L157" s="153">
        <f t="shared" si="32"/>
        <v>0</v>
      </c>
      <c r="M157" s="128"/>
      <c r="N157" s="128"/>
      <c r="O157" s="128"/>
      <c r="P157" s="128"/>
      <c r="Q157" s="128"/>
      <c r="R157" s="128"/>
      <c r="S157" s="128"/>
      <c r="T157" s="128"/>
    </row>
    <row r="158" spans="1:20" ht="15" x14ac:dyDescent="0.25">
      <c r="A158" s="386"/>
      <c r="B158" s="387"/>
      <c r="C158" s="162" t="s">
        <v>633</v>
      </c>
      <c r="D158" s="161" t="s">
        <v>211</v>
      </c>
      <c r="E158" s="160">
        <v>0.25</v>
      </c>
      <c r="F158" s="159">
        <v>0</v>
      </c>
      <c r="G158" s="159" t="s">
        <v>202</v>
      </c>
      <c r="H158" s="178" t="str">
        <f t="shared" si="28"/>
        <v>100,00%</v>
      </c>
      <c r="I158" s="158">
        <f t="shared" si="30"/>
        <v>1</v>
      </c>
      <c r="J158" s="149">
        <f t="shared" ca="1" si="29"/>
        <v>1</v>
      </c>
      <c r="K158" s="149">
        <f t="shared" ca="1" si="31"/>
        <v>1</v>
      </c>
      <c r="L158" s="153">
        <f t="shared" si="32"/>
        <v>0</v>
      </c>
      <c r="M158" s="128"/>
      <c r="N158" s="128"/>
      <c r="O158" s="128"/>
      <c r="P158" s="128"/>
      <c r="Q158" s="128"/>
      <c r="R158" s="128"/>
      <c r="S158" s="128"/>
      <c r="T158" s="128"/>
    </row>
    <row r="159" spans="1:20" ht="15" x14ac:dyDescent="0.25">
      <c r="A159" s="386"/>
      <c r="B159" s="387"/>
      <c r="C159" s="162" t="s">
        <v>633</v>
      </c>
      <c r="D159" s="161" t="s">
        <v>210</v>
      </c>
      <c r="E159" s="160">
        <v>0.13</v>
      </c>
      <c r="F159" s="159">
        <v>0</v>
      </c>
      <c r="G159" s="159" t="s">
        <v>202</v>
      </c>
      <c r="H159" s="178" t="str">
        <f t="shared" si="28"/>
        <v>100,00%</v>
      </c>
      <c r="I159" s="158">
        <f t="shared" si="30"/>
        <v>1</v>
      </c>
      <c r="J159" s="149">
        <f t="shared" ca="1" si="29"/>
        <v>1</v>
      </c>
      <c r="K159" s="149">
        <f t="shared" ca="1" si="31"/>
        <v>1</v>
      </c>
      <c r="L159" s="153">
        <f t="shared" si="32"/>
        <v>0</v>
      </c>
      <c r="M159" s="128"/>
      <c r="N159" s="128"/>
      <c r="O159" s="128"/>
      <c r="P159" s="128"/>
      <c r="Q159" s="128"/>
      <c r="R159" s="128"/>
      <c r="S159" s="128"/>
      <c r="T159" s="128"/>
    </row>
    <row r="160" spans="1:20" ht="15" x14ac:dyDescent="0.25">
      <c r="A160" s="386"/>
      <c r="B160" s="387"/>
      <c r="C160" s="162" t="s">
        <v>633</v>
      </c>
      <c r="D160" s="161" t="s">
        <v>209</v>
      </c>
      <c r="E160" s="160">
        <v>0.5</v>
      </c>
      <c r="F160" s="159">
        <v>0</v>
      </c>
      <c r="G160" s="159" t="s">
        <v>202</v>
      </c>
      <c r="H160" s="178" t="str">
        <f t="shared" si="28"/>
        <v>100,00%</v>
      </c>
      <c r="I160" s="158">
        <f t="shared" si="30"/>
        <v>1</v>
      </c>
      <c r="J160" s="149">
        <f t="shared" ca="1" si="29"/>
        <v>1</v>
      </c>
      <c r="K160" s="149">
        <f t="shared" ca="1" si="31"/>
        <v>1</v>
      </c>
      <c r="L160" s="153">
        <f t="shared" si="32"/>
        <v>0</v>
      </c>
      <c r="M160" s="128"/>
      <c r="N160" s="128"/>
      <c r="O160" s="128"/>
      <c r="P160" s="128"/>
      <c r="Q160" s="128"/>
      <c r="R160" s="128"/>
      <c r="S160" s="128"/>
      <c r="T160" s="128"/>
    </row>
    <row r="161" spans="1:20" ht="15" x14ac:dyDescent="0.25">
      <c r="A161" s="386"/>
      <c r="B161" s="387"/>
      <c r="C161" s="162" t="s">
        <v>632</v>
      </c>
      <c r="D161" s="161" t="s">
        <v>212</v>
      </c>
      <c r="E161" s="160">
        <v>0.5</v>
      </c>
      <c r="F161" s="159">
        <v>0</v>
      </c>
      <c r="G161" s="159" t="s">
        <v>202</v>
      </c>
      <c r="H161" s="178" t="str">
        <f t="shared" si="28"/>
        <v>100,00%</v>
      </c>
      <c r="I161" s="158">
        <f t="shared" si="30"/>
        <v>1</v>
      </c>
      <c r="J161" s="149">
        <f t="shared" ca="1" si="29"/>
        <v>1</v>
      </c>
      <c r="K161" s="149">
        <f t="shared" ca="1" si="31"/>
        <v>1</v>
      </c>
      <c r="L161" s="153">
        <f t="shared" si="32"/>
        <v>0</v>
      </c>
      <c r="M161" s="128"/>
      <c r="N161" s="128"/>
      <c r="O161" s="128"/>
      <c r="P161" s="128"/>
      <c r="Q161" s="128"/>
      <c r="R161" s="128"/>
      <c r="S161" s="128"/>
      <c r="T161" s="128"/>
    </row>
    <row r="162" spans="1:20" ht="15" x14ac:dyDescent="0.25">
      <c r="A162" s="386"/>
      <c r="B162" s="387"/>
      <c r="C162" s="162" t="s">
        <v>632</v>
      </c>
      <c r="D162" s="161" t="s">
        <v>211</v>
      </c>
      <c r="E162" s="160">
        <v>0.25</v>
      </c>
      <c r="F162" s="159">
        <v>0</v>
      </c>
      <c r="G162" s="159" t="s">
        <v>202</v>
      </c>
      <c r="H162" s="178" t="str">
        <f t="shared" si="28"/>
        <v>100,00%</v>
      </c>
      <c r="I162" s="158">
        <f t="shared" si="30"/>
        <v>1</v>
      </c>
      <c r="J162" s="149">
        <f t="shared" ca="1" si="29"/>
        <v>1</v>
      </c>
      <c r="K162" s="149">
        <f t="shared" ca="1" si="31"/>
        <v>1</v>
      </c>
      <c r="L162" s="153">
        <f t="shared" si="32"/>
        <v>0</v>
      </c>
      <c r="M162" s="128"/>
      <c r="N162" s="128"/>
      <c r="O162" s="128"/>
      <c r="P162" s="128"/>
      <c r="Q162" s="128"/>
      <c r="R162" s="128"/>
      <c r="S162" s="128"/>
      <c r="T162" s="128"/>
    </row>
    <row r="163" spans="1:20" ht="15" x14ac:dyDescent="0.25">
      <c r="A163" s="386"/>
      <c r="B163" s="387"/>
      <c r="C163" s="162" t="s">
        <v>632</v>
      </c>
      <c r="D163" s="161" t="s">
        <v>210</v>
      </c>
      <c r="E163" s="160">
        <v>0.13</v>
      </c>
      <c r="F163" s="159">
        <v>0</v>
      </c>
      <c r="G163" s="159" t="s">
        <v>202</v>
      </c>
      <c r="H163" s="178" t="str">
        <f>IF(G163="O",(($O$11-(F163*E163))/($O$11)),"100,00%")</f>
        <v>100,00%</v>
      </c>
      <c r="I163" s="158">
        <f t="shared" si="30"/>
        <v>1</v>
      </c>
      <c r="J163" s="149">
        <f t="shared" ca="1" si="29"/>
        <v>1</v>
      </c>
      <c r="K163" s="149">
        <f t="shared" ca="1" si="31"/>
        <v>1</v>
      </c>
      <c r="L163" s="153">
        <f t="shared" si="32"/>
        <v>0</v>
      </c>
      <c r="M163" s="128"/>
      <c r="N163" s="128"/>
      <c r="O163" s="128"/>
      <c r="P163" s="128"/>
      <c r="Q163" s="128"/>
      <c r="R163" s="128"/>
      <c r="S163" s="128"/>
      <c r="T163" s="128"/>
    </row>
    <row r="164" spans="1:20" ht="15.75" thickBot="1" x14ac:dyDescent="0.3">
      <c r="A164" s="388"/>
      <c r="B164" s="389"/>
      <c r="C164" s="157" t="s">
        <v>632</v>
      </c>
      <c r="D164" s="156" t="s">
        <v>209</v>
      </c>
      <c r="E164" s="155">
        <v>0.5</v>
      </c>
      <c r="F164" s="154">
        <v>0</v>
      </c>
      <c r="G164" s="159" t="s">
        <v>202</v>
      </c>
      <c r="H164" s="178" t="str">
        <f>IF(G164="O",(($O$11-(F164*E164))/($O$11)),"100,00%")</f>
        <v>100,00%</v>
      </c>
      <c r="I164" s="151">
        <f>I163*H164</f>
        <v>1</v>
      </c>
      <c r="J164" s="150">
        <f t="shared" ca="1" si="29"/>
        <v>1</v>
      </c>
      <c r="K164" s="149">
        <f ca="1">K163*J164</f>
        <v>1</v>
      </c>
      <c r="L164" s="153">
        <f t="shared" si="32"/>
        <v>0</v>
      </c>
      <c r="M164" s="128"/>
      <c r="N164" s="128"/>
      <c r="O164" s="128"/>
      <c r="P164" s="128"/>
      <c r="Q164" s="128"/>
      <c r="R164" s="128"/>
      <c r="S164" s="128"/>
      <c r="T164" s="128"/>
    </row>
    <row r="165" spans="1:20" ht="16.5" thickBot="1" x14ac:dyDescent="0.3">
      <c r="A165" s="369" t="s">
        <v>201</v>
      </c>
      <c r="B165" s="370"/>
      <c r="C165" s="370"/>
      <c r="D165" s="370"/>
      <c r="E165" s="370"/>
      <c r="F165" s="370"/>
      <c r="G165" s="370"/>
      <c r="H165" s="371"/>
      <c r="I165" s="177">
        <f>I164</f>
        <v>1</v>
      </c>
      <c r="J165" s="176"/>
      <c r="K165" s="130">
        <f ca="1">K164</f>
        <v>1</v>
      </c>
      <c r="L165" s="128"/>
      <c r="M165" s="128"/>
      <c r="N165" s="128"/>
      <c r="O165" s="128"/>
      <c r="P165" s="128"/>
      <c r="Q165" s="128"/>
      <c r="R165" s="128"/>
      <c r="S165" s="128"/>
      <c r="T165" s="128"/>
    </row>
    <row r="166" spans="1:20" ht="16.5" thickBot="1" x14ac:dyDescent="0.3">
      <c r="A166" s="430" t="s">
        <v>631</v>
      </c>
      <c r="B166" s="431"/>
      <c r="C166" s="431"/>
      <c r="D166" s="431"/>
      <c r="E166" s="431"/>
      <c r="F166" s="431"/>
      <c r="G166" s="431"/>
      <c r="H166" s="431"/>
      <c r="I166" s="431"/>
      <c r="J166" s="431"/>
      <c r="K166" s="439"/>
      <c r="L166" s="128"/>
      <c r="M166" s="128"/>
      <c r="N166" s="128"/>
      <c r="O166" s="128"/>
      <c r="P166" s="128"/>
      <c r="Q166" s="128"/>
      <c r="R166" s="128"/>
      <c r="S166" s="128"/>
      <c r="T166" s="128"/>
    </row>
    <row r="167" spans="1:20" ht="15" x14ac:dyDescent="0.25">
      <c r="A167" s="422" t="s">
        <v>526</v>
      </c>
      <c r="B167" s="416" t="s">
        <v>630</v>
      </c>
      <c r="C167" s="171" t="s">
        <v>629</v>
      </c>
      <c r="D167" s="424" t="s">
        <v>628</v>
      </c>
      <c r="E167" s="175">
        <f t="shared" ref="E167:E177" si="33">1/2</f>
        <v>0.5</v>
      </c>
      <c r="F167" s="153">
        <v>0</v>
      </c>
      <c r="G167" s="153" t="s">
        <v>202</v>
      </c>
      <c r="H167" s="152" t="str">
        <f t="shared" ref="H167:H198" si="34">IF(G167="O",(($O$12-(F167*E167))/($O$12)),"100,00%")</f>
        <v>100,00%</v>
      </c>
      <c r="I167" s="169" t="str">
        <f>H167</f>
        <v>100,00%</v>
      </c>
      <c r="J167" s="146" t="e">
        <f t="shared" ref="J167:J198" ca="1" si="35">(($O$12-(F167*E167))/($O$12))</f>
        <v>#DIV/0!</v>
      </c>
      <c r="K167" s="146" t="e">
        <f ca="1">J167</f>
        <v>#DIV/0!</v>
      </c>
      <c r="L167" s="153">
        <f>F167*E167</f>
        <v>0</v>
      </c>
      <c r="M167" s="128"/>
      <c r="N167" s="128"/>
      <c r="O167" s="128"/>
      <c r="P167" s="128"/>
      <c r="Q167" s="128"/>
      <c r="R167" s="128"/>
      <c r="S167" s="128"/>
      <c r="T167" s="128"/>
    </row>
    <row r="168" spans="1:20" ht="15" x14ac:dyDescent="0.25">
      <c r="A168" s="423"/>
      <c r="B168" s="406"/>
      <c r="C168" s="164" t="s">
        <v>627</v>
      </c>
      <c r="D168" s="418"/>
      <c r="E168" s="174">
        <f t="shared" si="33"/>
        <v>0.5</v>
      </c>
      <c r="F168" s="159">
        <v>0</v>
      </c>
      <c r="G168" s="153" t="s">
        <v>202</v>
      </c>
      <c r="H168" s="152" t="str">
        <f t="shared" si="34"/>
        <v>100,00%</v>
      </c>
      <c r="I168" s="158">
        <f t="shared" ref="I168:I199" si="36">I167*H168</f>
        <v>1</v>
      </c>
      <c r="J168" s="149" t="e">
        <f t="shared" ca="1" si="35"/>
        <v>#DIV/0!</v>
      </c>
      <c r="K168" s="149" t="e">
        <f t="shared" ref="K168:K199" ca="1" si="37">K167*J168</f>
        <v>#DIV/0!</v>
      </c>
      <c r="L168" s="153">
        <f>F168*E168</f>
        <v>0</v>
      </c>
      <c r="M168" s="128"/>
      <c r="N168" s="128"/>
      <c r="O168" s="128"/>
      <c r="P168" s="128"/>
      <c r="Q168" s="128"/>
      <c r="R168" s="128"/>
      <c r="S168" s="128"/>
      <c r="T168" s="128"/>
    </row>
    <row r="169" spans="1:20" ht="15" x14ac:dyDescent="0.25">
      <c r="A169" s="423"/>
      <c r="B169" s="406"/>
      <c r="C169" s="164" t="s">
        <v>626</v>
      </c>
      <c r="D169" s="418"/>
      <c r="E169" s="174">
        <f t="shared" si="33"/>
        <v>0.5</v>
      </c>
      <c r="F169" s="159">
        <v>0</v>
      </c>
      <c r="G169" s="153" t="s">
        <v>851</v>
      </c>
      <c r="H169" s="152" t="str">
        <f t="shared" si="34"/>
        <v>100,00%</v>
      </c>
      <c r="I169" s="158">
        <f t="shared" si="36"/>
        <v>1</v>
      </c>
      <c r="J169" s="149" t="e">
        <f t="shared" ca="1" si="35"/>
        <v>#DIV/0!</v>
      </c>
      <c r="K169" s="149" t="e">
        <f t="shared" ca="1" si="37"/>
        <v>#DIV/0!</v>
      </c>
      <c r="L169" s="153">
        <f t="shared" ref="L169:L232" si="38">F169*E169</f>
        <v>0</v>
      </c>
      <c r="M169" s="128"/>
      <c r="N169" s="128"/>
      <c r="O169" s="128"/>
      <c r="P169" s="128"/>
      <c r="Q169" s="128"/>
      <c r="R169" s="128"/>
      <c r="S169" s="128"/>
      <c r="T169" s="128"/>
    </row>
    <row r="170" spans="1:20" ht="15" x14ac:dyDescent="0.25">
      <c r="A170" s="423"/>
      <c r="B170" s="406"/>
      <c r="C170" s="164" t="s">
        <v>625</v>
      </c>
      <c r="D170" s="418"/>
      <c r="E170" s="174">
        <f t="shared" si="33"/>
        <v>0.5</v>
      </c>
      <c r="F170" s="159">
        <v>0</v>
      </c>
      <c r="G170" s="153" t="s">
        <v>202</v>
      </c>
      <c r="H170" s="152" t="str">
        <f t="shared" si="34"/>
        <v>100,00%</v>
      </c>
      <c r="I170" s="158">
        <f t="shared" si="36"/>
        <v>1</v>
      </c>
      <c r="J170" s="149" t="e">
        <f t="shared" ca="1" si="35"/>
        <v>#DIV/0!</v>
      </c>
      <c r="K170" s="149" t="e">
        <f t="shared" ca="1" si="37"/>
        <v>#DIV/0!</v>
      </c>
      <c r="L170" s="153">
        <f t="shared" si="38"/>
        <v>0</v>
      </c>
      <c r="M170" s="128"/>
      <c r="N170" s="128"/>
      <c r="O170" s="128"/>
      <c r="P170" s="128"/>
      <c r="Q170" s="128"/>
      <c r="R170" s="128"/>
      <c r="S170" s="128"/>
      <c r="T170" s="128"/>
    </row>
    <row r="171" spans="1:20" ht="15" x14ac:dyDescent="0.25">
      <c r="A171" s="423"/>
      <c r="B171" s="406"/>
      <c r="C171" s="164" t="s">
        <v>624</v>
      </c>
      <c r="D171" s="418" t="s">
        <v>623</v>
      </c>
      <c r="E171" s="174">
        <f t="shared" si="33"/>
        <v>0.5</v>
      </c>
      <c r="F171" s="159">
        <v>0</v>
      </c>
      <c r="G171" s="153" t="s">
        <v>202</v>
      </c>
      <c r="H171" s="152" t="str">
        <f t="shared" si="34"/>
        <v>100,00%</v>
      </c>
      <c r="I171" s="158">
        <f t="shared" si="36"/>
        <v>1</v>
      </c>
      <c r="J171" s="149" t="e">
        <f t="shared" ca="1" si="35"/>
        <v>#DIV/0!</v>
      </c>
      <c r="K171" s="149" t="e">
        <f t="shared" ca="1" si="37"/>
        <v>#DIV/0!</v>
      </c>
      <c r="L171" s="153">
        <f t="shared" si="38"/>
        <v>0</v>
      </c>
      <c r="M171" s="128"/>
      <c r="N171" s="128"/>
      <c r="O171" s="128"/>
      <c r="P171" s="128"/>
      <c r="Q171" s="128"/>
      <c r="R171" s="128"/>
      <c r="S171" s="128"/>
      <c r="T171" s="128"/>
    </row>
    <row r="172" spans="1:20" ht="15" x14ac:dyDescent="0.25">
      <c r="A172" s="423"/>
      <c r="B172" s="406"/>
      <c r="C172" s="164" t="s">
        <v>622</v>
      </c>
      <c r="D172" s="418"/>
      <c r="E172" s="174">
        <f t="shared" si="33"/>
        <v>0.5</v>
      </c>
      <c r="F172" s="159">
        <v>0</v>
      </c>
      <c r="G172" s="153" t="s">
        <v>202</v>
      </c>
      <c r="H172" s="152" t="str">
        <f t="shared" si="34"/>
        <v>100,00%</v>
      </c>
      <c r="I172" s="158">
        <f t="shared" si="36"/>
        <v>1</v>
      </c>
      <c r="J172" s="149" t="e">
        <f t="shared" ca="1" si="35"/>
        <v>#DIV/0!</v>
      </c>
      <c r="K172" s="149" t="e">
        <f t="shared" ca="1" si="37"/>
        <v>#DIV/0!</v>
      </c>
      <c r="L172" s="153">
        <f t="shared" si="38"/>
        <v>0</v>
      </c>
      <c r="M172" s="128"/>
      <c r="N172" s="128"/>
      <c r="O172" s="128"/>
      <c r="P172" s="128"/>
      <c r="Q172" s="128"/>
      <c r="R172" s="128"/>
      <c r="S172" s="128"/>
      <c r="T172" s="128"/>
    </row>
    <row r="173" spans="1:20" ht="15" x14ac:dyDescent="0.25">
      <c r="A173" s="423"/>
      <c r="B173" s="406"/>
      <c r="C173" s="164" t="s">
        <v>621</v>
      </c>
      <c r="D173" s="418"/>
      <c r="E173" s="174">
        <f t="shared" si="33"/>
        <v>0.5</v>
      </c>
      <c r="F173" s="159">
        <v>0</v>
      </c>
      <c r="G173" s="153" t="s">
        <v>202</v>
      </c>
      <c r="H173" s="152" t="str">
        <f t="shared" si="34"/>
        <v>100,00%</v>
      </c>
      <c r="I173" s="158">
        <f t="shared" si="36"/>
        <v>1</v>
      </c>
      <c r="J173" s="149" t="e">
        <f t="shared" ca="1" si="35"/>
        <v>#DIV/0!</v>
      </c>
      <c r="K173" s="149" t="e">
        <f t="shared" ca="1" si="37"/>
        <v>#DIV/0!</v>
      </c>
      <c r="L173" s="153">
        <f t="shared" si="38"/>
        <v>0</v>
      </c>
      <c r="M173" s="128"/>
      <c r="N173" s="128"/>
      <c r="O173" s="128"/>
      <c r="P173" s="128"/>
      <c r="Q173" s="128"/>
      <c r="R173" s="128"/>
      <c r="S173" s="128"/>
      <c r="T173" s="128"/>
    </row>
    <row r="174" spans="1:20" ht="15" x14ac:dyDescent="0.25">
      <c r="A174" s="423"/>
      <c r="B174" s="406"/>
      <c r="C174" s="164" t="s">
        <v>620</v>
      </c>
      <c r="D174" s="385" t="s">
        <v>619</v>
      </c>
      <c r="E174" s="174">
        <f t="shared" si="33"/>
        <v>0.5</v>
      </c>
      <c r="F174" s="159">
        <v>0</v>
      </c>
      <c r="G174" s="153" t="s">
        <v>202</v>
      </c>
      <c r="H174" s="152" t="str">
        <f t="shared" si="34"/>
        <v>100,00%</v>
      </c>
      <c r="I174" s="158">
        <f t="shared" si="36"/>
        <v>1</v>
      </c>
      <c r="J174" s="149" t="e">
        <f t="shared" ca="1" si="35"/>
        <v>#DIV/0!</v>
      </c>
      <c r="K174" s="149" t="e">
        <f t="shared" ca="1" si="37"/>
        <v>#DIV/0!</v>
      </c>
      <c r="L174" s="153">
        <f t="shared" si="38"/>
        <v>0</v>
      </c>
      <c r="M174" s="128"/>
      <c r="N174" s="128"/>
      <c r="O174" s="128"/>
      <c r="P174" s="128"/>
      <c r="Q174" s="128"/>
      <c r="R174" s="128"/>
      <c r="S174" s="128"/>
      <c r="T174" s="128"/>
    </row>
    <row r="175" spans="1:20" ht="15" x14ac:dyDescent="0.25">
      <c r="A175" s="423"/>
      <c r="B175" s="406"/>
      <c r="C175" s="164" t="s">
        <v>618</v>
      </c>
      <c r="D175" s="385"/>
      <c r="E175" s="174">
        <f t="shared" si="33"/>
        <v>0.5</v>
      </c>
      <c r="F175" s="159">
        <v>0</v>
      </c>
      <c r="G175" s="153" t="s">
        <v>202</v>
      </c>
      <c r="H175" s="152" t="str">
        <f t="shared" si="34"/>
        <v>100,00%</v>
      </c>
      <c r="I175" s="158">
        <f t="shared" si="36"/>
        <v>1</v>
      </c>
      <c r="J175" s="149" t="e">
        <f t="shared" ca="1" si="35"/>
        <v>#DIV/0!</v>
      </c>
      <c r="K175" s="149" t="e">
        <f t="shared" ca="1" si="37"/>
        <v>#DIV/0!</v>
      </c>
      <c r="L175" s="153">
        <f t="shared" si="38"/>
        <v>0</v>
      </c>
      <c r="M175" s="128"/>
      <c r="N175" s="128"/>
      <c r="O175" s="128"/>
      <c r="P175" s="128"/>
      <c r="Q175" s="128"/>
      <c r="R175" s="128"/>
      <c r="S175" s="128"/>
      <c r="T175" s="128"/>
    </row>
    <row r="176" spans="1:20" ht="15" x14ac:dyDescent="0.25">
      <c r="A176" s="423"/>
      <c r="B176" s="406"/>
      <c r="C176" s="164" t="s">
        <v>617</v>
      </c>
      <c r="D176" s="385"/>
      <c r="E176" s="174">
        <f t="shared" si="33"/>
        <v>0.5</v>
      </c>
      <c r="F176" s="159">
        <v>0</v>
      </c>
      <c r="G176" s="153" t="s">
        <v>202</v>
      </c>
      <c r="H176" s="152" t="str">
        <f t="shared" si="34"/>
        <v>100,00%</v>
      </c>
      <c r="I176" s="158">
        <f t="shared" si="36"/>
        <v>1</v>
      </c>
      <c r="J176" s="149" t="e">
        <f t="shared" ca="1" si="35"/>
        <v>#DIV/0!</v>
      </c>
      <c r="K176" s="149" t="e">
        <f t="shared" ca="1" si="37"/>
        <v>#DIV/0!</v>
      </c>
      <c r="L176" s="153">
        <f t="shared" si="38"/>
        <v>0</v>
      </c>
      <c r="M176" s="128"/>
      <c r="N176" s="128"/>
      <c r="O176" s="128"/>
      <c r="P176" s="128"/>
      <c r="Q176" s="128"/>
      <c r="R176" s="128"/>
      <c r="S176" s="128"/>
      <c r="T176" s="128"/>
    </row>
    <row r="177" spans="1:20" ht="15" x14ac:dyDescent="0.25">
      <c r="A177" s="423"/>
      <c r="B177" s="406"/>
      <c r="C177" s="164" t="s">
        <v>616</v>
      </c>
      <c r="D177" s="385"/>
      <c r="E177" s="174">
        <f t="shared" si="33"/>
        <v>0.5</v>
      </c>
      <c r="F177" s="159">
        <v>0</v>
      </c>
      <c r="G177" s="153" t="s">
        <v>202</v>
      </c>
      <c r="H177" s="152" t="str">
        <f t="shared" si="34"/>
        <v>100,00%</v>
      </c>
      <c r="I177" s="158">
        <f t="shared" si="36"/>
        <v>1</v>
      </c>
      <c r="J177" s="149" t="e">
        <f t="shared" ca="1" si="35"/>
        <v>#DIV/0!</v>
      </c>
      <c r="K177" s="149" t="e">
        <f t="shared" ca="1" si="37"/>
        <v>#DIV/0!</v>
      </c>
      <c r="L177" s="153">
        <f t="shared" si="38"/>
        <v>0</v>
      </c>
      <c r="M177" s="128"/>
      <c r="N177" s="128"/>
      <c r="O177" s="128"/>
      <c r="P177" s="128"/>
      <c r="Q177" s="128"/>
      <c r="R177" s="128"/>
      <c r="S177" s="128"/>
      <c r="T177" s="128"/>
    </row>
    <row r="178" spans="1:20" ht="15" x14ac:dyDescent="0.25">
      <c r="A178" s="423"/>
      <c r="B178" s="406"/>
      <c r="C178" s="173" t="s">
        <v>615</v>
      </c>
      <c r="D178" s="412" t="s">
        <v>614</v>
      </c>
      <c r="E178" s="160">
        <f t="shared" ref="E178:E196" si="39">0.5/5</f>
        <v>0.1</v>
      </c>
      <c r="F178" s="159">
        <v>0</v>
      </c>
      <c r="G178" s="153" t="s">
        <v>202</v>
      </c>
      <c r="H178" s="152" t="str">
        <f t="shared" si="34"/>
        <v>100,00%</v>
      </c>
      <c r="I178" s="158">
        <f t="shared" si="36"/>
        <v>1</v>
      </c>
      <c r="J178" s="149" t="e">
        <f t="shared" ca="1" si="35"/>
        <v>#DIV/0!</v>
      </c>
      <c r="K178" s="149" t="e">
        <f t="shared" ca="1" si="37"/>
        <v>#DIV/0!</v>
      </c>
      <c r="L178" s="153">
        <f t="shared" si="38"/>
        <v>0</v>
      </c>
      <c r="M178" s="128"/>
      <c r="N178" s="128"/>
      <c r="O178" s="128"/>
      <c r="P178" s="128"/>
      <c r="Q178" s="128"/>
      <c r="R178" s="128"/>
      <c r="S178" s="128"/>
      <c r="T178" s="128"/>
    </row>
    <row r="179" spans="1:20" ht="15" x14ac:dyDescent="0.25">
      <c r="A179" s="423"/>
      <c r="B179" s="406"/>
      <c r="C179" s="173" t="s">
        <v>613</v>
      </c>
      <c r="D179" s="425"/>
      <c r="E179" s="160">
        <f t="shared" si="39"/>
        <v>0.1</v>
      </c>
      <c r="F179" s="159">
        <v>0</v>
      </c>
      <c r="G179" s="153" t="s">
        <v>202</v>
      </c>
      <c r="H179" s="152" t="str">
        <f t="shared" si="34"/>
        <v>100,00%</v>
      </c>
      <c r="I179" s="158">
        <f t="shared" si="36"/>
        <v>1</v>
      </c>
      <c r="J179" s="149" t="e">
        <f t="shared" ca="1" si="35"/>
        <v>#DIV/0!</v>
      </c>
      <c r="K179" s="149" t="e">
        <f t="shared" ca="1" si="37"/>
        <v>#DIV/0!</v>
      </c>
      <c r="L179" s="153">
        <f t="shared" si="38"/>
        <v>0</v>
      </c>
      <c r="M179" s="128"/>
      <c r="N179" s="128"/>
      <c r="O179" s="128"/>
      <c r="P179" s="128"/>
      <c r="Q179" s="128"/>
      <c r="R179" s="128"/>
      <c r="S179" s="128"/>
      <c r="T179" s="128"/>
    </row>
    <row r="180" spans="1:20" ht="15" x14ac:dyDescent="0.25">
      <c r="A180" s="423"/>
      <c r="B180" s="406"/>
      <c r="C180" s="173" t="s">
        <v>612</v>
      </c>
      <c r="D180" s="425"/>
      <c r="E180" s="160">
        <f t="shared" si="39"/>
        <v>0.1</v>
      </c>
      <c r="F180" s="159">
        <v>0</v>
      </c>
      <c r="G180" s="153" t="s">
        <v>202</v>
      </c>
      <c r="H180" s="152" t="str">
        <f t="shared" si="34"/>
        <v>100,00%</v>
      </c>
      <c r="I180" s="158">
        <f t="shared" si="36"/>
        <v>1</v>
      </c>
      <c r="J180" s="149" t="e">
        <f t="shared" ca="1" si="35"/>
        <v>#DIV/0!</v>
      </c>
      <c r="K180" s="149" t="e">
        <f t="shared" ca="1" si="37"/>
        <v>#DIV/0!</v>
      </c>
      <c r="L180" s="153">
        <f t="shared" si="38"/>
        <v>0</v>
      </c>
      <c r="M180" s="128"/>
      <c r="N180" s="128"/>
      <c r="O180" s="128"/>
      <c r="P180" s="128"/>
      <c r="Q180" s="128"/>
      <c r="R180" s="128"/>
      <c r="S180" s="128"/>
      <c r="T180" s="128"/>
    </row>
    <row r="181" spans="1:20" ht="15" x14ac:dyDescent="0.25">
      <c r="A181" s="423"/>
      <c r="B181" s="406"/>
      <c r="C181" s="173" t="s">
        <v>611</v>
      </c>
      <c r="D181" s="425"/>
      <c r="E181" s="160">
        <f t="shared" si="39"/>
        <v>0.1</v>
      </c>
      <c r="F181" s="159">
        <v>0</v>
      </c>
      <c r="G181" s="153" t="s">
        <v>202</v>
      </c>
      <c r="H181" s="152" t="str">
        <f t="shared" si="34"/>
        <v>100,00%</v>
      </c>
      <c r="I181" s="158">
        <f t="shared" si="36"/>
        <v>1</v>
      </c>
      <c r="J181" s="149" t="e">
        <f t="shared" ca="1" si="35"/>
        <v>#DIV/0!</v>
      </c>
      <c r="K181" s="149" t="e">
        <f t="shared" ca="1" si="37"/>
        <v>#DIV/0!</v>
      </c>
      <c r="L181" s="153">
        <f t="shared" si="38"/>
        <v>0</v>
      </c>
      <c r="M181" s="128"/>
      <c r="N181" s="128"/>
      <c r="O181" s="128"/>
      <c r="P181" s="128"/>
      <c r="Q181" s="128"/>
      <c r="R181" s="128"/>
      <c r="S181" s="128"/>
      <c r="T181" s="128"/>
    </row>
    <row r="182" spans="1:20" ht="15" x14ac:dyDescent="0.25">
      <c r="A182" s="423"/>
      <c r="B182" s="406"/>
      <c r="C182" s="173" t="s">
        <v>610</v>
      </c>
      <c r="D182" s="425"/>
      <c r="E182" s="160">
        <f t="shared" si="39"/>
        <v>0.1</v>
      </c>
      <c r="F182" s="159">
        <v>0</v>
      </c>
      <c r="G182" s="153" t="s">
        <v>202</v>
      </c>
      <c r="H182" s="152" t="str">
        <f t="shared" si="34"/>
        <v>100,00%</v>
      </c>
      <c r="I182" s="158">
        <f t="shared" si="36"/>
        <v>1</v>
      </c>
      <c r="J182" s="149" t="e">
        <f t="shared" ca="1" si="35"/>
        <v>#DIV/0!</v>
      </c>
      <c r="K182" s="149" t="e">
        <f t="shared" ca="1" si="37"/>
        <v>#DIV/0!</v>
      </c>
      <c r="L182" s="153">
        <f t="shared" si="38"/>
        <v>0</v>
      </c>
      <c r="M182" s="128"/>
      <c r="N182" s="128"/>
      <c r="O182" s="128"/>
      <c r="P182" s="128"/>
      <c r="Q182" s="128"/>
      <c r="R182" s="128"/>
      <c r="S182" s="128"/>
      <c r="T182" s="128"/>
    </row>
    <row r="183" spans="1:20" ht="15" x14ac:dyDescent="0.25">
      <c r="A183" s="423"/>
      <c r="B183" s="406"/>
      <c r="C183" s="173" t="s">
        <v>609</v>
      </c>
      <c r="D183" s="425"/>
      <c r="E183" s="160">
        <f t="shared" si="39"/>
        <v>0.1</v>
      </c>
      <c r="F183" s="159">
        <v>0</v>
      </c>
      <c r="G183" s="153" t="s">
        <v>202</v>
      </c>
      <c r="H183" s="152" t="str">
        <f t="shared" si="34"/>
        <v>100,00%</v>
      </c>
      <c r="I183" s="158">
        <f t="shared" si="36"/>
        <v>1</v>
      </c>
      <c r="J183" s="149" t="e">
        <f t="shared" ca="1" si="35"/>
        <v>#DIV/0!</v>
      </c>
      <c r="K183" s="149" t="e">
        <f t="shared" ca="1" si="37"/>
        <v>#DIV/0!</v>
      </c>
      <c r="L183" s="153">
        <f t="shared" si="38"/>
        <v>0</v>
      </c>
      <c r="M183" s="128"/>
      <c r="N183" s="128"/>
      <c r="O183" s="128"/>
      <c r="P183" s="128"/>
      <c r="Q183" s="128"/>
      <c r="R183" s="128"/>
      <c r="S183" s="128"/>
      <c r="T183" s="128"/>
    </row>
    <row r="184" spans="1:20" ht="15" x14ac:dyDescent="0.25">
      <c r="A184" s="423"/>
      <c r="B184" s="406"/>
      <c r="C184" s="173" t="s">
        <v>608</v>
      </c>
      <c r="D184" s="425"/>
      <c r="E184" s="160">
        <f t="shared" si="39"/>
        <v>0.1</v>
      </c>
      <c r="F184" s="159">
        <v>0</v>
      </c>
      <c r="G184" s="153" t="s">
        <v>202</v>
      </c>
      <c r="H184" s="152" t="str">
        <f t="shared" si="34"/>
        <v>100,00%</v>
      </c>
      <c r="I184" s="158">
        <f t="shared" si="36"/>
        <v>1</v>
      </c>
      <c r="J184" s="149" t="e">
        <f t="shared" ca="1" si="35"/>
        <v>#DIV/0!</v>
      </c>
      <c r="K184" s="149" t="e">
        <f t="shared" ca="1" si="37"/>
        <v>#DIV/0!</v>
      </c>
      <c r="L184" s="153">
        <f t="shared" si="38"/>
        <v>0</v>
      </c>
      <c r="M184" s="128"/>
      <c r="N184" s="128"/>
      <c r="O184" s="128"/>
      <c r="P184" s="128"/>
      <c r="Q184" s="128"/>
      <c r="R184" s="128"/>
      <c r="S184" s="128"/>
      <c r="T184" s="128"/>
    </row>
    <row r="185" spans="1:20" ht="15" x14ac:dyDescent="0.25">
      <c r="A185" s="423"/>
      <c r="B185" s="406"/>
      <c r="C185" s="173" t="s">
        <v>607</v>
      </c>
      <c r="D185" s="425"/>
      <c r="E185" s="160">
        <f t="shared" si="39"/>
        <v>0.1</v>
      </c>
      <c r="F185" s="159">
        <v>0</v>
      </c>
      <c r="G185" s="153" t="s">
        <v>202</v>
      </c>
      <c r="H185" s="152" t="str">
        <f t="shared" si="34"/>
        <v>100,00%</v>
      </c>
      <c r="I185" s="158">
        <f t="shared" si="36"/>
        <v>1</v>
      </c>
      <c r="J185" s="149" t="e">
        <f t="shared" ca="1" si="35"/>
        <v>#DIV/0!</v>
      </c>
      <c r="K185" s="149" t="e">
        <f t="shared" ca="1" si="37"/>
        <v>#DIV/0!</v>
      </c>
      <c r="L185" s="153">
        <f t="shared" si="38"/>
        <v>0</v>
      </c>
      <c r="M185" s="128"/>
      <c r="N185" s="128"/>
      <c r="O185" s="128"/>
      <c r="P185" s="128"/>
      <c r="Q185" s="128"/>
      <c r="R185" s="128"/>
      <c r="S185" s="128"/>
      <c r="T185" s="128"/>
    </row>
    <row r="186" spans="1:20" ht="15" x14ac:dyDescent="0.25">
      <c r="A186" s="423"/>
      <c r="B186" s="406"/>
      <c r="C186" s="173" t="s">
        <v>606</v>
      </c>
      <c r="D186" s="425"/>
      <c r="E186" s="160">
        <f t="shared" si="39"/>
        <v>0.1</v>
      </c>
      <c r="F186" s="159">
        <v>0</v>
      </c>
      <c r="G186" s="153" t="s">
        <v>202</v>
      </c>
      <c r="H186" s="152" t="str">
        <f t="shared" si="34"/>
        <v>100,00%</v>
      </c>
      <c r="I186" s="158">
        <f t="shared" si="36"/>
        <v>1</v>
      </c>
      <c r="J186" s="149" t="e">
        <f t="shared" ca="1" si="35"/>
        <v>#DIV/0!</v>
      </c>
      <c r="K186" s="149" t="e">
        <f t="shared" ca="1" si="37"/>
        <v>#DIV/0!</v>
      </c>
      <c r="L186" s="153">
        <f t="shared" si="38"/>
        <v>0</v>
      </c>
      <c r="M186" s="128"/>
      <c r="N186" s="128"/>
      <c r="O186" s="128"/>
      <c r="P186" s="128"/>
      <c r="Q186" s="128"/>
      <c r="R186" s="128"/>
      <c r="S186" s="128"/>
      <c r="T186" s="128"/>
    </row>
    <row r="187" spans="1:20" ht="15" x14ac:dyDescent="0.25">
      <c r="A187" s="423"/>
      <c r="B187" s="406"/>
      <c r="C187" s="173" t="s">
        <v>605</v>
      </c>
      <c r="D187" s="425"/>
      <c r="E187" s="160">
        <f t="shared" si="39"/>
        <v>0.1</v>
      </c>
      <c r="F187" s="159">
        <v>0</v>
      </c>
      <c r="G187" s="153" t="s">
        <v>202</v>
      </c>
      <c r="H187" s="152" t="str">
        <f t="shared" si="34"/>
        <v>100,00%</v>
      </c>
      <c r="I187" s="158">
        <f t="shared" si="36"/>
        <v>1</v>
      </c>
      <c r="J187" s="149" t="e">
        <f t="shared" ca="1" si="35"/>
        <v>#DIV/0!</v>
      </c>
      <c r="K187" s="149" t="e">
        <f t="shared" ca="1" si="37"/>
        <v>#DIV/0!</v>
      </c>
      <c r="L187" s="153">
        <f t="shared" si="38"/>
        <v>0</v>
      </c>
      <c r="M187" s="128"/>
      <c r="N187" s="128"/>
      <c r="O187" s="128"/>
      <c r="P187" s="128"/>
      <c r="Q187" s="128"/>
      <c r="R187" s="128"/>
      <c r="S187" s="128"/>
      <c r="T187" s="128"/>
    </row>
    <row r="188" spans="1:20" ht="15" x14ac:dyDescent="0.25">
      <c r="A188" s="423"/>
      <c r="B188" s="406"/>
      <c r="C188" s="173" t="s">
        <v>604</v>
      </c>
      <c r="D188" s="425"/>
      <c r="E188" s="160">
        <f t="shared" si="39"/>
        <v>0.1</v>
      </c>
      <c r="F188" s="159">
        <v>0</v>
      </c>
      <c r="G188" s="153" t="s">
        <v>202</v>
      </c>
      <c r="H188" s="152" t="str">
        <f t="shared" si="34"/>
        <v>100,00%</v>
      </c>
      <c r="I188" s="158">
        <f t="shared" si="36"/>
        <v>1</v>
      </c>
      <c r="J188" s="149" t="e">
        <f t="shared" ca="1" si="35"/>
        <v>#DIV/0!</v>
      </c>
      <c r="K188" s="149" t="e">
        <f t="shared" ca="1" si="37"/>
        <v>#DIV/0!</v>
      </c>
      <c r="L188" s="153">
        <f t="shared" si="38"/>
        <v>0</v>
      </c>
      <c r="M188" s="128"/>
      <c r="N188" s="128"/>
      <c r="O188" s="128"/>
      <c r="P188" s="128"/>
      <c r="Q188" s="128"/>
      <c r="R188" s="128"/>
      <c r="S188" s="128"/>
      <c r="T188" s="128"/>
    </row>
    <row r="189" spans="1:20" ht="15" x14ac:dyDescent="0.25">
      <c r="A189" s="423"/>
      <c r="B189" s="406"/>
      <c r="C189" s="164" t="s">
        <v>603</v>
      </c>
      <c r="D189" s="418" t="s">
        <v>602</v>
      </c>
      <c r="E189" s="160">
        <f t="shared" si="39"/>
        <v>0.1</v>
      </c>
      <c r="F189" s="159">
        <v>0</v>
      </c>
      <c r="G189" s="153" t="s">
        <v>202</v>
      </c>
      <c r="H189" s="152" t="str">
        <f t="shared" si="34"/>
        <v>100,00%</v>
      </c>
      <c r="I189" s="158">
        <f t="shared" si="36"/>
        <v>1</v>
      </c>
      <c r="J189" s="149" t="e">
        <f t="shared" ca="1" si="35"/>
        <v>#DIV/0!</v>
      </c>
      <c r="K189" s="149" t="e">
        <f t="shared" ca="1" si="37"/>
        <v>#DIV/0!</v>
      </c>
      <c r="L189" s="153">
        <f t="shared" si="38"/>
        <v>0</v>
      </c>
      <c r="M189" s="128"/>
      <c r="N189" s="128"/>
      <c r="O189" s="128"/>
      <c r="P189" s="128"/>
      <c r="Q189" s="128"/>
      <c r="R189" s="128"/>
      <c r="S189" s="128"/>
      <c r="T189" s="128"/>
    </row>
    <row r="190" spans="1:20" ht="15" x14ac:dyDescent="0.25">
      <c r="A190" s="423"/>
      <c r="B190" s="406"/>
      <c r="C190" s="164" t="s">
        <v>601</v>
      </c>
      <c r="D190" s="418"/>
      <c r="E190" s="160">
        <f t="shared" si="39"/>
        <v>0.1</v>
      </c>
      <c r="F190" s="159">
        <v>0</v>
      </c>
      <c r="G190" s="153" t="s">
        <v>202</v>
      </c>
      <c r="H190" s="152" t="str">
        <f t="shared" si="34"/>
        <v>100,00%</v>
      </c>
      <c r="I190" s="158">
        <f t="shared" si="36"/>
        <v>1</v>
      </c>
      <c r="J190" s="149" t="e">
        <f t="shared" ca="1" si="35"/>
        <v>#DIV/0!</v>
      </c>
      <c r="K190" s="149" t="e">
        <f t="shared" ca="1" si="37"/>
        <v>#DIV/0!</v>
      </c>
      <c r="L190" s="153">
        <f t="shared" si="38"/>
        <v>0</v>
      </c>
      <c r="M190" s="128"/>
      <c r="N190" s="128"/>
      <c r="O190" s="128"/>
      <c r="P190" s="128"/>
      <c r="Q190" s="128"/>
      <c r="R190" s="128"/>
      <c r="S190" s="128"/>
      <c r="T190" s="128"/>
    </row>
    <row r="191" spans="1:20" ht="15" x14ac:dyDescent="0.25">
      <c r="A191" s="423"/>
      <c r="B191" s="406"/>
      <c r="C191" s="164" t="s">
        <v>600</v>
      </c>
      <c r="D191" s="418" t="s">
        <v>599</v>
      </c>
      <c r="E191" s="160">
        <f t="shared" si="39"/>
        <v>0.1</v>
      </c>
      <c r="F191" s="159">
        <v>0</v>
      </c>
      <c r="G191" s="153" t="s">
        <v>202</v>
      </c>
      <c r="H191" s="152" t="str">
        <f t="shared" si="34"/>
        <v>100,00%</v>
      </c>
      <c r="I191" s="158">
        <f t="shared" si="36"/>
        <v>1</v>
      </c>
      <c r="J191" s="149" t="e">
        <f t="shared" ca="1" si="35"/>
        <v>#DIV/0!</v>
      </c>
      <c r="K191" s="149" t="e">
        <f t="shared" ca="1" si="37"/>
        <v>#DIV/0!</v>
      </c>
      <c r="L191" s="153">
        <f t="shared" si="38"/>
        <v>0</v>
      </c>
      <c r="M191" s="128"/>
      <c r="N191" s="128"/>
      <c r="O191" s="128"/>
      <c r="P191" s="128"/>
      <c r="Q191" s="128"/>
      <c r="R191" s="128"/>
      <c r="S191" s="128"/>
      <c r="T191" s="128"/>
    </row>
    <row r="192" spans="1:20" ht="15" x14ac:dyDescent="0.25">
      <c r="A192" s="423"/>
      <c r="B192" s="406"/>
      <c r="C192" s="164" t="s">
        <v>598</v>
      </c>
      <c r="D192" s="418"/>
      <c r="E192" s="160">
        <f t="shared" si="39"/>
        <v>0.1</v>
      </c>
      <c r="F192" s="159">
        <v>0</v>
      </c>
      <c r="G192" s="153" t="s">
        <v>202</v>
      </c>
      <c r="H192" s="152" t="str">
        <f t="shared" si="34"/>
        <v>100,00%</v>
      </c>
      <c r="I192" s="158">
        <f t="shared" si="36"/>
        <v>1</v>
      </c>
      <c r="J192" s="149" t="e">
        <f t="shared" ca="1" si="35"/>
        <v>#DIV/0!</v>
      </c>
      <c r="K192" s="149" t="e">
        <f t="shared" ca="1" si="37"/>
        <v>#DIV/0!</v>
      </c>
      <c r="L192" s="153">
        <f t="shared" si="38"/>
        <v>0</v>
      </c>
      <c r="M192" s="128"/>
      <c r="N192" s="128"/>
      <c r="O192" s="128"/>
      <c r="P192" s="128"/>
      <c r="Q192" s="128"/>
      <c r="R192" s="128"/>
      <c r="S192" s="128"/>
      <c r="T192" s="128"/>
    </row>
    <row r="193" spans="1:20" ht="15" x14ac:dyDescent="0.25">
      <c r="A193" s="423"/>
      <c r="B193" s="406"/>
      <c r="C193" s="164" t="s">
        <v>597</v>
      </c>
      <c r="D193" s="418" t="s">
        <v>596</v>
      </c>
      <c r="E193" s="160">
        <f t="shared" si="39"/>
        <v>0.1</v>
      </c>
      <c r="F193" s="159">
        <v>0</v>
      </c>
      <c r="G193" s="153" t="s">
        <v>202</v>
      </c>
      <c r="H193" s="152" t="str">
        <f t="shared" si="34"/>
        <v>100,00%</v>
      </c>
      <c r="I193" s="158">
        <f t="shared" si="36"/>
        <v>1</v>
      </c>
      <c r="J193" s="149" t="e">
        <f t="shared" ca="1" si="35"/>
        <v>#DIV/0!</v>
      </c>
      <c r="K193" s="149" t="e">
        <f t="shared" ca="1" si="37"/>
        <v>#DIV/0!</v>
      </c>
      <c r="L193" s="153">
        <f t="shared" si="38"/>
        <v>0</v>
      </c>
      <c r="M193" s="128"/>
      <c r="N193" s="128"/>
      <c r="O193" s="128"/>
      <c r="P193" s="128"/>
      <c r="Q193" s="128"/>
      <c r="R193" s="128"/>
      <c r="S193" s="128"/>
      <c r="T193" s="128"/>
    </row>
    <row r="194" spans="1:20" ht="15" x14ac:dyDescent="0.25">
      <c r="A194" s="423"/>
      <c r="B194" s="406"/>
      <c r="C194" s="164" t="s">
        <v>595</v>
      </c>
      <c r="D194" s="418"/>
      <c r="E194" s="160">
        <f t="shared" si="39"/>
        <v>0.1</v>
      </c>
      <c r="F194" s="159">
        <v>0</v>
      </c>
      <c r="G194" s="153" t="s">
        <v>202</v>
      </c>
      <c r="H194" s="152" t="str">
        <f t="shared" si="34"/>
        <v>100,00%</v>
      </c>
      <c r="I194" s="158">
        <f t="shared" si="36"/>
        <v>1</v>
      </c>
      <c r="J194" s="149" t="e">
        <f t="shared" ca="1" si="35"/>
        <v>#DIV/0!</v>
      </c>
      <c r="K194" s="149" t="e">
        <f t="shared" ca="1" si="37"/>
        <v>#DIV/0!</v>
      </c>
      <c r="L194" s="153">
        <f t="shared" si="38"/>
        <v>0</v>
      </c>
      <c r="M194" s="128"/>
      <c r="N194" s="128"/>
      <c r="O194" s="128"/>
      <c r="P194" s="128"/>
      <c r="Q194" s="128"/>
      <c r="R194" s="128"/>
      <c r="S194" s="128"/>
      <c r="T194" s="128"/>
    </row>
    <row r="195" spans="1:20" ht="15" x14ac:dyDescent="0.25">
      <c r="A195" s="423"/>
      <c r="B195" s="406"/>
      <c r="C195" s="164" t="s">
        <v>594</v>
      </c>
      <c r="D195" s="418" t="s">
        <v>593</v>
      </c>
      <c r="E195" s="160">
        <f t="shared" si="39"/>
        <v>0.1</v>
      </c>
      <c r="F195" s="159">
        <v>0</v>
      </c>
      <c r="G195" s="153" t="s">
        <v>202</v>
      </c>
      <c r="H195" s="152" t="str">
        <f t="shared" si="34"/>
        <v>100,00%</v>
      </c>
      <c r="I195" s="158">
        <f t="shared" si="36"/>
        <v>1</v>
      </c>
      <c r="J195" s="149" t="e">
        <f t="shared" ca="1" si="35"/>
        <v>#DIV/0!</v>
      </c>
      <c r="K195" s="149" t="e">
        <f t="shared" ca="1" si="37"/>
        <v>#DIV/0!</v>
      </c>
      <c r="L195" s="153">
        <f t="shared" si="38"/>
        <v>0</v>
      </c>
      <c r="M195" s="128"/>
      <c r="N195" s="128"/>
      <c r="O195" s="128"/>
      <c r="P195" s="128"/>
      <c r="Q195" s="128"/>
      <c r="R195" s="128"/>
      <c r="S195" s="128"/>
      <c r="T195" s="128"/>
    </row>
    <row r="196" spans="1:20" ht="15" x14ac:dyDescent="0.25">
      <c r="A196" s="423"/>
      <c r="B196" s="406"/>
      <c r="C196" s="164" t="s">
        <v>592</v>
      </c>
      <c r="D196" s="418"/>
      <c r="E196" s="160">
        <f t="shared" si="39"/>
        <v>0.1</v>
      </c>
      <c r="F196" s="159">
        <v>0</v>
      </c>
      <c r="G196" s="153" t="s">
        <v>202</v>
      </c>
      <c r="H196" s="152" t="str">
        <f t="shared" si="34"/>
        <v>100,00%</v>
      </c>
      <c r="I196" s="158">
        <f t="shared" si="36"/>
        <v>1</v>
      </c>
      <c r="J196" s="149" t="e">
        <f t="shared" ca="1" si="35"/>
        <v>#DIV/0!</v>
      </c>
      <c r="K196" s="149" t="e">
        <f t="shared" ca="1" si="37"/>
        <v>#DIV/0!</v>
      </c>
      <c r="L196" s="153">
        <f t="shared" si="38"/>
        <v>0</v>
      </c>
      <c r="M196" s="128"/>
      <c r="N196" s="128"/>
      <c r="O196" s="128"/>
      <c r="P196" s="128"/>
      <c r="Q196" s="128"/>
      <c r="R196" s="128"/>
      <c r="S196" s="128"/>
      <c r="T196" s="128"/>
    </row>
    <row r="197" spans="1:20" ht="15" x14ac:dyDescent="0.25">
      <c r="A197" s="423"/>
      <c r="B197" s="406" t="s">
        <v>591</v>
      </c>
      <c r="C197" s="164" t="s">
        <v>590</v>
      </c>
      <c r="D197" s="418" t="s">
        <v>490</v>
      </c>
      <c r="E197" s="160">
        <f t="shared" ref="E197:E207" si="40">1/2</f>
        <v>0.5</v>
      </c>
      <c r="F197" s="159">
        <v>0</v>
      </c>
      <c r="G197" s="153" t="s">
        <v>202</v>
      </c>
      <c r="H197" s="152" t="str">
        <f t="shared" si="34"/>
        <v>100,00%</v>
      </c>
      <c r="I197" s="158">
        <f t="shared" si="36"/>
        <v>1</v>
      </c>
      <c r="J197" s="149" t="e">
        <f t="shared" ca="1" si="35"/>
        <v>#DIV/0!</v>
      </c>
      <c r="K197" s="149" t="e">
        <f t="shared" ca="1" si="37"/>
        <v>#DIV/0!</v>
      </c>
      <c r="L197" s="153">
        <f t="shared" si="38"/>
        <v>0</v>
      </c>
      <c r="M197" s="128"/>
      <c r="N197" s="128"/>
      <c r="O197" s="128"/>
      <c r="P197" s="128"/>
      <c r="Q197" s="128"/>
      <c r="R197" s="128"/>
      <c r="S197" s="128"/>
      <c r="T197" s="128"/>
    </row>
    <row r="198" spans="1:20" ht="15" x14ac:dyDescent="0.25">
      <c r="A198" s="423"/>
      <c r="B198" s="406"/>
      <c r="C198" s="164" t="s">
        <v>589</v>
      </c>
      <c r="D198" s="418"/>
      <c r="E198" s="160">
        <f t="shared" si="40"/>
        <v>0.5</v>
      </c>
      <c r="F198" s="159">
        <v>0</v>
      </c>
      <c r="G198" s="153" t="s">
        <v>202</v>
      </c>
      <c r="H198" s="152" t="str">
        <f t="shared" si="34"/>
        <v>100,00%</v>
      </c>
      <c r="I198" s="158">
        <f t="shared" si="36"/>
        <v>1</v>
      </c>
      <c r="J198" s="149" t="e">
        <f t="shared" ca="1" si="35"/>
        <v>#DIV/0!</v>
      </c>
      <c r="K198" s="149" t="e">
        <f t="shared" ca="1" si="37"/>
        <v>#DIV/0!</v>
      </c>
      <c r="L198" s="153">
        <f t="shared" si="38"/>
        <v>0</v>
      </c>
      <c r="M198" s="128"/>
      <c r="N198" s="128"/>
      <c r="O198" s="128"/>
      <c r="P198" s="128"/>
      <c r="Q198" s="128"/>
      <c r="R198" s="128"/>
      <c r="S198" s="128"/>
      <c r="T198" s="128"/>
    </row>
    <row r="199" spans="1:20" ht="15" x14ac:dyDescent="0.25">
      <c r="A199" s="423"/>
      <c r="B199" s="406"/>
      <c r="C199" s="164" t="s">
        <v>588</v>
      </c>
      <c r="D199" s="418"/>
      <c r="E199" s="160">
        <f t="shared" si="40"/>
        <v>0.5</v>
      </c>
      <c r="F199" s="159">
        <v>0</v>
      </c>
      <c r="G199" s="153" t="s">
        <v>202</v>
      </c>
      <c r="H199" s="152" t="str">
        <f t="shared" ref="H199:H230" si="41">IF(G199="O",(($O$12-(F199*E199))/($O$12)),"100,00%")</f>
        <v>100,00%</v>
      </c>
      <c r="I199" s="158">
        <f t="shared" si="36"/>
        <v>1</v>
      </c>
      <c r="J199" s="149" t="e">
        <f t="shared" ref="J199:J230" ca="1" si="42">(($O$12-(F199*E199))/($O$12))</f>
        <v>#DIV/0!</v>
      </c>
      <c r="K199" s="149" t="e">
        <f t="shared" ca="1" si="37"/>
        <v>#DIV/0!</v>
      </c>
      <c r="L199" s="153">
        <f t="shared" si="38"/>
        <v>0</v>
      </c>
      <c r="M199" s="128"/>
      <c r="N199" s="128"/>
      <c r="O199" s="128"/>
      <c r="P199" s="128"/>
      <c r="Q199" s="128"/>
      <c r="R199" s="128"/>
      <c r="S199" s="128"/>
      <c r="T199" s="128"/>
    </row>
    <row r="200" spans="1:20" ht="15" x14ac:dyDescent="0.25">
      <c r="A200" s="423"/>
      <c r="B200" s="406"/>
      <c r="C200" s="164" t="s">
        <v>587</v>
      </c>
      <c r="D200" s="418"/>
      <c r="E200" s="160">
        <f t="shared" si="40"/>
        <v>0.5</v>
      </c>
      <c r="F200" s="159">
        <v>0</v>
      </c>
      <c r="G200" s="153" t="s">
        <v>202</v>
      </c>
      <c r="H200" s="152" t="str">
        <f t="shared" si="41"/>
        <v>100,00%</v>
      </c>
      <c r="I200" s="158">
        <f t="shared" ref="I200:I231" si="43">I199*H200</f>
        <v>1</v>
      </c>
      <c r="J200" s="149" t="e">
        <f t="shared" ca="1" si="42"/>
        <v>#DIV/0!</v>
      </c>
      <c r="K200" s="149" t="e">
        <f t="shared" ref="K200:K231" ca="1" si="44">K199*J200</f>
        <v>#DIV/0!</v>
      </c>
      <c r="L200" s="153">
        <f t="shared" si="38"/>
        <v>0</v>
      </c>
      <c r="M200" s="128"/>
      <c r="N200" s="128"/>
      <c r="O200" s="128"/>
      <c r="P200" s="128"/>
      <c r="Q200" s="128"/>
      <c r="R200" s="128"/>
      <c r="S200" s="128"/>
      <c r="T200" s="128"/>
    </row>
    <row r="201" spans="1:20" ht="15" x14ac:dyDescent="0.25">
      <c r="A201" s="423"/>
      <c r="B201" s="406"/>
      <c r="C201" s="164" t="s">
        <v>586</v>
      </c>
      <c r="D201" s="418" t="s">
        <v>585</v>
      </c>
      <c r="E201" s="160">
        <f t="shared" si="40"/>
        <v>0.5</v>
      </c>
      <c r="F201" s="159">
        <v>0</v>
      </c>
      <c r="G201" s="153" t="s">
        <v>202</v>
      </c>
      <c r="H201" s="152" t="str">
        <f t="shared" si="41"/>
        <v>100,00%</v>
      </c>
      <c r="I201" s="158">
        <f t="shared" si="43"/>
        <v>1</v>
      </c>
      <c r="J201" s="149" t="e">
        <f t="shared" ca="1" si="42"/>
        <v>#DIV/0!</v>
      </c>
      <c r="K201" s="149" t="e">
        <f t="shared" ca="1" si="44"/>
        <v>#DIV/0!</v>
      </c>
      <c r="L201" s="153">
        <f t="shared" si="38"/>
        <v>0</v>
      </c>
      <c r="M201" s="128"/>
      <c r="N201" s="128"/>
      <c r="O201" s="128"/>
      <c r="P201" s="128"/>
      <c r="Q201" s="128"/>
      <c r="R201" s="128"/>
      <c r="S201" s="128"/>
      <c r="T201" s="128"/>
    </row>
    <row r="202" spans="1:20" ht="15" x14ac:dyDescent="0.25">
      <c r="A202" s="423"/>
      <c r="B202" s="406"/>
      <c r="C202" s="164" t="s">
        <v>584</v>
      </c>
      <c r="D202" s="418"/>
      <c r="E202" s="160">
        <f t="shared" si="40"/>
        <v>0.5</v>
      </c>
      <c r="F202" s="159">
        <v>0</v>
      </c>
      <c r="G202" s="153" t="s">
        <v>202</v>
      </c>
      <c r="H202" s="152" t="str">
        <f t="shared" si="41"/>
        <v>100,00%</v>
      </c>
      <c r="I202" s="158">
        <f t="shared" si="43"/>
        <v>1</v>
      </c>
      <c r="J202" s="149" t="e">
        <f t="shared" ca="1" si="42"/>
        <v>#DIV/0!</v>
      </c>
      <c r="K202" s="149" t="e">
        <f t="shared" ca="1" si="44"/>
        <v>#DIV/0!</v>
      </c>
      <c r="L202" s="153">
        <f t="shared" si="38"/>
        <v>0</v>
      </c>
      <c r="M202" s="128"/>
      <c r="N202" s="128"/>
      <c r="O202" s="128"/>
      <c r="P202" s="128"/>
      <c r="Q202" s="128"/>
      <c r="R202" s="128"/>
      <c r="S202" s="128"/>
      <c r="T202" s="128"/>
    </row>
    <row r="203" spans="1:20" ht="15" x14ac:dyDescent="0.25">
      <c r="A203" s="423"/>
      <c r="B203" s="406"/>
      <c r="C203" s="164" t="s">
        <v>583</v>
      </c>
      <c r="D203" s="418"/>
      <c r="E203" s="160">
        <f t="shared" si="40"/>
        <v>0.5</v>
      </c>
      <c r="F203" s="159">
        <v>0</v>
      </c>
      <c r="G203" s="153" t="s">
        <v>202</v>
      </c>
      <c r="H203" s="152" t="str">
        <f t="shared" si="41"/>
        <v>100,00%</v>
      </c>
      <c r="I203" s="158">
        <f t="shared" si="43"/>
        <v>1</v>
      </c>
      <c r="J203" s="149" t="e">
        <f t="shared" ca="1" si="42"/>
        <v>#DIV/0!</v>
      </c>
      <c r="K203" s="149" t="e">
        <f t="shared" ca="1" si="44"/>
        <v>#DIV/0!</v>
      </c>
      <c r="L203" s="153">
        <f t="shared" si="38"/>
        <v>0</v>
      </c>
      <c r="M203" s="128"/>
      <c r="N203" s="128"/>
      <c r="O203" s="128"/>
      <c r="P203" s="128"/>
      <c r="Q203" s="128"/>
      <c r="R203" s="128"/>
      <c r="S203" s="128"/>
      <c r="T203" s="128"/>
    </row>
    <row r="204" spans="1:20" ht="15" x14ac:dyDescent="0.25">
      <c r="A204" s="423"/>
      <c r="B204" s="406"/>
      <c r="C204" s="164" t="s">
        <v>582</v>
      </c>
      <c r="D204" s="385" t="s">
        <v>581</v>
      </c>
      <c r="E204" s="160">
        <f t="shared" si="40"/>
        <v>0.5</v>
      </c>
      <c r="F204" s="159">
        <v>0</v>
      </c>
      <c r="G204" s="153" t="s">
        <v>202</v>
      </c>
      <c r="H204" s="152" t="str">
        <f t="shared" si="41"/>
        <v>100,00%</v>
      </c>
      <c r="I204" s="158">
        <f t="shared" si="43"/>
        <v>1</v>
      </c>
      <c r="J204" s="149" t="e">
        <f t="shared" ca="1" si="42"/>
        <v>#DIV/0!</v>
      </c>
      <c r="K204" s="149" t="e">
        <f t="shared" ca="1" si="44"/>
        <v>#DIV/0!</v>
      </c>
      <c r="L204" s="153">
        <f t="shared" si="38"/>
        <v>0</v>
      </c>
      <c r="M204" s="128"/>
      <c r="N204" s="128"/>
      <c r="O204" s="128"/>
      <c r="P204" s="128"/>
      <c r="Q204" s="128"/>
      <c r="R204" s="128"/>
      <c r="S204" s="128"/>
      <c r="T204" s="128"/>
    </row>
    <row r="205" spans="1:20" ht="15" x14ac:dyDescent="0.25">
      <c r="A205" s="423"/>
      <c r="B205" s="406"/>
      <c r="C205" s="164" t="s">
        <v>580</v>
      </c>
      <c r="D205" s="385"/>
      <c r="E205" s="160">
        <f t="shared" si="40"/>
        <v>0.5</v>
      </c>
      <c r="F205" s="159">
        <v>0</v>
      </c>
      <c r="G205" s="153" t="s">
        <v>851</v>
      </c>
      <c r="H205" s="152" t="str">
        <f t="shared" si="41"/>
        <v>100,00%</v>
      </c>
      <c r="I205" s="158">
        <f t="shared" si="43"/>
        <v>1</v>
      </c>
      <c r="J205" s="149" t="e">
        <f t="shared" ca="1" si="42"/>
        <v>#DIV/0!</v>
      </c>
      <c r="K205" s="149" t="e">
        <f t="shared" ca="1" si="44"/>
        <v>#DIV/0!</v>
      </c>
      <c r="L205" s="153">
        <f t="shared" si="38"/>
        <v>0</v>
      </c>
      <c r="M205" s="128"/>
      <c r="N205" s="128"/>
      <c r="O205" s="128"/>
      <c r="P205" s="128"/>
      <c r="Q205" s="128"/>
      <c r="R205" s="128"/>
      <c r="S205" s="128"/>
      <c r="T205" s="128"/>
    </row>
    <row r="206" spans="1:20" ht="15" x14ac:dyDescent="0.25">
      <c r="A206" s="423"/>
      <c r="B206" s="406"/>
      <c r="C206" s="164" t="s">
        <v>579</v>
      </c>
      <c r="D206" s="385"/>
      <c r="E206" s="160">
        <f t="shared" si="40"/>
        <v>0.5</v>
      </c>
      <c r="F206" s="159">
        <v>0</v>
      </c>
      <c r="G206" s="153" t="s">
        <v>202</v>
      </c>
      <c r="H206" s="152" t="str">
        <f t="shared" si="41"/>
        <v>100,00%</v>
      </c>
      <c r="I206" s="158">
        <f t="shared" si="43"/>
        <v>1</v>
      </c>
      <c r="J206" s="149" t="e">
        <f t="shared" ca="1" si="42"/>
        <v>#DIV/0!</v>
      </c>
      <c r="K206" s="149" t="e">
        <f t="shared" ca="1" si="44"/>
        <v>#DIV/0!</v>
      </c>
      <c r="L206" s="153">
        <f t="shared" si="38"/>
        <v>0</v>
      </c>
      <c r="M206" s="128"/>
      <c r="N206" s="128"/>
      <c r="O206" s="128"/>
      <c r="P206" s="128"/>
      <c r="Q206" s="128"/>
      <c r="R206" s="128"/>
      <c r="S206" s="128"/>
      <c r="T206" s="128"/>
    </row>
    <row r="207" spans="1:20" ht="15" x14ac:dyDescent="0.25">
      <c r="A207" s="423"/>
      <c r="B207" s="406"/>
      <c r="C207" s="164" t="s">
        <v>578</v>
      </c>
      <c r="D207" s="385"/>
      <c r="E207" s="160">
        <f t="shared" si="40"/>
        <v>0.5</v>
      </c>
      <c r="F207" s="159">
        <v>0</v>
      </c>
      <c r="G207" s="153" t="s">
        <v>202</v>
      </c>
      <c r="H207" s="152" t="str">
        <f t="shared" si="41"/>
        <v>100,00%</v>
      </c>
      <c r="I207" s="158">
        <f t="shared" si="43"/>
        <v>1</v>
      </c>
      <c r="J207" s="149" t="e">
        <f t="shared" ca="1" si="42"/>
        <v>#DIV/0!</v>
      </c>
      <c r="K207" s="149" t="e">
        <f t="shared" ca="1" si="44"/>
        <v>#DIV/0!</v>
      </c>
      <c r="L207" s="153">
        <f t="shared" si="38"/>
        <v>0</v>
      </c>
      <c r="M207" s="128"/>
      <c r="N207" s="128"/>
      <c r="O207" s="128"/>
      <c r="P207" s="128"/>
      <c r="Q207" s="128"/>
      <c r="R207" s="128"/>
      <c r="S207" s="128"/>
      <c r="T207" s="128"/>
    </row>
    <row r="208" spans="1:20" ht="15" x14ac:dyDescent="0.25">
      <c r="A208" s="423"/>
      <c r="B208" s="406"/>
      <c r="C208" s="164" t="s">
        <v>577</v>
      </c>
      <c r="D208" s="418" t="s">
        <v>576</v>
      </c>
      <c r="E208" s="160">
        <f t="shared" ref="E208:E218" si="45">0.5/5</f>
        <v>0.1</v>
      </c>
      <c r="F208" s="159">
        <v>0</v>
      </c>
      <c r="G208" s="153" t="s">
        <v>202</v>
      </c>
      <c r="H208" s="152" t="str">
        <f t="shared" si="41"/>
        <v>100,00%</v>
      </c>
      <c r="I208" s="158">
        <f t="shared" si="43"/>
        <v>1</v>
      </c>
      <c r="J208" s="149" t="e">
        <f t="shared" ca="1" si="42"/>
        <v>#DIV/0!</v>
      </c>
      <c r="K208" s="149" t="e">
        <f t="shared" ca="1" si="44"/>
        <v>#DIV/0!</v>
      </c>
      <c r="L208" s="153">
        <f t="shared" si="38"/>
        <v>0</v>
      </c>
      <c r="M208" s="128"/>
      <c r="N208" s="128"/>
      <c r="O208" s="128"/>
      <c r="P208" s="128"/>
      <c r="Q208" s="128"/>
      <c r="R208" s="128"/>
      <c r="S208" s="128"/>
      <c r="T208" s="128"/>
    </row>
    <row r="209" spans="1:20" ht="15" x14ac:dyDescent="0.25">
      <c r="A209" s="423"/>
      <c r="B209" s="406"/>
      <c r="C209" s="164" t="s">
        <v>575</v>
      </c>
      <c r="D209" s="418"/>
      <c r="E209" s="160">
        <f t="shared" si="45"/>
        <v>0.1</v>
      </c>
      <c r="F209" s="159">
        <v>0</v>
      </c>
      <c r="G209" s="153" t="s">
        <v>202</v>
      </c>
      <c r="H209" s="152" t="str">
        <f t="shared" si="41"/>
        <v>100,00%</v>
      </c>
      <c r="I209" s="158">
        <f t="shared" si="43"/>
        <v>1</v>
      </c>
      <c r="J209" s="149" t="e">
        <f t="shared" ca="1" si="42"/>
        <v>#DIV/0!</v>
      </c>
      <c r="K209" s="149" t="e">
        <f t="shared" ca="1" si="44"/>
        <v>#DIV/0!</v>
      </c>
      <c r="L209" s="153">
        <f t="shared" si="38"/>
        <v>0</v>
      </c>
      <c r="M209" s="128"/>
      <c r="N209" s="128"/>
      <c r="O209" s="128"/>
      <c r="P209" s="128"/>
      <c r="Q209" s="128"/>
      <c r="R209" s="128"/>
      <c r="S209" s="128"/>
      <c r="T209" s="128"/>
    </row>
    <row r="210" spans="1:20" ht="15" x14ac:dyDescent="0.25">
      <c r="A210" s="423"/>
      <c r="B210" s="406"/>
      <c r="C210" s="164" t="s">
        <v>574</v>
      </c>
      <c r="D210" s="418"/>
      <c r="E210" s="160">
        <f t="shared" si="45"/>
        <v>0.1</v>
      </c>
      <c r="F210" s="159">
        <v>0</v>
      </c>
      <c r="G210" s="153" t="s">
        <v>202</v>
      </c>
      <c r="H210" s="152" t="str">
        <f t="shared" si="41"/>
        <v>100,00%</v>
      </c>
      <c r="I210" s="158">
        <f t="shared" si="43"/>
        <v>1</v>
      </c>
      <c r="J210" s="149" t="e">
        <f t="shared" ca="1" si="42"/>
        <v>#DIV/0!</v>
      </c>
      <c r="K210" s="149" t="e">
        <f t="shared" ca="1" si="44"/>
        <v>#DIV/0!</v>
      </c>
      <c r="L210" s="153">
        <f t="shared" si="38"/>
        <v>0</v>
      </c>
      <c r="M210" s="128"/>
      <c r="N210" s="128"/>
      <c r="O210" s="128"/>
      <c r="P210" s="128"/>
      <c r="Q210" s="128"/>
      <c r="R210" s="128"/>
      <c r="S210" s="128"/>
      <c r="T210" s="128"/>
    </row>
    <row r="211" spans="1:20" ht="15" x14ac:dyDescent="0.25">
      <c r="A211" s="423"/>
      <c r="B211" s="406"/>
      <c r="C211" s="164" t="s">
        <v>573</v>
      </c>
      <c r="D211" s="418" t="s">
        <v>572</v>
      </c>
      <c r="E211" s="160">
        <f t="shared" si="45"/>
        <v>0.1</v>
      </c>
      <c r="F211" s="159">
        <v>0</v>
      </c>
      <c r="G211" s="153" t="s">
        <v>202</v>
      </c>
      <c r="H211" s="152" t="str">
        <f t="shared" si="41"/>
        <v>100,00%</v>
      </c>
      <c r="I211" s="158">
        <f t="shared" si="43"/>
        <v>1</v>
      </c>
      <c r="J211" s="149" t="e">
        <f t="shared" ca="1" si="42"/>
        <v>#DIV/0!</v>
      </c>
      <c r="K211" s="149" t="e">
        <f t="shared" ca="1" si="44"/>
        <v>#DIV/0!</v>
      </c>
      <c r="L211" s="153">
        <f t="shared" si="38"/>
        <v>0</v>
      </c>
      <c r="M211" s="128"/>
      <c r="N211" s="128"/>
      <c r="O211" s="128"/>
      <c r="P211" s="128"/>
      <c r="Q211" s="128"/>
      <c r="R211" s="128"/>
      <c r="S211" s="128"/>
      <c r="T211" s="128"/>
    </row>
    <row r="212" spans="1:20" ht="15" x14ac:dyDescent="0.25">
      <c r="A212" s="423"/>
      <c r="B212" s="406"/>
      <c r="C212" s="164" t="s">
        <v>571</v>
      </c>
      <c r="D212" s="418"/>
      <c r="E212" s="160">
        <f t="shared" si="45"/>
        <v>0.1</v>
      </c>
      <c r="F212" s="159">
        <v>0</v>
      </c>
      <c r="G212" s="153" t="s">
        <v>202</v>
      </c>
      <c r="H212" s="152" t="str">
        <f t="shared" si="41"/>
        <v>100,00%</v>
      </c>
      <c r="I212" s="158">
        <f t="shared" si="43"/>
        <v>1</v>
      </c>
      <c r="J212" s="149" t="e">
        <f t="shared" ca="1" si="42"/>
        <v>#DIV/0!</v>
      </c>
      <c r="K212" s="149" t="e">
        <f t="shared" ca="1" si="44"/>
        <v>#DIV/0!</v>
      </c>
      <c r="L212" s="153">
        <f t="shared" si="38"/>
        <v>0</v>
      </c>
      <c r="M212" s="128"/>
      <c r="N212" s="128"/>
      <c r="O212" s="128"/>
      <c r="P212" s="128"/>
      <c r="Q212" s="128"/>
      <c r="R212" s="128"/>
      <c r="S212" s="128"/>
      <c r="T212" s="128"/>
    </row>
    <row r="213" spans="1:20" ht="15" x14ac:dyDescent="0.25">
      <c r="A213" s="423"/>
      <c r="B213" s="406"/>
      <c r="C213" s="164" t="s">
        <v>570</v>
      </c>
      <c r="D213" s="418" t="s">
        <v>569</v>
      </c>
      <c r="E213" s="160">
        <f t="shared" si="45"/>
        <v>0.1</v>
      </c>
      <c r="F213" s="159">
        <v>0</v>
      </c>
      <c r="G213" s="153" t="s">
        <v>202</v>
      </c>
      <c r="H213" s="152" t="str">
        <f t="shared" si="41"/>
        <v>100,00%</v>
      </c>
      <c r="I213" s="158">
        <f t="shared" si="43"/>
        <v>1</v>
      </c>
      <c r="J213" s="149" t="e">
        <f t="shared" ca="1" si="42"/>
        <v>#DIV/0!</v>
      </c>
      <c r="K213" s="149" t="e">
        <f t="shared" ca="1" si="44"/>
        <v>#DIV/0!</v>
      </c>
      <c r="L213" s="153">
        <f t="shared" si="38"/>
        <v>0</v>
      </c>
      <c r="M213" s="128"/>
      <c r="N213" s="128"/>
      <c r="O213" s="128"/>
      <c r="P213" s="128"/>
      <c r="Q213" s="128"/>
      <c r="R213" s="128"/>
      <c r="S213" s="128"/>
      <c r="T213" s="128"/>
    </row>
    <row r="214" spans="1:20" ht="15" x14ac:dyDescent="0.25">
      <c r="A214" s="423"/>
      <c r="B214" s="406"/>
      <c r="C214" s="164" t="s">
        <v>568</v>
      </c>
      <c r="D214" s="418"/>
      <c r="E214" s="160">
        <f t="shared" si="45"/>
        <v>0.1</v>
      </c>
      <c r="F214" s="159">
        <v>0</v>
      </c>
      <c r="G214" s="153" t="s">
        <v>202</v>
      </c>
      <c r="H214" s="152" t="str">
        <f t="shared" si="41"/>
        <v>100,00%</v>
      </c>
      <c r="I214" s="158">
        <f t="shared" si="43"/>
        <v>1</v>
      </c>
      <c r="J214" s="149" t="e">
        <f t="shared" ca="1" si="42"/>
        <v>#DIV/0!</v>
      </c>
      <c r="K214" s="149" t="e">
        <f t="shared" ca="1" si="44"/>
        <v>#DIV/0!</v>
      </c>
      <c r="L214" s="153">
        <f t="shared" si="38"/>
        <v>0</v>
      </c>
      <c r="M214" s="128"/>
      <c r="N214" s="128"/>
      <c r="O214" s="128"/>
      <c r="P214" s="128"/>
      <c r="Q214" s="128"/>
      <c r="R214" s="128"/>
      <c r="S214" s="128"/>
      <c r="T214" s="128"/>
    </row>
    <row r="215" spans="1:20" ht="15" x14ac:dyDescent="0.25">
      <c r="A215" s="423"/>
      <c r="B215" s="406"/>
      <c r="C215" s="164" t="s">
        <v>567</v>
      </c>
      <c r="D215" s="418" t="s">
        <v>566</v>
      </c>
      <c r="E215" s="160">
        <f t="shared" si="45"/>
        <v>0.1</v>
      </c>
      <c r="F215" s="159">
        <v>0</v>
      </c>
      <c r="G215" s="153" t="s">
        <v>202</v>
      </c>
      <c r="H215" s="152" t="str">
        <f t="shared" si="41"/>
        <v>100,00%</v>
      </c>
      <c r="I215" s="158">
        <f t="shared" si="43"/>
        <v>1</v>
      </c>
      <c r="J215" s="149" t="e">
        <f t="shared" ca="1" si="42"/>
        <v>#DIV/0!</v>
      </c>
      <c r="K215" s="149" t="e">
        <f t="shared" ca="1" si="44"/>
        <v>#DIV/0!</v>
      </c>
      <c r="L215" s="153">
        <f t="shared" si="38"/>
        <v>0</v>
      </c>
      <c r="M215" s="128"/>
      <c r="N215" s="128"/>
      <c r="O215" s="128"/>
      <c r="P215" s="128"/>
      <c r="Q215" s="128"/>
      <c r="R215" s="128"/>
      <c r="S215" s="128"/>
      <c r="T215" s="128"/>
    </row>
    <row r="216" spans="1:20" ht="15" x14ac:dyDescent="0.25">
      <c r="A216" s="423"/>
      <c r="B216" s="406"/>
      <c r="C216" s="164" t="s">
        <v>565</v>
      </c>
      <c r="D216" s="418"/>
      <c r="E216" s="160">
        <f t="shared" si="45"/>
        <v>0.1</v>
      </c>
      <c r="F216" s="159">
        <v>0</v>
      </c>
      <c r="G216" s="153" t="s">
        <v>202</v>
      </c>
      <c r="H216" s="152" t="str">
        <f t="shared" si="41"/>
        <v>100,00%</v>
      </c>
      <c r="I216" s="158">
        <f t="shared" si="43"/>
        <v>1</v>
      </c>
      <c r="J216" s="149" t="e">
        <f t="shared" ca="1" si="42"/>
        <v>#DIV/0!</v>
      </c>
      <c r="K216" s="149" t="e">
        <f t="shared" ca="1" si="44"/>
        <v>#DIV/0!</v>
      </c>
      <c r="L216" s="153">
        <f t="shared" si="38"/>
        <v>0</v>
      </c>
      <c r="M216" s="128"/>
      <c r="N216" s="128"/>
      <c r="O216" s="128"/>
      <c r="P216" s="128"/>
      <c r="Q216" s="128"/>
      <c r="R216" s="128"/>
      <c r="S216" s="128"/>
      <c r="T216" s="128"/>
    </row>
    <row r="217" spans="1:20" ht="15" x14ac:dyDescent="0.25">
      <c r="A217" s="423"/>
      <c r="B217" s="406"/>
      <c r="C217" s="164" t="s">
        <v>564</v>
      </c>
      <c r="D217" s="418" t="s">
        <v>563</v>
      </c>
      <c r="E217" s="160">
        <f t="shared" si="45"/>
        <v>0.1</v>
      </c>
      <c r="F217" s="159">
        <v>0</v>
      </c>
      <c r="G217" s="153" t="s">
        <v>202</v>
      </c>
      <c r="H217" s="152" t="str">
        <f t="shared" si="41"/>
        <v>100,00%</v>
      </c>
      <c r="I217" s="158">
        <f t="shared" si="43"/>
        <v>1</v>
      </c>
      <c r="J217" s="149" t="e">
        <f t="shared" ca="1" si="42"/>
        <v>#DIV/0!</v>
      </c>
      <c r="K217" s="149" t="e">
        <f t="shared" ca="1" si="44"/>
        <v>#DIV/0!</v>
      </c>
      <c r="L217" s="153">
        <f t="shared" si="38"/>
        <v>0</v>
      </c>
      <c r="M217" s="128"/>
      <c r="N217" s="128"/>
      <c r="O217" s="128"/>
      <c r="P217" s="128"/>
      <c r="Q217" s="128"/>
      <c r="R217" s="128"/>
      <c r="S217" s="128"/>
      <c r="T217" s="128"/>
    </row>
    <row r="218" spans="1:20" ht="15" x14ac:dyDescent="0.25">
      <c r="A218" s="423"/>
      <c r="B218" s="406"/>
      <c r="C218" s="164" t="s">
        <v>562</v>
      </c>
      <c r="D218" s="418"/>
      <c r="E218" s="160">
        <f t="shared" si="45"/>
        <v>0.1</v>
      </c>
      <c r="F218" s="159">
        <v>0</v>
      </c>
      <c r="G218" s="153" t="s">
        <v>202</v>
      </c>
      <c r="H218" s="152" t="str">
        <f t="shared" si="41"/>
        <v>100,00%</v>
      </c>
      <c r="I218" s="158">
        <f t="shared" si="43"/>
        <v>1</v>
      </c>
      <c r="J218" s="149" t="e">
        <f t="shared" ca="1" si="42"/>
        <v>#DIV/0!</v>
      </c>
      <c r="K218" s="149" t="e">
        <f t="shared" ca="1" si="44"/>
        <v>#DIV/0!</v>
      </c>
      <c r="L218" s="153">
        <f t="shared" si="38"/>
        <v>0</v>
      </c>
      <c r="M218" s="128"/>
      <c r="N218" s="128"/>
      <c r="O218" s="128"/>
      <c r="P218" s="128"/>
      <c r="Q218" s="128"/>
      <c r="R218" s="128"/>
      <c r="S218" s="128"/>
      <c r="T218" s="128"/>
    </row>
    <row r="219" spans="1:20" ht="15" x14ac:dyDescent="0.25">
      <c r="A219" s="413" t="s">
        <v>356</v>
      </c>
      <c r="B219" s="406" t="s">
        <v>355</v>
      </c>
      <c r="C219" s="164" t="s">
        <v>561</v>
      </c>
      <c r="D219" s="385" t="s">
        <v>345</v>
      </c>
      <c r="E219" s="163">
        <v>1</v>
      </c>
      <c r="F219" s="159">
        <v>0</v>
      </c>
      <c r="G219" s="153" t="s">
        <v>202</v>
      </c>
      <c r="H219" s="152" t="str">
        <f t="shared" si="41"/>
        <v>100,00%</v>
      </c>
      <c r="I219" s="158">
        <f t="shared" si="43"/>
        <v>1</v>
      </c>
      <c r="J219" s="149" t="e">
        <f t="shared" ca="1" si="42"/>
        <v>#DIV/0!</v>
      </c>
      <c r="K219" s="149" t="e">
        <f t="shared" ca="1" si="44"/>
        <v>#DIV/0!</v>
      </c>
      <c r="L219" s="153">
        <f t="shared" si="38"/>
        <v>0</v>
      </c>
      <c r="M219" s="128"/>
      <c r="N219" s="128"/>
      <c r="O219" s="128"/>
      <c r="P219" s="128"/>
      <c r="Q219" s="128"/>
      <c r="R219" s="128"/>
      <c r="S219" s="128"/>
      <c r="T219" s="128"/>
    </row>
    <row r="220" spans="1:20" ht="15" x14ac:dyDescent="0.25">
      <c r="A220" s="413"/>
      <c r="B220" s="406"/>
      <c r="C220" s="164" t="s">
        <v>560</v>
      </c>
      <c r="D220" s="385"/>
      <c r="E220" s="163">
        <v>1</v>
      </c>
      <c r="F220" s="159">
        <v>0</v>
      </c>
      <c r="G220" s="153" t="s">
        <v>202</v>
      </c>
      <c r="H220" s="152" t="str">
        <f t="shared" si="41"/>
        <v>100,00%</v>
      </c>
      <c r="I220" s="158">
        <f t="shared" si="43"/>
        <v>1</v>
      </c>
      <c r="J220" s="149" t="e">
        <f t="shared" ca="1" si="42"/>
        <v>#DIV/0!</v>
      </c>
      <c r="K220" s="149" t="e">
        <f t="shared" ca="1" si="44"/>
        <v>#DIV/0!</v>
      </c>
      <c r="L220" s="153">
        <f t="shared" si="38"/>
        <v>0</v>
      </c>
      <c r="M220" s="128"/>
      <c r="N220" s="128"/>
      <c r="O220" s="128"/>
      <c r="P220" s="128"/>
      <c r="Q220" s="128"/>
      <c r="R220" s="128"/>
      <c r="S220" s="128"/>
      <c r="T220" s="128"/>
    </row>
    <row r="221" spans="1:20" ht="15" x14ac:dyDescent="0.25">
      <c r="A221" s="413"/>
      <c r="B221" s="406"/>
      <c r="C221" s="164" t="s">
        <v>559</v>
      </c>
      <c r="D221" s="385"/>
      <c r="E221" s="163">
        <v>1</v>
      </c>
      <c r="F221" s="159">
        <v>0</v>
      </c>
      <c r="G221" s="153" t="s">
        <v>202</v>
      </c>
      <c r="H221" s="152" t="str">
        <f t="shared" si="41"/>
        <v>100,00%</v>
      </c>
      <c r="I221" s="158">
        <f t="shared" si="43"/>
        <v>1</v>
      </c>
      <c r="J221" s="149" t="e">
        <f t="shared" ca="1" si="42"/>
        <v>#DIV/0!</v>
      </c>
      <c r="K221" s="149" t="e">
        <f t="shared" ca="1" si="44"/>
        <v>#DIV/0!</v>
      </c>
      <c r="L221" s="153">
        <f t="shared" si="38"/>
        <v>0</v>
      </c>
      <c r="M221" s="128"/>
      <c r="N221" s="128"/>
      <c r="O221" s="128"/>
      <c r="P221" s="128"/>
      <c r="Q221" s="128"/>
      <c r="R221" s="128"/>
      <c r="S221" s="128"/>
      <c r="T221" s="128"/>
    </row>
    <row r="222" spans="1:20" ht="15" x14ac:dyDescent="0.25">
      <c r="A222" s="413"/>
      <c r="B222" s="406"/>
      <c r="C222" s="164" t="s">
        <v>558</v>
      </c>
      <c r="D222" s="385"/>
      <c r="E222" s="163">
        <v>1</v>
      </c>
      <c r="F222" s="159">
        <v>0</v>
      </c>
      <c r="G222" s="153" t="s">
        <v>202</v>
      </c>
      <c r="H222" s="152" t="str">
        <f t="shared" si="41"/>
        <v>100,00%</v>
      </c>
      <c r="I222" s="158">
        <f t="shared" si="43"/>
        <v>1</v>
      </c>
      <c r="J222" s="149" t="e">
        <f t="shared" ca="1" si="42"/>
        <v>#DIV/0!</v>
      </c>
      <c r="K222" s="149" t="e">
        <f t="shared" ca="1" si="44"/>
        <v>#DIV/0!</v>
      </c>
      <c r="L222" s="153">
        <f t="shared" si="38"/>
        <v>0</v>
      </c>
      <c r="M222" s="128"/>
      <c r="N222" s="128"/>
      <c r="O222" s="128"/>
      <c r="P222" s="128"/>
      <c r="Q222" s="128"/>
      <c r="R222" s="128"/>
      <c r="S222" s="128"/>
      <c r="T222" s="128"/>
    </row>
    <row r="223" spans="1:20" ht="15" x14ac:dyDescent="0.25">
      <c r="A223" s="413"/>
      <c r="B223" s="406"/>
      <c r="C223" s="164" t="s">
        <v>557</v>
      </c>
      <c r="D223" s="385"/>
      <c r="E223" s="163">
        <v>1</v>
      </c>
      <c r="F223" s="159">
        <v>0</v>
      </c>
      <c r="G223" s="153" t="s">
        <v>202</v>
      </c>
      <c r="H223" s="152" t="str">
        <f t="shared" si="41"/>
        <v>100,00%</v>
      </c>
      <c r="I223" s="158">
        <f t="shared" si="43"/>
        <v>1</v>
      </c>
      <c r="J223" s="149" t="e">
        <f t="shared" ca="1" si="42"/>
        <v>#DIV/0!</v>
      </c>
      <c r="K223" s="149" t="e">
        <f t="shared" ca="1" si="44"/>
        <v>#DIV/0!</v>
      </c>
      <c r="L223" s="153">
        <f t="shared" si="38"/>
        <v>0</v>
      </c>
      <c r="M223" s="128"/>
      <c r="N223" s="128"/>
      <c r="O223" s="128"/>
      <c r="P223" s="128"/>
      <c r="Q223" s="128"/>
      <c r="R223" s="128"/>
      <c r="S223" s="128"/>
      <c r="T223" s="128"/>
    </row>
    <row r="224" spans="1:20" ht="15" x14ac:dyDescent="0.25">
      <c r="A224" s="413"/>
      <c r="B224" s="406"/>
      <c r="C224" s="164" t="s">
        <v>556</v>
      </c>
      <c r="D224" s="385"/>
      <c r="E224" s="163">
        <v>1</v>
      </c>
      <c r="F224" s="159">
        <v>0</v>
      </c>
      <c r="G224" s="153" t="s">
        <v>202</v>
      </c>
      <c r="H224" s="152" t="str">
        <f t="shared" si="41"/>
        <v>100,00%</v>
      </c>
      <c r="I224" s="158">
        <f t="shared" si="43"/>
        <v>1</v>
      </c>
      <c r="J224" s="149" t="e">
        <f t="shared" ca="1" si="42"/>
        <v>#DIV/0!</v>
      </c>
      <c r="K224" s="149" t="e">
        <f t="shared" ca="1" si="44"/>
        <v>#DIV/0!</v>
      </c>
      <c r="L224" s="153">
        <f t="shared" si="38"/>
        <v>0</v>
      </c>
      <c r="M224" s="128"/>
      <c r="N224" s="128"/>
      <c r="O224" s="128"/>
      <c r="P224" s="128"/>
      <c r="Q224" s="128"/>
      <c r="R224" s="128"/>
      <c r="S224" s="128"/>
      <c r="T224" s="128"/>
    </row>
    <row r="225" spans="1:20" ht="15" x14ac:dyDescent="0.25">
      <c r="A225" s="413"/>
      <c r="B225" s="406"/>
      <c r="C225" s="164" t="s">
        <v>555</v>
      </c>
      <c r="D225" s="385"/>
      <c r="E225" s="166">
        <f>1/134</f>
        <v>7.462686567164179E-3</v>
      </c>
      <c r="F225" s="159">
        <v>0</v>
      </c>
      <c r="G225" s="153" t="s">
        <v>202</v>
      </c>
      <c r="H225" s="152" t="str">
        <f t="shared" si="41"/>
        <v>100,00%</v>
      </c>
      <c r="I225" s="158">
        <f t="shared" si="43"/>
        <v>1</v>
      </c>
      <c r="J225" s="149" t="e">
        <f t="shared" ca="1" si="42"/>
        <v>#DIV/0!</v>
      </c>
      <c r="K225" s="149" t="e">
        <f t="shared" ca="1" si="44"/>
        <v>#DIV/0!</v>
      </c>
      <c r="L225" s="153">
        <f t="shared" si="38"/>
        <v>0</v>
      </c>
      <c r="M225" s="128"/>
      <c r="N225" s="128"/>
      <c r="O225" s="128"/>
      <c r="P225" s="128"/>
      <c r="Q225" s="128"/>
      <c r="R225" s="128"/>
      <c r="S225" s="128"/>
      <c r="T225" s="128"/>
    </row>
    <row r="226" spans="1:20" ht="15" x14ac:dyDescent="0.25">
      <c r="A226" s="413"/>
      <c r="B226" s="384" t="s">
        <v>347</v>
      </c>
      <c r="C226" s="164" t="s">
        <v>554</v>
      </c>
      <c r="D226" s="418" t="s">
        <v>345</v>
      </c>
      <c r="E226" s="160">
        <v>1</v>
      </c>
      <c r="F226" s="159">
        <v>0</v>
      </c>
      <c r="G226" s="153" t="s">
        <v>202</v>
      </c>
      <c r="H226" s="152" t="str">
        <f t="shared" si="41"/>
        <v>100,00%</v>
      </c>
      <c r="I226" s="158">
        <f t="shared" si="43"/>
        <v>1</v>
      </c>
      <c r="J226" s="149" t="e">
        <f t="shared" ca="1" si="42"/>
        <v>#DIV/0!</v>
      </c>
      <c r="K226" s="149" t="e">
        <f t="shared" ca="1" si="44"/>
        <v>#DIV/0!</v>
      </c>
      <c r="L226" s="153">
        <f t="shared" si="38"/>
        <v>0</v>
      </c>
      <c r="M226" s="128"/>
      <c r="N226" s="128"/>
      <c r="O226" s="128"/>
      <c r="P226" s="128"/>
      <c r="Q226" s="128"/>
      <c r="R226" s="128"/>
      <c r="S226" s="128"/>
      <c r="T226" s="128"/>
    </row>
    <row r="227" spans="1:20" ht="15" x14ac:dyDescent="0.25">
      <c r="A227" s="413"/>
      <c r="B227" s="384"/>
      <c r="C227" s="164" t="s">
        <v>553</v>
      </c>
      <c r="D227" s="418"/>
      <c r="E227" s="160">
        <v>1</v>
      </c>
      <c r="F227" s="159">
        <v>0</v>
      </c>
      <c r="G227" s="153" t="s">
        <v>202</v>
      </c>
      <c r="H227" s="152" t="str">
        <f t="shared" si="41"/>
        <v>100,00%</v>
      </c>
      <c r="I227" s="158">
        <f t="shared" si="43"/>
        <v>1</v>
      </c>
      <c r="J227" s="149" t="e">
        <f t="shared" ca="1" si="42"/>
        <v>#DIV/0!</v>
      </c>
      <c r="K227" s="149" t="e">
        <f t="shared" ca="1" si="44"/>
        <v>#DIV/0!</v>
      </c>
      <c r="L227" s="153">
        <f t="shared" si="38"/>
        <v>0</v>
      </c>
      <c r="M227" s="128"/>
      <c r="N227" s="128"/>
      <c r="O227" s="128"/>
      <c r="P227" s="128"/>
      <c r="Q227" s="128"/>
      <c r="R227" s="128"/>
      <c r="S227" s="128"/>
      <c r="T227" s="128"/>
    </row>
    <row r="228" spans="1:20" ht="15" x14ac:dyDescent="0.25">
      <c r="A228" s="413"/>
      <c r="B228" s="384"/>
      <c r="C228" s="164" t="s">
        <v>552</v>
      </c>
      <c r="D228" s="418"/>
      <c r="E228" s="160">
        <v>1</v>
      </c>
      <c r="F228" s="159">
        <v>0</v>
      </c>
      <c r="G228" s="153" t="s">
        <v>202</v>
      </c>
      <c r="H228" s="152" t="str">
        <f t="shared" si="41"/>
        <v>100,00%</v>
      </c>
      <c r="I228" s="158">
        <f t="shared" si="43"/>
        <v>1</v>
      </c>
      <c r="J228" s="149" t="e">
        <f t="shared" ca="1" si="42"/>
        <v>#DIV/0!</v>
      </c>
      <c r="K228" s="149" t="e">
        <f t="shared" ca="1" si="44"/>
        <v>#DIV/0!</v>
      </c>
      <c r="L228" s="153">
        <f t="shared" si="38"/>
        <v>0</v>
      </c>
      <c r="M228" s="128"/>
      <c r="N228" s="128"/>
      <c r="O228" s="128"/>
      <c r="P228" s="128"/>
      <c r="Q228" s="128"/>
      <c r="R228" s="128"/>
      <c r="S228" s="128"/>
      <c r="T228" s="128"/>
    </row>
    <row r="229" spans="1:20" ht="15" x14ac:dyDescent="0.25">
      <c r="A229" s="413"/>
      <c r="B229" s="384"/>
      <c r="C229" s="164" t="s">
        <v>551</v>
      </c>
      <c r="D229" s="418"/>
      <c r="E229" s="160">
        <v>1</v>
      </c>
      <c r="F229" s="159">
        <v>0</v>
      </c>
      <c r="G229" s="153" t="s">
        <v>202</v>
      </c>
      <c r="H229" s="152" t="str">
        <f t="shared" si="41"/>
        <v>100,00%</v>
      </c>
      <c r="I229" s="158">
        <f t="shared" si="43"/>
        <v>1</v>
      </c>
      <c r="J229" s="149" t="e">
        <f t="shared" ca="1" si="42"/>
        <v>#DIV/0!</v>
      </c>
      <c r="K229" s="149" t="e">
        <f t="shared" ca="1" si="44"/>
        <v>#DIV/0!</v>
      </c>
      <c r="L229" s="153">
        <f t="shared" si="38"/>
        <v>0</v>
      </c>
      <c r="M229" s="128"/>
      <c r="N229" s="128"/>
      <c r="O229" s="128"/>
      <c r="P229" s="128"/>
      <c r="Q229" s="128"/>
      <c r="R229" s="128"/>
      <c r="S229" s="128"/>
      <c r="T229" s="128"/>
    </row>
    <row r="230" spans="1:20" ht="15" x14ac:dyDescent="0.25">
      <c r="A230" s="413"/>
      <c r="B230" s="384"/>
      <c r="C230" s="164" t="s">
        <v>550</v>
      </c>
      <c r="D230" s="418"/>
      <c r="E230" s="160">
        <v>1</v>
      </c>
      <c r="F230" s="159">
        <v>0</v>
      </c>
      <c r="G230" s="153" t="s">
        <v>202</v>
      </c>
      <c r="H230" s="152" t="str">
        <f t="shared" si="41"/>
        <v>100,00%</v>
      </c>
      <c r="I230" s="158">
        <f t="shared" si="43"/>
        <v>1</v>
      </c>
      <c r="J230" s="149" t="e">
        <f t="shared" ca="1" si="42"/>
        <v>#DIV/0!</v>
      </c>
      <c r="K230" s="149" t="e">
        <f t="shared" ca="1" si="44"/>
        <v>#DIV/0!</v>
      </c>
      <c r="L230" s="153">
        <f t="shared" si="38"/>
        <v>0</v>
      </c>
      <c r="M230" s="128"/>
      <c r="N230" s="128"/>
      <c r="O230" s="128"/>
      <c r="P230" s="128"/>
      <c r="Q230" s="128"/>
      <c r="R230" s="128"/>
      <c r="S230" s="128"/>
      <c r="T230" s="128"/>
    </row>
    <row r="231" spans="1:20" ht="15" x14ac:dyDescent="0.25">
      <c r="A231" s="413"/>
      <c r="B231" s="384"/>
      <c r="C231" s="164" t="s">
        <v>549</v>
      </c>
      <c r="D231" s="418"/>
      <c r="E231" s="160">
        <v>1</v>
      </c>
      <c r="F231" s="159">
        <v>0</v>
      </c>
      <c r="G231" s="153" t="s">
        <v>202</v>
      </c>
      <c r="H231" s="152" t="str">
        <f t="shared" ref="H231:H250" si="46">IF(G231="O",(($O$12-(F231*E231))/($O$12)),"100,00%")</f>
        <v>100,00%</v>
      </c>
      <c r="I231" s="158">
        <f t="shared" si="43"/>
        <v>1</v>
      </c>
      <c r="J231" s="149" t="e">
        <f t="shared" ref="J231:J250" ca="1" si="47">(($O$12-(F231*E231))/($O$12))</f>
        <v>#DIV/0!</v>
      </c>
      <c r="K231" s="149" t="e">
        <f t="shared" ca="1" si="44"/>
        <v>#DIV/0!</v>
      </c>
      <c r="L231" s="153">
        <f t="shared" si="38"/>
        <v>0</v>
      </c>
      <c r="M231" s="128"/>
      <c r="N231" s="128"/>
      <c r="O231" s="128"/>
      <c r="P231" s="128"/>
      <c r="Q231" s="128"/>
      <c r="R231" s="128"/>
      <c r="S231" s="128"/>
      <c r="T231" s="128"/>
    </row>
    <row r="232" spans="1:20" ht="15" x14ac:dyDescent="0.25">
      <c r="A232" s="409" t="s">
        <v>548</v>
      </c>
      <c r="B232" s="384" t="s">
        <v>547</v>
      </c>
      <c r="C232" s="164" t="s">
        <v>546</v>
      </c>
      <c r="D232" s="161"/>
      <c r="E232" s="163">
        <f t="shared" ref="E232:E241" si="48">(10/15)/10</f>
        <v>6.6666666666666666E-2</v>
      </c>
      <c r="F232" s="159">
        <v>0</v>
      </c>
      <c r="G232" s="153" t="s">
        <v>202</v>
      </c>
      <c r="H232" s="152" t="str">
        <f t="shared" si="46"/>
        <v>100,00%</v>
      </c>
      <c r="I232" s="158">
        <f t="shared" ref="I232:I250" si="49">I231*H232</f>
        <v>1</v>
      </c>
      <c r="J232" s="149" t="e">
        <f t="shared" ca="1" si="47"/>
        <v>#DIV/0!</v>
      </c>
      <c r="K232" s="149" t="e">
        <f t="shared" ref="K232:K250" ca="1" si="50">K231*J232</f>
        <v>#DIV/0!</v>
      </c>
      <c r="L232" s="153">
        <f t="shared" si="38"/>
        <v>0</v>
      </c>
      <c r="M232" s="128"/>
      <c r="N232" s="128"/>
      <c r="O232" s="128"/>
      <c r="P232" s="128"/>
      <c r="Q232" s="128"/>
      <c r="R232" s="128"/>
      <c r="S232" s="128"/>
      <c r="T232" s="128"/>
    </row>
    <row r="233" spans="1:20" ht="15" x14ac:dyDescent="0.25">
      <c r="A233" s="409"/>
      <c r="B233" s="384"/>
      <c r="C233" s="164" t="s">
        <v>545</v>
      </c>
      <c r="D233" s="161"/>
      <c r="E233" s="163">
        <f t="shared" si="48"/>
        <v>6.6666666666666666E-2</v>
      </c>
      <c r="F233" s="159">
        <v>0</v>
      </c>
      <c r="G233" s="153" t="s">
        <v>202</v>
      </c>
      <c r="H233" s="152" t="str">
        <f t="shared" si="46"/>
        <v>100,00%</v>
      </c>
      <c r="I233" s="158">
        <f t="shared" si="49"/>
        <v>1</v>
      </c>
      <c r="J233" s="149" t="e">
        <f t="shared" ca="1" si="47"/>
        <v>#DIV/0!</v>
      </c>
      <c r="K233" s="149" t="e">
        <f t="shared" ca="1" si="50"/>
        <v>#DIV/0!</v>
      </c>
      <c r="L233" s="153">
        <f t="shared" ref="L233:L296" si="51">F233*E233</f>
        <v>0</v>
      </c>
      <c r="M233" s="128"/>
      <c r="N233" s="128"/>
      <c r="O233" s="128"/>
      <c r="P233" s="128"/>
      <c r="Q233" s="128"/>
      <c r="R233" s="128"/>
      <c r="S233" s="128"/>
      <c r="T233" s="128"/>
    </row>
    <row r="234" spans="1:20" ht="15" x14ac:dyDescent="0.25">
      <c r="A234" s="409"/>
      <c r="B234" s="384"/>
      <c r="C234" s="164" t="s">
        <v>544</v>
      </c>
      <c r="D234" s="161"/>
      <c r="E234" s="163">
        <f t="shared" si="48"/>
        <v>6.6666666666666666E-2</v>
      </c>
      <c r="F234" s="159">
        <v>0</v>
      </c>
      <c r="G234" s="153" t="s">
        <v>202</v>
      </c>
      <c r="H234" s="152" t="str">
        <f t="shared" si="46"/>
        <v>100,00%</v>
      </c>
      <c r="I234" s="158">
        <f t="shared" si="49"/>
        <v>1</v>
      </c>
      <c r="J234" s="149" t="e">
        <f t="shared" ca="1" si="47"/>
        <v>#DIV/0!</v>
      </c>
      <c r="K234" s="149" t="e">
        <f t="shared" ca="1" si="50"/>
        <v>#DIV/0!</v>
      </c>
      <c r="L234" s="153">
        <f t="shared" si="51"/>
        <v>0</v>
      </c>
      <c r="M234" s="128"/>
      <c r="N234" s="128"/>
      <c r="O234" s="128"/>
      <c r="P234" s="128"/>
      <c r="Q234" s="128"/>
      <c r="R234" s="128"/>
      <c r="S234" s="128"/>
      <c r="T234" s="128"/>
    </row>
    <row r="235" spans="1:20" ht="15" x14ac:dyDescent="0.25">
      <c r="A235" s="409"/>
      <c r="B235" s="384"/>
      <c r="C235" s="164" t="s">
        <v>543</v>
      </c>
      <c r="D235" s="161"/>
      <c r="E235" s="163">
        <f t="shared" si="48"/>
        <v>6.6666666666666666E-2</v>
      </c>
      <c r="F235" s="159">
        <v>0</v>
      </c>
      <c r="G235" s="153" t="s">
        <v>202</v>
      </c>
      <c r="H235" s="152" t="str">
        <f t="shared" si="46"/>
        <v>100,00%</v>
      </c>
      <c r="I235" s="158">
        <f t="shared" si="49"/>
        <v>1</v>
      </c>
      <c r="J235" s="149" t="e">
        <f t="shared" ca="1" si="47"/>
        <v>#DIV/0!</v>
      </c>
      <c r="K235" s="149" t="e">
        <f t="shared" ca="1" si="50"/>
        <v>#DIV/0!</v>
      </c>
      <c r="L235" s="153">
        <f t="shared" si="51"/>
        <v>0</v>
      </c>
      <c r="M235" s="128"/>
      <c r="N235" s="128"/>
      <c r="O235" s="128"/>
      <c r="P235" s="128"/>
      <c r="Q235" s="128"/>
      <c r="R235" s="128"/>
      <c r="S235" s="128"/>
      <c r="T235" s="128"/>
    </row>
    <row r="236" spans="1:20" ht="15" x14ac:dyDescent="0.25">
      <c r="A236" s="409"/>
      <c r="B236" s="384"/>
      <c r="C236" s="164" t="s">
        <v>542</v>
      </c>
      <c r="D236" s="161"/>
      <c r="E236" s="163">
        <f t="shared" si="48"/>
        <v>6.6666666666666666E-2</v>
      </c>
      <c r="F236" s="159">
        <v>0</v>
      </c>
      <c r="G236" s="153" t="s">
        <v>202</v>
      </c>
      <c r="H236" s="152" t="str">
        <f t="shared" si="46"/>
        <v>100,00%</v>
      </c>
      <c r="I236" s="158">
        <f t="shared" si="49"/>
        <v>1</v>
      </c>
      <c r="J236" s="149" t="e">
        <f t="shared" ca="1" si="47"/>
        <v>#DIV/0!</v>
      </c>
      <c r="K236" s="149" t="e">
        <f t="shared" ca="1" si="50"/>
        <v>#DIV/0!</v>
      </c>
      <c r="L236" s="153">
        <f t="shared" si="51"/>
        <v>0</v>
      </c>
      <c r="M236" s="128"/>
      <c r="N236" s="128"/>
      <c r="O236" s="128"/>
      <c r="P236" s="128"/>
      <c r="Q236" s="128"/>
      <c r="R236" s="128"/>
      <c r="S236" s="128"/>
      <c r="T236" s="128"/>
    </row>
    <row r="237" spans="1:20" ht="15" x14ac:dyDescent="0.25">
      <c r="A237" s="409"/>
      <c r="B237" s="384"/>
      <c r="C237" s="164" t="s">
        <v>541</v>
      </c>
      <c r="D237" s="161"/>
      <c r="E237" s="163">
        <f t="shared" si="48"/>
        <v>6.6666666666666666E-2</v>
      </c>
      <c r="F237" s="159">
        <v>0</v>
      </c>
      <c r="G237" s="153" t="s">
        <v>202</v>
      </c>
      <c r="H237" s="152" t="str">
        <f t="shared" si="46"/>
        <v>100,00%</v>
      </c>
      <c r="I237" s="158">
        <f t="shared" si="49"/>
        <v>1</v>
      </c>
      <c r="J237" s="149" t="e">
        <f t="shared" ca="1" si="47"/>
        <v>#DIV/0!</v>
      </c>
      <c r="K237" s="149" t="e">
        <f t="shared" ca="1" si="50"/>
        <v>#DIV/0!</v>
      </c>
      <c r="L237" s="153">
        <f t="shared" si="51"/>
        <v>0</v>
      </c>
      <c r="M237" s="128"/>
      <c r="N237" s="128"/>
      <c r="O237" s="128"/>
      <c r="P237" s="128"/>
      <c r="Q237" s="128"/>
      <c r="R237" s="128"/>
      <c r="S237" s="128"/>
      <c r="T237" s="128"/>
    </row>
    <row r="238" spans="1:20" ht="15" x14ac:dyDescent="0.25">
      <c r="A238" s="409"/>
      <c r="B238" s="384"/>
      <c r="C238" s="164" t="s">
        <v>540</v>
      </c>
      <c r="D238" s="161"/>
      <c r="E238" s="163">
        <f t="shared" si="48"/>
        <v>6.6666666666666666E-2</v>
      </c>
      <c r="F238" s="159">
        <v>0</v>
      </c>
      <c r="G238" s="153" t="s">
        <v>202</v>
      </c>
      <c r="H238" s="152" t="str">
        <f t="shared" si="46"/>
        <v>100,00%</v>
      </c>
      <c r="I238" s="158">
        <f t="shared" si="49"/>
        <v>1</v>
      </c>
      <c r="J238" s="149" t="e">
        <f t="shared" ca="1" si="47"/>
        <v>#DIV/0!</v>
      </c>
      <c r="K238" s="149" t="e">
        <f t="shared" ca="1" si="50"/>
        <v>#DIV/0!</v>
      </c>
      <c r="L238" s="153">
        <f t="shared" si="51"/>
        <v>0</v>
      </c>
      <c r="M238" s="128"/>
      <c r="N238" s="128"/>
      <c r="O238" s="128"/>
      <c r="P238" s="128"/>
      <c r="Q238" s="128"/>
      <c r="R238" s="128"/>
      <c r="S238" s="128"/>
      <c r="T238" s="128"/>
    </row>
    <row r="239" spans="1:20" ht="15" x14ac:dyDescent="0.25">
      <c r="A239" s="409"/>
      <c r="B239" s="384"/>
      <c r="C239" s="164" t="s">
        <v>539</v>
      </c>
      <c r="D239" s="161"/>
      <c r="E239" s="163">
        <f t="shared" si="48"/>
        <v>6.6666666666666666E-2</v>
      </c>
      <c r="F239" s="159">
        <v>0</v>
      </c>
      <c r="G239" s="153" t="s">
        <v>202</v>
      </c>
      <c r="H239" s="152" t="str">
        <f t="shared" si="46"/>
        <v>100,00%</v>
      </c>
      <c r="I239" s="158">
        <f t="shared" si="49"/>
        <v>1</v>
      </c>
      <c r="J239" s="149" t="e">
        <f t="shared" ca="1" si="47"/>
        <v>#DIV/0!</v>
      </c>
      <c r="K239" s="149" t="e">
        <f t="shared" ca="1" si="50"/>
        <v>#DIV/0!</v>
      </c>
      <c r="L239" s="153">
        <f t="shared" si="51"/>
        <v>0</v>
      </c>
      <c r="M239" s="128"/>
      <c r="N239" s="128"/>
      <c r="O239" s="128"/>
      <c r="P239" s="128"/>
      <c r="Q239" s="128"/>
      <c r="R239" s="128"/>
      <c r="S239" s="128"/>
      <c r="T239" s="128"/>
    </row>
    <row r="240" spans="1:20" ht="15" x14ac:dyDescent="0.25">
      <c r="A240" s="409"/>
      <c r="B240" s="384"/>
      <c r="C240" s="164" t="s">
        <v>538</v>
      </c>
      <c r="D240" s="161"/>
      <c r="E240" s="163">
        <f t="shared" si="48"/>
        <v>6.6666666666666666E-2</v>
      </c>
      <c r="F240" s="159">
        <v>0</v>
      </c>
      <c r="G240" s="153" t="s">
        <v>202</v>
      </c>
      <c r="H240" s="152" t="str">
        <f t="shared" si="46"/>
        <v>100,00%</v>
      </c>
      <c r="I240" s="158">
        <f t="shared" si="49"/>
        <v>1</v>
      </c>
      <c r="J240" s="149" t="e">
        <f t="shared" ca="1" si="47"/>
        <v>#DIV/0!</v>
      </c>
      <c r="K240" s="149" t="e">
        <f t="shared" ca="1" si="50"/>
        <v>#DIV/0!</v>
      </c>
      <c r="L240" s="153">
        <f t="shared" si="51"/>
        <v>0</v>
      </c>
      <c r="M240" s="128"/>
      <c r="N240" s="128"/>
      <c r="O240" s="128"/>
      <c r="P240" s="128"/>
      <c r="Q240" s="128"/>
      <c r="R240" s="128"/>
      <c r="S240" s="128"/>
      <c r="T240" s="128"/>
    </row>
    <row r="241" spans="1:20" ht="15" x14ac:dyDescent="0.25">
      <c r="A241" s="409"/>
      <c r="B241" s="384"/>
      <c r="C241" s="164" t="s">
        <v>537</v>
      </c>
      <c r="D241" s="161"/>
      <c r="E241" s="163">
        <f t="shared" si="48"/>
        <v>6.6666666666666666E-2</v>
      </c>
      <c r="F241" s="159">
        <v>0</v>
      </c>
      <c r="G241" s="153" t="s">
        <v>202</v>
      </c>
      <c r="H241" s="152" t="str">
        <f t="shared" si="46"/>
        <v>100,00%</v>
      </c>
      <c r="I241" s="158">
        <f t="shared" si="49"/>
        <v>1</v>
      </c>
      <c r="J241" s="149" t="e">
        <f t="shared" ca="1" si="47"/>
        <v>#DIV/0!</v>
      </c>
      <c r="K241" s="149" t="e">
        <f t="shared" ca="1" si="50"/>
        <v>#DIV/0!</v>
      </c>
      <c r="L241" s="153">
        <f t="shared" si="51"/>
        <v>0</v>
      </c>
      <c r="M241" s="128"/>
      <c r="N241" s="128"/>
      <c r="O241" s="128"/>
      <c r="P241" s="128"/>
      <c r="Q241" s="128"/>
      <c r="R241" s="128"/>
      <c r="S241" s="128"/>
      <c r="T241" s="128"/>
    </row>
    <row r="242" spans="1:20" ht="15" x14ac:dyDescent="0.25">
      <c r="A242" s="409"/>
      <c r="B242" s="384" t="s">
        <v>536</v>
      </c>
      <c r="C242" s="164" t="s">
        <v>535</v>
      </c>
      <c r="D242" s="161"/>
      <c r="E242" s="163">
        <f>(5/15)/5</f>
        <v>6.6666666666666666E-2</v>
      </c>
      <c r="F242" s="159">
        <v>0</v>
      </c>
      <c r="G242" s="153" t="s">
        <v>202</v>
      </c>
      <c r="H242" s="152" t="str">
        <f t="shared" si="46"/>
        <v>100,00%</v>
      </c>
      <c r="I242" s="158">
        <f t="shared" si="49"/>
        <v>1</v>
      </c>
      <c r="J242" s="149" t="e">
        <f t="shared" ca="1" si="47"/>
        <v>#DIV/0!</v>
      </c>
      <c r="K242" s="149" t="e">
        <f t="shared" ca="1" si="50"/>
        <v>#DIV/0!</v>
      </c>
      <c r="L242" s="153">
        <f t="shared" si="51"/>
        <v>0</v>
      </c>
      <c r="M242" s="128"/>
      <c r="N242" s="128"/>
      <c r="O242" s="128"/>
      <c r="P242" s="128"/>
      <c r="Q242" s="128"/>
      <c r="R242" s="128"/>
      <c r="S242" s="128"/>
      <c r="T242" s="128"/>
    </row>
    <row r="243" spans="1:20" ht="15" x14ac:dyDescent="0.25">
      <c r="A243" s="409"/>
      <c r="B243" s="384"/>
      <c r="C243" s="164" t="s">
        <v>534</v>
      </c>
      <c r="D243" s="161"/>
      <c r="E243" s="163">
        <f>(5/15)/5</f>
        <v>6.6666666666666666E-2</v>
      </c>
      <c r="F243" s="159">
        <v>0</v>
      </c>
      <c r="G243" s="153" t="s">
        <v>202</v>
      </c>
      <c r="H243" s="152" t="str">
        <f t="shared" si="46"/>
        <v>100,00%</v>
      </c>
      <c r="I243" s="158">
        <f t="shared" si="49"/>
        <v>1</v>
      </c>
      <c r="J243" s="149" t="e">
        <f t="shared" ca="1" si="47"/>
        <v>#DIV/0!</v>
      </c>
      <c r="K243" s="149" t="e">
        <f t="shared" ca="1" si="50"/>
        <v>#DIV/0!</v>
      </c>
      <c r="L243" s="153">
        <f t="shared" si="51"/>
        <v>0</v>
      </c>
      <c r="M243" s="128"/>
      <c r="N243" s="128"/>
      <c r="O243" s="128"/>
      <c r="P243" s="128"/>
      <c r="Q243" s="128"/>
      <c r="R243" s="128"/>
      <c r="S243" s="128"/>
      <c r="T243" s="128"/>
    </row>
    <row r="244" spans="1:20" ht="15" x14ac:dyDescent="0.25">
      <c r="A244" s="409"/>
      <c r="B244" s="384"/>
      <c r="C244" s="164" t="s">
        <v>533</v>
      </c>
      <c r="D244" s="161"/>
      <c r="E244" s="163">
        <f>(5/15)/5</f>
        <v>6.6666666666666666E-2</v>
      </c>
      <c r="F244" s="159">
        <v>0</v>
      </c>
      <c r="G244" s="153" t="s">
        <v>202</v>
      </c>
      <c r="H244" s="152" t="str">
        <f t="shared" si="46"/>
        <v>100,00%</v>
      </c>
      <c r="I244" s="158">
        <f t="shared" si="49"/>
        <v>1</v>
      </c>
      <c r="J244" s="149" t="e">
        <f t="shared" ca="1" si="47"/>
        <v>#DIV/0!</v>
      </c>
      <c r="K244" s="149" t="e">
        <f t="shared" ca="1" si="50"/>
        <v>#DIV/0!</v>
      </c>
      <c r="L244" s="153">
        <f t="shared" si="51"/>
        <v>0</v>
      </c>
      <c r="M244" s="128"/>
      <c r="N244" s="128"/>
      <c r="O244" s="128"/>
      <c r="P244" s="128"/>
      <c r="Q244" s="128"/>
      <c r="R244" s="128"/>
      <c r="S244" s="128"/>
      <c r="T244" s="128"/>
    </row>
    <row r="245" spans="1:20" ht="15" x14ac:dyDescent="0.25">
      <c r="A245" s="409"/>
      <c r="B245" s="384"/>
      <c r="C245" s="164" t="s">
        <v>532</v>
      </c>
      <c r="D245" s="161"/>
      <c r="E245" s="163">
        <f>(5/15)/5</f>
        <v>6.6666666666666666E-2</v>
      </c>
      <c r="F245" s="159">
        <v>0</v>
      </c>
      <c r="G245" s="153" t="s">
        <v>202</v>
      </c>
      <c r="H245" s="152" t="str">
        <f t="shared" si="46"/>
        <v>100,00%</v>
      </c>
      <c r="I245" s="158">
        <f t="shared" si="49"/>
        <v>1</v>
      </c>
      <c r="J245" s="149" t="e">
        <f t="shared" ca="1" si="47"/>
        <v>#DIV/0!</v>
      </c>
      <c r="K245" s="149" t="e">
        <f t="shared" ca="1" si="50"/>
        <v>#DIV/0!</v>
      </c>
      <c r="L245" s="153">
        <f t="shared" si="51"/>
        <v>0</v>
      </c>
      <c r="M245" s="128"/>
      <c r="N245" s="128"/>
      <c r="O245" s="128"/>
      <c r="P245" s="128"/>
      <c r="Q245" s="128"/>
      <c r="R245" s="128"/>
      <c r="S245" s="128"/>
      <c r="T245" s="128"/>
    </row>
    <row r="246" spans="1:20" ht="15" x14ac:dyDescent="0.25">
      <c r="A246" s="409"/>
      <c r="B246" s="384"/>
      <c r="C246" s="164" t="s">
        <v>531</v>
      </c>
      <c r="D246" s="161"/>
      <c r="E246" s="163">
        <f>(5/15)/5</f>
        <v>6.6666666666666666E-2</v>
      </c>
      <c r="F246" s="159">
        <v>0</v>
      </c>
      <c r="G246" s="153" t="s">
        <v>202</v>
      </c>
      <c r="H246" s="152" t="str">
        <f t="shared" si="46"/>
        <v>100,00%</v>
      </c>
      <c r="I246" s="158">
        <f t="shared" si="49"/>
        <v>1</v>
      </c>
      <c r="J246" s="149" t="e">
        <f t="shared" ca="1" si="47"/>
        <v>#DIV/0!</v>
      </c>
      <c r="K246" s="149" t="e">
        <f t="shared" ca="1" si="50"/>
        <v>#DIV/0!</v>
      </c>
      <c r="L246" s="153">
        <f t="shared" si="51"/>
        <v>0</v>
      </c>
      <c r="M246" s="128"/>
      <c r="N246" s="128"/>
      <c r="O246" s="128"/>
      <c r="P246" s="128"/>
      <c r="Q246" s="128"/>
      <c r="R246" s="128"/>
      <c r="S246" s="128"/>
      <c r="T246" s="128"/>
    </row>
    <row r="247" spans="1:20" ht="15" x14ac:dyDescent="0.25">
      <c r="A247" s="419" t="s">
        <v>530</v>
      </c>
      <c r="B247" s="387"/>
      <c r="C247" s="420" t="s">
        <v>529</v>
      </c>
      <c r="D247" s="161" t="s">
        <v>528</v>
      </c>
      <c r="E247" s="160">
        <v>1</v>
      </c>
      <c r="F247" s="159">
        <v>0</v>
      </c>
      <c r="G247" s="153" t="s">
        <v>202</v>
      </c>
      <c r="H247" s="152" t="str">
        <f t="shared" si="46"/>
        <v>100,00%</v>
      </c>
      <c r="I247" s="158">
        <f t="shared" si="49"/>
        <v>1</v>
      </c>
      <c r="J247" s="149" t="e">
        <f t="shared" ca="1" si="47"/>
        <v>#DIV/0!</v>
      </c>
      <c r="K247" s="149" t="e">
        <f t="shared" ca="1" si="50"/>
        <v>#DIV/0!</v>
      </c>
      <c r="L247" s="153">
        <f t="shared" si="51"/>
        <v>0</v>
      </c>
      <c r="M247" s="128"/>
      <c r="N247" s="128"/>
      <c r="O247" s="128"/>
      <c r="P247" s="128"/>
      <c r="Q247" s="128"/>
      <c r="R247" s="128"/>
      <c r="S247" s="128"/>
      <c r="T247" s="128"/>
    </row>
    <row r="248" spans="1:20" ht="15" x14ac:dyDescent="0.25">
      <c r="A248" s="386"/>
      <c r="B248" s="387"/>
      <c r="C248" s="420"/>
      <c r="D248" s="161" t="s">
        <v>211</v>
      </c>
      <c r="E248" s="160">
        <v>0.5</v>
      </c>
      <c r="F248" s="159">
        <v>0</v>
      </c>
      <c r="G248" s="153" t="s">
        <v>202</v>
      </c>
      <c r="H248" s="152" t="str">
        <f t="shared" si="46"/>
        <v>100,00%</v>
      </c>
      <c r="I248" s="158">
        <f t="shared" si="49"/>
        <v>1</v>
      </c>
      <c r="J248" s="149" t="e">
        <f t="shared" ca="1" si="47"/>
        <v>#DIV/0!</v>
      </c>
      <c r="K248" s="149" t="e">
        <f t="shared" ca="1" si="50"/>
        <v>#DIV/0!</v>
      </c>
      <c r="L248" s="153">
        <f t="shared" si="51"/>
        <v>0</v>
      </c>
      <c r="M248" s="128"/>
      <c r="N248" s="128"/>
      <c r="O248" s="128"/>
      <c r="P248" s="128"/>
      <c r="Q248" s="128"/>
      <c r="R248" s="128"/>
      <c r="S248" s="128"/>
      <c r="T248" s="128"/>
    </row>
    <row r="249" spans="1:20" ht="15" x14ac:dyDescent="0.25">
      <c r="A249" s="386"/>
      <c r="B249" s="387"/>
      <c r="C249" s="420"/>
      <c r="D249" s="161" t="s">
        <v>210</v>
      </c>
      <c r="E249" s="160">
        <v>0.25</v>
      </c>
      <c r="F249" s="159">
        <v>0</v>
      </c>
      <c r="G249" s="153" t="s">
        <v>851</v>
      </c>
      <c r="H249" s="152" t="str">
        <f t="shared" si="46"/>
        <v>100,00%</v>
      </c>
      <c r="I249" s="158">
        <f t="shared" si="49"/>
        <v>1</v>
      </c>
      <c r="J249" s="149" t="e">
        <f t="shared" ca="1" si="47"/>
        <v>#DIV/0!</v>
      </c>
      <c r="K249" s="149" t="e">
        <f t="shared" ca="1" si="50"/>
        <v>#DIV/0!</v>
      </c>
      <c r="L249" s="153">
        <f t="shared" si="51"/>
        <v>0</v>
      </c>
      <c r="M249" s="128"/>
      <c r="N249" s="128"/>
      <c r="O249" s="128"/>
      <c r="P249" s="128"/>
      <c r="Q249" s="128"/>
      <c r="R249" s="128"/>
      <c r="S249" s="128"/>
      <c r="T249" s="128"/>
    </row>
    <row r="250" spans="1:20" ht="15.75" thickBot="1" x14ac:dyDescent="0.3">
      <c r="A250" s="388"/>
      <c r="B250" s="389"/>
      <c r="C250" s="421"/>
      <c r="D250" s="156" t="s">
        <v>209</v>
      </c>
      <c r="E250" s="155">
        <v>1</v>
      </c>
      <c r="F250" s="154">
        <v>0</v>
      </c>
      <c r="G250" s="137" t="s">
        <v>202</v>
      </c>
      <c r="H250" s="136" t="str">
        <f t="shared" si="46"/>
        <v>100,00%</v>
      </c>
      <c r="I250" s="151">
        <f t="shared" si="49"/>
        <v>1</v>
      </c>
      <c r="J250" s="150" t="e">
        <f t="shared" ca="1" si="47"/>
        <v>#DIV/0!</v>
      </c>
      <c r="K250" s="150" t="e">
        <f t="shared" ca="1" si="50"/>
        <v>#DIV/0!</v>
      </c>
      <c r="L250" s="153">
        <f t="shared" si="51"/>
        <v>0</v>
      </c>
      <c r="M250" s="128"/>
      <c r="N250" s="128"/>
      <c r="O250" s="128"/>
      <c r="P250" s="128"/>
      <c r="Q250" s="128"/>
      <c r="R250" s="128"/>
      <c r="S250" s="128"/>
      <c r="T250" s="128"/>
    </row>
    <row r="251" spans="1:20" ht="16.5" thickBot="1" x14ac:dyDescent="0.3">
      <c r="A251" s="364" t="s">
        <v>201</v>
      </c>
      <c r="B251" s="365"/>
      <c r="C251" s="365"/>
      <c r="D251" s="365"/>
      <c r="E251" s="365"/>
      <c r="F251" s="365"/>
      <c r="G251" s="365"/>
      <c r="H251" s="366"/>
      <c r="I251" s="130">
        <f>I250</f>
        <v>1</v>
      </c>
      <c r="J251" s="172"/>
      <c r="K251" s="130" t="e">
        <f ca="1">K250</f>
        <v>#DIV/0!</v>
      </c>
      <c r="L251" s="128"/>
      <c r="M251" s="128"/>
      <c r="N251" s="128"/>
      <c r="O251" s="128"/>
      <c r="P251" s="128"/>
      <c r="Q251" s="128"/>
      <c r="R251" s="128"/>
      <c r="S251" s="128"/>
      <c r="T251" s="128"/>
    </row>
    <row r="252" spans="1:20" ht="16.5" thickBot="1" x14ac:dyDescent="0.3">
      <c r="A252" s="430" t="s">
        <v>527</v>
      </c>
      <c r="B252" s="431"/>
      <c r="C252" s="431"/>
      <c r="D252" s="431"/>
      <c r="E252" s="431"/>
      <c r="F252" s="431"/>
      <c r="G252" s="431"/>
      <c r="H252" s="431"/>
      <c r="I252" s="431"/>
      <c r="J252" s="431"/>
      <c r="K252" s="439"/>
      <c r="L252" s="128"/>
      <c r="M252" s="128"/>
      <c r="N252" s="128"/>
      <c r="O252" s="128"/>
      <c r="P252" s="128"/>
      <c r="Q252" s="128"/>
      <c r="R252" s="128"/>
      <c r="S252" s="128"/>
      <c r="T252" s="128"/>
    </row>
    <row r="253" spans="1:20" ht="15" x14ac:dyDescent="0.25">
      <c r="A253" s="414" t="s">
        <v>526</v>
      </c>
      <c r="B253" s="416" t="s">
        <v>525</v>
      </c>
      <c r="C253" s="171" t="s">
        <v>524</v>
      </c>
      <c r="D253" s="417" t="s">
        <v>523</v>
      </c>
      <c r="E253" s="170">
        <f t="shared" ref="E253:E258" si="52">1/6</f>
        <v>0.16666666666666666</v>
      </c>
      <c r="F253" s="153">
        <v>0</v>
      </c>
      <c r="G253" s="153" t="s">
        <v>202</v>
      </c>
      <c r="H253" s="152" t="str">
        <f t="shared" ref="H253:H316" si="53">IF(G253="O",(($O$13-(F253*E253))/($O$13)),"100,00%")</f>
        <v>100,00%</v>
      </c>
      <c r="I253" s="169" t="str">
        <f>H253</f>
        <v>100,00%</v>
      </c>
      <c r="J253" s="146">
        <f t="shared" ref="J253:J316" ca="1" si="54">(($O$13-(F253*E253))/($O$13))</f>
        <v>1</v>
      </c>
      <c r="K253" s="146">
        <f ca="1">J253</f>
        <v>1</v>
      </c>
      <c r="L253" s="153">
        <f t="shared" si="51"/>
        <v>0</v>
      </c>
      <c r="M253" s="128"/>
      <c r="N253" s="128"/>
      <c r="O253" s="128"/>
      <c r="P253" s="128"/>
      <c r="Q253" s="128"/>
      <c r="R253" s="128"/>
      <c r="S253" s="128"/>
      <c r="T253" s="128"/>
    </row>
    <row r="254" spans="1:20" ht="15" x14ac:dyDescent="0.25">
      <c r="A254" s="415"/>
      <c r="B254" s="406"/>
      <c r="C254" s="164" t="s">
        <v>522</v>
      </c>
      <c r="D254" s="385"/>
      <c r="E254" s="163">
        <f t="shared" si="52"/>
        <v>0.16666666666666666</v>
      </c>
      <c r="F254" s="159">
        <v>0</v>
      </c>
      <c r="G254" s="153" t="s">
        <v>202</v>
      </c>
      <c r="H254" s="152" t="str">
        <f t="shared" si="53"/>
        <v>100,00%</v>
      </c>
      <c r="I254" s="158">
        <f t="shared" ref="I254:I317" si="55">I253*H254</f>
        <v>1</v>
      </c>
      <c r="J254" s="149">
        <f t="shared" ca="1" si="54"/>
        <v>1</v>
      </c>
      <c r="K254" s="149">
        <f t="shared" ref="K254:K317" ca="1" si="56">K253*J254</f>
        <v>1</v>
      </c>
      <c r="L254" s="153">
        <f t="shared" si="51"/>
        <v>0</v>
      </c>
      <c r="M254" s="128"/>
      <c r="N254" s="128"/>
      <c r="O254" s="128"/>
      <c r="P254" s="128"/>
      <c r="Q254" s="128"/>
      <c r="R254" s="128"/>
      <c r="S254" s="128"/>
      <c r="T254" s="128"/>
    </row>
    <row r="255" spans="1:20" ht="15" x14ac:dyDescent="0.25">
      <c r="A255" s="415"/>
      <c r="B255" s="406"/>
      <c r="C255" s="164" t="s">
        <v>521</v>
      </c>
      <c r="D255" s="385"/>
      <c r="E255" s="163">
        <f t="shared" si="52"/>
        <v>0.16666666666666666</v>
      </c>
      <c r="F255" s="159">
        <v>0</v>
      </c>
      <c r="G255" s="153" t="s">
        <v>202</v>
      </c>
      <c r="H255" s="152" t="str">
        <f t="shared" si="53"/>
        <v>100,00%</v>
      </c>
      <c r="I255" s="158">
        <f t="shared" si="55"/>
        <v>1</v>
      </c>
      <c r="J255" s="149">
        <f t="shared" ca="1" si="54"/>
        <v>1</v>
      </c>
      <c r="K255" s="149">
        <f t="shared" ca="1" si="56"/>
        <v>1</v>
      </c>
      <c r="L255" s="153">
        <f t="shared" si="51"/>
        <v>0</v>
      </c>
      <c r="M255" s="128"/>
      <c r="N255" s="128"/>
      <c r="O255" s="128"/>
      <c r="P255" s="128"/>
      <c r="Q255" s="128"/>
      <c r="R255" s="128"/>
      <c r="S255" s="128"/>
      <c r="T255" s="128"/>
    </row>
    <row r="256" spans="1:20" ht="15" x14ac:dyDescent="0.25">
      <c r="A256" s="415"/>
      <c r="B256" s="406"/>
      <c r="C256" s="164" t="s">
        <v>520</v>
      </c>
      <c r="D256" s="385"/>
      <c r="E256" s="163">
        <f t="shared" si="52"/>
        <v>0.16666666666666666</v>
      </c>
      <c r="F256" s="159">
        <v>0</v>
      </c>
      <c r="G256" s="153" t="s">
        <v>851</v>
      </c>
      <c r="H256" s="152" t="str">
        <f t="shared" si="53"/>
        <v>100,00%</v>
      </c>
      <c r="I256" s="158">
        <f t="shared" si="55"/>
        <v>1</v>
      </c>
      <c r="J256" s="149">
        <f t="shared" ca="1" si="54"/>
        <v>1</v>
      </c>
      <c r="K256" s="149">
        <f t="shared" ca="1" si="56"/>
        <v>1</v>
      </c>
      <c r="L256" s="153">
        <f t="shared" si="51"/>
        <v>0</v>
      </c>
      <c r="M256" s="128"/>
      <c r="N256" s="128"/>
      <c r="O256" s="128"/>
      <c r="P256" s="128"/>
      <c r="Q256" s="128"/>
      <c r="R256" s="128"/>
      <c r="S256" s="128"/>
      <c r="T256" s="128"/>
    </row>
    <row r="257" spans="1:20" ht="15" x14ac:dyDescent="0.25">
      <c r="A257" s="415"/>
      <c r="B257" s="406"/>
      <c r="C257" s="164" t="s">
        <v>519</v>
      </c>
      <c r="D257" s="385"/>
      <c r="E257" s="163">
        <f t="shared" si="52"/>
        <v>0.16666666666666666</v>
      </c>
      <c r="F257" s="159">
        <v>0</v>
      </c>
      <c r="G257" s="153" t="s">
        <v>202</v>
      </c>
      <c r="H257" s="152" t="str">
        <f t="shared" si="53"/>
        <v>100,00%</v>
      </c>
      <c r="I257" s="158">
        <f t="shared" si="55"/>
        <v>1</v>
      </c>
      <c r="J257" s="149">
        <f t="shared" ca="1" si="54"/>
        <v>1</v>
      </c>
      <c r="K257" s="149">
        <f t="shared" ca="1" si="56"/>
        <v>1</v>
      </c>
      <c r="L257" s="153">
        <f t="shared" si="51"/>
        <v>0</v>
      </c>
      <c r="M257" s="128"/>
      <c r="N257" s="128"/>
      <c r="O257" s="128"/>
      <c r="P257" s="128"/>
      <c r="Q257" s="128"/>
      <c r="R257" s="128"/>
      <c r="S257" s="128"/>
      <c r="T257" s="128"/>
    </row>
    <row r="258" spans="1:20" ht="15" x14ac:dyDescent="0.25">
      <c r="A258" s="415"/>
      <c r="B258" s="406"/>
      <c r="C258" s="164" t="s">
        <v>518</v>
      </c>
      <c r="D258" s="385"/>
      <c r="E258" s="163">
        <f t="shared" si="52"/>
        <v>0.16666666666666666</v>
      </c>
      <c r="F258" s="159">
        <v>0</v>
      </c>
      <c r="G258" s="153" t="s">
        <v>202</v>
      </c>
      <c r="H258" s="152" t="str">
        <f t="shared" si="53"/>
        <v>100,00%</v>
      </c>
      <c r="I258" s="158">
        <f t="shared" si="55"/>
        <v>1</v>
      </c>
      <c r="J258" s="149">
        <f t="shared" ca="1" si="54"/>
        <v>1</v>
      </c>
      <c r="K258" s="149">
        <f t="shared" ca="1" si="56"/>
        <v>1</v>
      </c>
      <c r="L258" s="153">
        <f t="shared" si="51"/>
        <v>0</v>
      </c>
      <c r="M258" s="128"/>
      <c r="N258" s="128"/>
      <c r="O258" s="128"/>
      <c r="P258" s="128"/>
      <c r="Q258" s="128"/>
      <c r="R258" s="128"/>
      <c r="S258" s="128"/>
      <c r="T258" s="128"/>
    </row>
    <row r="259" spans="1:20" ht="15" x14ac:dyDescent="0.25">
      <c r="A259" s="415"/>
      <c r="B259" s="406"/>
      <c r="C259" s="164" t="s">
        <v>517</v>
      </c>
      <c r="D259" s="385" t="s">
        <v>516</v>
      </c>
      <c r="E259" s="163">
        <f t="shared" ref="E259:E279" si="57">(1/6)/2</f>
        <v>8.3333333333333329E-2</v>
      </c>
      <c r="F259" s="159">
        <v>0</v>
      </c>
      <c r="G259" s="153" t="s">
        <v>202</v>
      </c>
      <c r="H259" s="152" t="str">
        <f t="shared" si="53"/>
        <v>100,00%</v>
      </c>
      <c r="I259" s="158">
        <f t="shared" si="55"/>
        <v>1</v>
      </c>
      <c r="J259" s="149">
        <f t="shared" ca="1" si="54"/>
        <v>1</v>
      </c>
      <c r="K259" s="149">
        <f t="shared" ca="1" si="56"/>
        <v>1</v>
      </c>
      <c r="L259" s="153">
        <f t="shared" si="51"/>
        <v>0</v>
      </c>
      <c r="M259" s="128"/>
      <c r="N259" s="128"/>
      <c r="O259" s="128"/>
      <c r="P259" s="128"/>
      <c r="Q259" s="128"/>
      <c r="R259" s="128"/>
      <c r="S259" s="128"/>
      <c r="T259" s="128"/>
    </row>
    <row r="260" spans="1:20" ht="15" x14ac:dyDescent="0.25">
      <c r="A260" s="415"/>
      <c r="B260" s="406"/>
      <c r="C260" s="164" t="s">
        <v>515</v>
      </c>
      <c r="D260" s="385"/>
      <c r="E260" s="163">
        <f t="shared" si="57"/>
        <v>8.3333333333333329E-2</v>
      </c>
      <c r="F260" s="159">
        <v>0</v>
      </c>
      <c r="G260" s="153" t="s">
        <v>202</v>
      </c>
      <c r="H260" s="152" t="str">
        <f t="shared" si="53"/>
        <v>100,00%</v>
      </c>
      <c r="I260" s="158">
        <f t="shared" si="55"/>
        <v>1</v>
      </c>
      <c r="J260" s="149">
        <f t="shared" ca="1" si="54"/>
        <v>1</v>
      </c>
      <c r="K260" s="149">
        <f t="shared" ca="1" si="56"/>
        <v>1</v>
      </c>
      <c r="L260" s="153">
        <f t="shared" si="51"/>
        <v>0</v>
      </c>
      <c r="M260" s="128"/>
      <c r="N260" s="128"/>
      <c r="O260" s="128"/>
      <c r="P260" s="128"/>
      <c r="Q260" s="128"/>
      <c r="R260" s="128"/>
      <c r="S260" s="128"/>
      <c r="T260" s="128"/>
    </row>
    <row r="261" spans="1:20" ht="15" x14ac:dyDescent="0.25">
      <c r="A261" s="415"/>
      <c r="B261" s="406"/>
      <c r="C261" s="164" t="s">
        <v>514</v>
      </c>
      <c r="D261" s="385"/>
      <c r="E261" s="163">
        <f t="shared" si="57"/>
        <v>8.3333333333333329E-2</v>
      </c>
      <c r="F261" s="159">
        <v>0</v>
      </c>
      <c r="G261" s="153" t="s">
        <v>202</v>
      </c>
      <c r="H261" s="152" t="str">
        <f t="shared" si="53"/>
        <v>100,00%</v>
      </c>
      <c r="I261" s="158">
        <f t="shared" si="55"/>
        <v>1</v>
      </c>
      <c r="J261" s="149">
        <f t="shared" ca="1" si="54"/>
        <v>1</v>
      </c>
      <c r="K261" s="149">
        <f t="shared" ca="1" si="56"/>
        <v>1</v>
      </c>
      <c r="L261" s="153">
        <f t="shared" si="51"/>
        <v>0</v>
      </c>
      <c r="M261" s="128"/>
      <c r="N261" s="128"/>
      <c r="O261" s="128"/>
      <c r="P261" s="128"/>
      <c r="Q261" s="128"/>
      <c r="R261" s="128"/>
      <c r="S261" s="128"/>
      <c r="T261" s="128"/>
    </row>
    <row r="262" spans="1:20" ht="15" x14ac:dyDescent="0.25">
      <c r="A262" s="415"/>
      <c r="B262" s="406"/>
      <c r="C262" s="164" t="s">
        <v>513</v>
      </c>
      <c r="D262" s="385" t="s">
        <v>512</v>
      </c>
      <c r="E262" s="163">
        <f t="shared" si="57"/>
        <v>8.3333333333333329E-2</v>
      </c>
      <c r="F262" s="159">
        <v>0</v>
      </c>
      <c r="G262" s="153" t="s">
        <v>202</v>
      </c>
      <c r="H262" s="152" t="str">
        <f t="shared" si="53"/>
        <v>100,00%</v>
      </c>
      <c r="I262" s="158">
        <f t="shared" si="55"/>
        <v>1</v>
      </c>
      <c r="J262" s="149">
        <f t="shared" ca="1" si="54"/>
        <v>1</v>
      </c>
      <c r="K262" s="149">
        <f t="shared" ca="1" si="56"/>
        <v>1</v>
      </c>
      <c r="L262" s="153">
        <f t="shared" si="51"/>
        <v>0</v>
      </c>
      <c r="M262" s="128"/>
      <c r="N262" s="128"/>
      <c r="O262" s="128"/>
      <c r="P262" s="128"/>
      <c r="Q262" s="128"/>
      <c r="R262" s="128"/>
      <c r="S262" s="128"/>
      <c r="T262" s="128"/>
    </row>
    <row r="263" spans="1:20" ht="15" x14ac:dyDescent="0.25">
      <c r="A263" s="415"/>
      <c r="B263" s="406"/>
      <c r="C263" s="164" t="s">
        <v>511</v>
      </c>
      <c r="D263" s="385"/>
      <c r="E263" s="163">
        <f t="shared" si="57"/>
        <v>8.3333333333333329E-2</v>
      </c>
      <c r="F263" s="159">
        <v>0</v>
      </c>
      <c r="G263" s="153" t="s">
        <v>202</v>
      </c>
      <c r="H263" s="152" t="str">
        <f t="shared" si="53"/>
        <v>100,00%</v>
      </c>
      <c r="I263" s="158">
        <f t="shared" si="55"/>
        <v>1</v>
      </c>
      <c r="J263" s="149">
        <f t="shared" ca="1" si="54"/>
        <v>1</v>
      </c>
      <c r="K263" s="149">
        <f t="shared" ca="1" si="56"/>
        <v>1</v>
      </c>
      <c r="L263" s="153">
        <f t="shared" si="51"/>
        <v>0</v>
      </c>
      <c r="M263" s="128"/>
      <c r="N263" s="128"/>
      <c r="O263" s="128"/>
      <c r="P263" s="128"/>
      <c r="Q263" s="128"/>
      <c r="R263" s="128"/>
      <c r="S263" s="128"/>
      <c r="T263" s="128"/>
    </row>
    <row r="264" spans="1:20" ht="15" x14ac:dyDescent="0.25">
      <c r="A264" s="415"/>
      <c r="B264" s="406"/>
      <c r="C264" s="164" t="s">
        <v>510</v>
      </c>
      <c r="D264" s="385"/>
      <c r="E264" s="163">
        <f t="shared" si="57"/>
        <v>8.3333333333333329E-2</v>
      </c>
      <c r="F264" s="159">
        <v>0</v>
      </c>
      <c r="G264" s="153" t="s">
        <v>202</v>
      </c>
      <c r="H264" s="152" t="str">
        <f t="shared" si="53"/>
        <v>100,00%</v>
      </c>
      <c r="I264" s="158">
        <f t="shared" si="55"/>
        <v>1</v>
      </c>
      <c r="J264" s="149">
        <f t="shared" ca="1" si="54"/>
        <v>1</v>
      </c>
      <c r="K264" s="149">
        <f t="shared" ca="1" si="56"/>
        <v>1</v>
      </c>
      <c r="L264" s="153">
        <f t="shared" si="51"/>
        <v>0</v>
      </c>
      <c r="M264" s="128"/>
      <c r="N264" s="128"/>
      <c r="O264" s="128"/>
      <c r="P264" s="128"/>
      <c r="Q264" s="128"/>
      <c r="R264" s="128"/>
      <c r="S264" s="128"/>
      <c r="T264" s="128"/>
    </row>
    <row r="265" spans="1:20" ht="15" x14ac:dyDescent="0.25">
      <c r="A265" s="415"/>
      <c r="B265" s="406"/>
      <c r="C265" s="164" t="s">
        <v>509</v>
      </c>
      <c r="D265" s="385"/>
      <c r="E265" s="163">
        <f t="shared" si="57"/>
        <v>8.3333333333333329E-2</v>
      </c>
      <c r="F265" s="159">
        <v>0</v>
      </c>
      <c r="G265" s="153" t="s">
        <v>202</v>
      </c>
      <c r="H265" s="152" t="str">
        <f t="shared" si="53"/>
        <v>100,00%</v>
      </c>
      <c r="I265" s="158">
        <f t="shared" si="55"/>
        <v>1</v>
      </c>
      <c r="J265" s="149">
        <f t="shared" ca="1" si="54"/>
        <v>1</v>
      </c>
      <c r="K265" s="149">
        <f t="shared" ca="1" si="56"/>
        <v>1</v>
      </c>
      <c r="L265" s="153">
        <f t="shared" si="51"/>
        <v>0</v>
      </c>
      <c r="M265" s="128"/>
      <c r="N265" s="128"/>
      <c r="O265" s="128"/>
      <c r="P265" s="128"/>
      <c r="Q265" s="128"/>
      <c r="R265" s="128"/>
      <c r="S265" s="128"/>
      <c r="T265" s="128"/>
    </row>
    <row r="266" spans="1:20" ht="15" x14ac:dyDescent="0.25">
      <c r="A266" s="415"/>
      <c r="B266" s="406"/>
      <c r="C266" s="164" t="s">
        <v>508</v>
      </c>
      <c r="D266" s="385"/>
      <c r="E266" s="163">
        <f t="shared" si="57"/>
        <v>8.3333333333333329E-2</v>
      </c>
      <c r="F266" s="159">
        <v>0</v>
      </c>
      <c r="G266" s="153" t="s">
        <v>202</v>
      </c>
      <c r="H266" s="152" t="str">
        <f t="shared" si="53"/>
        <v>100,00%</v>
      </c>
      <c r="I266" s="158">
        <f t="shared" si="55"/>
        <v>1</v>
      </c>
      <c r="J266" s="149">
        <f t="shared" ca="1" si="54"/>
        <v>1</v>
      </c>
      <c r="K266" s="149">
        <f t="shared" ca="1" si="56"/>
        <v>1</v>
      </c>
      <c r="L266" s="153">
        <f t="shared" si="51"/>
        <v>0</v>
      </c>
      <c r="M266" s="128"/>
      <c r="N266" s="128"/>
      <c r="O266" s="128"/>
      <c r="P266" s="128"/>
      <c r="Q266" s="128"/>
      <c r="R266" s="128"/>
      <c r="S266" s="128"/>
      <c r="T266" s="128"/>
    </row>
    <row r="267" spans="1:20" ht="15" x14ac:dyDescent="0.25">
      <c r="A267" s="415"/>
      <c r="B267" s="406"/>
      <c r="C267" s="164" t="s">
        <v>507</v>
      </c>
      <c r="D267" s="385"/>
      <c r="E267" s="163">
        <f t="shared" si="57"/>
        <v>8.3333333333333329E-2</v>
      </c>
      <c r="F267" s="159">
        <v>0</v>
      </c>
      <c r="G267" s="153" t="s">
        <v>202</v>
      </c>
      <c r="H267" s="152" t="str">
        <f t="shared" si="53"/>
        <v>100,00%</v>
      </c>
      <c r="I267" s="158">
        <f t="shared" si="55"/>
        <v>1</v>
      </c>
      <c r="J267" s="149">
        <f t="shared" ca="1" si="54"/>
        <v>1</v>
      </c>
      <c r="K267" s="149">
        <f t="shared" ca="1" si="56"/>
        <v>1</v>
      </c>
      <c r="L267" s="153">
        <f t="shared" si="51"/>
        <v>0</v>
      </c>
      <c r="M267" s="128"/>
      <c r="N267" s="128"/>
      <c r="O267" s="128"/>
      <c r="P267" s="128"/>
      <c r="Q267" s="128"/>
      <c r="R267" s="128"/>
      <c r="S267" s="128"/>
      <c r="T267" s="128"/>
    </row>
    <row r="268" spans="1:20" ht="15" x14ac:dyDescent="0.25">
      <c r="A268" s="415"/>
      <c r="B268" s="406"/>
      <c r="C268" s="164" t="s">
        <v>506</v>
      </c>
      <c r="D268" s="385"/>
      <c r="E268" s="163">
        <f t="shared" si="57"/>
        <v>8.3333333333333329E-2</v>
      </c>
      <c r="F268" s="159">
        <v>0</v>
      </c>
      <c r="G268" s="153" t="s">
        <v>202</v>
      </c>
      <c r="H268" s="152" t="str">
        <f t="shared" si="53"/>
        <v>100,00%</v>
      </c>
      <c r="I268" s="158">
        <f t="shared" si="55"/>
        <v>1</v>
      </c>
      <c r="J268" s="149">
        <f t="shared" ca="1" si="54"/>
        <v>1</v>
      </c>
      <c r="K268" s="149">
        <f t="shared" ca="1" si="56"/>
        <v>1</v>
      </c>
      <c r="L268" s="153">
        <f t="shared" si="51"/>
        <v>0</v>
      </c>
      <c r="M268" s="128"/>
      <c r="N268" s="128"/>
      <c r="O268" s="128"/>
      <c r="P268" s="128"/>
      <c r="Q268" s="128"/>
      <c r="R268" s="128"/>
      <c r="S268" s="128"/>
      <c r="T268" s="128"/>
    </row>
    <row r="269" spans="1:20" ht="15" x14ac:dyDescent="0.25">
      <c r="A269" s="415"/>
      <c r="B269" s="406"/>
      <c r="C269" s="164" t="s">
        <v>505</v>
      </c>
      <c r="D269" s="385"/>
      <c r="E269" s="163">
        <f t="shared" si="57"/>
        <v>8.3333333333333329E-2</v>
      </c>
      <c r="F269" s="159">
        <v>0</v>
      </c>
      <c r="G269" s="153" t="s">
        <v>202</v>
      </c>
      <c r="H269" s="152" t="str">
        <f t="shared" si="53"/>
        <v>100,00%</v>
      </c>
      <c r="I269" s="158">
        <f t="shared" si="55"/>
        <v>1</v>
      </c>
      <c r="J269" s="149">
        <f t="shared" ca="1" si="54"/>
        <v>1</v>
      </c>
      <c r="K269" s="149">
        <f t="shared" ca="1" si="56"/>
        <v>1</v>
      </c>
      <c r="L269" s="153">
        <f t="shared" si="51"/>
        <v>0</v>
      </c>
      <c r="M269" s="128"/>
      <c r="N269" s="128"/>
      <c r="O269" s="128"/>
      <c r="P269" s="128"/>
      <c r="Q269" s="128"/>
      <c r="R269" s="128"/>
      <c r="S269" s="128"/>
      <c r="T269" s="128"/>
    </row>
    <row r="270" spans="1:20" ht="15" x14ac:dyDescent="0.25">
      <c r="A270" s="415"/>
      <c r="B270" s="406"/>
      <c r="C270" s="164" t="s">
        <v>504</v>
      </c>
      <c r="D270" s="385"/>
      <c r="E270" s="163">
        <f t="shared" si="57"/>
        <v>8.3333333333333329E-2</v>
      </c>
      <c r="F270" s="159">
        <v>0</v>
      </c>
      <c r="G270" s="153" t="s">
        <v>202</v>
      </c>
      <c r="H270" s="152" t="str">
        <f t="shared" si="53"/>
        <v>100,00%</v>
      </c>
      <c r="I270" s="158">
        <f t="shared" si="55"/>
        <v>1</v>
      </c>
      <c r="J270" s="149">
        <f t="shared" ca="1" si="54"/>
        <v>1</v>
      </c>
      <c r="K270" s="149">
        <f t="shared" ca="1" si="56"/>
        <v>1</v>
      </c>
      <c r="L270" s="153">
        <f t="shared" si="51"/>
        <v>0</v>
      </c>
      <c r="M270" s="128"/>
      <c r="N270" s="128"/>
      <c r="O270" s="128"/>
      <c r="P270" s="128"/>
      <c r="Q270" s="128"/>
      <c r="R270" s="128"/>
      <c r="S270" s="128"/>
      <c r="T270" s="128"/>
    </row>
    <row r="271" spans="1:20" ht="15" x14ac:dyDescent="0.25">
      <c r="A271" s="415"/>
      <c r="B271" s="406"/>
      <c r="C271" s="164" t="s">
        <v>503</v>
      </c>
      <c r="D271" s="385" t="s">
        <v>502</v>
      </c>
      <c r="E271" s="163">
        <f t="shared" si="57"/>
        <v>8.3333333333333329E-2</v>
      </c>
      <c r="F271" s="159">
        <v>0</v>
      </c>
      <c r="G271" s="153" t="s">
        <v>851</v>
      </c>
      <c r="H271" s="152" t="str">
        <f t="shared" si="53"/>
        <v>100,00%</v>
      </c>
      <c r="I271" s="158">
        <f t="shared" si="55"/>
        <v>1</v>
      </c>
      <c r="J271" s="149">
        <f t="shared" ca="1" si="54"/>
        <v>1</v>
      </c>
      <c r="K271" s="149">
        <f t="shared" ca="1" si="56"/>
        <v>1</v>
      </c>
      <c r="L271" s="153">
        <f t="shared" si="51"/>
        <v>0</v>
      </c>
      <c r="M271" s="128"/>
      <c r="N271" s="128"/>
      <c r="O271" s="128"/>
      <c r="P271" s="128"/>
      <c r="Q271" s="128"/>
      <c r="R271" s="128"/>
      <c r="S271" s="128"/>
      <c r="T271" s="128"/>
    </row>
    <row r="272" spans="1:20" ht="15" x14ac:dyDescent="0.25">
      <c r="A272" s="415"/>
      <c r="B272" s="406"/>
      <c r="C272" s="164" t="s">
        <v>501</v>
      </c>
      <c r="D272" s="385"/>
      <c r="E272" s="163">
        <f t="shared" si="57"/>
        <v>8.3333333333333329E-2</v>
      </c>
      <c r="F272" s="159">
        <v>0</v>
      </c>
      <c r="G272" s="153" t="s">
        <v>202</v>
      </c>
      <c r="H272" s="152" t="str">
        <f t="shared" si="53"/>
        <v>100,00%</v>
      </c>
      <c r="I272" s="158">
        <f t="shared" si="55"/>
        <v>1</v>
      </c>
      <c r="J272" s="149">
        <f t="shared" ca="1" si="54"/>
        <v>1</v>
      </c>
      <c r="K272" s="149">
        <f t="shared" ca="1" si="56"/>
        <v>1</v>
      </c>
      <c r="L272" s="153">
        <f t="shared" si="51"/>
        <v>0</v>
      </c>
      <c r="M272" s="128"/>
      <c r="N272" s="128"/>
      <c r="O272" s="128"/>
      <c r="P272" s="128"/>
      <c r="Q272" s="128"/>
      <c r="R272" s="128"/>
      <c r="S272" s="128"/>
      <c r="T272" s="128"/>
    </row>
    <row r="273" spans="1:20" ht="15" x14ac:dyDescent="0.25">
      <c r="A273" s="415"/>
      <c r="B273" s="406"/>
      <c r="C273" s="164" t="s">
        <v>500</v>
      </c>
      <c r="D273" s="385"/>
      <c r="E273" s="163">
        <f t="shared" si="57"/>
        <v>8.3333333333333329E-2</v>
      </c>
      <c r="F273" s="159">
        <v>0</v>
      </c>
      <c r="G273" s="153" t="s">
        <v>202</v>
      </c>
      <c r="H273" s="152" t="str">
        <f t="shared" si="53"/>
        <v>100,00%</v>
      </c>
      <c r="I273" s="158">
        <f t="shared" si="55"/>
        <v>1</v>
      </c>
      <c r="J273" s="149">
        <f t="shared" ca="1" si="54"/>
        <v>1</v>
      </c>
      <c r="K273" s="149">
        <f t="shared" ca="1" si="56"/>
        <v>1</v>
      </c>
      <c r="L273" s="153">
        <f t="shared" si="51"/>
        <v>0</v>
      </c>
      <c r="M273" s="128"/>
      <c r="N273" s="128"/>
      <c r="O273" s="128"/>
      <c r="P273" s="128"/>
      <c r="Q273" s="128"/>
      <c r="R273" s="128"/>
      <c r="S273" s="128"/>
      <c r="T273" s="128"/>
    </row>
    <row r="274" spans="1:20" ht="15" x14ac:dyDescent="0.25">
      <c r="A274" s="415"/>
      <c r="B274" s="406"/>
      <c r="C274" s="164" t="s">
        <v>499</v>
      </c>
      <c r="D274" s="385" t="s">
        <v>498</v>
      </c>
      <c r="E274" s="163">
        <f t="shared" si="57"/>
        <v>8.3333333333333329E-2</v>
      </c>
      <c r="F274" s="159">
        <v>0</v>
      </c>
      <c r="G274" s="153" t="s">
        <v>202</v>
      </c>
      <c r="H274" s="152" t="str">
        <f t="shared" si="53"/>
        <v>100,00%</v>
      </c>
      <c r="I274" s="158">
        <f t="shared" si="55"/>
        <v>1</v>
      </c>
      <c r="J274" s="149">
        <f t="shared" ca="1" si="54"/>
        <v>1</v>
      </c>
      <c r="K274" s="149">
        <f t="shared" ca="1" si="56"/>
        <v>1</v>
      </c>
      <c r="L274" s="153">
        <f t="shared" si="51"/>
        <v>0</v>
      </c>
      <c r="M274" s="128"/>
      <c r="N274" s="128"/>
      <c r="O274" s="128"/>
      <c r="P274" s="128"/>
      <c r="Q274" s="128"/>
      <c r="R274" s="128"/>
      <c r="S274" s="128"/>
      <c r="T274" s="128"/>
    </row>
    <row r="275" spans="1:20" ht="15" x14ac:dyDescent="0.25">
      <c r="A275" s="415"/>
      <c r="B275" s="406"/>
      <c r="C275" s="164" t="s">
        <v>497</v>
      </c>
      <c r="D275" s="385"/>
      <c r="E275" s="163">
        <f t="shared" si="57"/>
        <v>8.3333333333333329E-2</v>
      </c>
      <c r="F275" s="159">
        <v>0</v>
      </c>
      <c r="G275" s="153" t="s">
        <v>202</v>
      </c>
      <c r="H275" s="152" t="str">
        <f t="shared" si="53"/>
        <v>100,00%</v>
      </c>
      <c r="I275" s="158">
        <f t="shared" si="55"/>
        <v>1</v>
      </c>
      <c r="J275" s="149">
        <f t="shared" ca="1" si="54"/>
        <v>1</v>
      </c>
      <c r="K275" s="149">
        <f t="shared" ca="1" si="56"/>
        <v>1</v>
      </c>
      <c r="L275" s="153">
        <f t="shared" si="51"/>
        <v>0</v>
      </c>
      <c r="M275" s="128"/>
      <c r="N275" s="128"/>
      <c r="O275" s="128"/>
      <c r="P275" s="128"/>
      <c r="Q275" s="128"/>
      <c r="R275" s="128"/>
      <c r="S275" s="128"/>
      <c r="T275" s="128"/>
    </row>
    <row r="276" spans="1:20" ht="15" x14ac:dyDescent="0.25">
      <c r="A276" s="415"/>
      <c r="B276" s="406"/>
      <c r="C276" s="164" t="s">
        <v>496</v>
      </c>
      <c r="D276" s="385"/>
      <c r="E276" s="163">
        <f t="shared" si="57"/>
        <v>8.3333333333333329E-2</v>
      </c>
      <c r="F276" s="159">
        <v>0</v>
      </c>
      <c r="G276" s="153" t="s">
        <v>202</v>
      </c>
      <c r="H276" s="152" t="str">
        <f t="shared" si="53"/>
        <v>100,00%</v>
      </c>
      <c r="I276" s="158">
        <f t="shared" si="55"/>
        <v>1</v>
      </c>
      <c r="J276" s="149">
        <f t="shared" ca="1" si="54"/>
        <v>1</v>
      </c>
      <c r="K276" s="149">
        <f t="shared" ca="1" si="56"/>
        <v>1</v>
      </c>
      <c r="L276" s="153">
        <f t="shared" si="51"/>
        <v>0</v>
      </c>
      <c r="M276" s="128"/>
      <c r="N276" s="128"/>
      <c r="O276" s="128"/>
      <c r="P276" s="128"/>
      <c r="Q276" s="128"/>
      <c r="R276" s="128"/>
      <c r="S276" s="128"/>
      <c r="T276" s="128"/>
    </row>
    <row r="277" spans="1:20" ht="15" x14ac:dyDescent="0.25">
      <c r="A277" s="415"/>
      <c r="B277" s="406"/>
      <c r="C277" s="164" t="s">
        <v>495</v>
      </c>
      <c r="D277" s="385"/>
      <c r="E277" s="163">
        <f t="shared" si="57"/>
        <v>8.3333333333333329E-2</v>
      </c>
      <c r="F277" s="159">
        <v>0</v>
      </c>
      <c r="G277" s="153" t="s">
        <v>202</v>
      </c>
      <c r="H277" s="152" t="str">
        <f t="shared" si="53"/>
        <v>100,00%</v>
      </c>
      <c r="I277" s="158">
        <f t="shared" si="55"/>
        <v>1</v>
      </c>
      <c r="J277" s="149">
        <f t="shared" ca="1" si="54"/>
        <v>1</v>
      </c>
      <c r="K277" s="149">
        <f t="shared" ca="1" si="56"/>
        <v>1</v>
      </c>
      <c r="L277" s="153">
        <f t="shared" si="51"/>
        <v>0</v>
      </c>
      <c r="M277" s="128"/>
      <c r="N277" s="128"/>
      <c r="O277" s="128"/>
      <c r="P277" s="128"/>
      <c r="Q277" s="128"/>
      <c r="R277" s="128"/>
      <c r="S277" s="128"/>
      <c r="T277" s="128"/>
    </row>
    <row r="278" spans="1:20" ht="15" x14ac:dyDescent="0.25">
      <c r="A278" s="415"/>
      <c r="B278" s="406"/>
      <c r="C278" s="164" t="s">
        <v>494</v>
      </c>
      <c r="D278" s="385"/>
      <c r="E278" s="163">
        <f t="shared" si="57"/>
        <v>8.3333333333333329E-2</v>
      </c>
      <c r="F278" s="159">
        <v>0</v>
      </c>
      <c r="G278" s="153" t="s">
        <v>202</v>
      </c>
      <c r="H278" s="152" t="str">
        <f t="shared" si="53"/>
        <v>100,00%</v>
      </c>
      <c r="I278" s="158">
        <f t="shared" si="55"/>
        <v>1</v>
      </c>
      <c r="J278" s="149">
        <f t="shared" ca="1" si="54"/>
        <v>1</v>
      </c>
      <c r="K278" s="149">
        <f t="shared" ca="1" si="56"/>
        <v>1</v>
      </c>
      <c r="L278" s="153">
        <f t="shared" si="51"/>
        <v>0</v>
      </c>
      <c r="M278" s="128"/>
      <c r="N278" s="128"/>
      <c r="O278" s="128"/>
      <c r="P278" s="128"/>
      <c r="Q278" s="128"/>
      <c r="R278" s="128"/>
      <c r="S278" s="128"/>
      <c r="T278" s="128"/>
    </row>
    <row r="279" spans="1:20" ht="15" x14ac:dyDescent="0.25">
      <c r="A279" s="415"/>
      <c r="B279" s="406"/>
      <c r="C279" s="164" t="s">
        <v>493</v>
      </c>
      <c r="D279" s="385"/>
      <c r="E279" s="163">
        <f t="shared" si="57"/>
        <v>8.3333333333333329E-2</v>
      </c>
      <c r="F279" s="159">
        <v>0</v>
      </c>
      <c r="G279" s="153" t="s">
        <v>202</v>
      </c>
      <c r="H279" s="152" t="str">
        <f t="shared" si="53"/>
        <v>100,00%</v>
      </c>
      <c r="I279" s="158">
        <f t="shared" si="55"/>
        <v>1</v>
      </c>
      <c r="J279" s="149">
        <f t="shared" ca="1" si="54"/>
        <v>1</v>
      </c>
      <c r="K279" s="149">
        <f t="shared" ca="1" si="56"/>
        <v>1</v>
      </c>
      <c r="L279" s="153">
        <f t="shared" si="51"/>
        <v>0</v>
      </c>
      <c r="M279" s="128"/>
      <c r="N279" s="128"/>
      <c r="O279" s="128"/>
      <c r="P279" s="128"/>
      <c r="Q279" s="128"/>
      <c r="R279" s="128"/>
      <c r="S279" s="128"/>
      <c r="T279" s="128"/>
    </row>
    <row r="280" spans="1:20" ht="15" x14ac:dyDescent="0.25">
      <c r="A280" s="415"/>
      <c r="B280" s="406" t="s">
        <v>492</v>
      </c>
      <c r="C280" s="164" t="s">
        <v>491</v>
      </c>
      <c r="D280" s="385" t="s">
        <v>490</v>
      </c>
      <c r="E280" s="163">
        <f t="shared" ref="E280:E311" si="58">1/6</f>
        <v>0.16666666666666666</v>
      </c>
      <c r="F280" s="159">
        <v>0</v>
      </c>
      <c r="G280" s="153" t="s">
        <v>202</v>
      </c>
      <c r="H280" s="152" t="str">
        <f t="shared" si="53"/>
        <v>100,00%</v>
      </c>
      <c r="I280" s="158">
        <f t="shared" si="55"/>
        <v>1</v>
      </c>
      <c r="J280" s="149">
        <f t="shared" ca="1" si="54"/>
        <v>1</v>
      </c>
      <c r="K280" s="149">
        <f t="shared" ca="1" si="56"/>
        <v>1</v>
      </c>
      <c r="L280" s="153">
        <f t="shared" si="51"/>
        <v>0</v>
      </c>
      <c r="M280" s="128"/>
      <c r="N280" s="128"/>
      <c r="O280" s="128"/>
      <c r="P280" s="128"/>
      <c r="Q280" s="128"/>
      <c r="R280" s="128"/>
      <c r="S280" s="128"/>
      <c r="T280" s="128"/>
    </row>
    <row r="281" spans="1:20" ht="15" x14ac:dyDescent="0.25">
      <c r="A281" s="415"/>
      <c r="B281" s="406"/>
      <c r="C281" s="164" t="s">
        <v>489</v>
      </c>
      <c r="D281" s="385"/>
      <c r="E281" s="163">
        <f t="shared" si="58"/>
        <v>0.16666666666666666</v>
      </c>
      <c r="F281" s="159">
        <v>0</v>
      </c>
      <c r="G281" s="153" t="s">
        <v>202</v>
      </c>
      <c r="H281" s="152" t="str">
        <f t="shared" si="53"/>
        <v>100,00%</v>
      </c>
      <c r="I281" s="158">
        <f t="shared" si="55"/>
        <v>1</v>
      </c>
      <c r="J281" s="149">
        <f t="shared" ca="1" si="54"/>
        <v>1</v>
      </c>
      <c r="K281" s="149">
        <f t="shared" ca="1" si="56"/>
        <v>1</v>
      </c>
      <c r="L281" s="153">
        <f t="shared" si="51"/>
        <v>0</v>
      </c>
      <c r="M281" s="128"/>
      <c r="N281" s="128"/>
      <c r="O281" s="128"/>
      <c r="P281" s="128"/>
      <c r="Q281" s="128"/>
      <c r="R281" s="128"/>
      <c r="S281" s="128"/>
      <c r="T281" s="128"/>
    </row>
    <row r="282" spans="1:20" ht="15" x14ac:dyDescent="0.25">
      <c r="A282" s="415"/>
      <c r="B282" s="406"/>
      <c r="C282" s="164" t="s">
        <v>488</v>
      </c>
      <c r="D282" s="385"/>
      <c r="E282" s="163">
        <f t="shared" si="58"/>
        <v>0.16666666666666666</v>
      </c>
      <c r="F282" s="159">
        <v>0</v>
      </c>
      <c r="G282" s="153" t="s">
        <v>202</v>
      </c>
      <c r="H282" s="152" t="str">
        <f t="shared" si="53"/>
        <v>100,00%</v>
      </c>
      <c r="I282" s="158">
        <f t="shared" si="55"/>
        <v>1</v>
      </c>
      <c r="J282" s="149">
        <f t="shared" ca="1" si="54"/>
        <v>1</v>
      </c>
      <c r="K282" s="149">
        <f t="shared" ca="1" si="56"/>
        <v>1</v>
      </c>
      <c r="L282" s="153">
        <f t="shared" si="51"/>
        <v>0</v>
      </c>
      <c r="M282" s="128"/>
      <c r="N282" s="128"/>
      <c r="O282" s="128"/>
      <c r="P282" s="128"/>
      <c r="Q282" s="128"/>
      <c r="R282" s="128"/>
      <c r="S282" s="128"/>
      <c r="T282" s="128"/>
    </row>
    <row r="283" spans="1:20" ht="15" x14ac:dyDescent="0.25">
      <c r="A283" s="415"/>
      <c r="B283" s="406"/>
      <c r="C283" s="164" t="s">
        <v>487</v>
      </c>
      <c r="D283" s="385" t="s">
        <v>486</v>
      </c>
      <c r="E283" s="163">
        <f t="shared" si="58"/>
        <v>0.16666666666666666</v>
      </c>
      <c r="F283" s="159">
        <v>0</v>
      </c>
      <c r="G283" s="153" t="s">
        <v>202</v>
      </c>
      <c r="H283" s="152" t="str">
        <f t="shared" si="53"/>
        <v>100,00%</v>
      </c>
      <c r="I283" s="158">
        <f t="shared" si="55"/>
        <v>1</v>
      </c>
      <c r="J283" s="149">
        <f t="shared" ca="1" si="54"/>
        <v>1</v>
      </c>
      <c r="K283" s="149">
        <f t="shared" ca="1" si="56"/>
        <v>1</v>
      </c>
      <c r="L283" s="153">
        <f t="shared" si="51"/>
        <v>0</v>
      </c>
      <c r="M283" s="128"/>
      <c r="N283" s="128"/>
      <c r="O283" s="128"/>
      <c r="P283" s="128"/>
      <c r="Q283" s="128"/>
      <c r="R283" s="128"/>
      <c r="S283" s="128"/>
      <c r="T283" s="128"/>
    </row>
    <row r="284" spans="1:20" ht="15" x14ac:dyDescent="0.25">
      <c r="A284" s="415"/>
      <c r="B284" s="406"/>
      <c r="C284" s="164" t="s">
        <v>485</v>
      </c>
      <c r="D284" s="385"/>
      <c r="E284" s="163">
        <f t="shared" si="58"/>
        <v>0.16666666666666666</v>
      </c>
      <c r="F284" s="159">
        <v>0</v>
      </c>
      <c r="G284" s="153" t="s">
        <v>202</v>
      </c>
      <c r="H284" s="152" t="str">
        <f t="shared" si="53"/>
        <v>100,00%</v>
      </c>
      <c r="I284" s="158">
        <f t="shared" si="55"/>
        <v>1</v>
      </c>
      <c r="J284" s="149">
        <f t="shared" ca="1" si="54"/>
        <v>1</v>
      </c>
      <c r="K284" s="149">
        <f t="shared" ca="1" si="56"/>
        <v>1</v>
      </c>
      <c r="L284" s="153">
        <f t="shared" si="51"/>
        <v>0</v>
      </c>
      <c r="M284" s="128"/>
      <c r="N284" s="128"/>
      <c r="O284" s="128"/>
      <c r="P284" s="128"/>
      <c r="Q284" s="128"/>
      <c r="R284" s="128"/>
      <c r="S284" s="128"/>
      <c r="T284" s="128"/>
    </row>
    <row r="285" spans="1:20" ht="15" x14ac:dyDescent="0.25">
      <c r="A285" s="415"/>
      <c r="B285" s="406"/>
      <c r="C285" s="164" t="s">
        <v>484</v>
      </c>
      <c r="D285" s="385"/>
      <c r="E285" s="163">
        <f t="shared" si="58"/>
        <v>0.16666666666666666</v>
      </c>
      <c r="F285" s="159">
        <v>0</v>
      </c>
      <c r="G285" s="153" t="s">
        <v>202</v>
      </c>
      <c r="H285" s="152" t="str">
        <f t="shared" si="53"/>
        <v>100,00%</v>
      </c>
      <c r="I285" s="158">
        <f t="shared" si="55"/>
        <v>1</v>
      </c>
      <c r="J285" s="149">
        <f t="shared" ca="1" si="54"/>
        <v>1</v>
      </c>
      <c r="K285" s="149">
        <f t="shared" ca="1" si="56"/>
        <v>1</v>
      </c>
      <c r="L285" s="153">
        <f t="shared" si="51"/>
        <v>0</v>
      </c>
      <c r="M285" s="128"/>
      <c r="N285" s="128"/>
      <c r="O285" s="128"/>
      <c r="P285" s="128"/>
      <c r="Q285" s="128"/>
      <c r="R285" s="128"/>
      <c r="S285" s="128"/>
      <c r="T285" s="128"/>
    </row>
    <row r="286" spans="1:20" ht="15" x14ac:dyDescent="0.25">
      <c r="A286" s="415"/>
      <c r="B286" s="406"/>
      <c r="C286" s="164" t="s">
        <v>483</v>
      </c>
      <c r="D286" s="385" t="s">
        <v>482</v>
      </c>
      <c r="E286" s="163">
        <f t="shared" si="58"/>
        <v>0.16666666666666666</v>
      </c>
      <c r="F286" s="159">
        <v>0</v>
      </c>
      <c r="G286" s="153" t="s">
        <v>202</v>
      </c>
      <c r="H286" s="152" t="str">
        <f t="shared" si="53"/>
        <v>100,00%</v>
      </c>
      <c r="I286" s="158">
        <f t="shared" si="55"/>
        <v>1</v>
      </c>
      <c r="J286" s="149">
        <f t="shared" ca="1" si="54"/>
        <v>1</v>
      </c>
      <c r="K286" s="149">
        <f t="shared" ca="1" si="56"/>
        <v>1</v>
      </c>
      <c r="L286" s="153">
        <f t="shared" si="51"/>
        <v>0</v>
      </c>
      <c r="M286" s="128"/>
      <c r="N286" s="128"/>
      <c r="O286" s="128"/>
      <c r="P286" s="128"/>
      <c r="Q286" s="128"/>
      <c r="R286" s="128"/>
      <c r="S286" s="128"/>
      <c r="T286" s="128"/>
    </row>
    <row r="287" spans="1:20" ht="15" x14ac:dyDescent="0.25">
      <c r="A287" s="415"/>
      <c r="B287" s="406"/>
      <c r="C287" s="164" t="s">
        <v>481</v>
      </c>
      <c r="D287" s="385"/>
      <c r="E287" s="163">
        <f t="shared" si="58"/>
        <v>0.16666666666666666</v>
      </c>
      <c r="F287" s="159">
        <v>0</v>
      </c>
      <c r="G287" s="153" t="s">
        <v>202</v>
      </c>
      <c r="H287" s="152" t="str">
        <f t="shared" si="53"/>
        <v>100,00%</v>
      </c>
      <c r="I287" s="158">
        <f t="shared" si="55"/>
        <v>1</v>
      </c>
      <c r="J287" s="149">
        <f t="shared" ca="1" si="54"/>
        <v>1</v>
      </c>
      <c r="K287" s="149">
        <f t="shared" ca="1" si="56"/>
        <v>1</v>
      </c>
      <c r="L287" s="153">
        <f t="shared" si="51"/>
        <v>0</v>
      </c>
      <c r="M287" s="128"/>
      <c r="N287" s="128"/>
      <c r="O287" s="128"/>
      <c r="P287" s="128"/>
      <c r="Q287" s="128"/>
      <c r="R287" s="128"/>
      <c r="S287" s="128"/>
      <c r="T287" s="128"/>
    </row>
    <row r="288" spans="1:20" ht="15" x14ac:dyDescent="0.25">
      <c r="A288" s="415"/>
      <c r="B288" s="406"/>
      <c r="C288" s="164" t="s">
        <v>480</v>
      </c>
      <c r="D288" s="385"/>
      <c r="E288" s="163">
        <f t="shared" si="58"/>
        <v>0.16666666666666666</v>
      </c>
      <c r="F288" s="159">
        <v>0</v>
      </c>
      <c r="G288" s="153" t="s">
        <v>202</v>
      </c>
      <c r="H288" s="152" t="str">
        <f t="shared" si="53"/>
        <v>100,00%</v>
      </c>
      <c r="I288" s="158">
        <f t="shared" si="55"/>
        <v>1</v>
      </c>
      <c r="J288" s="149">
        <f t="shared" ca="1" si="54"/>
        <v>1</v>
      </c>
      <c r="K288" s="149">
        <f t="shared" ca="1" si="56"/>
        <v>1</v>
      </c>
      <c r="L288" s="153">
        <f t="shared" si="51"/>
        <v>0</v>
      </c>
      <c r="M288" s="128"/>
      <c r="N288" s="128"/>
      <c r="O288" s="128"/>
      <c r="P288" s="128"/>
      <c r="Q288" s="128"/>
      <c r="R288" s="128"/>
      <c r="S288" s="128"/>
      <c r="T288" s="128"/>
    </row>
    <row r="289" spans="1:20" ht="15" x14ac:dyDescent="0.25">
      <c r="A289" s="415"/>
      <c r="B289" s="406"/>
      <c r="C289" s="164" t="s">
        <v>479</v>
      </c>
      <c r="D289" s="385"/>
      <c r="E289" s="163">
        <f t="shared" si="58"/>
        <v>0.16666666666666666</v>
      </c>
      <c r="F289" s="159">
        <v>0</v>
      </c>
      <c r="G289" s="153" t="s">
        <v>202</v>
      </c>
      <c r="H289" s="152" t="str">
        <f t="shared" si="53"/>
        <v>100,00%</v>
      </c>
      <c r="I289" s="158">
        <f t="shared" si="55"/>
        <v>1</v>
      </c>
      <c r="J289" s="149">
        <f t="shared" ca="1" si="54"/>
        <v>1</v>
      </c>
      <c r="K289" s="149">
        <f t="shared" ca="1" si="56"/>
        <v>1</v>
      </c>
      <c r="L289" s="153">
        <f t="shared" si="51"/>
        <v>0</v>
      </c>
      <c r="M289" s="128"/>
      <c r="N289" s="128"/>
      <c r="O289" s="128"/>
      <c r="P289" s="128"/>
      <c r="Q289" s="128"/>
      <c r="R289" s="128"/>
      <c r="S289" s="128"/>
      <c r="T289" s="128"/>
    </row>
    <row r="290" spans="1:20" ht="15" x14ac:dyDescent="0.25">
      <c r="A290" s="415"/>
      <c r="B290" s="406"/>
      <c r="C290" s="164" t="s">
        <v>478</v>
      </c>
      <c r="D290" s="385"/>
      <c r="E290" s="163">
        <f t="shared" si="58"/>
        <v>0.16666666666666666</v>
      </c>
      <c r="F290" s="159">
        <v>0</v>
      </c>
      <c r="G290" s="153" t="s">
        <v>202</v>
      </c>
      <c r="H290" s="152" t="str">
        <f t="shared" si="53"/>
        <v>100,00%</v>
      </c>
      <c r="I290" s="158">
        <f t="shared" si="55"/>
        <v>1</v>
      </c>
      <c r="J290" s="149">
        <f t="shared" ca="1" si="54"/>
        <v>1</v>
      </c>
      <c r="K290" s="149">
        <f t="shared" ca="1" si="56"/>
        <v>1</v>
      </c>
      <c r="L290" s="153">
        <f t="shared" si="51"/>
        <v>0</v>
      </c>
      <c r="M290" s="128"/>
      <c r="N290" s="128"/>
      <c r="O290" s="128"/>
      <c r="P290" s="128"/>
      <c r="Q290" s="128"/>
      <c r="R290" s="128"/>
      <c r="S290" s="128"/>
      <c r="T290" s="128"/>
    </row>
    <row r="291" spans="1:20" ht="15" x14ac:dyDescent="0.25">
      <c r="A291" s="415"/>
      <c r="B291" s="406"/>
      <c r="C291" s="164" t="s">
        <v>477</v>
      </c>
      <c r="D291" s="385"/>
      <c r="E291" s="163">
        <f t="shared" si="58"/>
        <v>0.16666666666666666</v>
      </c>
      <c r="F291" s="159">
        <v>0</v>
      </c>
      <c r="G291" s="153" t="s">
        <v>202</v>
      </c>
      <c r="H291" s="152" t="str">
        <f t="shared" si="53"/>
        <v>100,00%</v>
      </c>
      <c r="I291" s="158">
        <f t="shared" si="55"/>
        <v>1</v>
      </c>
      <c r="J291" s="149">
        <f t="shared" ca="1" si="54"/>
        <v>1</v>
      </c>
      <c r="K291" s="149">
        <f t="shared" ca="1" si="56"/>
        <v>1</v>
      </c>
      <c r="L291" s="153">
        <f t="shared" si="51"/>
        <v>0</v>
      </c>
      <c r="M291" s="128"/>
      <c r="N291" s="128"/>
      <c r="O291" s="128"/>
      <c r="P291" s="128"/>
      <c r="Q291" s="128"/>
      <c r="R291" s="128"/>
      <c r="S291" s="128"/>
      <c r="T291" s="128"/>
    </row>
    <row r="292" spans="1:20" ht="15" x14ac:dyDescent="0.25">
      <c r="A292" s="415"/>
      <c r="B292" s="406"/>
      <c r="C292" s="164" t="s">
        <v>476</v>
      </c>
      <c r="D292" s="385"/>
      <c r="E292" s="163">
        <f t="shared" si="58"/>
        <v>0.16666666666666666</v>
      </c>
      <c r="F292" s="159">
        <v>0</v>
      </c>
      <c r="G292" s="153" t="s">
        <v>202</v>
      </c>
      <c r="H292" s="152" t="str">
        <f t="shared" si="53"/>
        <v>100,00%</v>
      </c>
      <c r="I292" s="158">
        <f t="shared" si="55"/>
        <v>1</v>
      </c>
      <c r="J292" s="149">
        <f t="shared" ca="1" si="54"/>
        <v>1</v>
      </c>
      <c r="K292" s="149">
        <f t="shared" ca="1" si="56"/>
        <v>1</v>
      </c>
      <c r="L292" s="153">
        <f t="shared" si="51"/>
        <v>0</v>
      </c>
      <c r="M292" s="128"/>
      <c r="N292" s="128"/>
      <c r="O292" s="128"/>
      <c r="P292" s="128"/>
      <c r="Q292" s="128"/>
      <c r="R292" s="128"/>
      <c r="S292" s="128"/>
      <c r="T292" s="128"/>
    </row>
    <row r="293" spans="1:20" ht="15" x14ac:dyDescent="0.25">
      <c r="A293" s="415"/>
      <c r="B293" s="406"/>
      <c r="C293" s="164" t="s">
        <v>475</v>
      </c>
      <c r="D293" s="385"/>
      <c r="E293" s="163">
        <f t="shared" si="58"/>
        <v>0.16666666666666666</v>
      </c>
      <c r="F293" s="159">
        <v>0</v>
      </c>
      <c r="G293" s="153" t="s">
        <v>202</v>
      </c>
      <c r="H293" s="152" t="str">
        <f t="shared" si="53"/>
        <v>100,00%</v>
      </c>
      <c r="I293" s="158">
        <f t="shared" si="55"/>
        <v>1</v>
      </c>
      <c r="J293" s="149">
        <f t="shared" ca="1" si="54"/>
        <v>1</v>
      </c>
      <c r="K293" s="149">
        <f t="shared" ca="1" si="56"/>
        <v>1</v>
      </c>
      <c r="L293" s="153">
        <f t="shared" si="51"/>
        <v>0</v>
      </c>
      <c r="M293" s="128"/>
      <c r="N293" s="128"/>
      <c r="O293" s="128"/>
      <c r="P293" s="128"/>
      <c r="Q293" s="128"/>
      <c r="R293" s="128"/>
      <c r="S293" s="128"/>
      <c r="T293" s="128"/>
    </row>
    <row r="294" spans="1:20" ht="15" x14ac:dyDescent="0.25">
      <c r="A294" s="415"/>
      <c r="B294" s="406"/>
      <c r="C294" s="164" t="s">
        <v>474</v>
      </c>
      <c r="D294" s="385"/>
      <c r="E294" s="163">
        <f t="shared" si="58"/>
        <v>0.16666666666666666</v>
      </c>
      <c r="F294" s="159">
        <v>0</v>
      </c>
      <c r="G294" s="153" t="s">
        <v>202</v>
      </c>
      <c r="H294" s="152" t="str">
        <f t="shared" si="53"/>
        <v>100,00%</v>
      </c>
      <c r="I294" s="158">
        <f t="shared" si="55"/>
        <v>1</v>
      </c>
      <c r="J294" s="149">
        <f t="shared" ca="1" si="54"/>
        <v>1</v>
      </c>
      <c r="K294" s="149">
        <f t="shared" ca="1" si="56"/>
        <v>1</v>
      </c>
      <c r="L294" s="153">
        <f t="shared" si="51"/>
        <v>0</v>
      </c>
      <c r="M294" s="128"/>
      <c r="N294" s="128"/>
      <c r="O294" s="128"/>
      <c r="P294" s="128"/>
      <c r="Q294" s="128"/>
      <c r="R294" s="128"/>
      <c r="S294" s="128"/>
      <c r="T294" s="128"/>
    </row>
    <row r="295" spans="1:20" ht="15" x14ac:dyDescent="0.25">
      <c r="A295" s="415"/>
      <c r="B295" s="406"/>
      <c r="C295" s="164" t="s">
        <v>473</v>
      </c>
      <c r="D295" s="385"/>
      <c r="E295" s="163">
        <f t="shared" si="58"/>
        <v>0.16666666666666666</v>
      </c>
      <c r="F295" s="159">
        <v>0</v>
      </c>
      <c r="G295" s="153" t="s">
        <v>202</v>
      </c>
      <c r="H295" s="152" t="str">
        <f t="shared" si="53"/>
        <v>100,00%</v>
      </c>
      <c r="I295" s="158">
        <f t="shared" si="55"/>
        <v>1</v>
      </c>
      <c r="J295" s="149">
        <f t="shared" ca="1" si="54"/>
        <v>1</v>
      </c>
      <c r="K295" s="149">
        <f t="shared" ca="1" si="56"/>
        <v>1</v>
      </c>
      <c r="L295" s="153">
        <f t="shared" si="51"/>
        <v>0</v>
      </c>
      <c r="M295" s="128"/>
      <c r="N295" s="128"/>
      <c r="O295" s="128"/>
      <c r="P295" s="128"/>
      <c r="Q295" s="128"/>
      <c r="R295" s="128"/>
      <c r="S295" s="128"/>
      <c r="T295" s="128"/>
    </row>
    <row r="296" spans="1:20" ht="15" x14ac:dyDescent="0.25">
      <c r="A296" s="415"/>
      <c r="B296" s="406"/>
      <c r="C296" s="164" t="s">
        <v>472</v>
      </c>
      <c r="D296" s="385"/>
      <c r="E296" s="163">
        <f t="shared" si="58"/>
        <v>0.16666666666666666</v>
      </c>
      <c r="F296" s="159">
        <v>0</v>
      </c>
      <c r="G296" s="153" t="s">
        <v>202</v>
      </c>
      <c r="H296" s="152" t="str">
        <f t="shared" si="53"/>
        <v>100,00%</v>
      </c>
      <c r="I296" s="158">
        <f t="shared" si="55"/>
        <v>1</v>
      </c>
      <c r="J296" s="149">
        <f t="shared" ca="1" si="54"/>
        <v>1</v>
      </c>
      <c r="K296" s="149">
        <f t="shared" ca="1" si="56"/>
        <v>1</v>
      </c>
      <c r="L296" s="153">
        <f t="shared" si="51"/>
        <v>0</v>
      </c>
      <c r="M296" s="128"/>
      <c r="N296" s="128"/>
      <c r="O296" s="128"/>
      <c r="P296" s="128"/>
      <c r="Q296" s="128"/>
      <c r="R296" s="128"/>
      <c r="S296" s="128"/>
      <c r="T296" s="128"/>
    </row>
    <row r="297" spans="1:20" ht="15" x14ac:dyDescent="0.25">
      <c r="A297" s="415"/>
      <c r="B297" s="406"/>
      <c r="C297" s="164" t="s">
        <v>471</v>
      </c>
      <c r="D297" s="385"/>
      <c r="E297" s="163">
        <f t="shared" si="58"/>
        <v>0.16666666666666666</v>
      </c>
      <c r="F297" s="159">
        <v>0</v>
      </c>
      <c r="G297" s="153" t="s">
        <v>202</v>
      </c>
      <c r="H297" s="152" t="str">
        <f t="shared" si="53"/>
        <v>100,00%</v>
      </c>
      <c r="I297" s="158">
        <f t="shared" si="55"/>
        <v>1</v>
      </c>
      <c r="J297" s="149">
        <f t="shared" ca="1" si="54"/>
        <v>1</v>
      </c>
      <c r="K297" s="149">
        <f t="shared" ca="1" si="56"/>
        <v>1</v>
      </c>
      <c r="L297" s="153">
        <f t="shared" ref="L297:L360" si="59">F297*E297</f>
        <v>0</v>
      </c>
      <c r="M297" s="128"/>
      <c r="N297" s="128"/>
      <c r="O297" s="128"/>
      <c r="P297" s="128"/>
      <c r="Q297" s="128"/>
      <c r="R297" s="128"/>
      <c r="S297" s="128"/>
      <c r="T297" s="128"/>
    </row>
    <row r="298" spans="1:20" ht="15" x14ac:dyDescent="0.25">
      <c r="A298" s="415"/>
      <c r="B298" s="406"/>
      <c r="C298" s="164" t="s">
        <v>470</v>
      </c>
      <c r="D298" s="385"/>
      <c r="E298" s="163">
        <f t="shared" si="58"/>
        <v>0.16666666666666666</v>
      </c>
      <c r="F298" s="159">
        <v>0</v>
      </c>
      <c r="G298" s="153" t="s">
        <v>202</v>
      </c>
      <c r="H298" s="152" t="str">
        <f t="shared" si="53"/>
        <v>100,00%</v>
      </c>
      <c r="I298" s="158">
        <f t="shared" si="55"/>
        <v>1</v>
      </c>
      <c r="J298" s="149">
        <f t="shared" ca="1" si="54"/>
        <v>1</v>
      </c>
      <c r="K298" s="149">
        <f t="shared" ca="1" si="56"/>
        <v>1</v>
      </c>
      <c r="L298" s="153">
        <f t="shared" si="59"/>
        <v>0</v>
      </c>
      <c r="M298" s="128"/>
      <c r="N298" s="128"/>
      <c r="O298" s="128"/>
      <c r="P298" s="128"/>
      <c r="Q298" s="128"/>
      <c r="R298" s="128"/>
      <c r="S298" s="128"/>
      <c r="T298" s="128"/>
    </row>
    <row r="299" spans="1:20" ht="15" x14ac:dyDescent="0.25">
      <c r="A299" s="415"/>
      <c r="B299" s="406"/>
      <c r="C299" s="164" t="s">
        <v>469</v>
      </c>
      <c r="D299" s="385" t="s">
        <v>468</v>
      </c>
      <c r="E299" s="163">
        <f t="shared" si="58"/>
        <v>0.16666666666666666</v>
      </c>
      <c r="F299" s="159">
        <v>0</v>
      </c>
      <c r="G299" s="153" t="s">
        <v>202</v>
      </c>
      <c r="H299" s="152" t="str">
        <f t="shared" si="53"/>
        <v>100,00%</v>
      </c>
      <c r="I299" s="158">
        <f t="shared" si="55"/>
        <v>1</v>
      </c>
      <c r="J299" s="149">
        <f t="shared" ca="1" si="54"/>
        <v>1</v>
      </c>
      <c r="K299" s="149">
        <f t="shared" ca="1" si="56"/>
        <v>1</v>
      </c>
      <c r="L299" s="153">
        <f t="shared" si="59"/>
        <v>0</v>
      </c>
      <c r="M299" s="128"/>
      <c r="N299" s="128"/>
      <c r="O299" s="128"/>
      <c r="P299" s="128"/>
      <c r="Q299" s="128"/>
      <c r="R299" s="128"/>
      <c r="S299" s="128"/>
      <c r="T299" s="128"/>
    </row>
    <row r="300" spans="1:20" ht="15" x14ac:dyDescent="0.25">
      <c r="A300" s="415"/>
      <c r="B300" s="406"/>
      <c r="C300" s="164" t="s">
        <v>467</v>
      </c>
      <c r="D300" s="385"/>
      <c r="E300" s="163">
        <f t="shared" si="58"/>
        <v>0.16666666666666666</v>
      </c>
      <c r="F300" s="159">
        <v>0</v>
      </c>
      <c r="G300" s="153" t="s">
        <v>202</v>
      </c>
      <c r="H300" s="152" t="str">
        <f t="shared" si="53"/>
        <v>100,00%</v>
      </c>
      <c r="I300" s="158">
        <f t="shared" si="55"/>
        <v>1</v>
      </c>
      <c r="J300" s="149">
        <f t="shared" ca="1" si="54"/>
        <v>1</v>
      </c>
      <c r="K300" s="149">
        <f t="shared" ca="1" si="56"/>
        <v>1</v>
      </c>
      <c r="L300" s="153">
        <f t="shared" si="59"/>
        <v>0</v>
      </c>
      <c r="M300" s="128"/>
      <c r="N300" s="128"/>
      <c r="O300" s="128"/>
      <c r="P300" s="128"/>
      <c r="Q300" s="128"/>
      <c r="R300" s="128"/>
      <c r="S300" s="128"/>
      <c r="T300" s="128"/>
    </row>
    <row r="301" spans="1:20" ht="15" x14ac:dyDescent="0.25">
      <c r="A301" s="415"/>
      <c r="B301" s="406"/>
      <c r="C301" s="164" t="s">
        <v>466</v>
      </c>
      <c r="D301" s="385"/>
      <c r="E301" s="163">
        <f t="shared" si="58"/>
        <v>0.16666666666666666</v>
      </c>
      <c r="F301" s="159">
        <v>0</v>
      </c>
      <c r="G301" s="153" t="s">
        <v>202</v>
      </c>
      <c r="H301" s="152" t="str">
        <f t="shared" si="53"/>
        <v>100,00%</v>
      </c>
      <c r="I301" s="158">
        <f t="shared" si="55"/>
        <v>1</v>
      </c>
      <c r="J301" s="149">
        <f t="shared" ca="1" si="54"/>
        <v>1</v>
      </c>
      <c r="K301" s="149">
        <f t="shared" ca="1" si="56"/>
        <v>1</v>
      </c>
      <c r="L301" s="153">
        <f t="shared" si="59"/>
        <v>0</v>
      </c>
      <c r="M301" s="128"/>
      <c r="N301" s="128"/>
      <c r="O301" s="128"/>
      <c r="P301" s="128"/>
      <c r="Q301" s="128"/>
      <c r="R301" s="128"/>
      <c r="S301" s="128"/>
      <c r="T301" s="128"/>
    </row>
    <row r="302" spans="1:20" ht="15" x14ac:dyDescent="0.25">
      <c r="A302" s="415"/>
      <c r="B302" s="406"/>
      <c r="C302" s="164" t="s">
        <v>465</v>
      </c>
      <c r="D302" s="385"/>
      <c r="E302" s="163">
        <f t="shared" si="58"/>
        <v>0.16666666666666666</v>
      </c>
      <c r="F302" s="159">
        <v>0</v>
      </c>
      <c r="G302" s="153" t="s">
        <v>202</v>
      </c>
      <c r="H302" s="152" t="str">
        <f t="shared" si="53"/>
        <v>100,00%</v>
      </c>
      <c r="I302" s="158">
        <f t="shared" si="55"/>
        <v>1</v>
      </c>
      <c r="J302" s="149">
        <f t="shared" ca="1" si="54"/>
        <v>1</v>
      </c>
      <c r="K302" s="149">
        <f t="shared" ca="1" si="56"/>
        <v>1</v>
      </c>
      <c r="L302" s="153">
        <f t="shared" si="59"/>
        <v>0</v>
      </c>
      <c r="M302" s="128"/>
      <c r="N302" s="128"/>
      <c r="O302" s="128"/>
      <c r="P302" s="128"/>
      <c r="Q302" s="128"/>
      <c r="R302" s="128"/>
      <c r="S302" s="128"/>
      <c r="T302" s="128"/>
    </row>
    <row r="303" spans="1:20" ht="15" x14ac:dyDescent="0.25">
      <c r="A303" s="415"/>
      <c r="B303" s="406"/>
      <c r="C303" s="164" t="s">
        <v>464</v>
      </c>
      <c r="D303" s="385"/>
      <c r="E303" s="163">
        <f t="shared" si="58"/>
        <v>0.16666666666666666</v>
      </c>
      <c r="F303" s="159">
        <v>0</v>
      </c>
      <c r="G303" s="153" t="s">
        <v>202</v>
      </c>
      <c r="H303" s="152" t="str">
        <f t="shared" si="53"/>
        <v>100,00%</v>
      </c>
      <c r="I303" s="158">
        <f t="shared" si="55"/>
        <v>1</v>
      </c>
      <c r="J303" s="149">
        <f t="shared" ca="1" si="54"/>
        <v>1</v>
      </c>
      <c r="K303" s="149">
        <f t="shared" ca="1" si="56"/>
        <v>1</v>
      </c>
      <c r="L303" s="153">
        <f t="shared" si="59"/>
        <v>0</v>
      </c>
      <c r="M303" s="128"/>
      <c r="N303" s="128"/>
      <c r="O303" s="128"/>
      <c r="P303" s="128"/>
      <c r="Q303" s="128"/>
      <c r="R303" s="128"/>
      <c r="S303" s="128"/>
      <c r="T303" s="128"/>
    </row>
    <row r="304" spans="1:20" ht="15" x14ac:dyDescent="0.25">
      <c r="A304" s="415"/>
      <c r="B304" s="406"/>
      <c r="C304" s="164" t="s">
        <v>463</v>
      </c>
      <c r="D304" s="385"/>
      <c r="E304" s="163">
        <f t="shared" si="58"/>
        <v>0.16666666666666666</v>
      </c>
      <c r="F304" s="159">
        <v>0</v>
      </c>
      <c r="G304" s="153" t="s">
        <v>202</v>
      </c>
      <c r="H304" s="152" t="str">
        <f t="shared" si="53"/>
        <v>100,00%</v>
      </c>
      <c r="I304" s="158">
        <f t="shared" si="55"/>
        <v>1</v>
      </c>
      <c r="J304" s="149">
        <f t="shared" ca="1" si="54"/>
        <v>1</v>
      </c>
      <c r="K304" s="149">
        <f t="shared" ca="1" si="56"/>
        <v>1</v>
      </c>
      <c r="L304" s="153">
        <f t="shared" si="59"/>
        <v>0</v>
      </c>
      <c r="M304" s="128"/>
      <c r="N304" s="128"/>
      <c r="O304" s="128"/>
      <c r="P304" s="128"/>
      <c r="Q304" s="128"/>
      <c r="R304" s="128"/>
      <c r="S304" s="128"/>
      <c r="T304" s="128"/>
    </row>
    <row r="305" spans="1:20" ht="15" x14ac:dyDescent="0.25">
      <c r="A305" s="415"/>
      <c r="B305" s="406"/>
      <c r="C305" s="164" t="s">
        <v>462</v>
      </c>
      <c r="D305" s="385"/>
      <c r="E305" s="163">
        <f t="shared" si="58"/>
        <v>0.16666666666666666</v>
      </c>
      <c r="F305" s="159">
        <v>0</v>
      </c>
      <c r="G305" s="153" t="s">
        <v>202</v>
      </c>
      <c r="H305" s="152" t="str">
        <f t="shared" si="53"/>
        <v>100,00%</v>
      </c>
      <c r="I305" s="158">
        <f t="shared" si="55"/>
        <v>1</v>
      </c>
      <c r="J305" s="149">
        <f t="shared" ca="1" si="54"/>
        <v>1</v>
      </c>
      <c r="K305" s="149">
        <f t="shared" ca="1" si="56"/>
        <v>1</v>
      </c>
      <c r="L305" s="153">
        <f t="shared" si="59"/>
        <v>0</v>
      </c>
      <c r="M305" s="128"/>
      <c r="N305" s="128"/>
      <c r="O305" s="128"/>
      <c r="P305" s="128"/>
      <c r="Q305" s="128"/>
      <c r="R305" s="128"/>
      <c r="S305" s="128"/>
      <c r="T305" s="128"/>
    </row>
    <row r="306" spans="1:20" ht="15" x14ac:dyDescent="0.25">
      <c r="A306" s="415"/>
      <c r="B306" s="406"/>
      <c r="C306" s="164" t="s">
        <v>461</v>
      </c>
      <c r="D306" s="385"/>
      <c r="E306" s="163">
        <f t="shared" si="58"/>
        <v>0.16666666666666666</v>
      </c>
      <c r="F306" s="159">
        <v>0</v>
      </c>
      <c r="G306" s="153" t="s">
        <v>202</v>
      </c>
      <c r="H306" s="152" t="str">
        <f t="shared" si="53"/>
        <v>100,00%</v>
      </c>
      <c r="I306" s="158">
        <f t="shared" si="55"/>
        <v>1</v>
      </c>
      <c r="J306" s="149">
        <f t="shared" ca="1" si="54"/>
        <v>1</v>
      </c>
      <c r="K306" s="149">
        <f t="shared" ca="1" si="56"/>
        <v>1</v>
      </c>
      <c r="L306" s="153">
        <f t="shared" si="59"/>
        <v>0</v>
      </c>
      <c r="M306" s="128"/>
      <c r="N306" s="128"/>
      <c r="O306" s="128"/>
      <c r="P306" s="128"/>
      <c r="Q306" s="128"/>
      <c r="R306" s="128"/>
      <c r="S306" s="128"/>
      <c r="T306" s="128"/>
    </row>
    <row r="307" spans="1:20" ht="15" x14ac:dyDescent="0.25">
      <c r="A307" s="415"/>
      <c r="B307" s="406"/>
      <c r="C307" s="164" t="s">
        <v>460</v>
      </c>
      <c r="D307" s="385"/>
      <c r="E307" s="163">
        <f t="shared" si="58"/>
        <v>0.16666666666666666</v>
      </c>
      <c r="F307" s="159">
        <v>0</v>
      </c>
      <c r="G307" s="153" t="s">
        <v>202</v>
      </c>
      <c r="H307" s="152" t="str">
        <f t="shared" si="53"/>
        <v>100,00%</v>
      </c>
      <c r="I307" s="158">
        <f t="shared" si="55"/>
        <v>1</v>
      </c>
      <c r="J307" s="149">
        <f t="shared" ca="1" si="54"/>
        <v>1</v>
      </c>
      <c r="K307" s="149">
        <f t="shared" ca="1" si="56"/>
        <v>1</v>
      </c>
      <c r="L307" s="153">
        <f t="shared" si="59"/>
        <v>0</v>
      </c>
      <c r="M307" s="128"/>
      <c r="N307" s="128"/>
      <c r="O307" s="128"/>
      <c r="P307" s="128"/>
      <c r="Q307" s="128"/>
      <c r="R307" s="128"/>
      <c r="S307" s="128"/>
      <c r="T307" s="128"/>
    </row>
    <row r="308" spans="1:20" ht="15" x14ac:dyDescent="0.25">
      <c r="A308" s="415"/>
      <c r="B308" s="406"/>
      <c r="C308" s="164" t="s">
        <v>459</v>
      </c>
      <c r="D308" s="385"/>
      <c r="E308" s="163">
        <f t="shared" si="58"/>
        <v>0.16666666666666666</v>
      </c>
      <c r="F308" s="159">
        <v>0</v>
      </c>
      <c r="G308" s="153" t="s">
        <v>202</v>
      </c>
      <c r="H308" s="152" t="str">
        <f t="shared" si="53"/>
        <v>100,00%</v>
      </c>
      <c r="I308" s="158">
        <f t="shared" si="55"/>
        <v>1</v>
      </c>
      <c r="J308" s="149">
        <f t="shared" ca="1" si="54"/>
        <v>1</v>
      </c>
      <c r="K308" s="149">
        <f t="shared" ca="1" si="56"/>
        <v>1</v>
      </c>
      <c r="L308" s="153">
        <f t="shared" si="59"/>
        <v>0</v>
      </c>
      <c r="M308" s="128"/>
      <c r="N308" s="128"/>
      <c r="O308" s="128"/>
      <c r="P308" s="128"/>
      <c r="Q308" s="128"/>
      <c r="R308" s="128"/>
      <c r="S308" s="128"/>
      <c r="T308" s="128"/>
    </row>
    <row r="309" spans="1:20" ht="15" x14ac:dyDescent="0.25">
      <c r="A309" s="415"/>
      <c r="B309" s="406"/>
      <c r="C309" s="164" t="s">
        <v>458</v>
      </c>
      <c r="D309" s="385"/>
      <c r="E309" s="163">
        <f t="shared" si="58"/>
        <v>0.16666666666666666</v>
      </c>
      <c r="F309" s="159">
        <v>0</v>
      </c>
      <c r="G309" s="153" t="s">
        <v>202</v>
      </c>
      <c r="H309" s="152" t="str">
        <f t="shared" si="53"/>
        <v>100,00%</v>
      </c>
      <c r="I309" s="158">
        <f t="shared" si="55"/>
        <v>1</v>
      </c>
      <c r="J309" s="149">
        <f t="shared" ca="1" si="54"/>
        <v>1</v>
      </c>
      <c r="K309" s="149">
        <f t="shared" ca="1" si="56"/>
        <v>1</v>
      </c>
      <c r="L309" s="153">
        <f t="shared" si="59"/>
        <v>0</v>
      </c>
      <c r="M309" s="128"/>
      <c r="N309" s="128"/>
      <c r="O309" s="128"/>
      <c r="P309" s="128"/>
      <c r="Q309" s="128"/>
      <c r="R309" s="128"/>
      <c r="S309" s="128"/>
      <c r="T309" s="128"/>
    </row>
    <row r="310" spans="1:20" ht="15" x14ac:dyDescent="0.25">
      <c r="A310" s="415"/>
      <c r="B310" s="406"/>
      <c r="C310" s="164" t="s">
        <v>457</v>
      </c>
      <c r="D310" s="385"/>
      <c r="E310" s="163">
        <f t="shared" si="58"/>
        <v>0.16666666666666666</v>
      </c>
      <c r="F310" s="159">
        <v>0</v>
      </c>
      <c r="G310" s="153" t="s">
        <v>202</v>
      </c>
      <c r="H310" s="152" t="str">
        <f t="shared" si="53"/>
        <v>100,00%</v>
      </c>
      <c r="I310" s="158">
        <f t="shared" si="55"/>
        <v>1</v>
      </c>
      <c r="J310" s="149">
        <f t="shared" ca="1" si="54"/>
        <v>1</v>
      </c>
      <c r="K310" s="149">
        <f t="shared" ca="1" si="56"/>
        <v>1</v>
      </c>
      <c r="L310" s="153">
        <f t="shared" si="59"/>
        <v>0</v>
      </c>
      <c r="M310" s="128"/>
      <c r="N310" s="128"/>
      <c r="O310" s="128"/>
      <c r="P310" s="128"/>
      <c r="Q310" s="128"/>
      <c r="R310" s="128"/>
      <c r="S310" s="128"/>
      <c r="T310" s="128"/>
    </row>
    <row r="311" spans="1:20" ht="15" x14ac:dyDescent="0.25">
      <c r="A311" s="415"/>
      <c r="B311" s="406"/>
      <c r="C311" s="164" t="s">
        <v>456</v>
      </c>
      <c r="D311" s="385"/>
      <c r="E311" s="163">
        <f t="shared" si="58"/>
        <v>0.16666666666666666</v>
      </c>
      <c r="F311" s="159">
        <v>0</v>
      </c>
      <c r="G311" s="153" t="s">
        <v>202</v>
      </c>
      <c r="H311" s="152" t="str">
        <f t="shared" si="53"/>
        <v>100,00%</v>
      </c>
      <c r="I311" s="158">
        <f t="shared" si="55"/>
        <v>1</v>
      </c>
      <c r="J311" s="149">
        <f t="shared" ca="1" si="54"/>
        <v>1</v>
      </c>
      <c r="K311" s="149">
        <f t="shared" ca="1" si="56"/>
        <v>1</v>
      </c>
      <c r="L311" s="153">
        <f t="shared" si="59"/>
        <v>0</v>
      </c>
      <c r="M311" s="128"/>
      <c r="N311" s="128"/>
      <c r="O311" s="128"/>
      <c r="P311" s="128"/>
      <c r="Q311" s="128"/>
      <c r="R311" s="128"/>
      <c r="S311" s="128"/>
      <c r="T311" s="128"/>
    </row>
    <row r="312" spans="1:20" ht="15" x14ac:dyDescent="0.25">
      <c r="A312" s="415"/>
      <c r="B312" s="406" t="s">
        <v>455</v>
      </c>
      <c r="C312" s="164" t="s">
        <v>454</v>
      </c>
      <c r="D312" s="385" t="s">
        <v>453</v>
      </c>
      <c r="E312" s="163">
        <f t="shared" ref="E312:E343" si="60">1/6</f>
        <v>0.16666666666666666</v>
      </c>
      <c r="F312" s="159">
        <v>0</v>
      </c>
      <c r="G312" s="153" t="s">
        <v>202</v>
      </c>
      <c r="H312" s="152" t="str">
        <f t="shared" si="53"/>
        <v>100,00%</v>
      </c>
      <c r="I312" s="158">
        <f t="shared" si="55"/>
        <v>1</v>
      </c>
      <c r="J312" s="149">
        <f t="shared" ca="1" si="54"/>
        <v>1</v>
      </c>
      <c r="K312" s="149">
        <f t="shared" ca="1" si="56"/>
        <v>1</v>
      </c>
      <c r="L312" s="153">
        <f t="shared" si="59"/>
        <v>0</v>
      </c>
      <c r="M312" s="128"/>
      <c r="N312" s="128"/>
      <c r="O312" s="128"/>
      <c r="P312" s="128"/>
      <c r="Q312" s="128"/>
      <c r="R312" s="128"/>
      <c r="S312" s="128"/>
      <c r="T312" s="128"/>
    </row>
    <row r="313" spans="1:20" ht="15" x14ac:dyDescent="0.25">
      <c r="A313" s="415"/>
      <c r="B313" s="406"/>
      <c r="C313" s="164" t="s">
        <v>452</v>
      </c>
      <c r="D313" s="385"/>
      <c r="E313" s="163">
        <f t="shared" si="60"/>
        <v>0.16666666666666666</v>
      </c>
      <c r="F313" s="159">
        <v>0</v>
      </c>
      <c r="G313" s="153" t="s">
        <v>202</v>
      </c>
      <c r="H313" s="152" t="str">
        <f t="shared" si="53"/>
        <v>100,00%</v>
      </c>
      <c r="I313" s="158">
        <f t="shared" si="55"/>
        <v>1</v>
      </c>
      <c r="J313" s="149">
        <f t="shared" ca="1" si="54"/>
        <v>1</v>
      </c>
      <c r="K313" s="149">
        <f t="shared" ca="1" si="56"/>
        <v>1</v>
      </c>
      <c r="L313" s="153">
        <f t="shared" si="59"/>
        <v>0</v>
      </c>
      <c r="M313" s="128"/>
      <c r="N313" s="128"/>
      <c r="O313" s="128"/>
      <c r="P313" s="128"/>
      <c r="Q313" s="128"/>
      <c r="R313" s="128"/>
      <c r="S313" s="128"/>
      <c r="T313" s="128"/>
    </row>
    <row r="314" spans="1:20" ht="15" x14ac:dyDescent="0.25">
      <c r="A314" s="415"/>
      <c r="B314" s="406"/>
      <c r="C314" s="164" t="s">
        <v>437</v>
      </c>
      <c r="D314" s="385"/>
      <c r="E314" s="163">
        <f t="shared" si="60"/>
        <v>0.16666666666666666</v>
      </c>
      <c r="F314" s="159">
        <v>0</v>
      </c>
      <c r="G314" s="153" t="s">
        <v>202</v>
      </c>
      <c r="H314" s="152" t="str">
        <f t="shared" si="53"/>
        <v>100,00%</v>
      </c>
      <c r="I314" s="158">
        <f t="shared" si="55"/>
        <v>1</v>
      </c>
      <c r="J314" s="149">
        <f t="shared" ca="1" si="54"/>
        <v>1</v>
      </c>
      <c r="K314" s="149">
        <f t="shared" ca="1" si="56"/>
        <v>1</v>
      </c>
      <c r="L314" s="153">
        <f t="shared" si="59"/>
        <v>0</v>
      </c>
      <c r="M314" s="128"/>
      <c r="N314" s="128"/>
      <c r="O314" s="128"/>
      <c r="P314" s="128"/>
      <c r="Q314" s="128"/>
      <c r="R314" s="128"/>
      <c r="S314" s="128"/>
      <c r="T314" s="128"/>
    </row>
    <row r="315" spans="1:20" ht="15" x14ac:dyDescent="0.25">
      <c r="A315" s="415"/>
      <c r="B315" s="406"/>
      <c r="C315" s="164" t="s">
        <v>436</v>
      </c>
      <c r="D315" s="385"/>
      <c r="E315" s="163">
        <f t="shared" si="60"/>
        <v>0.16666666666666666</v>
      </c>
      <c r="F315" s="159">
        <v>0</v>
      </c>
      <c r="G315" s="153" t="s">
        <v>202</v>
      </c>
      <c r="H315" s="152" t="str">
        <f t="shared" si="53"/>
        <v>100,00%</v>
      </c>
      <c r="I315" s="158">
        <f t="shared" si="55"/>
        <v>1</v>
      </c>
      <c r="J315" s="149">
        <f t="shared" ca="1" si="54"/>
        <v>1</v>
      </c>
      <c r="K315" s="149">
        <f t="shared" ca="1" si="56"/>
        <v>1</v>
      </c>
      <c r="L315" s="153">
        <f t="shared" si="59"/>
        <v>0</v>
      </c>
      <c r="M315" s="128"/>
      <c r="N315" s="128"/>
      <c r="O315" s="128"/>
      <c r="P315" s="128"/>
      <c r="Q315" s="128"/>
      <c r="R315" s="128"/>
      <c r="S315" s="128"/>
      <c r="T315" s="128"/>
    </row>
    <row r="316" spans="1:20" ht="15" x14ac:dyDescent="0.25">
      <c r="A316" s="415"/>
      <c r="B316" s="406"/>
      <c r="C316" s="164" t="s">
        <v>451</v>
      </c>
      <c r="D316" s="385"/>
      <c r="E316" s="163">
        <f t="shared" si="60"/>
        <v>0.16666666666666666</v>
      </c>
      <c r="F316" s="159">
        <v>0</v>
      </c>
      <c r="G316" s="153" t="s">
        <v>202</v>
      </c>
      <c r="H316" s="152" t="str">
        <f t="shared" si="53"/>
        <v>100,00%</v>
      </c>
      <c r="I316" s="158">
        <f t="shared" si="55"/>
        <v>1</v>
      </c>
      <c r="J316" s="149">
        <f t="shared" ca="1" si="54"/>
        <v>1</v>
      </c>
      <c r="K316" s="149">
        <f t="shared" ca="1" si="56"/>
        <v>1</v>
      </c>
      <c r="L316" s="153">
        <f t="shared" si="59"/>
        <v>0</v>
      </c>
      <c r="M316" s="128"/>
      <c r="N316" s="128"/>
      <c r="O316" s="128"/>
      <c r="P316" s="128"/>
      <c r="Q316" s="128"/>
      <c r="R316" s="128"/>
      <c r="S316" s="128"/>
      <c r="T316" s="128"/>
    </row>
    <row r="317" spans="1:20" ht="15" x14ac:dyDescent="0.25">
      <c r="A317" s="415"/>
      <c r="B317" s="406"/>
      <c r="C317" s="164" t="s">
        <v>450</v>
      </c>
      <c r="D317" s="385" t="s">
        <v>449</v>
      </c>
      <c r="E317" s="163">
        <f t="shared" si="60"/>
        <v>0.16666666666666666</v>
      </c>
      <c r="F317" s="159">
        <v>0</v>
      </c>
      <c r="G317" s="153" t="s">
        <v>202</v>
      </c>
      <c r="H317" s="152" t="str">
        <f t="shared" ref="H317:H380" si="61">IF(G317="O",(($O$13-(F317*E317))/($O$13)),"100,00%")</f>
        <v>100,00%</v>
      </c>
      <c r="I317" s="158">
        <f t="shared" si="55"/>
        <v>1</v>
      </c>
      <c r="J317" s="149">
        <f t="shared" ref="J317:J380" ca="1" si="62">(($O$13-(F317*E317))/($O$13))</f>
        <v>1</v>
      </c>
      <c r="K317" s="149">
        <f t="shared" ca="1" si="56"/>
        <v>1</v>
      </c>
      <c r="L317" s="153">
        <f t="shared" si="59"/>
        <v>0</v>
      </c>
      <c r="M317" s="128"/>
      <c r="N317" s="128"/>
      <c r="O317" s="128"/>
      <c r="P317" s="128"/>
      <c r="Q317" s="128"/>
      <c r="R317" s="128"/>
      <c r="S317" s="128"/>
      <c r="T317" s="128"/>
    </row>
    <row r="318" spans="1:20" ht="15" x14ac:dyDescent="0.25">
      <c r="A318" s="415"/>
      <c r="B318" s="406"/>
      <c r="C318" s="164" t="s">
        <v>448</v>
      </c>
      <c r="D318" s="385"/>
      <c r="E318" s="163">
        <f t="shared" si="60"/>
        <v>0.16666666666666666</v>
      </c>
      <c r="F318" s="159">
        <v>0</v>
      </c>
      <c r="G318" s="153" t="s">
        <v>202</v>
      </c>
      <c r="H318" s="152" t="str">
        <f t="shared" si="61"/>
        <v>100,00%</v>
      </c>
      <c r="I318" s="158">
        <f t="shared" ref="I318:I381" si="63">I317*H318</f>
        <v>1</v>
      </c>
      <c r="J318" s="149">
        <f t="shared" ca="1" si="62"/>
        <v>1</v>
      </c>
      <c r="K318" s="149">
        <f t="shared" ref="K318:K381" ca="1" si="64">K317*J318</f>
        <v>1</v>
      </c>
      <c r="L318" s="153">
        <f t="shared" si="59"/>
        <v>0</v>
      </c>
      <c r="M318" s="128"/>
      <c r="N318" s="128"/>
      <c r="O318" s="128"/>
      <c r="P318" s="128"/>
      <c r="Q318" s="128"/>
      <c r="R318" s="128"/>
      <c r="S318" s="128"/>
      <c r="T318" s="128"/>
    </row>
    <row r="319" spans="1:20" ht="15" x14ac:dyDescent="0.25">
      <c r="A319" s="415"/>
      <c r="B319" s="406"/>
      <c r="C319" s="164" t="s">
        <v>447</v>
      </c>
      <c r="D319" s="385"/>
      <c r="E319" s="163">
        <f t="shared" si="60"/>
        <v>0.16666666666666666</v>
      </c>
      <c r="F319" s="159">
        <v>0</v>
      </c>
      <c r="G319" s="153" t="s">
        <v>202</v>
      </c>
      <c r="H319" s="152" t="str">
        <f t="shared" si="61"/>
        <v>100,00%</v>
      </c>
      <c r="I319" s="158">
        <f t="shared" si="63"/>
        <v>1</v>
      </c>
      <c r="J319" s="149">
        <f t="shared" ca="1" si="62"/>
        <v>1</v>
      </c>
      <c r="K319" s="149">
        <f t="shared" ca="1" si="64"/>
        <v>1</v>
      </c>
      <c r="L319" s="153">
        <f t="shared" si="59"/>
        <v>0</v>
      </c>
      <c r="M319" s="128"/>
      <c r="N319" s="128"/>
      <c r="O319" s="128"/>
      <c r="P319" s="128"/>
      <c r="Q319" s="128"/>
      <c r="R319" s="128"/>
      <c r="S319" s="128"/>
      <c r="T319" s="128"/>
    </row>
    <row r="320" spans="1:20" ht="15" x14ac:dyDescent="0.25">
      <c r="A320" s="415"/>
      <c r="B320" s="406"/>
      <c r="C320" s="164" t="s">
        <v>446</v>
      </c>
      <c r="D320" s="385"/>
      <c r="E320" s="163">
        <f t="shared" si="60"/>
        <v>0.16666666666666666</v>
      </c>
      <c r="F320" s="159">
        <v>0</v>
      </c>
      <c r="G320" s="153" t="s">
        <v>202</v>
      </c>
      <c r="H320" s="152" t="str">
        <f t="shared" si="61"/>
        <v>100,00%</v>
      </c>
      <c r="I320" s="158">
        <f t="shared" si="63"/>
        <v>1</v>
      </c>
      <c r="J320" s="149">
        <f t="shared" ca="1" si="62"/>
        <v>1</v>
      </c>
      <c r="K320" s="149">
        <f t="shared" ca="1" si="64"/>
        <v>1</v>
      </c>
      <c r="L320" s="153">
        <f t="shared" si="59"/>
        <v>0</v>
      </c>
      <c r="M320" s="128"/>
      <c r="N320" s="128"/>
      <c r="O320" s="128"/>
      <c r="P320" s="128"/>
      <c r="Q320" s="128"/>
      <c r="R320" s="128"/>
      <c r="S320" s="128"/>
      <c r="T320" s="128"/>
    </row>
    <row r="321" spans="1:20" ht="15" x14ac:dyDescent="0.25">
      <c r="A321" s="415"/>
      <c r="B321" s="406"/>
      <c r="C321" s="164" t="s">
        <v>445</v>
      </c>
      <c r="D321" s="385"/>
      <c r="E321" s="163">
        <f t="shared" si="60"/>
        <v>0.16666666666666666</v>
      </c>
      <c r="F321" s="159">
        <v>0</v>
      </c>
      <c r="G321" s="153" t="s">
        <v>202</v>
      </c>
      <c r="H321" s="152" t="str">
        <f t="shared" si="61"/>
        <v>100,00%</v>
      </c>
      <c r="I321" s="158">
        <f t="shared" si="63"/>
        <v>1</v>
      </c>
      <c r="J321" s="149">
        <f t="shared" ca="1" si="62"/>
        <v>1</v>
      </c>
      <c r="K321" s="149">
        <f t="shared" ca="1" si="64"/>
        <v>1</v>
      </c>
      <c r="L321" s="153">
        <f t="shared" si="59"/>
        <v>0</v>
      </c>
      <c r="M321" s="128"/>
      <c r="N321" s="128"/>
      <c r="O321" s="128"/>
      <c r="P321" s="128"/>
      <c r="Q321" s="128"/>
      <c r="R321" s="128"/>
      <c r="S321" s="128"/>
      <c r="T321" s="128"/>
    </row>
    <row r="322" spans="1:20" ht="15" x14ac:dyDescent="0.25">
      <c r="A322" s="415"/>
      <c r="B322" s="406"/>
      <c r="C322" s="164" t="s">
        <v>444</v>
      </c>
      <c r="D322" s="385"/>
      <c r="E322" s="163">
        <f t="shared" si="60"/>
        <v>0.16666666666666666</v>
      </c>
      <c r="F322" s="159">
        <v>0</v>
      </c>
      <c r="G322" s="153" t="s">
        <v>202</v>
      </c>
      <c r="H322" s="152" t="str">
        <f t="shared" si="61"/>
        <v>100,00%</v>
      </c>
      <c r="I322" s="158">
        <f t="shared" si="63"/>
        <v>1</v>
      </c>
      <c r="J322" s="149">
        <f t="shared" ca="1" si="62"/>
        <v>1</v>
      </c>
      <c r="K322" s="149">
        <f t="shared" ca="1" si="64"/>
        <v>1</v>
      </c>
      <c r="L322" s="153">
        <f t="shared" si="59"/>
        <v>0</v>
      </c>
      <c r="M322" s="128"/>
      <c r="N322" s="128"/>
      <c r="O322" s="128"/>
      <c r="P322" s="128"/>
      <c r="Q322" s="128"/>
      <c r="R322" s="128"/>
      <c r="S322" s="128"/>
      <c r="T322" s="128"/>
    </row>
    <row r="323" spans="1:20" ht="15" x14ac:dyDescent="0.25">
      <c r="A323" s="415"/>
      <c r="B323" s="406"/>
      <c r="C323" s="164" t="s">
        <v>443</v>
      </c>
      <c r="D323" s="385"/>
      <c r="E323" s="163">
        <f t="shared" si="60"/>
        <v>0.16666666666666666</v>
      </c>
      <c r="F323" s="159">
        <v>0</v>
      </c>
      <c r="G323" s="153" t="s">
        <v>202</v>
      </c>
      <c r="H323" s="152" t="str">
        <f t="shared" si="61"/>
        <v>100,00%</v>
      </c>
      <c r="I323" s="158">
        <f t="shared" si="63"/>
        <v>1</v>
      </c>
      <c r="J323" s="149">
        <f t="shared" ca="1" si="62"/>
        <v>1</v>
      </c>
      <c r="K323" s="149">
        <f t="shared" ca="1" si="64"/>
        <v>1</v>
      </c>
      <c r="L323" s="153">
        <f t="shared" si="59"/>
        <v>0</v>
      </c>
      <c r="M323" s="128"/>
      <c r="N323" s="128"/>
      <c r="O323" s="128"/>
      <c r="P323" s="128"/>
      <c r="Q323" s="128"/>
      <c r="R323" s="128"/>
      <c r="S323" s="128"/>
      <c r="T323" s="128"/>
    </row>
    <row r="324" spans="1:20" ht="15" x14ac:dyDescent="0.25">
      <c r="A324" s="415"/>
      <c r="B324" s="406"/>
      <c r="C324" s="164" t="s">
        <v>442</v>
      </c>
      <c r="D324" s="385"/>
      <c r="E324" s="163">
        <f t="shared" si="60"/>
        <v>0.16666666666666666</v>
      </c>
      <c r="F324" s="159">
        <v>0</v>
      </c>
      <c r="G324" s="153" t="s">
        <v>202</v>
      </c>
      <c r="H324" s="152" t="str">
        <f t="shared" si="61"/>
        <v>100,00%</v>
      </c>
      <c r="I324" s="158">
        <f t="shared" si="63"/>
        <v>1</v>
      </c>
      <c r="J324" s="149">
        <f t="shared" ca="1" si="62"/>
        <v>1</v>
      </c>
      <c r="K324" s="149">
        <f t="shared" ca="1" si="64"/>
        <v>1</v>
      </c>
      <c r="L324" s="153">
        <f t="shared" si="59"/>
        <v>0</v>
      </c>
      <c r="M324" s="128"/>
      <c r="N324" s="128"/>
      <c r="O324" s="128"/>
      <c r="P324" s="128"/>
      <c r="Q324" s="128"/>
      <c r="R324" s="128"/>
      <c r="S324" s="128"/>
      <c r="T324" s="128"/>
    </row>
    <row r="325" spans="1:20" ht="15" x14ac:dyDescent="0.25">
      <c r="A325" s="415"/>
      <c r="B325" s="406" t="s">
        <v>441</v>
      </c>
      <c r="C325" s="164" t="s">
        <v>440</v>
      </c>
      <c r="D325" s="385" t="s">
        <v>439</v>
      </c>
      <c r="E325" s="163">
        <f t="shared" si="60"/>
        <v>0.16666666666666666</v>
      </c>
      <c r="F325" s="159">
        <v>0</v>
      </c>
      <c r="G325" s="153" t="s">
        <v>202</v>
      </c>
      <c r="H325" s="152" t="str">
        <f t="shared" si="61"/>
        <v>100,00%</v>
      </c>
      <c r="I325" s="158">
        <f t="shared" si="63"/>
        <v>1</v>
      </c>
      <c r="J325" s="149">
        <f t="shared" ca="1" si="62"/>
        <v>1</v>
      </c>
      <c r="K325" s="149">
        <f t="shared" ca="1" si="64"/>
        <v>1</v>
      </c>
      <c r="L325" s="153">
        <f t="shared" si="59"/>
        <v>0</v>
      </c>
      <c r="M325" s="128"/>
      <c r="N325" s="128"/>
      <c r="O325" s="128"/>
      <c r="P325" s="128"/>
      <c r="Q325" s="128"/>
      <c r="R325" s="128"/>
      <c r="S325" s="128"/>
      <c r="T325" s="128"/>
    </row>
    <row r="326" spans="1:20" ht="15" x14ac:dyDescent="0.25">
      <c r="A326" s="415"/>
      <c r="B326" s="406"/>
      <c r="C326" s="164" t="s">
        <v>438</v>
      </c>
      <c r="D326" s="385"/>
      <c r="E326" s="163">
        <f t="shared" si="60"/>
        <v>0.16666666666666666</v>
      </c>
      <c r="F326" s="159">
        <v>0</v>
      </c>
      <c r="G326" s="153" t="s">
        <v>202</v>
      </c>
      <c r="H326" s="152" t="str">
        <f t="shared" si="61"/>
        <v>100,00%</v>
      </c>
      <c r="I326" s="158">
        <f t="shared" si="63"/>
        <v>1</v>
      </c>
      <c r="J326" s="149">
        <f t="shared" ca="1" si="62"/>
        <v>1</v>
      </c>
      <c r="K326" s="149">
        <f t="shared" ca="1" si="64"/>
        <v>1</v>
      </c>
      <c r="L326" s="153">
        <f t="shared" si="59"/>
        <v>0</v>
      </c>
      <c r="M326" s="128"/>
      <c r="N326" s="128"/>
      <c r="O326" s="128"/>
      <c r="P326" s="128"/>
      <c r="Q326" s="128"/>
      <c r="R326" s="128"/>
      <c r="S326" s="128"/>
      <c r="T326" s="128"/>
    </row>
    <row r="327" spans="1:20" ht="15" x14ac:dyDescent="0.25">
      <c r="A327" s="415"/>
      <c r="B327" s="406"/>
      <c r="C327" s="164" t="s">
        <v>437</v>
      </c>
      <c r="D327" s="385"/>
      <c r="E327" s="163">
        <f t="shared" si="60"/>
        <v>0.16666666666666666</v>
      </c>
      <c r="F327" s="159">
        <v>0</v>
      </c>
      <c r="G327" s="153" t="s">
        <v>202</v>
      </c>
      <c r="H327" s="152" t="str">
        <f t="shared" si="61"/>
        <v>100,00%</v>
      </c>
      <c r="I327" s="158">
        <f t="shared" si="63"/>
        <v>1</v>
      </c>
      <c r="J327" s="149">
        <f t="shared" ca="1" si="62"/>
        <v>1</v>
      </c>
      <c r="K327" s="149">
        <f t="shared" ca="1" si="64"/>
        <v>1</v>
      </c>
      <c r="L327" s="153">
        <f t="shared" si="59"/>
        <v>0</v>
      </c>
      <c r="M327" s="128"/>
      <c r="N327" s="128"/>
      <c r="O327" s="128"/>
      <c r="P327" s="128"/>
      <c r="Q327" s="128"/>
      <c r="R327" s="128"/>
      <c r="S327" s="128"/>
      <c r="T327" s="128"/>
    </row>
    <row r="328" spans="1:20" ht="15" x14ac:dyDescent="0.25">
      <c r="A328" s="415"/>
      <c r="B328" s="406"/>
      <c r="C328" s="164" t="s">
        <v>436</v>
      </c>
      <c r="D328" s="385"/>
      <c r="E328" s="163">
        <f t="shared" si="60"/>
        <v>0.16666666666666666</v>
      </c>
      <c r="F328" s="159">
        <v>0</v>
      </c>
      <c r="G328" s="153" t="s">
        <v>202</v>
      </c>
      <c r="H328" s="152" t="str">
        <f t="shared" si="61"/>
        <v>100,00%</v>
      </c>
      <c r="I328" s="158">
        <f t="shared" si="63"/>
        <v>1</v>
      </c>
      <c r="J328" s="149">
        <f t="shared" ca="1" si="62"/>
        <v>1</v>
      </c>
      <c r="K328" s="149">
        <f t="shared" ca="1" si="64"/>
        <v>1</v>
      </c>
      <c r="L328" s="153">
        <f t="shared" si="59"/>
        <v>0</v>
      </c>
      <c r="M328" s="128"/>
      <c r="N328" s="128"/>
      <c r="O328" s="128"/>
      <c r="P328" s="128"/>
      <c r="Q328" s="128"/>
      <c r="R328" s="128"/>
      <c r="S328" s="128"/>
      <c r="T328" s="128"/>
    </row>
    <row r="329" spans="1:20" ht="15" x14ac:dyDescent="0.25">
      <c r="A329" s="415"/>
      <c r="B329" s="406"/>
      <c r="C329" s="164" t="s">
        <v>435</v>
      </c>
      <c r="D329" s="385" t="s">
        <v>434</v>
      </c>
      <c r="E329" s="163">
        <f t="shared" si="60"/>
        <v>0.16666666666666666</v>
      </c>
      <c r="F329" s="159">
        <v>0</v>
      </c>
      <c r="G329" s="153" t="s">
        <v>202</v>
      </c>
      <c r="H329" s="152" t="str">
        <f t="shared" si="61"/>
        <v>100,00%</v>
      </c>
      <c r="I329" s="158">
        <f t="shared" si="63"/>
        <v>1</v>
      </c>
      <c r="J329" s="149">
        <f t="shared" ca="1" si="62"/>
        <v>1</v>
      </c>
      <c r="K329" s="149">
        <f t="shared" ca="1" si="64"/>
        <v>1</v>
      </c>
      <c r="L329" s="153">
        <f t="shared" si="59"/>
        <v>0</v>
      </c>
      <c r="M329" s="128"/>
      <c r="N329" s="128"/>
      <c r="O329" s="128"/>
      <c r="P329" s="128"/>
      <c r="Q329" s="128"/>
      <c r="R329" s="128"/>
      <c r="S329" s="128"/>
      <c r="T329" s="128"/>
    </row>
    <row r="330" spans="1:20" ht="15" x14ac:dyDescent="0.25">
      <c r="A330" s="415"/>
      <c r="B330" s="406"/>
      <c r="C330" s="164" t="s">
        <v>433</v>
      </c>
      <c r="D330" s="385"/>
      <c r="E330" s="163">
        <f t="shared" si="60"/>
        <v>0.16666666666666666</v>
      </c>
      <c r="F330" s="159">
        <v>0</v>
      </c>
      <c r="G330" s="153" t="s">
        <v>202</v>
      </c>
      <c r="H330" s="152" t="str">
        <f t="shared" si="61"/>
        <v>100,00%</v>
      </c>
      <c r="I330" s="158">
        <f t="shared" si="63"/>
        <v>1</v>
      </c>
      <c r="J330" s="149">
        <f t="shared" ca="1" si="62"/>
        <v>1</v>
      </c>
      <c r="K330" s="149">
        <f t="shared" ca="1" si="64"/>
        <v>1</v>
      </c>
      <c r="L330" s="153">
        <f t="shared" si="59"/>
        <v>0</v>
      </c>
      <c r="M330" s="128"/>
      <c r="N330" s="128"/>
      <c r="O330" s="128"/>
      <c r="P330" s="128"/>
      <c r="Q330" s="128"/>
      <c r="R330" s="128"/>
      <c r="S330" s="128"/>
      <c r="T330" s="128"/>
    </row>
    <row r="331" spans="1:20" ht="15" x14ac:dyDescent="0.25">
      <c r="A331" s="415"/>
      <c r="B331" s="406"/>
      <c r="C331" s="164" t="s">
        <v>432</v>
      </c>
      <c r="D331" s="385"/>
      <c r="E331" s="163">
        <f t="shared" si="60"/>
        <v>0.16666666666666666</v>
      </c>
      <c r="F331" s="159">
        <v>0</v>
      </c>
      <c r="G331" s="153" t="s">
        <v>202</v>
      </c>
      <c r="H331" s="152" t="str">
        <f t="shared" si="61"/>
        <v>100,00%</v>
      </c>
      <c r="I331" s="158">
        <f t="shared" si="63"/>
        <v>1</v>
      </c>
      <c r="J331" s="149">
        <f t="shared" ca="1" si="62"/>
        <v>1</v>
      </c>
      <c r="K331" s="149">
        <f t="shared" ca="1" si="64"/>
        <v>1</v>
      </c>
      <c r="L331" s="153">
        <f t="shared" si="59"/>
        <v>0</v>
      </c>
      <c r="M331" s="128"/>
      <c r="N331" s="128"/>
      <c r="O331" s="128"/>
      <c r="P331" s="128"/>
      <c r="Q331" s="128"/>
      <c r="R331" s="128"/>
      <c r="S331" s="128"/>
      <c r="T331" s="128"/>
    </row>
    <row r="332" spans="1:20" ht="15" x14ac:dyDescent="0.25">
      <c r="A332" s="415"/>
      <c r="B332" s="406"/>
      <c r="C332" s="164" t="s">
        <v>431</v>
      </c>
      <c r="D332" s="385" t="s">
        <v>430</v>
      </c>
      <c r="E332" s="163">
        <f t="shared" si="60"/>
        <v>0.16666666666666666</v>
      </c>
      <c r="F332" s="159">
        <v>0</v>
      </c>
      <c r="G332" s="153" t="s">
        <v>202</v>
      </c>
      <c r="H332" s="152" t="str">
        <f t="shared" si="61"/>
        <v>100,00%</v>
      </c>
      <c r="I332" s="158">
        <f t="shared" si="63"/>
        <v>1</v>
      </c>
      <c r="J332" s="149">
        <f t="shared" ca="1" si="62"/>
        <v>1</v>
      </c>
      <c r="K332" s="149">
        <f t="shared" ca="1" si="64"/>
        <v>1</v>
      </c>
      <c r="L332" s="153">
        <f t="shared" si="59"/>
        <v>0</v>
      </c>
      <c r="M332" s="128"/>
      <c r="N332" s="128"/>
      <c r="O332" s="128"/>
      <c r="P332" s="128"/>
      <c r="Q332" s="128"/>
      <c r="R332" s="128"/>
      <c r="S332" s="128"/>
      <c r="T332" s="128"/>
    </row>
    <row r="333" spans="1:20" ht="15" x14ac:dyDescent="0.25">
      <c r="A333" s="415"/>
      <c r="B333" s="406"/>
      <c r="C333" s="164" t="s">
        <v>429</v>
      </c>
      <c r="D333" s="385"/>
      <c r="E333" s="163">
        <f t="shared" si="60"/>
        <v>0.16666666666666666</v>
      </c>
      <c r="F333" s="159">
        <v>0</v>
      </c>
      <c r="G333" s="153" t="s">
        <v>202</v>
      </c>
      <c r="H333" s="152" t="str">
        <f t="shared" si="61"/>
        <v>100,00%</v>
      </c>
      <c r="I333" s="158">
        <f t="shared" si="63"/>
        <v>1</v>
      </c>
      <c r="J333" s="149">
        <f t="shared" ca="1" si="62"/>
        <v>1</v>
      </c>
      <c r="K333" s="149">
        <f t="shared" ca="1" si="64"/>
        <v>1</v>
      </c>
      <c r="L333" s="153">
        <f t="shared" si="59"/>
        <v>0</v>
      </c>
      <c r="M333" s="128"/>
      <c r="N333" s="128"/>
      <c r="O333" s="128"/>
      <c r="P333" s="128"/>
      <c r="Q333" s="128"/>
      <c r="R333" s="128"/>
      <c r="S333" s="128"/>
      <c r="T333" s="128"/>
    </row>
    <row r="334" spans="1:20" ht="15" x14ac:dyDescent="0.25">
      <c r="A334" s="415"/>
      <c r="B334" s="406"/>
      <c r="C334" s="164" t="s">
        <v>428</v>
      </c>
      <c r="D334" s="385"/>
      <c r="E334" s="163">
        <f t="shared" si="60"/>
        <v>0.16666666666666666</v>
      </c>
      <c r="F334" s="159">
        <v>0</v>
      </c>
      <c r="G334" s="153" t="s">
        <v>202</v>
      </c>
      <c r="H334" s="152" t="str">
        <f t="shared" si="61"/>
        <v>100,00%</v>
      </c>
      <c r="I334" s="158">
        <f t="shared" si="63"/>
        <v>1</v>
      </c>
      <c r="J334" s="149">
        <f t="shared" ca="1" si="62"/>
        <v>1</v>
      </c>
      <c r="K334" s="149">
        <f t="shared" ca="1" si="64"/>
        <v>1</v>
      </c>
      <c r="L334" s="153">
        <f t="shared" si="59"/>
        <v>0</v>
      </c>
      <c r="M334" s="128"/>
      <c r="N334" s="128"/>
      <c r="O334" s="128"/>
      <c r="P334" s="128"/>
      <c r="Q334" s="128"/>
      <c r="R334" s="128"/>
      <c r="S334" s="128"/>
      <c r="T334" s="128"/>
    </row>
    <row r="335" spans="1:20" ht="15" x14ac:dyDescent="0.25">
      <c r="A335" s="415"/>
      <c r="B335" s="406"/>
      <c r="C335" s="164" t="s">
        <v>427</v>
      </c>
      <c r="D335" s="385"/>
      <c r="E335" s="163">
        <f t="shared" si="60"/>
        <v>0.16666666666666666</v>
      </c>
      <c r="F335" s="159">
        <v>0</v>
      </c>
      <c r="G335" s="153" t="s">
        <v>202</v>
      </c>
      <c r="H335" s="152" t="str">
        <f t="shared" si="61"/>
        <v>100,00%</v>
      </c>
      <c r="I335" s="158">
        <f t="shared" si="63"/>
        <v>1</v>
      </c>
      <c r="J335" s="149">
        <f t="shared" ca="1" si="62"/>
        <v>1</v>
      </c>
      <c r="K335" s="149">
        <f t="shared" ca="1" si="64"/>
        <v>1</v>
      </c>
      <c r="L335" s="153">
        <f t="shared" si="59"/>
        <v>0</v>
      </c>
      <c r="M335" s="128"/>
      <c r="N335" s="128"/>
      <c r="O335" s="128"/>
      <c r="P335" s="128"/>
      <c r="Q335" s="128"/>
      <c r="R335" s="128"/>
      <c r="S335" s="128"/>
      <c r="T335" s="128"/>
    </row>
    <row r="336" spans="1:20" ht="15" x14ac:dyDescent="0.25">
      <c r="A336" s="415"/>
      <c r="B336" s="406"/>
      <c r="C336" s="164" t="s">
        <v>426</v>
      </c>
      <c r="D336" s="385"/>
      <c r="E336" s="163">
        <f t="shared" si="60"/>
        <v>0.16666666666666666</v>
      </c>
      <c r="F336" s="159">
        <v>0</v>
      </c>
      <c r="G336" s="153" t="s">
        <v>202</v>
      </c>
      <c r="H336" s="152" t="str">
        <f t="shared" si="61"/>
        <v>100,00%</v>
      </c>
      <c r="I336" s="158">
        <f t="shared" si="63"/>
        <v>1</v>
      </c>
      <c r="J336" s="149">
        <f t="shared" ca="1" si="62"/>
        <v>1</v>
      </c>
      <c r="K336" s="149">
        <f t="shared" ca="1" si="64"/>
        <v>1</v>
      </c>
      <c r="L336" s="153">
        <f t="shared" si="59"/>
        <v>0</v>
      </c>
      <c r="M336" s="128"/>
      <c r="N336" s="128"/>
      <c r="O336" s="128"/>
      <c r="P336" s="128"/>
      <c r="Q336" s="128"/>
      <c r="R336" s="128"/>
      <c r="S336" s="128"/>
      <c r="T336" s="128"/>
    </row>
    <row r="337" spans="1:20" ht="15" x14ac:dyDescent="0.25">
      <c r="A337" s="415"/>
      <c r="B337" s="406"/>
      <c r="C337" s="164" t="s">
        <v>425</v>
      </c>
      <c r="D337" s="385" t="s">
        <v>424</v>
      </c>
      <c r="E337" s="163">
        <f t="shared" si="60"/>
        <v>0.16666666666666666</v>
      </c>
      <c r="F337" s="159">
        <v>0</v>
      </c>
      <c r="G337" s="153" t="s">
        <v>202</v>
      </c>
      <c r="H337" s="152" t="str">
        <f t="shared" si="61"/>
        <v>100,00%</v>
      </c>
      <c r="I337" s="158">
        <f t="shared" si="63"/>
        <v>1</v>
      </c>
      <c r="J337" s="149">
        <f t="shared" ca="1" si="62"/>
        <v>1</v>
      </c>
      <c r="K337" s="149">
        <f t="shared" ca="1" si="64"/>
        <v>1</v>
      </c>
      <c r="L337" s="153">
        <f t="shared" si="59"/>
        <v>0</v>
      </c>
      <c r="M337" s="128"/>
      <c r="N337" s="128"/>
      <c r="O337" s="128"/>
      <c r="P337" s="128"/>
      <c r="Q337" s="128"/>
      <c r="R337" s="128"/>
      <c r="S337" s="128"/>
      <c r="T337" s="128"/>
    </row>
    <row r="338" spans="1:20" ht="15" x14ac:dyDescent="0.25">
      <c r="A338" s="415"/>
      <c r="B338" s="406"/>
      <c r="C338" s="164" t="s">
        <v>423</v>
      </c>
      <c r="D338" s="385"/>
      <c r="E338" s="163">
        <f t="shared" si="60"/>
        <v>0.16666666666666666</v>
      </c>
      <c r="F338" s="159">
        <v>0</v>
      </c>
      <c r="G338" s="153" t="s">
        <v>202</v>
      </c>
      <c r="H338" s="152" t="str">
        <f t="shared" si="61"/>
        <v>100,00%</v>
      </c>
      <c r="I338" s="158">
        <f t="shared" si="63"/>
        <v>1</v>
      </c>
      <c r="J338" s="149">
        <f t="shared" ca="1" si="62"/>
        <v>1</v>
      </c>
      <c r="K338" s="149">
        <f t="shared" ca="1" si="64"/>
        <v>1</v>
      </c>
      <c r="L338" s="153">
        <f t="shared" si="59"/>
        <v>0</v>
      </c>
      <c r="M338" s="128"/>
      <c r="N338" s="128"/>
      <c r="O338" s="128"/>
      <c r="P338" s="128"/>
      <c r="Q338" s="128"/>
      <c r="R338" s="128"/>
      <c r="S338" s="128"/>
      <c r="T338" s="128"/>
    </row>
    <row r="339" spans="1:20" ht="15" x14ac:dyDescent="0.25">
      <c r="A339" s="415"/>
      <c r="B339" s="406"/>
      <c r="C339" s="164" t="s">
        <v>422</v>
      </c>
      <c r="D339" s="385"/>
      <c r="E339" s="163">
        <f t="shared" si="60"/>
        <v>0.16666666666666666</v>
      </c>
      <c r="F339" s="159">
        <v>0</v>
      </c>
      <c r="G339" s="153" t="s">
        <v>202</v>
      </c>
      <c r="H339" s="152" t="str">
        <f t="shared" si="61"/>
        <v>100,00%</v>
      </c>
      <c r="I339" s="158">
        <f t="shared" si="63"/>
        <v>1</v>
      </c>
      <c r="J339" s="149">
        <f t="shared" ca="1" si="62"/>
        <v>1</v>
      </c>
      <c r="K339" s="149">
        <f t="shared" ca="1" si="64"/>
        <v>1</v>
      </c>
      <c r="L339" s="153">
        <f t="shared" si="59"/>
        <v>0</v>
      </c>
      <c r="M339" s="128"/>
      <c r="N339" s="128"/>
      <c r="O339" s="128"/>
      <c r="P339" s="128"/>
      <c r="Q339" s="128"/>
      <c r="R339" s="128"/>
      <c r="S339" s="128"/>
      <c r="T339" s="128"/>
    </row>
    <row r="340" spans="1:20" ht="15" x14ac:dyDescent="0.25">
      <c r="A340" s="415"/>
      <c r="B340" s="406"/>
      <c r="C340" s="164" t="s">
        <v>421</v>
      </c>
      <c r="D340" s="385"/>
      <c r="E340" s="163">
        <f t="shared" si="60"/>
        <v>0.16666666666666666</v>
      </c>
      <c r="F340" s="159">
        <v>0</v>
      </c>
      <c r="G340" s="153" t="s">
        <v>202</v>
      </c>
      <c r="H340" s="152" t="str">
        <f t="shared" si="61"/>
        <v>100,00%</v>
      </c>
      <c r="I340" s="158">
        <f t="shared" si="63"/>
        <v>1</v>
      </c>
      <c r="J340" s="149">
        <f t="shared" ca="1" si="62"/>
        <v>1</v>
      </c>
      <c r="K340" s="149">
        <f t="shared" ca="1" si="64"/>
        <v>1</v>
      </c>
      <c r="L340" s="153">
        <f t="shared" si="59"/>
        <v>0</v>
      </c>
      <c r="M340" s="128"/>
      <c r="N340" s="128"/>
      <c r="O340" s="128"/>
      <c r="P340" s="128"/>
      <c r="Q340" s="128"/>
      <c r="R340" s="128"/>
      <c r="S340" s="128"/>
      <c r="T340" s="128"/>
    </row>
    <row r="341" spans="1:20" ht="15" x14ac:dyDescent="0.25">
      <c r="A341" s="415"/>
      <c r="B341" s="406"/>
      <c r="C341" s="164" t="s">
        <v>420</v>
      </c>
      <c r="D341" s="385"/>
      <c r="E341" s="163">
        <f t="shared" si="60"/>
        <v>0.16666666666666666</v>
      </c>
      <c r="F341" s="159">
        <v>0</v>
      </c>
      <c r="G341" s="153" t="s">
        <v>202</v>
      </c>
      <c r="H341" s="152" t="str">
        <f t="shared" si="61"/>
        <v>100,00%</v>
      </c>
      <c r="I341" s="158">
        <f t="shared" si="63"/>
        <v>1</v>
      </c>
      <c r="J341" s="149">
        <f t="shared" ca="1" si="62"/>
        <v>1</v>
      </c>
      <c r="K341" s="149">
        <f t="shared" ca="1" si="64"/>
        <v>1</v>
      </c>
      <c r="L341" s="153">
        <f t="shared" si="59"/>
        <v>0</v>
      </c>
      <c r="M341" s="128"/>
      <c r="N341" s="128"/>
      <c r="O341" s="128"/>
      <c r="P341" s="128"/>
      <c r="Q341" s="128"/>
      <c r="R341" s="128"/>
      <c r="S341" s="128"/>
      <c r="T341" s="128"/>
    </row>
    <row r="342" spans="1:20" ht="15" x14ac:dyDescent="0.25">
      <c r="A342" s="415"/>
      <c r="B342" s="406"/>
      <c r="C342" s="164" t="s">
        <v>419</v>
      </c>
      <c r="D342" s="385"/>
      <c r="E342" s="163">
        <f t="shared" si="60"/>
        <v>0.16666666666666666</v>
      </c>
      <c r="F342" s="159">
        <v>0</v>
      </c>
      <c r="G342" s="153" t="s">
        <v>202</v>
      </c>
      <c r="H342" s="152" t="str">
        <f t="shared" si="61"/>
        <v>100,00%</v>
      </c>
      <c r="I342" s="158">
        <f t="shared" si="63"/>
        <v>1</v>
      </c>
      <c r="J342" s="149">
        <f t="shared" ca="1" si="62"/>
        <v>1</v>
      </c>
      <c r="K342" s="149">
        <f t="shared" ca="1" si="64"/>
        <v>1</v>
      </c>
      <c r="L342" s="153">
        <f t="shared" si="59"/>
        <v>0</v>
      </c>
      <c r="M342" s="128"/>
      <c r="N342" s="128"/>
      <c r="O342" s="128"/>
      <c r="P342" s="128"/>
      <c r="Q342" s="128"/>
      <c r="R342" s="128"/>
      <c r="S342" s="128"/>
      <c r="T342" s="128"/>
    </row>
    <row r="343" spans="1:20" ht="15" x14ac:dyDescent="0.25">
      <c r="A343" s="415"/>
      <c r="B343" s="406"/>
      <c r="C343" s="164" t="s">
        <v>418</v>
      </c>
      <c r="D343" s="385"/>
      <c r="E343" s="163">
        <f t="shared" si="60"/>
        <v>0.16666666666666666</v>
      </c>
      <c r="F343" s="159">
        <v>0</v>
      </c>
      <c r="G343" s="153" t="s">
        <v>202</v>
      </c>
      <c r="H343" s="152" t="str">
        <f t="shared" si="61"/>
        <v>100,00%</v>
      </c>
      <c r="I343" s="158">
        <f t="shared" si="63"/>
        <v>1</v>
      </c>
      <c r="J343" s="149">
        <f t="shared" ca="1" si="62"/>
        <v>1</v>
      </c>
      <c r="K343" s="149">
        <f t="shared" ca="1" si="64"/>
        <v>1</v>
      </c>
      <c r="L343" s="153">
        <f t="shared" si="59"/>
        <v>0</v>
      </c>
      <c r="M343" s="128"/>
      <c r="N343" s="128"/>
      <c r="O343" s="128"/>
      <c r="P343" s="128"/>
      <c r="Q343" s="128"/>
      <c r="R343" s="128"/>
      <c r="S343" s="128"/>
      <c r="T343" s="128"/>
    </row>
    <row r="344" spans="1:20" ht="15" x14ac:dyDescent="0.25">
      <c r="A344" s="415"/>
      <c r="B344" s="406"/>
      <c r="C344" s="164" t="s">
        <v>417</v>
      </c>
      <c r="D344" s="385"/>
      <c r="E344" s="163">
        <f t="shared" ref="E344:E351" si="65">1/6</f>
        <v>0.16666666666666666</v>
      </c>
      <c r="F344" s="159">
        <v>0</v>
      </c>
      <c r="G344" s="153" t="s">
        <v>202</v>
      </c>
      <c r="H344" s="152" t="str">
        <f t="shared" si="61"/>
        <v>100,00%</v>
      </c>
      <c r="I344" s="158">
        <f t="shared" si="63"/>
        <v>1</v>
      </c>
      <c r="J344" s="149">
        <f t="shared" ca="1" si="62"/>
        <v>1</v>
      </c>
      <c r="K344" s="149">
        <f t="shared" ca="1" si="64"/>
        <v>1</v>
      </c>
      <c r="L344" s="153">
        <f t="shared" si="59"/>
        <v>0</v>
      </c>
      <c r="M344" s="128"/>
      <c r="N344" s="128"/>
      <c r="O344" s="128"/>
      <c r="P344" s="128"/>
      <c r="Q344" s="128"/>
      <c r="R344" s="128"/>
      <c r="S344" s="128"/>
      <c r="T344" s="128"/>
    </row>
    <row r="345" spans="1:20" ht="15" x14ac:dyDescent="0.25">
      <c r="A345" s="415"/>
      <c r="B345" s="406"/>
      <c r="C345" s="164" t="s">
        <v>416</v>
      </c>
      <c r="D345" s="385"/>
      <c r="E345" s="163">
        <f t="shared" si="65"/>
        <v>0.16666666666666666</v>
      </c>
      <c r="F345" s="159">
        <v>0</v>
      </c>
      <c r="G345" s="153" t="s">
        <v>202</v>
      </c>
      <c r="H345" s="152" t="str">
        <f t="shared" si="61"/>
        <v>100,00%</v>
      </c>
      <c r="I345" s="158">
        <f t="shared" si="63"/>
        <v>1</v>
      </c>
      <c r="J345" s="149">
        <f t="shared" ca="1" si="62"/>
        <v>1</v>
      </c>
      <c r="K345" s="149">
        <f t="shared" ca="1" si="64"/>
        <v>1</v>
      </c>
      <c r="L345" s="153">
        <f t="shared" si="59"/>
        <v>0</v>
      </c>
      <c r="M345" s="128"/>
      <c r="N345" s="128"/>
      <c r="O345" s="128"/>
      <c r="P345" s="128"/>
      <c r="Q345" s="128"/>
      <c r="R345" s="128"/>
      <c r="S345" s="128"/>
      <c r="T345" s="128"/>
    </row>
    <row r="346" spans="1:20" ht="15" x14ac:dyDescent="0.25">
      <c r="A346" s="415"/>
      <c r="B346" s="406" t="s">
        <v>415</v>
      </c>
      <c r="C346" s="164" t="s">
        <v>385</v>
      </c>
      <c r="D346" s="385" t="s">
        <v>395</v>
      </c>
      <c r="E346" s="163">
        <f t="shared" si="65"/>
        <v>0.16666666666666666</v>
      </c>
      <c r="F346" s="159">
        <v>0</v>
      </c>
      <c r="G346" s="153" t="s">
        <v>202</v>
      </c>
      <c r="H346" s="152" t="str">
        <f t="shared" si="61"/>
        <v>100,00%</v>
      </c>
      <c r="I346" s="158">
        <f t="shared" si="63"/>
        <v>1</v>
      </c>
      <c r="J346" s="149">
        <f t="shared" ca="1" si="62"/>
        <v>1</v>
      </c>
      <c r="K346" s="149">
        <f t="shared" ca="1" si="64"/>
        <v>1</v>
      </c>
      <c r="L346" s="153">
        <f t="shared" si="59"/>
        <v>0</v>
      </c>
      <c r="M346" s="128"/>
      <c r="N346" s="128"/>
      <c r="O346" s="128"/>
      <c r="P346" s="128"/>
      <c r="Q346" s="128"/>
      <c r="R346" s="128"/>
      <c r="S346" s="128"/>
      <c r="T346" s="128"/>
    </row>
    <row r="347" spans="1:20" ht="15" x14ac:dyDescent="0.25">
      <c r="A347" s="415"/>
      <c r="B347" s="406"/>
      <c r="C347" s="164" t="s">
        <v>383</v>
      </c>
      <c r="D347" s="385"/>
      <c r="E347" s="163">
        <f t="shared" si="65"/>
        <v>0.16666666666666666</v>
      </c>
      <c r="F347" s="159">
        <v>0</v>
      </c>
      <c r="G347" s="153" t="s">
        <v>202</v>
      </c>
      <c r="H347" s="152" t="str">
        <f t="shared" si="61"/>
        <v>100,00%</v>
      </c>
      <c r="I347" s="158">
        <f t="shared" si="63"/>
        <v>1</v>
      </c>
      <c r="J347" s="149">
        <f t="shared" ca="1" si="62"/>
        <v>1</v>
      </c>
      <c r="K347" s="149">
        <f t="shared" ca="1" si="64"/>
        <v>1</v>
      </c>
      <c r="L347" s="153">
        <f t="shared" si="59"/>
        <v>0</v>
      </c>
      <c r="M347" s="128"/>
      <c r="N347" s="128"/>
      <c r="O347" s="128"/>
      <c r="P347" s="128"/>
      <c r="Q347" s="128"/>
      <c r="R347" s="128"/>
      <c r="S347" s="128"/>
      <c r="T347" s="128"/>
    </row>
    <row r="348" spans="1:20" ht="15" x14ac:dyDescent="0.25">
      <c r="A348" s="415"/>
      <c r="B348" s="406"/>
      <c r="C348" s="164" t="s">
        <v>382</v>
      </c>
      <c r="D348" s="385"/>
      <c r="E348" s="163">
        <f t="shared" si="65"/>
        <v>0.16666666666666666</v>
      </c>
      <c r="F348" s="159">
        <v>0</v>
      </c>
      <c r="G348" s="153" t="s">
        <v>202</v>
      </c>
      <c r="H348" s="152" t="str">
        <f t="shared" si="61"/>
        <v>100,00%</v>
      </c>
      <c r="I348" s="158">
        <f t="shared" si="63"/>
        <v>1</v>
      </c>
      <c r="J348" s="149">
        <f t="shared" ca="1" si="62"/>
        <v>1</v>
      </c>
      <c r="K348" s="149">
        <f t="shared" ca="1" si="64"/>
        <v>1</v>
      </c>
      <c r="L348" s="153">
        <f t="shared" si="59"/>
        <v>0</v>
      </c>
      <c r="M348" s="128"/>
      <c r="N348" s="128"/>
      <c r="O348" s="128"/>
      <c r="P348" s="128"/>
      <c r="Q348" s="128"/>
      <c r="R348" s="128"/>
      <c r="S348" s="128"/>
      <c r="T348" s="128"/>
    </row>
    <row r="349" spans="1:20" ht="15" x14ac:dyDescent="0.25">
      <c r="A349" s="415"/>
      <c r="B349" s="406"/>
      <c r="C349" s="164" t="s">
        <v>381</v>
      </c>
      <c r="D349" s="385"/>
      <c r="E349" s="163">
        <f t="shared" si="65"/>
        <v>0.16666666666666666</v>
      </c>
      <c r="F349" s="159">
        <v>0</v>
      </c>
      <c r="G349" s="153" t="s">
        <v>202</v>
      </c>
      <c r="H349" s="152" t="str">
        <f t="shared" si="61"/>
        <v>100,00%</v>
      </c>
      <c r="I349" s="158">
        <f t="shared" si="63"/>
        <v>1</v>
      </c>
      <c r="J349" s="149">
        <f t="shared" ca="1" si="62"/>
        <v>1</v>
      </c>
      <c r="K349" s="149">
        <f t="shared" ca="1" si="64"/>
        <v>1</v>
      </c>
      <c r="L349" s="153">
        <f t="shared" si="59"/>
        <v>0</v>
      </c>
      <c r="M349" s="128"/>
      <c r="N349" s="128"/>
      <c r="O349" s="128"/>
      <c r="P349" s="128"/>
      <c r="Q349" s="128"/>
      <c r="R349" s="128"/>
      <c r="S349" s="128"/>
      <c r="T349" s="128"/>
    </row>
    <row r="350" spans="1:20" ht="15" x14ac:dyDescent="0.25">
      <c r="A350" s="415"/>
      <c r="B350" s="406"/>
      <c r="C350" s="164" t="s">
        <v>380</v>
      </c>
      <c r="D350" s="385"/>
      <c r="E350" s="163">
        <f t="shared" si="65"/>
        <v>0.16666666666666666</v>
      </c>
      <c r="F350" s="159">
        <v>0</v>
      </c>
      <c r="G350" s="153" t="s">
        <v>202</v>
      </c>
      <c r="H350" s="152" t="str">
        <f t="shared" si="61"/>
        <v>100,00%</v>
      </c>
      <c r="I350" s="158">
        <f t="shared" si="63"/>
        <v>1</v>
      </c>
      <c r="J350" s="149">
        <f t="shared" ca="1" si="62"/>
        <v>1</v>
      </c>
      <c r="K350" s="149">
        <f t="shared" ca="1" si="64"/>
        <v>1</v>
      </c>
      <c r="L350" s="153">
        <f t="shared" si="59"/>
        <v>0</v>
      </c>
      <c r="M350" s="128"/>
      <c r="N350" s="128"/>
      <c r="O350" s="128"/>
      <c r="P350" s="128"/>
      <c r="Q350" s="128"/>
      <c r="R350" s="128"/>
      <c r="S350" s="128"/>
      <c r="T350" s="128"/>
    </row>
    <row r="351" spans="1:20" ht="15" x14ac:dyDescent="0.25">
      <c r="A351" s="415"/>
      <c r="B351" s="406"/>
      <c r="C351" s="164" t="s">
        <v>379</v>
      </c>
      <c r="D351" s="385"/>
      <c r="E351" s="163">
        <f t="shared" si="65"/>
        <v>0.16666666666666666</v>
      </c>
      <c r="F351" s="159">
        <v>0</v>
      </c>
      <c r="G351" s="153" t="s">
        <v>202</v>
      </c>
      <c r="H351" s="152" t="str">
        <f t="shared" si="61"/>
        <v>100,00%</v>
      </c>
      <c r="I351" s="158">
        <f t="shared" si="63"/>
        <v>1</v>
      </c>
      <c r="J351" s="149">
        <f t="shared" ca="1" si="62"/>
        <v>1</v>
      </c>
      <c r="K351" s="149">
        <f t="shared" ca="1" si="64"/>
        <v>1</v>
      </c>
      <c r="L351" s="153">
        <f t="shared" si="59"/>
        <v>0</v>
      </c>
      <c r="M351" s="128"/>
      <c r="N351" s="128"/>
      <c r="O351" s="128"/>
      <c r="P351" s="128"/>
      <c r="Q351" s="128"/>
      <c r="R351" s="128"/>
      <c r="S351" s="128"/>
      <c r="T351" s="128"/>
    </row>
    <row r="352" spans="1:20" ht="15" x14ac:dyDescent="0.25">
      <c r="A352" s="415"/>
      <c r="B352" s="406"/>
      <c r="C352" s="164" t="s">
        <v>414</v>
      </c>
      <c r="D352" s="385" t="s">
        <v>413</v>
      </c>
      <c r="E352" s="163">
        <f t="shared" ref="E352:E374" si="66">(1/6)/2</f>
        <v>8.3333333333333329E-2</v>
      </c>
      <c r="F352" s="159">
        <v>0</v>
      </c>
      <c r="G352" s="153" t="s">
        <v>202</v>
      </c>
      <c r="H352" s="152" t="str">
        <f t="shared" si="61"/>
        <v>100,00%</v>
      </c>
      <c r="I352" s="158">
        <f t="shared" si="63"/>
        <v>1</v>
      </c>
      <c r="J352" s="149">
        <f t="shared" ca="1" si="62"/>
        <v>1</v>
      </c>
      <c r="K352" s="149">
        <f t="shared" ca="1" si="64"/>
        <v>1</v>
      </c>
      <c r="L352" s="153">
        <f t="shared" si="59"/>
        <v>0</v>
      </c>
      <c r="M352" s="128"/>
      <c r="N352" s="128"/>
      <c r="O352" s="128"/>
      <c r="P352" s="128"/>
      <c r="Q352" s="128"/>
      <c r="R352" s="128"/>
      <c r="S352" s="128"/>
      <c r="T352" s="128"/>
    </row>
    <row r="353" spans="1:20" ht="15" x14ac:dyDescent="0.25">
      <c r="A353" s="415"/>
      <c r="B353" s="406"/>
      <c r="C353" s="164" t="s">
        <v>412</v>
      </c>
      <c r="D353" s="385"/>
      <c r="E353" s="163">
        <f t="shared" si="66"/>
        <v>8.3333333333333329E-2</v>
      </c>
      <c r="F353" s="159">
        <v>0</v>
      </c>
      <c r="G353" s="153" t="s">
        <v>202</v>
      </c>
      <c r="H353" s="152" t="str">
        <f t="shared" si="61"/>
        <v>100,00%</v>
      </c>
      <c r="I353" s="158">
        <f t="shared" si="63"/>
        <v>1</v>
      </c>
      <c r="J353" s="149">
        <f t="shared" ca="1" si="62"/>
        <v>1</v>
      </c>
      <c r="K353" s="149">
        <f t="shared" ca="1" si="64"/>
        <v>1</v>
      </c>
      <c r="L353" s="153">
        <f t="shared" si="59"/>
        <v>0</v>
      </c>
      <c r="M353" s="128"/>
      <c r="N353" s="128"/>
      <c r="O353" s="128"/>
      <c r="P353" s="128"/>
      <c r="Q353" s="128"/>
      <c r="R353" s="128"/>
      <c r="S353" s="128"/>
      <c r="T353" s="128"/>
    </row>
    <row r="354" spans="1:20" ht="15" x14ac:dyDescent="0.25">
      <c r="A354" s="415"/>
      <c r="B354" s="406"/>
      <c r="C354" s="164" t="s">
        <v>411</v>
      </c>
      <c r="D354" s="385"/>
      <c r="E354" s="163">
        <f t="shared" si="66"/>
        <v>8.3333333333333329E-2</v>
      </c>
      <c r="F354" s="159">
        <v>0</v>
      </c>
      <c r="G354" s="153" t="s">
        <v>202</v>
      </c>
      <c r="H354" s="152" t="str">
        <f t="shared" si="61"/>
        <v>100,00%</v>
      </c>
      <c r="I354" s="158">
        <f t="shared" si="63"/>
        <v>1</v>
      </c>
      <c r="J354" s="149">
        <f t="shared" ca="1" si="62"/>
        <v>1</v>
      </c>
      <c r="K354" s="149">
        <f t="shared" ca="1" si="64"/>
        <v>1</v>
      </c>
      <c r="L354" s="153">
        <f t="shared" si="59"/>
        <v>0</v>
      </c>
      <c r="M354" s="128"/>
      <c r="N354" s="128"/>
      <c r="O354" s="128"/>
      <c r="P354" s="128"/>
      <c r="Q354" s="128"/>
      <c r="R354" s="128"/>
      <c r="S354" s="128"/>
      <c r="T354" s="128"/>
    </row>
    <row r="355" spans="1:20" ht="15" x14ac:dyDescent="0.25">
      <c r="A355" s="415"/>
      <c r="B355" s="406"/>
      <c r="C355" s="164" t="s">
        <v>410</v>
      </c>
      <c r="D355" s="385" t="s">
        <v>409</v>
      </c>
      <c r="E355" s="163">
        <f t="shared" si="66"/>
        <v>8.3333333333333329E-2</v>
      </c>
      <c r="F355" s="159">
        <v>0</v>
      </c>
      <c r="G355" s="153" t="s">
        <v>202</v>
      </c>
      <c r="H355" s="152" t="str">
        <f t="shared" si="61"/>
        <v>100,00%</v>
      </c>
      <c r="I355" s="158">
        <f t="shared" si="63"/>
        <v>1</v>
      </c>
      <c r="J355" s="149">
        <f t="shared" ca="1" si="62"/>
        <v>1</v>
      </c>
      <c r="K355" s="149">
        <f t="shared" ca="1" si="64"/>
        <v>1</v>
      </c>
      <c r="L355" s="153">
        <f t="shared" si="59"/>
        <v>0</v>
      </c>
      <c r="M355" s="128"/>
      <c r="N355" s="128"/>
      <c r="O355" s="128"/>
      <c r="P355" s="128"/>
      <c r="Q355" s="128"/>
      <c r="R355" s="128"/>
      <c r="S355" s="128"/>
      <c r="T355" s="128"/>
    </row>
    <row r="356" spans="1:20" ht="15" x14ac:dyDescent="0.25">
      <c r="A356" s="415"/>
      <c r="B356" s="406"/>
      <c r="C356" s="164" t="s">
        <v>408</v>
      </c>
      <c r="D356" s="385"/>
      <c r="E356" s="163">
        <f t="shared" si="66"/>
        <v>8.3333333333333329E-2</v>
      </c>
      <c r="F356" s="159">
        <v>0</v>
      </c>
      <c r="G356" s="153" t="s">
        <v>202</v>
      </c>
      <c r="H356" s="152" t="str">
        <f t="shared" si="61"/>
        <v>100,00%</v>
      </c>
      <c r="I356" s="158">
        <f t="shared" si="63"/>
        <v>1</v>
      </c>
      <c r="J356" s="149">
        <f t="shared" ca="1" si="62"/>
        <v>1</v>
      </c>
      <c r="K356" s="149">
        <f t="shared" ca="1" si="64"/>
        <v>1</v>
      </c>
      <c r="L356" s="153">
        <f t="shared" si="59"/>
        <v>0</v>
      </c>
      <c r="M356" s="128"/>
      <c r="N356" s="128"/>
      <c r="O356" s="128"/>
      <c r="P356" s="128"/>
      <c r="Q356" s="128"/>
      <c r="R356" s="128"/>
      <c r="S356" s="128"/>
      <c r="T356" s="128"/>
    </row>
    <row r="357" spans="1:20" ht="15" x14ac:dyDescent="0.25">
      <c r="A357" s="415"/>
      <c r="B357" s="406"/>
      <c r="C357" s="164" t="s">
        <v>407</v>
      </c>
      <c r="D357" s="385"/>
      <c r="E357" s="163">
        <f t="shared" si="66"/>
        <v>8.3333333333333329E-2</v>
      </c>
      <c r="F357" s="159">
        <v>0</v>
      </c>
      <c r="G357" s="153" t="s">
        <v>202</v>
      </c>
      <c r="H357" s="152" t="str">
        <f t="shared" si="61"/>
        <v>100,00%</v>
      </c>
      <c r="I357" s="158">
        <f t="shared" si="63"/>
        <v>1</v>
      </c>
      <c r="J357" s="149">
        <f t="shared" ca="1" si="62"/>
        <v>1</v>
      </c>
      <c r="K357" s="149">
        <f t="shared" ca="1" si="64"/>
        <v>1</v>
      </c>
      <c r="L357" s="153">
        <f t="shared" si="59"/>
        <v>0</v>
      </c>
      <c r="M357" s="128"/>
      <c r="N357" s="128"/>
      <c r="O357" s="128"/>
      <c r="P357" s="128"/>
      <c r="Q357" s="128"/>
      <c r="R357" s="128"/>
      <c r="S357" s="128"/>
      <c r="T357" s="128"/>
    </row>
    <row r="358" spans="1:20" ht="15" x14ac:dyDescent="0.25">
      <c r="A358" s="415"/>
      <c r="B358" s="406"/>
      <c r="C358" s="164" t="s">
        <v>406</v>
      </c>
      <c r="D358" s="385"/>
      <c r="E358" s="163">
        <f t="shared" si="66"/>
        <v>8.3333333333333329E-2</v>
      </c>
      <c r="F358" s="159">
        <v>0</v>
      </c>
      <c r="G358" s="153" t="s">
        <v>202</v>
      </c>
      <c r="H358" s="152" t="str">
        <f t="shared" si="61"/>
        <v>100,00%</v>
      </c>
      <c r="I358" s="158">
        <f t="shared" si="63"/>
        <v>1</v>
      </c>
      <c r="J358" s="149">
        <f t="shared" ca="1" si="62"/>
        <v>1</v>
      </c>
      <c r="K358" s="149">
        <f t="shared" ca="1" si="64"/>
        <v>1</v>
      </c>
      <c r="L358" s="153">
        <f t="shared" si="59"/>
        <v>0</v>
      </c>
      <c r="M358" s="128"/>
      <c r="N358" s="128"/>
      <c r="O358" s="128"/>
      <c r="P358" s="128"/>
      <c r="Q358" s="128"/>
      <c r="R358" s="128"/>
      <c r="S358" s="128"/>
      <c r="T358" s="128"/>
    </row>
    <row r="359" spans="1:20" ht="15" x14ac:dyDescent="0.25">
      <c r="A359" s="415"/>
      <c r="B359" s="406"/>
      <c r="C359" s="164" t="s">
        <v>405</v>
      </c>
      <c r="D359" s="385"/>
      <c r="E359" s="163">
        <f t="shared" si="66"/>
        <v>8.3333333333333329E-2</v>
      </c>
      <c r="F359" s="159">
        <v>0</v>
      </c>
      <c r="G359" s="153" t="s">
        <v>202</v>
      </c>
      <c r="H359" s="152" t="str">
        <f t="shared" si="61"/>
        <v>100,00%</v>
      </c>
      <c r="I359" s="158">
        <f t="shared" si="63"/>
        <v>1</v>
      </c>
      <c r="J359" s="149">
        <f t="shared" ca="1" si="62"/>
        <v>1</v>
      </c>
      <c r="K359" s="149">
        <f t="shared" ca="1" si="64"/>
        <v>1</v>
      </c>
      <c r="L359" s="153">
        <f t="shared" si="59"/>
        <v>0</v>
      </c>
      <c r="M359" s="128"/>
      <c r="N359" s="128"/>
      <c r="O359" s="128"/>
      <c r="P359" s="128"/>
      <c r="Q359" s="128"/>
      <c r="R359" s="128"/>
      <c r="S359" s="128"/>
      <c r="T359" s="128"/>
    </row>
    <row r="360" spans="1:20" ht="15" x14ac:dyDescent="0.25">
      <c r="A360" s="415"/>
      <c r="B360" s="406"/>
      <c r="C360" s="164" t="s">
        <v>404</v>
      </c>
      <c r="D360" s="385" t="s">
        <v>403</v>
      </c>
      <c r="E360" s="163">
        <f t="shared" si="66"/>
        <v>8.3333333333333329E-2</v>
      </c>
      <c r="F360" s="159">
        <v>0</v>
      </c>
      <c r="G360" s="153" t="s">
        <v>202</v>
      </c>
      <c r="H360" s="152" t="str">
        <f t="shared" si="61"/>
        <v>100,00%</v>
      </c>
      <c r="I360" s="158">
        <f t="shared" si="63"/>
        <v>1</v>
      </c>
      <c r="J360" s="149">
        <f t="shared" ca="1" si="62"/>
        <v>1</v>
      </c>
      <c r="K360" s="149">
        <f t="shared" ca="1" si="64"/>
        <v>1</v>
      </c>
      <c r="L360" s="153">
        <f t="shared" si="59"/>
        <v>0</v>
      </c>
      <c r="M360" s="128"/>
      <c r="N360" s="128"/>
      <c r="O360" s="128"/>
      <c r="P360" s="128"/>
      <c r="Q360" s="128"/>
      <c r="R360" s="128"/>
      <c r="S360" s="128"/>
      <c r="T360" s="128"/>
    </row>
    <row r="361" spans="1:20" ht="15" x14ac:dyDescent="0.25">
      <c r="A361" s="415"/>
      <c r="B361" s="406"/>
      <c r="C361" s="164" t="s">
        <v>402</v>
      </c>
      <c r="D361" s="385"/>
      <c r="E361" s="163">
        <f t="shared" si="66"/>
        <v>8.3333333333333329E-2</v>
      </c>
      <c r="F361" s="159">
        <v>0</v>
      </c>
      <c r="G361" s="153" t="s">
        <v>202</v>
      </c>
      <c r="H361" s="152" t="str">
        <f t="shared" si="61"/>
        <v>100,00%</v>
      </c>
      <c r="I361" s="158">
        <f t="shared" si="63"/>
        <v>1</v>
      </c>
      <c r="J361" s="149">
        <f t="shared" ca="1" si="62"/>
        <v>1</v>
      </c>
      <c r="K361" s="149">
        <f t="shared" ca="1" si="64"/>
        <v>1</v>
      </c>
      <c r="L361" s="153">
        <f t="shared" ref="L361:L424" si="67">F361*E361</f>
        <v>0</v>
      </c>
      <c r="M361" s="128"/>
      <c r="N361" s="128"/>
      <c r="O361" s="128"/>
      <c r="P361" s="128"/>
      <c r="Q361" s="128"/>
      <c r="R361" s="128"/>
      <c r="S361" s="128"/>
      <c r="T361" s="128"/>
    </row>
    <row r="362" spans="1:20" ht="15" x14ac:dyDescent="0.25">
      <c r="A362" s="415"/>
      <c r="B362" s="406"/>
      <c r="C362" s="164" t="s">
        <v>401</v>
      </c>
      <c r="D362" s="385"/>
      <c r="E362" s="163">
        <f t="shared" si="66"/>
        <v>8.3333333333333329E-2</v>
      </c>
      <c r="F362" s="159">
        <v>0</v>
      </c>
      <c r="G362" s="153" t="s">
        <v>202</v>
      </c>
      <c r="H362" s="152" t="str">
        <f t="shared" si="61"/>
        <v>100,00%</v>
      </c>
      <c r="I362" s="158">
        <f t="shared" si="63"/>
        <v>1</v>
      </c>
      <c r="J362" s="149">
        <f t="shared" ca="1" si="62"/>
        <v>1</v>
      </c>
      <c r="K362" s="149">
        <f t="shared" ca="1" si="64"/>
        <v>1</v>
      </c>
      <c r="L362" s="153">
        <f t="shared" si="67"/>
        <v>0</v>
      </c>
      <c r="M362" s="128"/>
      <c r="N362" s="128"/>
      <c r="O362" s="128"/>
      <c r="P362" s="128"/>
      <c r="Q362" s="128"/>
      <c r="R362" s="128"/>
      <c r="S362" s="128"/>
      <c r="T362" s="128"/>
    </row>
    <row r="363" spans="1:20" ht="15" x14ac:dyDescent="0.25">
      <c r="A363" s="415"/>
      <c r="B363" s="406"/>
      <c r="C363" s="164" t="s">
        <v>400</v>
      </c>
      <c r="D363" s="385" t="s">
        <v>399</v>
      </c>
      <c r="E363" s="163">
        <f t="shared" si="66"/>
        <v>8.3333333333333329E-2</v>
      </c>
      <c r="F363" s="159">
        <v>0</v>
      </c>
      <c r="G363" s="153" t="s">
        <v>202</v>
      </c>
      <c r="H363" s="152" t="str">
        <f t="shared" si="61"/>
        <v>100,00%</v>
      </c>
      <c r="I363" s="158">
        <f t="shared" si="63"/>
        <v>1</v>
      </c>
      <c r="J363" s="149">
        <f t="shared" ca="1" si="62"/>
        <v>1</v>
      </c>
      <c r="K363" s="149">
        <f t="shared" ca="1" si="64"/>
        <v>1</v>
      </c>
      <c r="L363" s="153">
        <f t="shared" si="67"/>
        <v>0</v>
      </c>
      <c r="M363" s="128"/>
      <c r="N363" s="128"/>
      <c r="O363" s="128"/>
      <c r="P363" s="128"/>
      <c r="Q363" s="128"/>
      <c r="R363" s="128"/>
      <c r="S363" s="128"/>
      <c r="T363" s="128"/>
    </row>
    <row r="364" spans="1:20" ht="15" x14ac:dyDescent="0.25">
      <c r="A364" s="415"/>
      <c r="B364" s="406"/>
      <c r="C364" s="164" t="s">
        <v>398</v>
      </c>
      <c r="D364" s="385"/>
      <c r="E364" s="163">
        <f t="shared" si="66"/>
        <v>8.3333333333333329E-2</v>
      </c>
      <c r="F364" s="159">
        <v>0</v>
      </c>
      <c r="G364" s="153" t="s">
        <v>202</v>
      </c>
      <c r="H364" s="152" t="str">
        <f t="shared" si="61"/>
        <v>100,00%</v>
      </c>
      <c r="I364" s="158">
        <f t="shared" si="63"/>
        <v>1</v>
      </c>
      <c r="J364" s="149">
        <f t="shared" ca="1" si="62"/>
        <v>1</v>
      </c>
      <c r="K364" s="149">
        <f t="shared" ca="1" si="64"/>
        <v>1</v>
      </c>
      <c r="L364" s="153">
        <f t="shared" si="67"/>
        <v>0</v>
      </c>
      <c r="M364" s="128"/>
      <c r="N364" s="128"/>
      <c r="O364" s="128"/>
      <c r="P364" s="128"/>
      <c r="Q364" s="128"/>
      <c r="R364" s="128"/>
      <c r="S364" s="128"/>
      <c r="T364" s="128"/>
    </row>
    <row r="365" spans="1:20" ht="15" x14ac:dyDescent="0.25">
      <c r="A365" s="415"/>
      <c r="B365" s="406"/>
      <c r="C365" s="164" t="s">
        <v>397</v>
      </c>
      <c r="D365" s="385"/>
      <c r="E365" s="163">
        <f t="shared" si="66"/>
        <v>8.3333333333333329E-2</v>
      </c>
      <c r="F365" s="159">
        <v>0</v>
      </c>
      <c r="G365" s="153" t="s">
        <v>202</v>
      </c>
      <c r="H365" s="152" t="str">
        <f t="shared" si="61"/>
        <v>100,00%</v>
      </c>
      <c r="I365" s="158">
        <f t="shared" si="63"/>
        <v>1</v>
      </c>
      <c r="J365" s="149">
        <f t="shared" ca="1" si="62"/>
        <v>1</v>
      </c>
      <c r="K365" s="149">
        <f t="shared" ca="1" si="64"/>
        <v>1</v>
      </c>
      <c r="L365" s="153">
        <f t="shared" si="67"/>
        <v>0</v>
      </c>
      <c r="M365" s="128"/>
      <c r="N365" s="128"/>
      <c r="O365" s="128"/>
      <c r="P365" s="128"/>
      <c r="Q365" s="128"/>
      <c r="R365" s="128"/>
      <c r="S365" s="128"/>
      <c r="T365" s="128"/>
    </row>
    <row r="366" spans="1:20" ht="15" x14ac:dyDescent="0.25">
      <c r="A366" s="415"/>
      <c r="B366" s="406"/>
      <c r="C366" s="164" t="s">
        <v>396</v>
      </c>
      <c r="D366" s="385" t="s">
        <v>395</v>
      </c>
      <c r="E366" s="163">
        <f t="shared" si="66"/>
        <v>8.3333333333333329E-2</v>
      </c>
      <c r="F366" s="159">
        <v>0</v>
      </c>
      <c r="G366" s="153" t="s">
        <v>202</v>
      </c>
      <c r="H366" s="152" t="str">
        <f t="shared" si="61"/>
        <v>100,00%</v>
      </c>
      <c r="I366" s="158">
        <f t="shared" si="63"/>
        <v>1</v>
      </c>
      <c r="J366" s="149">
        <f t="shared" ca="1" si="62"/>
        <v>1</v>
      </c>
      <c r="K366" s="149">
        <f t="shared" ca="1" si="64"/>
        <v>1</v>
      </c>
      <c r="L366" s="153">
        <f t="shared" si="67"/>
        <v>0</v>
      </c>
      <c r="M366" s="128"/>
      <c r="N366" s="128"/>
      <c r="O366" s="128"/>
      <c r="P366" s="128"/>
      <c r="Q366" s="128"/>
      <c r="R366" s="128"/>
      <c r="S366" s="128"/>
      <c r="T366" s="128"/>
    </row>
    <row r="367" spans="1:20" ht="15" x14ac:dyDescent="0.25">
      <c r="A367" s="415"/>
      <c r="B367" s="406"/>
      <c r="C367" s="164" t="s">
        <v>394</v>
      </c>
      <c r="D367" s="385"/>
      <c r="E367" s="163">
        <f t="shared" si="66"/>
        <v>8.3333333333333329E-2</v>
      </c>
      <c r="F367" s="159">
        <v>0</v>
      </c>
      <c r="G367" s="153" t="s">
        <v>202</v>
      </c>
      <c r="H367" s="152" t="str">
        <f t="shared" si="61"/>
        <v>100,00%</v>
      </c>
      <c r="I367" s="158">
        <f t="shared" si="63"/>
        <v>1</v>
      </c>
      <c r="J367" s="149">
        <f t="shared" ca="1" si="62"/>
        <v>1</v>
      </c>
      <c r="K367" s="149">
        <f t="shared" ca="1" si="64"/>
        <v>1</v>
      </c>
      <c r="L367" s="153">
        <f t="shared" si="67"/>
        <v>0</v>
      </c>
      <c r="M367" s="128"/>
      <c r="N367" s="128"/>
      <c r="O367" s="128"/>
      <c r="P367" s="128"/>
      <c r="Q367" s="128"/>
      <c r="R367" s="128"/>
      <c r="S367" s="128"/>
      <c r="T367" s="128"/>
    </row>
    <row r="368" spans="1:20" ht="15" x14ac:dyDescent="0.25">
      <c r="A368" s="415"/>
      <c r="B368" s="406"/>
      <c r="C368" s="164" t="s">
        <v>393</v>
      </c>
      <c r="D368" s="385"/>
      <c r="E368" s="163">
        <f t="shared" si="66"/>
        <v>8.3333333333333329E-2</v>
      </c>
      <c r="F368" s="159">
        <v>0</v>
      </c>
      <c r="G368" s="153" t="s">
        <v>202</v>
      </c>
      <c r="H368" s="152" t="str">
        <f t="shared" si="61"/>
        <v>100,00%</v>
      </c>
      <c r="I368" s="158">
        <f t="shared" si="63"/>
        <v>1</v>
      </c>
      <c r="J368" s="149">
        <f t="shared" ca="1" si="62"/>
        <v>1</v>
      </c>
      <c r="K368" s="149">
        <f t="shared" ca="1" si="64"/>
        <v>1</v>
      </c>
      <c r="L368" s="153">
        <f t="shared" si="67"/>
        <v>0</v>
      </c>
      <c r="M368" s="128"/>
      <c r="N368" s="128"/>
      <c r="O368" s="128"/>
      <c r="P368" s="128"/>
      <c r="Q368" s="128"/>
      <c r="R368" s="128"/>
      <c r="S368" s="128"/>
      <c r="T368" s="128"/>
    </row>
    <row r="369" spans="1:20" ht="15" x14ac:dyDescent="0.25">
      <c r="A369" s="415"/>
      <c r="B369" s="406"/>
      <c r="C369" s="164" t="s">
        <v>392</v>
      </c>
      <c r="D369" s="385"/>
      <c r="E369" s="163">
        <f t="shared" si="66"/>
        <v>8.3333333333333329E-2</v>
      </c>
      <c r="F369" s="159">
        <v>0</v>
      </c>
      <c r="G369" s="153" t="s">
        <v>202</v>
      </c>
      <c r="H369" s="152" t="str">
        <f t="shared" si="61"/>
        <v>100,00%</v>
      </c>
      <c r="I369" s="158">
        <f t="shared" si="63"/>
        <v>1</v>
      </c>
      <c r="J369" s="149">
        <f t="shared" ca="1" si="62"/>
        <v>1</v>
      </c>
      <c r="K369" s="149">
        <f t="shared" ca="1" si="64"/>
        <v>1</v>
      </c>
      <c r="L369" s="153">
        <f t="shared" si="67"/>
        <v>0</v>
      </c>
      <c r="M369" s="128"/>
      <c r="N369" s="128"/>
      <c r="O369" s="128"/>
      <c r="P369" s="128"/>
      <c r="Q369" s="128"/>
      <c r="R369" s="128"/>
      <c r="S369" s="128"/>
      <c r="T369" s="128"/>
    </row>
    <row r="370" spans="1:20" ht="15" x14ac:dyDescent="0.25">
      <c r="A370" s="415"/>
      <c r="B370" s="406"/>
      <c r="C370" s="164" t="s">
        <v>391</v>
      </c>
      <c r="D370" s="385"/>
      <c r="E370" s="163">
        <f t="shared" si="66"/>
        <v>8.3333333333333329E-2</v>
      </c>
      <c r="F370" s="159">
        <v>0</v>
      </c>
      <c r="G370" s="153" t="s">
        <v>202</v>
      </c>
      <c r="H370" s="152" t="str">
        <f t="shared" si="61"/>
        <v>100,00%</v>
      </c>
      <c r="I370" s="158">
        <f t="shared" si="63"/>
        <v>1</v>
      </c>
      <c r="J370" s="149">
        <f t="shared" ca="1" si="62"/>
        <v>1</v>
      </c>
      <c r="K370" s="149">
        <f t="shared" ca="1" si="64"/>
        <v>1</v>
      </c>
      <c r="L370" s="153">
        <f t="shared" si="67"/>
        <v>0</v>
      </c>
      <c r="M370" s="128"/>
      <c r="N370" s="128"/>
      <c r="O370" s="128"/>
      <c r="P370" s="128"/>
      <c r="Q370" s="128"/>
      <c r="R370" s="128"/>
      <c r="S370" s="128"/>
      <c r="T370" s="128"/>
    </row>
    <row r="371" spans="1:20" ht="15" x14ac:dyDescent="0.25">
      <c r="A371" s="415"/>
      <c r="B371" s="406"/>
      <c r="C371" s="164" t="s">
        <v>390</v>
      </c>
      <c r="D371" s="385"/>
      <c r="E371" s="163">
        <f t="shared" si="66"/>
        <v>8.3333333333333329E-2</v>
      </c>
      <c r="F371" s="159">
        <v>0</v>
      </c>
      <c r="G371" s="153" t="s">
        <v>202</v>
      </c>
      <c r="H371" s="152" t="str">
        <f t="shared" si="61"/>
        <v>100,00%</v>
      </c>
      <c r="I371" s="158">
        <f t="shared" si="63"/>
        <v>1</v>
      </c>
      <c r="J371" s="149">
        <f t="shared" ca="1" si="62"/>
        <v>1</v>
      </c>
      <c r="K371" s="149">
        <f t="shared" ca="1" si="64"/>
        <v>1</v>
      </c>
      <c r="L371" s="153">
        <f t="shared" si="67"/>
        <v>0</v>
      </c>
      <c r="M371" s="128"/>
      <c r="N371" s="128"/>
      <c r="O371" s="128"/>
      <c r="P371" s="128"/>
      <c r="Q371" s="128"/>
      <c r="R371" s="128"/>
      <c r="S371" s="128"/>
      <c r="T371" s="128"/>
    </row>
    <row r="372" spans="1:20" ht="15" x14ac:dyDescent="0.25">
      <c r="A372" s="415"/>
      <c r="B372" s="406"/>
      <c r="C372" s="164" t="s">
        <v>389</v>
      </c>
      <c r="D372" s="385"/>
      <c r="E372" s="163">
        <f t="shared" si="66"/>
        <v>8.3333333333333329E-2</v>
      </c>
      <c r="F372" s="159">
        <v>0</v>
      </c>
      <c r="G372" s="153" t="s">
        <v>202</v>
      </c>
      <c r="H372" s="152" t="str">
        <f t="shared" si="61"/>
        <v>100,00%</v>
      </c>
      <c r="I372" s="158">
        <f t="shared" si="63"/>
        <v>1</v>
      </c>
      <c r="J372" s="149">
        <f t="shared" ca="1" si="62"/>
        <v>1</v>
      </c>
      <c r="K372" s="149">
        <f t="shared" ca="1" si="64"/>
        <v>1</v>
      </c>
      <c r="L372" s="153">
        <f t="shared" si="67"/>
        <v>0</v>
      </c>
      <c r="M372" s="128"/>
      <c r="N372" s="128"/>
      <c r="O372" s="128"/>
      <c r="P372" s="128"/>
      <c r="Q372" s="128"/>
      <c r="R372" s="128"/>
      <c r="S372" s="128"/>
      <c r="T372" s="128"/>
    </row>
    <row r="373" spans="1:20" ht="15" x14ac:dyDescent="0.25">
      <c r="A373" s="415"/>
      <c r="B373" s="406"/>
      <c r="C373" s="164" t="s">
        <v>388</v>
      </c>
      <c r="D373" s="385"/>
      <c r="E373" s="163">
        <f t="shared" si="66"/>
        <v>8.3333333333333329E-2</v>
      </c>
      <c r="F373" s="159">
        <v>0</v>
      </c>
      <c r="G373" s="153" t="s">
        <v>202</v>
      </c>
      <c r="H373" s="152" t="str">
        <f t="shared" si="61"/>
        <v>100,00%</v>
      </c>
      <c r="I373" s="158">
        <f t="shared" si="63"/>
        <v>1</v>
      </c>
      <c r="J373" s="149">
        <f t="shared" ca="1" si="62"/>
        <v>1</v>
      </c>
      <c r="K373" s="149">
        <f t="shared" ca="1" si="64"/>
        <v>1</v>
      </c>
      <c r="L373" s="153">
        <f t="shared" si="67"/>
        <v>0</v>
      </c>
      <c r="M373" s="128"/>
      <c r="N373" s="128"/>
      <c r="O373" s="128"/>
      <c r="P373" s="128"/>
      <c r="Q373" s="128"/>
      <c r="R373" s="128"/>
      <c r="S373" s="128"/>
      <c r="T373" s="128"/>
    </row>
    <row r="374" spans="1:20" ht="15" x14ac:dyDescent="0.25">
      <c r="A374" s="415"/>
      <c r="B374" s="406"/>
      <c r="C374" s="164" t="s">
        <v>387</v>
      </c>
      <c r="D374" s="385"/>
      <c r="E374" s="163">
        <f t="shared" si="66"/>
        <v>8.3333333333333329E-2</v>
      </c>
      <c r="F374" s="159">
        <v>0</v>
      </c>
      <c r="G374" s="153" t="s">
        <v>202</v>
      </c>
      <c r="H374" s="152" t="str">
        <f t="shared" si="61"/>
        <v>100,00%</v>
      </c>
      <c r="I374" s="158">
        <f t="shared" si="63"/>
        <v>1</v>
      </c>
      <c r="J374" s="149">
        <f t="shared" ca="1" si="62"/>
        <v>1</v>
      </c>
      <c r="K374" s="149">
        <f t="shared" ca="1" si="64"/>
        <v>1</v>
      </c>
      <c r="L374" s="153">
        <f t="shared" si="67"/>
        <v>0</v>
      </c>
      <c r="M374" s="128"/>
      <c r="N374" s="128"/>
      <c r="O374" s="128"/>
      <c r="P374" s="128"/>
      <c r="Q374" s="128"/>
      <c r="R374" s="128"/>
      <c r="S374" s="128"/>
      <c r="T374" s="128"/>
    </row>
    <row r="375" spans="1:20" ht="15" x14ac:dyDescent="0.25">
      <c r="A375" s="415"/>
      <c r="B375" s="406" t="s">
        <v>386</v>
      </c>
      <c r="C375" s="164" t="s">
        <v>385</v>
      </c>
      <c r="D375" s="385" t="s">
        <v>384</v>
      </c>
      <c r="E375" s="163">
        <f t="shared" ref="E375:E380" si="68">1/6</f>
        <v>0.16666666666666666</v>
      </c>
      <c r="F375" s="159">
        <v>0</v>
      </c>
      <c r="G375" s="153" t="s">
        <v>202</v>
      </c>
      <c r="H375" s="152" t="str">
        <f t="shared" si="61"/>
        <v>100,00%</v>
      </c>
      <c r="I375" s="158">
        <f t="shared" si="63"/>
        <v>1</v>
      </c>
      <c r="J375" s="149">
        <f t="shared" ca="1" si="62"/>
        <v>1</v>
      </c>
      <c r="K375" s="149">
        <f t="shared" ca="1" si="64"/>
        <v>1</v>
      </c>
      <c r="L375" s="153">
        <f t="shared" si="67"/>
        <v>0</v>
      </c>
      <c r="M375" s="128"/>
      <c r="N375" s="128"/>
      <c r="O375" s="128"/>
      <c r="P375" s="128"/>
      <c r="Q375" s="128"/>
      <c r="R375" s="128"/>
      <c r="S375" s="128"/>
      <c r="T375" s="128"/>
    </row>
    <row r="376" spans="1:20" ht="15" x14ac:dyDescent="0.25">
      <c r="A376" s="415"/>
      <c r="B376" s="406"/>
      <c r="C376" s="164" t="s">
        <v>383</v>
      </c>
      <c r="D376" s="385"/>
      <c r="E376" s="163">
        <f t="shared" si="68"/>
        <v>0.16666666666666666</v>
      </c>
      <c r="F376" s="159">
        <v>0</v>
      </c>
      <c r="G376" s="153" t="s">
        <v>851</v>
      </c>
      <c r="H376" s="152" t="str">
        <f t="shared" si="61"/>
        <v>100,00%</v>
      </c>
      <c r="I376" s="158">
        <f t="shared" si="63"/>
        <v>1</v>
      </c>
      <c r="J376" s="149">
        <f t="shared" ca="1" si="62"/>
        <v>1</v>
      </c>
      <c r="K376" s="149">
        <f t="shared" ca="1" si="64"/>
        <v>1</v>
      </c>
      <c r="L376" s="153">
        <f t="shared" si="67"/>
        <v>0</v>
      </c>
      <c r="M376" s="128"/>
      <c r="N376" s="128"/>
      <c r="O376" s="128"/>
      <c r="P376" s="128"/>
      <c r="Q376" s="128"/>
      <c r="R376" s="128"/>
      <c r="S376" s="128"/>
      <c r="T376" s="128"/>
    </row>
    <row r="377" spans="1:20" ht="15" x14ac:dyDescent="0.25">
      <c r="A377" s="415"/>
      <c r="B377" s="406"/>
      <c r="C377" s="164" t="s">
        <v>382</v>
      </c>
      <c r="D377" s="385"/>
      <c r="E377" s="163">
        <f t="shared" si="68"/>
        <v>0.16666666666666666</v>
      </c>
      <c r="F377" s="159">
        <v>0</v>
      </c>
      <c r="G377" s="153" t="s">
        <v>202</v>
      </c>
      <c r="H377" s="152" t="str">
        <f t="shared" si="61"/>
        <v>100,00%</v>
      </c>
      <c r="I377" s="158">
        <f t="shared" si="63"/>
        <v>1</v>
      </c>
      <c r="J377" s="149">
        <f t="shared" ca="1" si="62"/>
        <v>1</v>
      </c>
      <c r="K377" s="149">
        <f t="shared" ca="1" si="64"/>
        <v>1</v>
      </c>
      <c r="L377" s="153">
        <f t="shared" si="67"/>
        <v>0</v>
      </c>
      <c r="M377" s="128"/>
      <c r="N377" s="128"/>
      <c r="O377" s="128"/>
      <c r="P377" s="128"/>
      <c r="Q377" s="128"/>
      <c r="R377" s="128"/>
      <c r="S377" s="128"/>
      <c r="T377" s="128"/>
    </row>
    <row r="378" spans="1:20" ht="15" x14ac:dyDescent="0.25">
      <c r="A378" s="415"/>
      <c r="B378" s="406"/>
      <c r="C378" s="164" t="s">
        <v>381</v>
      </c>
      <c r="D378" s="385"/>
      <c r="E378" s="163">
        <f t="shared" si="68"/>
        <v>0.16666666666666666</v>
      </c>
      <c r="F378" s="159">
        <v>0</v>
      </c>
      <c r="G378" s="153" t="s">
        <v>202</v>
      </c>
      <c r="H378" s="152" t="str">
        <f t="shared" si="61"/>
        <v>100,00%</v>
      </c>
      <c r="I378" s="158">
        <f t="shared" si="63"/>
        <v>1</v>
      </c>
      <c r="J378" s="149">
        <f t="shared" ca="1" si="62"/>
        <v>1</v>
      </c>
      <c r="K378" s="149">
        <f t="shared" ca="1" si="64"/>
        <v>1</v>
      </c>
      <c r="L378" s="153">
        <f t="shared" si="67"/>
        <v>0</v>
      </c>
      <c r="M378" s="128"/>
      <c r="N378" s="128"/>
      <c r="O378" s="128"/>
      <c r="P378" s="128"/>
      <c r="Q378" s="128"/>
      <c r="R378" s="128"/>
      <c r="S378" s="128"/>
      <c r="T378" s="128"/>
    </row>
    <row r="379" spans="1:20" ht="15" x14ac:dyDescent="0.25">
      <c r="A379" s="415"/>
      <c r="B379" s="406"/>
      <c r="C379" s="164" t="s">
        <v>380</v>
      </c>
      <c r="D379" s="385"/>
      <c r="E379" s="163">
        <f t="shared" si="68"/>
        <v>0.16666666666666666</v>
      </c>
      <c r="F379" s="159">
        <v>0</v>
      </c>
      <c r="G379" s="153" t="s">
        <v>202</v>
      </c>
      <c r="H379" s="152" t="str">
        <f t="shared" si="61"/>
        <v>100,00%</v>
      </c>
      <c r="I379" s="158">
        <f t="shared" si="63"/>
        <v>1</v>
      </c>
      <c r="J379" s="149">
        <f t="shared" ca="1" si="62"/>
        <v>1</v>
      </c>
      <c r="K379" s="149">
        <f t="shared" ca="1" si="64"/>
        <v>1</v>
      </c>
      <c r="L379" s="153">
        <f t="shared" si="67"/>
        <v>0</v>
      </c>
      <c r="M379" s="128"/>
      <c r="N379" s="128"/>
      <c r="O379" s="128"/>
      <c r="P379" s="128"/>
      <c r="Q379" s="128"/>
      <c r="R379" s="128"/>
      <c r="S379" s="128"/>
      <c r="T379" s="128"/>
    </row>
    <row r="380" spans="1:20" ht="15" x14ac:dyDescent="0.25">
      <c r="A380" s="415"/>
      <c r="B380" s="406"/>
      <c r="C380" s="164" t="s">
        <v>379</v>
      </c>
      <c r="D380" s="385"/>
      <c r="E380" s="163">
        <f t="shared" si="68"/>
        <v>0.16666666666666666</v>
      </c>
      <c r="F380" s="159">
        <v>0</v>
      </c>
      <c r="G380" s="153" t="s">
        <v>202</v>
      </c>
      <c r="H380" s="152" t="str">
        <f t="shared" si="61"/>
        <v>100,00%</v>
      </c>
      <c r="I380" s="158">
        <f t="shared" si="63"/>
        <v>1</v>
      </c>
      <c r="J380" s="149">
        <f t="shared" ca="1" si="62"/>
        <v>1</v>
      </c>
      <c r="K380" s="149">
        <f t="shared" ca="1" si="64"/>
        <v>1</v>
      </c>
      <c r="L380" s="153">
        <f t="shared" si="67"/>
        <v>0</v>
      </c>
      <c r="M380" s="128"/>
      <c r="N380" s="128"/>
      <c r="O380" s="128"/>
      <c r="P380" s="128"/>
      <c r="Q380" s="128"/>
      <c r="R380" s="128"/>
      <c r="S380" s="128"/>
      <c r="T380" s="128"/>
    </row>
    <row r="381" spans="1:20" ht="15" x14ac:dyDescent="0.25">
      <c r="A381" s="415"/>
      <c r="B381" s="406"/>
      <c r="C381" s="164" t="s">
        <v>378</v>
      </c>
      <c r="D381" s="385" t="s">
        <v>377</v>
      </c>
      <c r="E381" s="163">
        <f t="shared" ref="E381:E398" si="69">(1/6)/2</f>
        <v>8.3333333333333329E-2</v>
      </c>
      <c r="F381" s="159">
        <v>0</v>
      </c>
      <c r="G381" s="153" t="s">
        <v>202</v>
      </c>
      <c r="H381" s="152" t="str">
        <f t="shared" ref="H381:H444" si="70">IF(G381="O",(($O$13-(F381*E381))/($O$13)),"100,00%")</f>
        <v>100,00%</v>
      </c>
      <c r="I381" s="158">
        <f t="shared" si="63"/>
        <v>1</v>
      </c>
      <c r="J381" s="149">
        <f t="shared" ref="J381:J444" ca="1" si="71">(($O$13-(F381*E381))/($O$13))</f>
        <v>1</v>
      </c>
      <c r="K381" s="149">
        <f t="shared" ca="1" si="64"/>
        <v>1</v>
      </c>
      <c r="L381" s="153">
        <f t="shared" si="67"/>
        <v>0</v>
      </c>
      <c r="M381" s="128"/>
      <c r="N381" s="128"/>
      <c r="O381" s="128"/>
      <c r="P381" s="128"/>
      <c r="Q381" s="128"/>
      <c r="R381" s="128"/>
      <c r="S381" s="128"/>
      <c r="T381" s="128"/>
    </row>
    <row r="382" spans="1:20" ht="15" x14ac:dyDescent="0.25">
      <c r="A382" s="415"/>
      <c r="B382" s="406"/>
      <c r="C382" s="164" t="s">
        <v>376</v>
      </c>
      <c r="D382" s="385"/>
      <c r="E382" s="163">
        <f t="shared" si="69"/>
        <v>8.3333333333333329E-2</v>
      </c>
      <c r="F382" s="159">
        <v>0</v>
      </c>
      <c r="G382" s="153" t="s">
        <v>202</v>
      </c>
      <c r="H382" s="152" t="str">
        <f t="shared" si="70"/>
        <v>100,00%</v>
      </c>
      <c r="I382" s="158">
        <f t="shared" ref="I382:I445" si="72">I381*H382</f>
        <v>1</v>
      </c>
      <c r="J382" s="149">
        <f t="shared" ca="1" si="71"/>
        <v>1</v>
      </c>
      <c r="K382" s="149">
        <f t="shared" ref="K382:K445" ca="1" si="73">K381*J382</f>
        <v>1</v>
      </c>
      <c r="L382" s="153">
        <f t="shared" si="67"/>
        <v>0</v>
      </c>
      <c r="M382" s="128"/>
      <c r="N382" s="128"/>
      <c r="O382" s="128"/>
      <c r="P382" s="128"/>
      <c r="Q382" s="128"/>
      <c r="R382" s="128"/>
      <c r="S382" s="128"/>
      <c r="T382" s="128"/>
    </row>
    <row r="383" spans="1:20" ht="15" x14ac:dyDescent="0.25">
      <c r="A383" s="415"/>
      <c r="B383" s="406"/>
      <c r="C383" s="164" t="s">
        <v>375</v>
      </c>
      <c r="D383" s="385"/>
      <c r="E383" s="163">
        <f t="shared" si="69"/>
        <v>8.3333333333333329E-2</v>
      </c>
      <c r="F383" s="159">
        <v>0</v>
      </c>
      <c r="G383" s="153" t="s">
        <v>202</v>
      </c>
      <c r="H383" s="152" t="str">
        <f t="shared" si="70"/>
        <v>100,00%</v>
      </c>
      <c r="I383" s="158">
        <f t="shared" si="72"/>
        <v>1</v>
      </c>
      <c r="J383" s="149">
        <f t="shared" ca="1" si="71"/>
        <v>1</v>
      </c>
      <c r="K383" s="149">
        <f t="shared" ca="1" si="73"/>
        <v>1</v>
      </c>
      <c r="L383" s="153">
        <f t="shared" si="67"/>
        <v>0</v>
      </c>
      <c r="M383" s="128"/>
      <c r="N383" s="128"/>
      <c r="O383" s="128"/>
      <c r="P383" s="128"/>
      <c r="Q383" s="128"/>
      <c r="R383" s="128"/>
      <c r="S383" s="128"/>
      <c r="T383" s="128"/>
    </row>
    <row r="384" spans="1:20" ht="15" x14ac:dyDescent="0.25">
      <c r="A384" s="415"/>
      <c r="B384" s="406"/>
      <c r="C384" s="164" t="s">
        <v>374</v>
      </c>
      <c r="D384" s="385" t="s">
        <v>373</v>
      </c>
      <c r="E384" s="163">
        <f t="shared" si="69"/>
        <v>8.3333333333333329E-2</v>
      </c>
      <c r="F384" s="159">
        <v>0</v>
      </c>
      <c r="G384" s="153" t="s">
        <v>202</v>
      </c>
      <c r="H384" s="152" t="str">
        <f t="shared" si="70"/>
        <v>100,00%</v>
      </c>
      <c r="I384" s="158">
        <f t="shared" si="72"/>
        <v>1</v>
      </c>
      <c r="J384" s="149">
        <f t="shared" ca="1" si="71"/>
        <v>1</v>
      </c>
      <c r="K384" s="149">
        <f t="shared" ca="1" si="73"/>
        <v>1</v>
      </c>
      <c r="L384" s="153">
        <f t="shared" si="67"/>
        <v>0</v>
      </c>
      <c r="M384" s="128"/>
      <c r="N384" s="128"/>
      <c r="O384" s="128"/>
      <c r="P384" s="128"/>
      <c r="Q384" s="128"/>
      <c r="R384" s="128"/>
      <c r="S384" s="128"/>
      <c r="T384" s="128"/>
    </row>
    <row r="385" spans="1:20" ht="15" x14ac:dyDescent="0.25">
      <c r="A385" s="415"/>
      <c r="B385" s="406"/>
      <c r="C385" s="164" t="s">
        <v>372</v>
      </c>
      <c r="D385" s="385"/>
      <c r="E385" s="163">
        <f t="shared" si="69"/>
        <v>8.3333333333333329E-2</v>
      </c>
      <c r="F385" s="159">
        <v>0</v>
      </c>
      <c r="G385" s="153" t="s">
        <v>202</v>
      </c>
      <c r="H385" s="152" t="str">
        <f t="shared" si="70"/>
        <v>100,00%</v>
      </c>
      <c r="I385" s="158">
        <f t="shared" si="72"/>
        <v>1</v>
      </c>
      <c r="J385" s="149">
        <f t="shared" ca="1" si="71"/>
        <v>1</v>
      </c>
      <c r="K385" s="149">
        <f t="shared" ca="1" si="73"/>
        <v>1</v>
      </c>
      <c r="L385" s="153">
        <f t="shared" si="67"/>
        <v>0</v>
      </c>
      <c r="M385" s="128"/>
      <c r="N385" s="128"/>
      <c r="O385" s="128"/>
      <c r="P385" s="128"/>
      <c r="Q385" s="128"/>
      <c r="R385" s="128"/>
      <c r="S385" s="128"/>
      <c r="T385" s="128"/>
    </row>
    <row r="386" spans="1:20" ht="15" x14ac:dyDescent="0.25">
      <c r="A386" s="415"/>
      <c r="B386" s="406"/>
      <c r="C386" s="164" t="s">
        <v>371</v>
      </c>
      <c r="D386" s="385"/>
      <c r="E386" s="163">
        <f t="shared" si="69"/>
        <v>8.3333333333333329E-2</v>
      </c>
      <c r="F386" s="159">
        <v>0</v>
      </c>
      <c r="G386" s="153" t="s">
        <v>202</v>
      </c>
      <c r="H386" s="152" t="str">
        <f t="shared" si="70"/>
        <v>100,00%</v>
      </c>
      <c r="I386" s="158">
        <f t="shared" si="72"/>
        <v>1</v>
      </c>
      <c r="J386" s="149">
        <f t="shared" ca="1" si="71"/>
        <v>1</v>
      </c>
      <c r="K386" s="149">
        <f t="shared" ca="1" si="73"/>
        <v>1</v>
      </c>
      <c r="L386" s="153">
        <f t="shared" si="67"/>
        <v>0</v>
      </c>
      <c r="M386" s="128"/>
      <c r="N386" s="128"/>
      <c r="O386" s="128"/>
      <c r="P386" s="128"/>
      <c r="Q386" s="128"/>
      <c r="R386" s="128"/>
      <c r="S386" s="128"/>
      <c r="T386" s="128"/>
    </row>
    <row r="387" spans="1:20" ht="15" x14ac:dyDescent="0.25">
      <c r="A387" s="415"/>
      <c r="B387" s="406"/>
      <c r="C387" s="164" t="s">
        <v>370</v>
      </c>
      <c r="D387" s="385"/>
      <c r="E387" s="163">
        <f t="shared" si="69"/>
        <v>8.3333333333333329E-2</v>
      </c>
      <c r="F387" s="159">
        <v>0</v>
      </c>
      <c r="G387" s="153" t="s">
        <v>202</v>
      </c>
      <c r="H387" s="152" t="str">
        <f t="shared" si="70"/>
        <v>100,00%</v>
      </c>
      <c r="I387" s="158">
        <f t="shared" si="72"/>
        <v>1</v>
      </c>
      <c r="J387" s="149">
        <f t="shared" ca="1" si="71"/>
        <v>1</v>
      </c>
      <c r="K387" s="149">
        <f t="shared" ca="1" si="73"/>
        <v>1</v>
      </c>
      <c r="L387" s="153">
        <f t="shared" si="67"/>
        <v>0</v>
      </c>
      <c r="M387" s="128"/>
      <c r="N387" s="128"/>
      <c r="O387" s="128"/>
      <c r="P387" s="128"/>
      <c r="Q387" s="128"/>
      <c r="R387" s="128"/>
      <c r="S387" s="128"/>
      <c r="T387" s="128"/>
    </row>
    <row r="388" spans="1:20" ht="15" x14ac:dyDescent="0.25">
      <c r="A388" s="415"/>
      <c r="B388" s="406"/>
      <c r="C388" s="164" t="s">
        <v>369</v>
      </c>
      <c r="D388" s="385"/>
      <c r="E388" s="163">
        <f t="shared" si="69"/>
        <v>8.3333333333333329E-2</v>
      </c>
      <c r="F388" s="159">
        <v>0</v>
      </c>
      <c r="G388" s="153" t="s">
        <v>202</v>
      </c>
      <c r="H388" s="152" t="str">
        <f t="shared" si="70"/>
        <v>100,00%</v>
      </c>
      <c r="I388" s="158">
        <f t="shared" si="72"/>
        <v>1</v>
      </c>
      <c r="J388" s="149">
        <f t="shared" ca="1" si="71"/>
        <v>1</v>
      </c>
      <c r="K388" s="149">
        <f t="shared" ca="1" si="73"/>
        <v>1</v>
      </c>
      <c r="L388" s="153">
        <f t="shared" si="67"/>
        <v>0</v>
      </c>
      <c r="M388" s="128"/>
      <c r="N388" s="128"/>
      <c r="O388" s="128"/>
      <c r="P388" s="128"/>
      <c r="Q388" s="128"/>
      <c r="R388" s="128"/>
      <c r="S388" s="128"/>
      <c r="T388" s="128"/>
    </row>
    <row r="389" spans="1:20" ht="15" x14ac:dyDescent="0.25">
      <c r="A389" s="415"/>
      <c r="B389" s="406"/>
      <c r="C389" s="164" t="s">
        <v>368</v>
      </c>
      <c r="D389" s="385"/>
      <c r="E389" s="163">
        <f t="shared" si="69"/>
        <v>8.3333333333333329E-2</v>
      </c>
      <c r="F389" s="159">
        <v>0</v>
      </c>
      <c r="G389" s="153" t="s">
        <v>202</v>
      </c>
      <c r="H389" s="152" t="str">
        <f t="shared" si="70"/>
        <v>100,00%</v>
      </c>
      <c r="I389" s="158">
        <f t="shared" si="72"/>
        <v>1</v>
      </c>
      <c r="J389" s="149">
        <f t="shared" ca="1" si="71"/>
        <v>1</v>
      </c>
      <c r="K389" s="149">
        <f t="shared" ca="1" si="73"/>
        <v>1</v>
      </c>
      <c r="L389" s="153">
        <f t="shared" si="67"/>
        <v>0</v>
      </c>
      <c r="M389" s="128"/>
      <c r="N389" s="128"/>
      <c r="O389" s="128"/>
      <c r="P389" s="128"/>
      <c r="Q389" s="128"/>
      <c r="R389" s="128"/>
      <c r="S389" s="128"/>
      <c r="T389" s="128"/>
    </row>
    <row r="390" spans="1:20" ht="15" x14ac:dyDescent="0.25">
      <c r="A390" s="415"/>
      <c r="B390" s="406"/>
      <c r="C390" s="164" t="s">
        <v>367</v>
      </c>
      <c r="D390" s="385" t="s">
        <v>366</v>
      </c>
      <c r="E390" s="163">
        <f t="shared" si="69"/>
        <v>8.3333333333333329E-2</v>
      </c>
      <c r="F390" s="159">
        <v>0</v>
      </c>
      <c r="G390" s="153" t="s">
        <v>202</v>
      </c>
      <c r="H390" s="152" t="str">
        <f t="shared" si="70"/>
        <v>100,00%</v>
      </c>
      <c r="I390" s="158">
        <f t="shared" si="72"/>
        <v>1</v>
      </c>
      <c r="J390" s="149">
        <f t="shared" ca="1" si="71"/>
        <v>1</v>
      </c>
      <c r="K390" s="149">
        <f t="shared" ca="1" si="73"/>
        <v>1</v>
      </c>
      <c r="L390" s="153">
        <f t="shared" si="67"/>
        <v>0</v>
      </c>
      <c r="M390" s="128"/>
      <c r="N390" s="128"/>
      <c r="O390" s="128"/>
      <c r="P390" s="128"/>
      <c r="Q390" s="128"/>
      <c r="R390" s="128"/>
      <c r="S390" s="128"/>
      <c r="T390" s="128"/>
    </row>
    <row r="391" spans="1:20" ht="15" x14ac:dyDescent="0.25">
      <c r="A391" s="415"/>
      <c r="B391" s="406"/>
      <c r="C391" s="164" t="s">
        <v>365</v>
      </c>
      <c r="D391" s="385"/>
      <c r="E391" s="163">
        <f t="shared" si="69"/>
        <v>8.3333333333333329E-2</v>
      </c>
      <c r="F391" s="159">
        <v>0</v>
      </c>
      <c r="G391" s="153" t="s">
        <v>202</v>
      </c>
      <c r="H391" s="152" t="str">
        <f t="shared" si="70"/>
        <v>100,00%</v>
      </c>
      <c r="I391" s="158">
        <f t="shared" si="72"/>
        <v>1</v>
      </c>
      <c r="J391" s="149">
        <f t="shared" ca="1" si="71"/>
        <v>1</v>
      </c>
      <c r="K391" s="149">
        <f t="shared" ca="1" si="73"/>
        <v>1</v>
      </c>
      <c r="L391" s="153">
        <f t="shared" si="67"/>
        <v>0</v>
      </c>
      <c r="M391" s="128"/>
      <c r="N391" s="128"/>
      <c r="O391" s="128"/>
      <c r="P391" s="128"/>
      <c r="Q391" s="128"/>
      <c r="R391" s="128"/>
      <c r="S391" s="128"/>
      <c r="T391" s="128"/>
    </row>
    <row r="392" spans="1:20" ht="15" x14ac:dyDescent="0.25">
      <c r="A392" s="415"/>
      <c r="B392" s="406"/>
      <c r="C392" s="164" t="s">
        <v>364</v>
      </c>
      <c r="D392" s="385"/>
      <c r="E392" s="163">
        <f t="shared" si="69"/>
        <v>8.3333333333333329E-2</v>
      </c>
      <c r="F392" s="159">
        <v>0</v>
      </c>
      <c r="G392" s="153" t="s">
        <v>202</v>
      </c>
      <c r="H392" s="152" t="str">
        <f t="shared" si="70"/>
        <v>100,00%</v>
      </c>
      <c r="I392" s="158">
        <f t="shared" si="72"/>
        <v>1</v>
      </c>
      <c r="J392" s="149">
        <f t="shared" ca="1" si="71"/>
        <v>1</v>
      </c>
      <c r="K392" s="149">
        <f t="shared" ca="1" si="73"/>
        <v>1</v>
      </c>
      <c r="L392" s="153">
        <f t="shared" si="67"/>
        <v>0</v>
      </c>
      <c r="M392" s="128"/>
      <c r="N392" s="128"/>
      <c r="O392" s="128"/>
      <c r="P392" s="128"/>
      <c r="Q392" s="128"/>
      <c r="R392" s="128"/>
      <c r="S392" s="128"/>
      <c r="T392" s="128"/>
    </row>
    <row r="393" spans="1:20" ht="15" x14ac:dyDescent="0.25">
      <c r="A393" s="415"/>
      <c r="B393" s="406"/>
      <c r="C393" s="164" t="s">
        <v>363</v>
      </c>
      <c r="D393" s="385" t="s">
        <v>362</v>
      </c>
      <c r="E393" s="163">
        <f t="shared" si="69"/>
        <v>8.3333333333333329E-2</v>
      </c>
      <c r="F393" s="159">
        <v>0</v>
      </c>
      <c r="G393" s="153" t="s">
        <v>202</v>
      </c>
      <c r="H393" s="152" t="str">
        <f t="shared" si="70"/>
        <v>100,00%</v>
      </c>
      <c r="I393" s="158">
        <f t="shared" si="72"/>
        <v>1</v>
      </c>
      <c r="J393" s="149">
        <f t="shared" ca="1" si="71"/>
        <v>1</v>
      </c>
      <c r="K393" s="149">
        <f t="shared" ca="1" si="73"/>
        <v>1</v>
      </c>
      <c r="L393" s="153">
        <f t="shared" si="67"/>
        <v>0</v>
      </c>
      <c r="M393" s="128"/>
      <c r="N393" s="128"/>
      <c r="O393" s="128"/>
      <c r="P393" s="128"/>
      <c r="Q393" s="128"/>
      <c r="R393" s="128"/>
      <c r="S393" s="128"/>
      <c r="T393" s="128"/>
    </row>
    <row r="394" spans="1:20" ht="15" x14ac:dyDescent="0.25">
      <c r="A394" s="415"/>
      <c r="B394" s="406"/>
      <c r="C394" s="164" t="s">
        <v>361</v>
      </c>
      <c r="D394" s="385"/>
      <c r="E394" s="163">
        <f t="shared" si="69"/>
        <v>8.3333333333333329E-2</v>
      </c>
      <c r="F394" s="159">
        <v>0</v>
      </c>
      <c r="G394" s="153" t="s">
        <v>202</v>
      </c>
      <c r="H394" s="152" t="str">
        <f t="shared" si="70"/>
        <v>100,00%</v>
      </c>
      <c r="I394" s="158">
        <f t="shared" si="72"/>
        <v>1</v>
      </c>
      <c r="J394" s="149">
        <f t="shared" ca="1" si="71"/>
        <v>1</v>
      </c>
      <c r="K394" s="149">
        <f t="shared" ca="1" si="73"/>
        <v>1</v>
      </c>
      <c r="L394" s="153">
        <f t="shared" si="67"/>
        <v>0</v>
      </c>
      <c r="M394" s="128"/>
      <c r="N394" s="128"/>
      <c r="O394" s="128"/>
      <c r="P394" s="128"/>
      <c r="Q394" s="128"/>
      <c r="R394" s="128"/>
      <c r="S394" s="128"/>
      <c r="T394" s="128"/>
    </row>
    <row r="395" spans="1:20" ht="15" x14ac:dyDescent="0.25">
      <c r="A395" s="415"/>
      <c r="B395" s="406"/>
      <c r="C395" s="164" t="s">
        <v>360</v>
      </c>
      <c r="D395" s="385"/>
      <c r="E395" s="163">
        <f t="shared" si="69"/>
        <v>8.3333333333333329E-2</v>
      </c>
      <c r="F395" s="159">
        <v>0</v>
      </c>
      <c r="G395" s="153" t="s">
        <v>202</v>
      </c>
      <c r="H395" s="152" t="str">
        <f t="shared" si="70"/>
        <v>100,00%</v>
      </c>
      <c r="I395" s="158">
        <f t="shared" si="72"/>
        <v>1</v>
      </c>
      <c r="J395" s="149">
        <f t="shared" ca="1" si="71"/>
        <v>1</v>
      </c>
      <c r="K395" s="149">
        <f t="shared" ca="1" si="73"/>
        <v>1</v>
      </c>
      <c r="L395" s="153">
        <f t="shared" si="67"/>
        <v>0</v>
      </c>
      <c r="M395" s="128"/>
      <c r="N395" s="128"/>
      <c r="O395" s="128"/>
      <c r="P395" s="128"/>
      <c r="Q395" s="128"/>
      <c r="R395" s="128"/>
      <c r="S395" s="128"/>
      <c r="T395" s="128"/>
    </row>
    <row r="396" spans="1:20" ht="15" x14ac:dyDescent="0.25">
      <c r="A396" s="415"/>
      <c r="B396" s="406"/>
      <c r="C396" s="164" t="s">
        <v>359</v>
      </c>
      <c r="D396" s="385"/>
      <c r="E396" s="163">
        <f t="shared" si="69"/>
        <v>8.3333333333333329E-2</v>
      </c>
      <c r="F396" s="159">
        <v>0</v>
      </c>
      <c r="G396" s="153" t="s">
        <v>202</v>
      </c>
      <c r="H396" s="152" t="str">
        <f t="shared" si="70"/>
        <v>100,00%</v>
      </c>
      <c r="I396" s="158">
        <f t="shared" si="72"/>
        <v>1</v>
      </c>
      <c r="J396" s="149">
        <f t="shared" ca="1" si="71"/>
        <v>1</v>
      </c>
      <c r="K396" s="149">
        <f t="shared" ca="1" si="73"/>
        <v>1</v>
      </c>
      <c r="L396" s="153">
        <f t="shared" si="67"/>
        <v>0</v>
      </c>
      <c r="M396" s="128"/>
      <c r="N396" s="128"/>
      <c r="O396" s="128"/>
      <c r="P396" s="128"/>
      <c r="Q396" s="128"/>
      <c r="R396" s="128"/>
      <c r="S396" s="128"/>
      <c r="T396" s="128"/>
    </row>
    <row r="397" spans="1:20" ht="15" x14ac:dyDescent="0.25">
      <c r="A397" s="415"/>
      <c r="B397" s="406"/>
      <c r="C397" s="164" t="s">
        <v>358</v>
      </c>
      <c r="D397" s="385"/>
      <c r="E397" s="163">
        <f t="shared" si="69"/>
        <v>8.3333333333333329E-2</v>
      </c>
      <c r="F397" s="159">
        <v>0</v>
      </c>
      <c r="G397" s="153" t="s">
        <v>202</v>
      </c>
      <c r="H397" s="152" t="str">
        <f t="shared" si="70"/>
        <v>100,00%</v>
      </c>
      <c r="I397" s="158">
        <f t="shared" si="72"/>
        <v>1</v>
      </c>
      <c r="J397" s="149">
        <f t="shared" ca="1" si="71"/>
        <v>1</v>
      </c>
      <c r="K397" s="149">
        <f t="shared" ca="1" si="73"/>
        <v>1</v>
      </c>
      <c r="L397" s="153">
        <f t="shared" si="67"/>
        <v>0</v>
      </c>
      <c r="M397" s="128"/>
      <c r="N397" s="128"/>
      <c r="O397" s="128"/>
      <c r="P397" s="128"/>
      <c r="Q397" s="128"/>
      <c r="R397" s="128"/>
      <c r="S397" s="128"/>
      <c r="T397" s="128"/>
    </row>
    <row r="398" spans="1:20" ht="15" x14ac:dyDescent="0.25">
      <c r="A398" s="415"/>
      <c r="B398" s="406"/>
      <c r="C398" s="164" t="s">
        <v>357</v>
      </c>
      <c r="D398" s="385"/>
      <c r="E398" s="163">
        <f t="shared" si="69"/>
        <v>8.3333333333333329E-2</v>
      </c>
      <c r="F398" s="159">
        <v>0</v>
      </c>
      <c r="G398" s="153" t="s">
        <v>202</v>
      </c>
      <c r="H398" s="152" t="str">
        <f t="shared" si="70"/>
        <v>100,00%</v>
      </c>
      <c r="I398" s="158">
        <f t="shared" si="72"/>
        <v>1</v>
      </c>
      <c r="J398" s="149">
        <f t="shared" ca="1" si="71"/>
        <v>1</v>
      </c>
      <c r="K398" s="149">
        <f t="shared" ca="1" si="73"/>
        <v>1</v>
      </c>
      <c r="L398" s="153">
        <f t="shared" si="67"/>
        <v>0</v>
      </c>
      <c r="M398" s="128"/>
      <c r="N398" s="128"/>
      <c r="O398" s="128"/>
      <c r="P398" s="128"/>
      <c r="Q398" s="128"/>
      <c r="R398" s="128"/>
      <c r="S398" s="128"/>
      <c r="T398" s="128"/>
    </row>
    <row r="399" spans="1:20" ht="15" x14ac:dyDescent="0.25">
      <c r="A399" s="413" t="s">
        <v>356</v>
      </c>
      <c r="B399" s="406" t="s">
        <v>355</v>
      </c>
      <c r="C399" s="164" t="s">
        <v>354</v>
      </c>
      <c r="D399" s="385" t="s">
        <v>345</v>
      </c>
      <c r="E399" s="163">
        <v>1</v>
      </c>
      <c r="F399" s="159">
        <v>0</v>
      </c>
      <c r="G399" s="153" t="s">
        <v>202</v>
      </c>
      <c r="H399" s="152" t="str">
        <f t="shared" si="70"/>
        <v>100,00%</v>
      </c>
      <c r="I399" s="158">
        <f t="shared" si="72"/>
        <v>1</v>
      </c>
      <c r="J399" s="149">
        <f t="shared" ca="1" si="71"/>
        <v>1</v>
      </c>
      <c r="K399" s="149">
        <f t="shared" ca="1" si="73"/>
        <v>1</v>
      </c>
      <c r="L399" s="153">
        <f t="shared" si="67"/>
        <v>0</v>
      </c>
      <c r="M399" s="128"/>
      <c r="N399" s="128"/>
      <c r="O399" s="128"/>
      <c r="P399" s="128"/>
      <c r="Q399" s="128"/>
      <c r="R399" s="128"/>
      <c r="S399" s="128"/>
      <c r="T399" s="128"/>
    </row>
    <row r="400" spans="1:20" ht="15" x14ac:dyDescent="0.25">
      <c r="A400" s="413"/>
      <c r="B400" s="406"/>
      <c r="C400" s="164" t="s">
        <v>353</v>
      </c>
      <c r="D400" s="385"/>
      <c r="E400" s="163">
        <v>1</v>
      </c>
      <c r="F400" s="159">
        <v>0</v>
      </c>
      <c r="G400" s="153" t="s">
        <v>202</v>
      </c>
      <c r="H400" s="152" t="str">
        <f t="shared" si="70"/>
        <v>100,00%</v>
      </c>
      <c r="I400" s="158">
        <f t="shared" si="72"/>
        <v>1</v>
      </c>
      <c r="J400" s="149">
        <f t="shared" ca="1" si="71"/>
        <v>1</v>
      </c>
      <c r="K400" s="149">
        <f t="shared" ca="1" si="73"/>
        <v>1</v>
      </c>
      <c r="L400" s="153">
        <f t="shared" si="67"/>
        <v>0</v>
      </c>
      <c r="M400" s="128"/>
      <c r="N400" s="128"/>
      <c r="O400" s="128"/>
      <c r="P400" s="128"/>
      <c r="Q400" s="128"/>
      <c r="R400" s="128"/>
      <c r="S400" s="128"/>
      <c r="T400" s="128"/>
    </row>
    <row r="401" spans="1:20" ht="15" x14ac:dyDescent="0.25">
      <c r="A401" s="413"/>
      <c r="B401" s="406"/>
      <c r="C401" s="164" t="s">
        <v>352</v>
      </c>
      <c r="D401" s="385"/>
      <c r="E401" s="163">
        <v>1</v>
      </c>
      <c r="F401" s="159">
        <v>0</v>
      </c>
      <c r="G401" s="153" t="s">
        <v>851</v>
      </c>
      <c r="H401" s="152" t="str">
        <f t="shared" si="70"/>
        <v>100,00%</v>
      </c>
      <c r="I401" s="158">
        <f t="shared" si="72"/>
        <v>1</v>
      </c>
      <c r="J401" s="149">
        <f t="shared" ca="1" si="71"/>
        <v>1</v>
      </c>
      <c r="K401" s="149">
        <f t="shared" ca="1" si="73"/>
        <v>1</v>
      </c>
      <c r="L401" s="153">
        <f t="shared" si="67"/>
        <v>0</v>
      </c>
      <c r="M401" s="128"/>
      <c r="N401" s="128"/>
      <c r="O401" s="128"/>
      <c r="P401" s="128"/>
      <c r="Q401" s="128"/>
      <c r="R401" s="128"/>
      <c r="S401" s="128"/>
      <c r="T401" s="128"/>
    </row>
    <row r="402" spans="1:20" ht="15" x14ac:dyDescent="0.25">
      <c r="A402" s="413"/>
      <c r="B402" s="406"/>
      <c r="C402" s="164" t="s">
        <v>351</v>
      </c>
      <c r="D402" s="385"/>
      <c r="E402" s="163">
        <v>1</v>
      </c>
      <c r="F402" s="159">
        <v>0</v>
      </c>
      <c r="G402" s="153" t="s">
        <v>202</v>
      </c>
      <c r="H402" s="152" t="str">
        <f t="shared" si="70"/>
        <v>100,00%</v>
      </c>
      <c r="I402" s="158">
        <f t="shared" si="72"/>
        <v>1</v>
      </c>
      <c r="J402" s="149">
        <f t="shared" ca="1" si="71"/>
        <v>1</v>
      </c>
      <c r="K402" s="149">
        <f t="shared" ca="1" si="73"/>
        <v>1</v>
      </c>
      <c r="L402" s="153">
        <f t="shared" si="67"/>
        <v>0</v>
      </c>
      <c r="M402" s="128"/>
      <c r="N402" s="128"/>
      <c r="O402" s="128"/>
      <c r="P402" s="128"/>
      <c r="Q402" s="128"/>
      <c r="R402" s="128"/>
      <c r="S402" s="128"/>
      <c r="T402" s="128"/>
    </row>
    <row r="403" spans="1:20" ht="15" x14ac:dyDescent="0.25">
      <c r="A403" s="413"/>
      <c r="B403" s="406"/>
      <c r="C403" s="164" t="s">
        <v>350</v>
      </c>
      <c r="D403" s="385"/>
      <c r="E403" s="163">
        <v>1</v>
      </c>
      <c r="F403" s="159">
        <v>0</v>
      </c>
      <c r="G403" s="153" t="s">
        <v>202</v>
      </c>
      <c r="H403" s="152" t="str">
        <f t="shared" si="70"/>
        <v>100,00%</v>
      </c>
      <c r="I403" s="158">
        <f t="shared" si="72"/>
        <v>1</v>
      </c>
      <c r="J403" s="149">
        <f t="shared" ca="1" si="71"/>
        <v>1</v>
      </c>
      <c r="K403" s="149">
        <f t="shared" ca="1" si="73"/>
        <v>1</v>
      </c>
      <c r="L403" s="153">
        <f t="shared" si="67"/>
        <v>0</v>
      </c>
      <c r="M403" s="128"/>
      <c r="N403" s="128"/>
      <c r="O403" s="128"/>
      <c r="P403" s="128"/>
      <c r="Q403" s="128"/>
      <c r="R403" s="128"/>
      <c r="S403" s="128"/>
      <c r="T403" s="128"/>
    </row>
    <row r="404" spans="1:20" ht="15" x14ac:dyDescent="0.25">
      <c r="A404" s="413"/>
      <c r="B404" s="406"/>
      <c r="C404" s="164" t="s">
        <v>349</v>
      </c>
      <c r="D404" s="385"/>
      <c r="E404" s="163">
        <v>1</v>
      </c>
      <c r="F404" s="159">
        <v>0</v>
      </c>
      <c r="G404" s="153" t="s">
        <v>202</v>
      </c>
      <c r="H404" s="152" t="str">
        <f t="shared" si="70"/>
        <v>100,00%</v>
      </c>
      <c r="I404" s="158">
        <f t="shared" si="72"/>
        <v>1</v>
      </c>
      <c r="J404" s="149">
        <f t="shared" ca="1" si="71"/>
        <v>1</v>
      </c>
      <c r="K404" s="149">
        <f t="shared" ca="1" si="73"/>
        <v>1</v>
      </c>
      <c r="L404" s="153">
        <f t="shared" si="67"/>
        <v>0</v>
      </c>
      <c r="M404" s="128"/>
      <c r="N404" s="128"/>
      <c r="O404" s="128"/>
      <c r="P404" s="128"/>
      <c r="Q404" s="128"/>
      <c r="R404" s="128"/>
      <c r="S404" s="128"/>
      <c r="T404" s="128"/>
    </row>
    <row r="405" spans="1:20" ht="15" x14ac:dyDescent="0.25">
      <c r="A405" s="413"/>
      <c r="B405" s="406"/>
      <c r="C405" s="164" t="s">
        <v>348</v>
      </c>
      <c r="D405" s="385"/>
      <c r="E405" s="166">
        <f>1/198</f>
        <v>5.0505050505050509E-3</v>
      </c>
      <c r="F405" s="159">
        <v>0</v>
      </c>
      <c r="G405" s="153" t="s">
        <v>202</v>
      </c>
      <c r="H405" s="152" t="str">
        <f t="shared" si="70"/>
        <v>100,00%</v>
      </c>
      <c r="I405" s="158">
        <f t="shared" si="72"/>
        <v>1</v>
      </c>
      <c r="J405" s="149">
        <f t="shared" ca="1" si="71"/>
        <v>1</v>
      </c>
      <c r="K405" s="149">
        <f t="shared" ca="1" si="73"/>
        <v>1</v>
      </c>
      <c r="L405" s="153">
        <f t="shared" si="67"/>
        <v>0</v>
      </c>
      <c r="M405" s="128"/>
      <c r="N405" s="128"/>
      <c r="O405" s="128"/>
      <c r="P405" s="128"/>
      <c r="Q405" s="128"/>
      <c r="R405" s="128"/>
      <c r="S405" s="128"/>
      <c r="T405" s="128"/>
    </row>
    <row r="406" spans="1:20" ht="15" x14ac:dyDescent="0.25">
      <c r="A406" s="413"/>
      <c r="B406" s="384" t="s">
        <v>347</v>
      </c>
      <c r="C406" s="164" t="s">
        <v>346</v>
      </c>
      <c r="D406" s="385" t="s">
        <v>345</v>
      </c>
      <c r="E406" s="163">
        <v>1</v>
      </c>
      <c r="F406" s="159">
        <v>0</v>
      </c>
      <c r="G406" s="153" t="s">
        <v>202</v>
      </c>
      <c r="H406" s="152" t="str">
        <f t="shared" si="70"/>
        <v>100,00%</v>
      </c>
      <c r="I406" s="158">
        <f t="shared" si="72"/>
        <v>1</v>
      </c>
      <c r="J406" s="149">
        <f t="shared" ca="1" si="71"/>
        <v>1</v>
      </c>
      <c r="K406" s="149">
        <f t="shared" ca="1" si="73"/>
        <v>1</v>
      </c>
      <c r="L406" s="153">
        <f t="shared" si="67"/>
        <v>0</v>
      </c>
      <c r="M406" s="128"/>
      <c r="N406" s="128"/>
      <c r="O406" s="128"/>
      <c r="P406" s="128"/>
      <c r="Q406" s="128"/>
      <c r="R406" s="128"/>
      <c r="S406" s="128"/>
      <c r="T406" s="128"/>
    </row>
    <row r="407" spans="1:20" ht="15" x14ac:dyDescent="0.25">
      <c r="A407" s="413"/>
      <c r="B407" s="384"/>
      <c r="C407" s="164" t="s">
        <v>344</v>
      </c>
      <c r="D407" s="385"/>
      <c r="E407" s="163">
        <v>1</v>
      </c>
      <c r="F407" s="159">
        <v>0</v>
      </c>
      <c r="G407" s="153" t="s">
        <v>202</v>
      </c>
      <c r="H407" s="152" t="str">
        <f t="shared" si="70"/>
        <v>100,00%</v>
      </c>
      <c r="I407" s="158">
        <f t="shared" si="72"/>
        <v>1</v>
      </c>
      <c r="J407" s="149">
        <f t="shared" ca="1" si="71"/>
        <v>1</v>
      </c>
      <c r="K407" s="149">
        <f t="shared" ca="1" si="73"/>
        <v>1</v>
      </c>
      <c r="L407" s="153">
        <f t="shared" si="67"/>
        <v>0</v>
      </c>
      <c r="M407" s="128"/>
      <c r="N407" s="128"/>
      <c r="O407" s="128"/>
      <c r="P407" s="128"/>
      <c r="Q407" s="128"/>
      <c r="R407" s="128"/>
      <c r="S407" s="128"/>
      <c r="T407" s="128"/>
    </row>
    <row r="408" spans="1:20" ht="15" x14ac:dyDescent="0.25">
      <c r="A408" s="413"/>
      <c r="B408" s="384"/>
      <c r="C408" s="164" t="s">
        <v>343</v>
      </c>
      <c r="D408" s="385"/>
      <c r="E408" s="163">
        <v>1</v>
      </c>
      <c r="F408" s="159">
        <v>0</v>
      </c>
      <c r="G408" s="153" t="s">
        <v>202</v>
      </c>
      <c r="H408" s="152" t="str">
        <f t="shared" si="70"/>
        <v>100,00%</v>
      </c>
      <c r="I408" s="158">
        <f t="shared" si="72"/>
        <v>1</v>
      </c>
      <c r="J408" s="149">
        <f t="shared" ca="1" si="71"/>
        <v>1</v>
      </c>
      <c r="K408" s="149">
        <f t="shared" ca="1" si="73"/>
        <v>1</v>
      </c>
      <c r="L408" s="153">
        <f t="shared" si="67"/>
        <v>0</v>
      </c>
      <c r="M408" s="128"/>
      <c r="N408" s="128"/>
      <c r="O408" s="128"/>
      <c r="P408" s="128"/>
      <c r="Q408" s="128"/>
      <c r="R408" s="128"/>
      <c r="S408" s="128"/>
      <c r="T408" s="128"/>
    </row>
    <row r="409" spans="1:20" ht="15" x14ac:dyDescent="0.25">
      <c r="A409" s="413"/>
      <c r="B409" s="384"/>
      <c r="C409" s="164" t="s">
        <v>342</v>
      </c>
      <c r="D409" s="385"/>
      <c r="E409" s="163">
        <v>1</v>
      </c>
      <c r="F409" s="159">
        <v>0</v>
      </c>
      <c r="G409" s="153" t="s">
        <v>202</v>
      </c>
      <c r="H409" s="152" t="str">
        <f t="shared" si="70"/>
        <v>100,00%</v>
      </c>
      <c r="I409" s="158">
        <f t="shared" si="72"/>
        <v>1</v>
      </c>
      <c r="J409" s="149">
        <f t="shared" ca="1" si="71"/>
        <v>1</v>
      </c>
      <c r="K409" s="149">
        <f t="shared" ca="1" si="73"/>
        <v>1</v>
      </c>
      <c r="L409" s="153">
        <f t="shared" si="67"/>
        <v>0</v>
      </c>
      <c r="M409" s="128"/>
      <c r="N409" s="128"/>
      <c r="O409" s="128"/>
      <c r="P409" s="128"/>
      <c r="Q409" s="128"/>
      <c r="R409" s="128"/>
      <c r="S409" s="128"/>
      <c r="T409" s="128"/>
    </row>
    <row r="410" spans="1:20" ht="15" x14ac:dyDescent="0.25">
      <c r="A410" s="413"/>
      <c r="B410" s="384"/>
      <c r="C410" s="164" t="s">
        <v>341</v>
      </c>
      <c r="D410" s="385"/>
      <c r="E410" s="163">
        <v>1</v>
      </c>
      <c r="F410" s="159">
        <v>0</v>
      </c>
      <c r="G410" s="153" t="s">
        <v>202</v>
      </c>
      <c r="H410" s="152" t="str">
        <f t="shared" si="70"/>
        <v>100,00%</v>
      </c>
      <c r="I410" s="158">
        <f t="shared" si="72"/>
        <v>1</v>
      </c>
      <c r="J410" s="149">
        <f t="shared" ca="1" si="71"/>
        <v>1</v>
      </c>
      <c r="K410" s="149">
        <f t="shared" ca="1" si="73"/>
        <v>1</v>
      </c>
      <c r="L410" s="153">
        <f t="shared" si="67"/>
        <v>0</v>
      </c>
      <c r="M410" s="128"/>
      <c r="N410" s="128"/>
      <c r="O410" s="128"/>
      <c r="P410" s="128"/>
      <c r="Q410" s="128"/>
      <c r="R410" s="128"/>
      <c r="S410" s="128"/>
      <c r="T410" s="128"/>
    </row>
    <row r="411" spans="1:20" ht="15" x14ac:dyDescent="0.25">
      <c r="A411" s="413"/>
      <c r="B411" s="384"/>
      <c r="C411" s="164" t="s">
        <v>340</v>
      </c>
      <c r="D411" s="385"/>
      <c r="E411" s="163">
        <v>1</v>
      </c>
      <c r="F411" s="159">
        <v>0</v>
      </c>
      <c r="G411" s="153" t="s">
        <v>202</v>
      </c>
      <c r="H411" s="152" t="str">
        <f t="shared" si="70"/>
        <v>100,00%</v>
      </c>
      <c r="I411" s="158">
        <f t="shared" si="72"/>
        <v>1</v>
      </c>
      <c r="J411" s="149">
        <f t="shared" ca="1" si="71"/>
        <v>1</v>
      </c>
      <c r="K411" s="149">
        <f t="shared" ca="1" si="73"/>
        <v>1</v>
      </c>
      <c r="L411" s="153">
        <f t="shared" si="67"/>
        <v>0</v>
      </c>
      <c r="M411" s="128"/>
      <c r="N411" s="128"/>
      <c r="O411" s="128"/>
      <c r="P411" s="128"/>
      <c r="Q411" s="128"/>
      <c r="R411" s="128"/>
      <c r="S411" s="128"/>
      <c r="T411" s="128"/>
    </row>
    <row r="412" spans="1:20" ht="15" x14ac:dyDescent="0.25">
      <c r="A412" s="413"/>
      <c r="B412" s="384"/>
      <c r="C412" s="164" t="s">
        <v>339</v>
      </c>
      <c r="D412" s="385"/>
      <c r="E412" s="163">
        <v>1</v>
      </c>
      <c r="F412" s="159">
        <v>0</v>
      </c>
      <c r="G412" s="153" t="s">
        <v>202</v>
      </c>
      <c r="H412" s="152" t="str">
        <f t="shared" si="70"/>
        <v>100,00%</v>
      </c>
      <c r="I412" s="158">
        <f t="shared" si="72"/>
        <v>1</v>
      </c>
      <c r="J412" s="149">
        <f t="shared" ca="1" si="71"/>
        <v>1</v>
      </c>
      <c r="K412" s="149">
        <f t="shared" ca="1" si="73"/>
        <v>1</v>
      </c>
      <c r="L412" s="153">
        <f t="shared" si="67"/>
        <v>0</v>
      </c>
      <c r="M412" s="128"/>
      <c r="N412" s="128"/>
      <c r="O412" s="128"/>
      <c r="P412" s="128"/>
      <c r="Q412" s="128"/>
      <c r="R412" s="128"/>
      <c r="S412" s="128"/>
      <c r="T412" s="128"/>
    </row>
    <row r="413" spans="1:20" ht="15" x14ac:dyDescent="0.25">
      <c r="A413" s="413"/>
      <c r="B413" s="384"/>
      <c r="C413" s="164" t="s">
        <v>338</v>
      </c>
      <c r="D413" s="385"/>
      <c r="E413" s="163">
        <v>1</v>
      </c>
      <c r="F413" s="159">
        <v>0</v>
      </c>
      <c r="G413" s="153" t="s">
        <v>202</v>
      </c>
      <c r="H413" s="152" t="str">
        <f t="shared" si="70"/>
        <v>100,00%</v>
      </c>
      <c r="I413" s="158">
        <f t="shared" si="72"/>
        <v>1</v>
      </c>
      <c r="J413" s="149">
        <f t="shared" ca="1" si="71"/>
        <v>1</v>
      </c>
      <c r="K413" s="149">
        <f t="shared" ca="1" si="73"/>
        <v>1</v>
      </c>
      <c r="L413" s="153">
        <f t="shared" si="67"/>
        <v>0</v>
      </c>
      <c r="M413" s="128"/>
      <c r="N413" s="128"/>
      <c r="O413" s="128"/>
      <c r="P413" s="128"/>
      <c r="Q413" s="128"/>
      <c r="R413" s="128"/>
      <c r="S413" s="128"/>
      <c r="T413" s="128"/>
    </row>
    <row r="414" spans="1:20" ht="15" x14ac:dyDescent="0.25">
      <c r="A414" s="405" t="s">
        <v>337</v>
      </c>
      <c r="B414" s="406" t="s">
        <v>336</v>
      </c>
      <c r="C414" s="164" t="s">
        <v>335</v>
      </c>
      <c r="D414" s="407"/>
      <c r="E414" s="163">
        <f t="shared" ref="E414:E437" si="74">(24/52)/24</f>
        <v>1.9230769230769232E-2</v>
      </c>
      <c r="F414" s="159">
        <v>0</v>
      </c>
      <c r="G414" s="153" t="s">
        <v>202</v>
      </c>
      <c r="H414" s="152" t="str">
        <f t="shared" si="70"/>
        <v>100,00%</v>
      </c>
      <c r="I414" s="158">
        <f t="shared" si="72"/>
        <v>1</v>
      </c>
      <c r="J414" s="149">
        <f t="shared" ca="1" si="71"/>
        <v>1</v>
      </c>
      <c r="K414" s="149">
        <f t="shared" ca="1" si="73"/>
        <v>1</v>
      </c>
      <c r="L414" s="153">
        <f t="shared" si="67"/>
        <v>0</v>
      </c>
      <c r="M414" s="128"/>
      <c r="N414" s="128"/>
      <c r="O414" s="128"/>
      <c r="P414" s="128"/>
      <c r="Q414" s="128"/>
      <c r="R414" s="128"/>
      <c r="S414" s="128"/>
      <c r="T414" s="128"/>
    </row>
    <row r="415" spans="1:20" ht="15" x14ac:dyDescent="0.25">
      <c r="A415" s="405"/>
      <c r="B415" s="406"/>
      <c r="C415" s="164" t="s">
        <v>334</v>
      </c>
      <c r="D415" s="407"/>
      <c r="E415" s="163">
        <f t="shared" si="74"/>
        <v>1.9230769230769232E-2</v>
      </c>
      <c r="F415" s="159">
        <v>0</v>
      </c>
      <c r="G415" s="153" t="s">
        <v>202</v>
      </c>
      <c r="H415" s="152" t="str">
        <f t="shared" si="70"/>
        <v>100,00%</v>
      </c>
      <c r="I415" s="158">
        <f t="shared" si="72"/>
        <v>1</v>
      </c>
      <c r="J415" s="149">
        <f t="shared" ca="1" si="71"/>
        <v>1</v>
      </c>
      <c r="K415" s="149">
        <f t="shared" ca="1" si="73"/>
        <v>1</v>
      </c>
      <c r="L415" s="153">
        <f t="shared" si="67"/>
        <v>0</v>
      </c>
      <c r="M415" s="128"/>
      <c r="N415" s="128"/>
      <c r="O415" s="128"/>
      <c r="P415" s="128"/>
      <c r="Q415" s="128"/>
      <c r="R415" s="128"/>
      <c r="S415" s="128"/>
      <c r="T415" s="128"/>
    </row>
    <row r="416" spans="1:20" ht="15" x14ac:dyDescent="0.25">
      <c r="A416" s="405"/>
      <c r="B416" s="406"/>
      <c r="C416" s="164" t="s">
        <v>333</v>
      </c>
      <c r="D416" s="407"/>
      <c r="E416" s="163">
        <f t="shared" si="74"/>
        <v>1.9230769230769232E-2</v>
      </c>
      <c r="F416" s="159">
        <v>0</v>
      </c>
      <c r="G416" s="153" t="s">
        <v>202</v>
      </c>
      <c r="H416" s="152" t="str">
        <f t="shared" si="70"/>
        <v>100,00%</v>
      </c>
      <c r="I416" s="158">
        <f t="shared" si="72"/>
        <v>1</v>
      </c>
      <c r="J416" s="149">
        <f t="shared" ca="1" si="71"/>
        <v>1</v>
      </c>
      <c r="K416" s="149">
        <f t="shared" ca="1" si="73"/>
        <v>1</v>
      </c>
      <c r="L416" s="153">
        <f t="shared" si="67"/>
        <v>0</v>
      </c>
      <c r="M416" s="128"/>
      <c r="N416" s="128"/>
      <c r="O416" s="128"/>
      <c r="P416" s="128"/>
      <c r="Q416" s="128"/>
      <c r="R416" s="128"/>
      <c r="S416" s="128"/>
      <c r="T416" s="128"/>
    </row>
    <row r="417" spans="1:20" ht="15" x14ac:dyDescent="0.25">
      <c r="A417" s="405"/>
      <c r="B417" s="406"/>
      <c r="C417" s="164" t="s">
        <v>332</v>
      </c>
      <c r="D417" s="407"/>
      <c r="E417" s="163">
        <f t="shared" si="74"/>
        <v>1.9230769230769232E-2</v>
      </c>
      <c r="F417" s="159">
        <v>0</v>
      </c>
      <c r="G417" s="153" t="s">
        <v>202</v>
      </c>
      <c r="H417" s="152" t="str">
        <f t="shared" si="70"/>
        <v>100,00%</v>
      </c>
      <c r="I417" s="158">
        <f t="shared" si="72"/>
        <v>1</v>
      </c>
      <c r="J417" s="149">
        <f t="shared" ca="1" si="71"/>
        <v>1</v>
      </c>
      <c r="K417" s="149">
        <f t="shared" ca="1" si="73"/>
        <v>1</v>
      </c>
      <c r="L417" s="153">
        <f t="shared" si="67"/>
        <v>0</v>
      </c>
      <c r="M417" s="128"/>
      <c r="N417" s="128"/>
      <c r="O417" s="128"/>
      <c r="P417" s="128"/>
      <c r="Q417" s="128"/>
      <c r="R417" s="128"/>
      <c r="S417" s="128"/>
      <c r="T417" s="128"/>
    </row>
    <row r="418" spans="1:20" ht="15" x14ac:dyDescent="0.25">
      <c r="A418" s="405"/>
      <c r="B418" s="406"/>
      <c r="C418" s="164" t="s">
        <v>331</v>
      </c>
      <c r="D418" s="407"/>
      <c r="E418" s="163">
        <f t="shared" si="74"/>
        <v>1.9230769230769232E-2</v>
      </c>
      <c r="F418" s="159">
        <v>0</v>
      </c>
      <c r="G418" s="153" t="s">
        <v>202</v>
      </c>
      <c r="H418" s="152" t="str">
        <f t="shared" si="70"/>
        <v>100,00%</v>
      </c>
      <c r="I418" s="158">
        <f t="shared" si="72"/>
        <v>1</v>
      </c>
      <c r="J418" s="149">
        <f t="shared" ca="1" si="71"/>
        <v>1</v>
      </c>
      <c r="K418" s="149">
        <f t="shared" ca="1" si="73"/>
        <v>1</v>
      </c>
      <c r="L418" s="153">
        <f t="shared" si="67"/>
        <v>0</v>
      </c>
      <c r="M418" s="128"/>
      <c r="N418" s="128"/>
      <c r="O418" s="128"/>
      <c r="P418" s="128"/>
      <c r="Q418" s="128"/>
      <c r="R418" s="128"/>
      <c r="S418" s="128"/>
      <c r="T418" s="128"/>
    </row>
    <row r="419" spans="1:20" ht="15" x14ac:dyDescent="0.25">
      <c r="A419" s="405"/>
      <c r="B419" s="406"/>
      <c r="C419" s="164" t="s">
        <v>330</v>
      </c>
      <c r="D419" s="407"/>
      <c r="E419" s="163">
        <f t="shared" si="74"/>
        <v>1.9230769230769232E-2</v>
      </c>
      <c r="F419" s="159">
        <v>0</v>
      </c>
      <c r="G419" s="153" t="s">
        <v>202</v>
      </c>
      <c r="H419" s="152" t="str">
        <f t="shared" si="70"/>
        <v>100,00%</v>
      </c>
      <c r="I419" s="158">
        <f t="shared" si="72"/>
        <v>1</v>
      </c>
      <c r="J419" s="149">
        <f t="shared" ca="1" si="71"/>
        <v>1</v>
      </c>
      <c r="K419" s="149">
        <f t="shared" ca="1" si="73"/>
        <v>1</v>
      </c>
      <c r="L419" s="153">
        <f t="shared" si="67"/>
        <v>0</v>
      </c>
      <c r="M419" s="128"/>
      <c r="N419" s="128"/>
      <c r="O419" s="128"/>
      <c r="P419" s="128"/>
      <c r="Q419" s="128"/>
      <c r="R419" s="128"/>
      <c r="S419" s="128"/>
      <c r="T419" s="128"/>
    </row>
    <row r="420" spans="1:20" ht="15" x14ac:dyDescent="0.25">
      <c r="A420" s="405"/>
      <c r="B420" s="406"/>
      <c r="C420" s="164" t="s">
        <v>329</v>
      </c>
      <c r="D420" s="407"/>
      <c r="E420" s="163">
        <f t="shared" si="74"/>
        <v>1.9230769230769232E-2</v>
      </c>
      <c r="F420" s="159">
        <v>0</v>
      </c>
      <c r="G420" s="153" t="s">
        <v>202</v>
      </c>
      <c r="H420" s="152" t="str">
        <f t="shared" si="70"/>
        <v>100,00%</v>
      </c>
      <c r="I420" s="158">
        <f t="shared" si="72"/>
        <v>1</v>
      </c>
      <c r="J420" s="149">
        <f t="shared" ca="1" si="71"/>
        <v>1</v>
      </c>
      <c r="K420" s="149">
        <f t="shared" ca="1" si="73"/>
        <v>1</v>
      </c>
      <c r="L420" s="153">
        <f t="shared" si="67"/>
        <v>0</v>
      </c>
      <c r="M420" s="128"/>
      <c r="N420" s="128"/>
      <c r="O420" s="128"/>
      <c r="P420" s="128"/>
      <c r="Q420" s="128"/>
      <c r="R420" s="128"/>
      <c r="S420" s="128"/>
      <c r="T420" s="128"/>
    </row>
    <row r="421" spans="1:20" ht="15" x14ac:dyDescent="0.25">
      <c r="A421" s="405"/>
      <c r="B421" s="406"/>
      <c r="C421" s="164" t="s">
        <v>328</v>
      </c>
      <c r="D421" s="407"/>
      <c r="E421" s="163">
        <f t="shared" si="74"/>
        <v>1.9230769230769232E-2</v>
      </c>
      <c r="F421" s="159">
        <v>0</v>
      </c>
      <c r="G421" s="153" t="s">
        <v>202</v>
      </c>
      <c r="H421" s="152" t="str">
        <f t="shared" si="70"/>
        <v>100,00%</v>
      </c>
      <c r="I421" s="158">
        <f t="shared" si="72"/>
        <v>1</v>
      </c>
      <c r="J421" s="149">
        <f t="shared" ca="1" si="71"/>
        <v>1</v>
      </c>
      <c r="K421" s="149">
        <f t="shared" ca="1" si="73"/>
        <v>1</v>
      </c>
      <c r="L421" s="153">
        <f t="shared" si="67"/>
        <v>0</v>
      </c>
      <c r="M421" s="128"/>
      <c r="N421" s="128"/>
      <c r="O421" s="128"/>
      <c r="P421" s="128"/>
      <c r="Q421" s="128"/>
      <c r="R421" s="128"/>
      <c r="S421" s="128"/>
      <c r="T421" s="128"/>
    </row>
    <row r="422" spans="1:20" ht="15" x14ac:dyDescent="0.25">
      <c r="A422" s="405"/>
      <c r="B422" s="406"/>
      <c r="C422" s="164" t="s">
        <v>327</v>
      </c>
      <c r="D422" s="407"/>
      <c r="E422" s="163">
        <f t="shared" si="74"/>
        <v>1.9230769230769232E-2</v>
      </c>
      <c r="F422" s="159">
        <v>0</v>
      </c>
      <c r="G422" s="153" t="s">
        <v>202</v>
      </c>
      <c r="H422" s="152" t="str">
        <f t="shared" si="70"/>
        <v>100,00%</v>
      </c>
      <c r="I422" s="158">
        <f t="shared" si="72"/>
        <v>1</v>
      </c>
      <c r="J422" s="149">
        <f t="shared" ca="1" si="71"/>
        <v>1</v>
      </c>
      <c r="K422" s="149">
        <f t="shared" ca="1" si="73"/>
        <v>1</v>
      </c>
      <c r="L422" s="153">
        <f t="shared" si="67"/>
        <v>0</v>
      </c>
      <c r="M422" s="128"/>
      <c r="N422" s="128"/>
      <c r="O422" s="128"/>
      <c r="P422" s="128"/>
      <c r="Q422" s="128"/>
      <c r="R422" s="128"/>
      <c r="S422" s="128"/>
      <c r="T422" s="128"/>
    </row>
    <row r="423" spans="1:20" ht="15" x14ac:dyDescent="0.25">
      <c r="A423" s="405"/>
      <c r="B423" s="406"/>
      <c r="C423" s="164" t="s">
        <v>326</v>
      </c>
      <c r="D423" s="407"/>
      <c r="E423" s="163">
        <f t="shared" si="74"/>
        <v>1.9230769230769232E-2</v>
      </c>
      <c r="F423" s="159">
        <v>0</v>
      </c>
      <c r="G423" s="153" t="s">
        <v>202</v>
      </c>
      <c r="H423" s="152" t="str">
        <f t="shared" si="70"/>
        <v>100,00%</v>
      </c>
      <c r="I423" s="158">
        <f t="shared" si="72"/>
        <v>1</v>
      </c>
      <c r="J423" s="149">
        <f t="shared" ca="1" si="71"/>
        <v>1</v>
      </c>
      <c r="K423" s="149">
        <f t="shared" ca="1" si="73"/>
        <v>1</v>
      </c>
      <c r="L423" s="153">
        <f t="shared" si="67"/>
        <v>0</v>
      </c>
      <c r="M423" s="128"/>
      <c r="N423" s="128"/>
      <c r="O423" s="128"/>
      <c r="P423" s="128"/>
      <c r="Q423" s="128"/>
      <c r="R423" s="128"/>
      <c r="S423" s="128"/>
      <c r="T423" s="128"/>
    </row>
    <row r="424" spans="1:20" ht="15" x14ac:dyDescent="0.25">
      <c r="A424" s="405"/>
      <c r="B424" s="406"/>
      <c r="C424" s="164" t="s">
        <v>325</v>
      </c>
      <c r="D424" s="407"/>
      <c r="E424" s="163">
        <f t="shared" si="74"/>
        <v>1.9230769230769232E-2</v>
      </c>
      <c r="F424" s="159">
        <v>0</v>
      </c>
      <c r="G424" s="153" t="s">
        <v>202</v>
      </c>
      <c r="H424" s="152" t="str">
        <f t="shared" si="70"/>
        <v>100,00%</v>
      </c>
      <c r="I424" s="158">
        <f t="shared" si="72"/>
        <v>1</v>
      </c>
      <c r="J424" s="149">
        <f t="shared" ca="1" si="71"/>
        <v>1</v>
      </c>
      <c r="K424" s="149">
        <f t="shared" ca="1" si="73"/>
        <v>1</v>
      </c>
      <c r="L424" s="153">
        <f t="shared" si="67"/>
        <v>0</v>
      </c>
      <c r="M424" s="128"/>
      <c r="N424" s="128"/>
      <c r="O424" s="128"/>
      <c r="P424" s="128"/>
      <c r="Q424" s="128"/>
      <c r="R424" s="128"/>
      <c r="S424" s="128"/>
      <c r="T424" s="128"/>
    </row>
    <row r="425" spans="1:20" ht="15" x14ac:dyDescent="0.25">
      <c r="A425" s="405"/>
      <c r="B425" s="406"/>
      <c r="C425" s="164" t="s">
        <v>324</v>
      </c>
      <c r="D425" s="407"/>
      <c r="E425" s="163">
        <f t="shared" si="74"/>
        <v>1.9230769230769232E-2</v>
      </c>
      <c r="F425" s="159">
        <v>0</v>
      </c>
      <c r="G425" s="153" t="s">
        <v>202</v>
      </c>
      <c r="H425" s="152" t="str">
        <f t="shared" si="70"/>
        <v>100,00%</v>
      </c>
      <c r="I425" s="158">
        <f t="shared" si="72"/>
        <v>1</v>
      </c>
      <c r="J425" s="149">
        <f t="shared" ca="1" si="71"/>
        <v>1</v>
      </c>
      <c r="K425" s="149">
        <f t="shared" ca="1" si="73"/>
        <v>1</v>
      </c>
      <c r="L425" s="153">
        <f t="shared" ref="L425:L488" si="75">F425*E425</f>
        <v>0</v>
      </c>
      <c r="M425" s="128"/>
      <c r="N425" s="128"/>
      <c r="O425" s="128"/>
      <c r="P425" s="128"/>
      <c r="Q425" s="128"/>
      <c r="R425" s="128"/>
      <c r="S425" s="128"/>
      <c r="T425" s="128"/>
    </row>
    <row r="426" spans="1:20" ht="15" x14ac:dyDescent="0.25">
      <c r="A426" s="405"/>
      <c r="B426" s="406"/>
      <c r="C426" s="164" t="s">
        <v>323</v>
      </c>
      <c r="D426" s="407"/>
      <c r="E426" s="163">
        <f t="shared" si="74"/>
        <v>1.9230769230769232E-2</v>
      </c>
      <c r="F426" s="159">
        <v>0</v>
      </c>
      <c r="G426" s="153" t="s">
        <v>202</v>
      </c>
      <c r="H426" s="152" t="str">
        <f t="shared" si="70"/>
        <v>100,00%</v>
      </c>
      <c r="I426" s="158">
        <f t="shared" si="72"/>
        <v>1</v>
      </c>
      <c r="J426" s="149">
        <f t="shared" ca="1" si="71"/>
        <v>1</v>
      </c>
      <c r="K426" s="149">
        <f t="shared" ca="1" si="73"/>
        <v>1</v>
      </c>
      <c r="L426" s="153">
        <f t="shared" si="75"/>
        <v>0</v>
      </c>
      <c r="M426" s="128"/>
      <c r="N426" s="128"/>
      <c r="O426" s="128"/>
      <c r="P426" s="128"/>
      <c r="Q426" s="128"/>
      <c r="R426" s="128"/>
      <c r="S426" s="128"/>
      <c r="T426" s="128"/>
    </row>
    <row r="427" spans="1:20" ht="15" x14ac:dyDescent="0.25">
      <c r="A427" s="405"/>
      <c r="B427" s="406"/>
      <c r="C427" s="164" t="s">
        <v>322</v>
      </c>
      <c r="D427" s="407"/>
      <c r="E427" s="163">
        <f t="shared" si="74"/>
        <v>1.9230769230769232E-2</v>
      </c>
      <c r="F427" s="159">
        <v>0</v>
      </c>
      <c r="G427" s="153" t="s">
        <v>202</v>
      </c>
      <c r="H427" s="152" t="str">
        <f t="shared" si="70"/>
        <v>100,00%</v>
      </c>
      <c r="I427" s="158">
        <f t="shared" si="72"/>
        <v>1</v>
      </c>
      <c r="J427" s="149">
        <f t="shared" ca="1" si="71"/>
        <v>1</v>
      </c>
      <c r="K427" s="149">
        <f t="shared" ca="1" si="73"/>
        <v>1</v>
      </c>
      <c r="L427" s="153">
        <f t="shared" si="75"/>
        <v>0</v>
      </c>
      <c r="M427" s="128"/>
      <c r="N427" s="128"/>
      <c r="O427" s="128"/>
      <c r="P427" s="128"/>
      <c r="Q427" s="128"/>
      <c r="R427" s="128"/>
      <c r="S427" s="128"/>
      <c r="T427" s="128"/>
    </row>
    <row r="428" spans="1:20" ht="15" x14ac:dyDescent="0.25">
      <c r="A428" s="405"/>
      <c r="B428" s="406"/>
      <c r="C428" s="164" t="s">
        <v>321</v>
      </c>
      <c r="D428" s="407"/>
      <c r="E428" s="163">
        <f t="shared" si="74"/>
        <v>1.9230769230769232E-2</v>
      </c>
      <c r="F428" s="159">
        <v>0</v>
      </c>
      <c r="G428" s="153" t="s">
        <v>202</v>
      </c>
      <c r="H428" s="152" t="str">
        <f t="shared" si="70"/>
        <v>100,00%</v>
      </c>
      <c r="I428" s="158">
        <f t="shared" si="72"/>
        <v>1</v>
      </c>
      <c r="J428" s="149">
        <f t="shared" ca="1" si="71"/>
        <v>1</v>
      </c>
      <c r="K428" s="149">
        <f t="shared" ca="1" si="73"/>
        <v>1</v>
      </c>
      <c r="L428" s="153">
        <f t="shared" si="75"/>
        <v>0</v>
      </c>
      <c r="M428" s="128"/>
      <c r="N428" s="128"/>
      <c r="O428" s="128"/>
      <c r="P428" s="128"/>
      <c r="Q428" s="128"/>
      <c r="R428" s="128"/>
      <c r="S428" s="128"/>
      <c r="T428" s="128"/>
    </row>
    <row r="429" spans="1:20" ht="15" x14ac:dyDescent="0.25">
      <c r="A429" s="405"/>
      <c r="B429" s="406"/>
      <c r="C429" s="164" t="s">
        <v>320</v>
      </c>
      <c r="D429" s="407"/>
      <c r="E429" s="163">
        <f t="shared" si="74"/>
        <v>1.9230769230769232E-2</v>
      </c>
      <c r="F429" s="159">
        <v>0</v>
      </c>
      <c r="G429" s="153" t="s">
        <v>202</v>
      </c>
      <c r="H429" s="152" t="str">
        <f t="shared" si="70"/>
        <v>100,00%</v>
      </c>
      <c r="I429" s="158">
        <f t="shared" si="72"/>
        <v>1</v>
      </c>
      <c r="J429" s="149">
        <f t="shared" ca="1" si="71"/>
        <v>1</v>
      </c>
      <c r="K429" s="149">
        <f t="shared" ca="1" si="73"/>
        <v>1</v>
      </c>
      <c r="L429" s="153">
        <f t="shared" si="75"/>
        <v>0</v>
      </c>
      <c r="M429" s="128"/>
      <c r="N429" s="128"/>
      <c r="O429" s="128"/>
      <c r="P429" s="128"/>
      <c r="Q429" s="128"/>
      <c r="R429" s="128"/>
      <c r="S429" s="128"/>
      <c r="T429" s="128"/>
    </row>
    <row r="430" spans="1:20" ht="15" x14ac:dyDescent="0.25">
      <c r="A430" s="405"/>
      <c r="B430" s="406"/>
      <c r="C430" s="164" t="s">
        <v>319</v>
      </c>
      <c r="D430" s="407"/>
      <c r="E430" s="163">
        <f t="shared" si="74"/>
        <v>1.9230769230769232E-2</v>
      </c>
      <c r="F430" s="159">
        <v>0</v>
      </c>
      <c r="G430" s="153" t="s">
        <v>202</v>
      </c>
      <c r="H430" s="152" t="str">
        <f t="shared" si="70"/>
        <v>100,00%</v>
      </c>
      <c r="I430" s="158">
        <f t="shared" si="72"/>
        <v>1</v>
      </c>
      <c r="J430" s="149">
        <f t="shared" ca="1" si="71"/>
        <v>1</v>
      </c>
      <c r="K430" s="149">
        <f t="shared" ca="1" si="73"/>
        <v>1</v>
      </c>
      <c r="L430" s="153">
        <f t="shared" si="75"/>
        <v>0</v>
      </c>
      <c r="M430" s="128"/>
      <c r="N430" s="128"/>
      <c r="O430" s="128"/>
      <c r="P430" s="128"/>
      <c r="Q430" s="128"/>
      <c r="R430" s="128"/>
      <c r="S430" s="128"/>
      <c r="T430" s="128"/>
    </row>
    <row r="431" spans="1:20" ht="15" x14ac:dyDescent="0.25">
      <c r="A431" s="405"/>
      <c r="B431" s="406"/>
      <c r="C431" s="164" t="s">
        <v>318</v>
      </c>
      <c r="D431" s="407"/>
      <c r="E431" s="163">
        <f t="shared" si="74"/>
        <v>1.9230769230769232E-2</v>
      </c>
      <c r="F431" s="159">
        <v>0</v>
      </c>
      <c r="G431" s="153" t="s">
        <v>202</v>
      </c>
      <c r="H431" s="152" t="str">
        <f t="shared" si="70"/>
        <v>100,00%</v>
      </c>
      <c r="I431" s="158">
        <f t="shared" si="72"/>
        <v>1</v>
      </c>
      <c r="J431" s="149">
        <f t="shared" ca="1" si="71"/>
        <v>1</v>
      </c>
      <c r="K431" s="149">
        <f t="shared" ca="1" si="73"/>
        <v>1</v>
      </c>
      <c r="L431" s="153">
        <f t="shared" si="75"/>
        <v>0</v>
      </c>
      <c r="M431" s="128"/>
      <c r="N431" s="128"/>
      <c r="O431" s="128"/>
      <c r="P431" s="128"/>
      <c r="Q431" s="128"/>
      <c r="R431" s="128"/>
      <c r="S431" s="128"/>
      <c r="T431" s="128"/>
    </row>
    <row r="432" spans="1:20" ht="15" x14ac:dyDescent="0.25">
      <c r="A432" s="405"/>
      <c r="B432" s="406"/>
      <c r="C432" s="164" t="s">
        <v>317</v>
      </c>
      <c r="D432" s="407"/>
      <c r="E432" s="163">
        <f t="shared" si="74"/>
        <v>1.9230769230769232E-2</v>
      </c>
      <c r="F432" s="159">
        <v>0</v>
      </c>
      <c r="G432" s="153" t="s">
        <v>202</v>
      </c>
      <c r="H432" s="152" t="str">
        <f t="shared" si="70"/>
        <v>100,00%</v>
      </c>
      <c r="I432" s="158">
        <f t="shared" si="72"/>
        <v>1</v>
      </c>
      <c r="J432" s="149">
        <f t="shared" ca="1" si="71"/>
        <v>1</v>
      </c>
      <c r="K432" s="149">
        <f t="shared" ca="1" si="73"/>
        <v>1</v>
      </c>
      <c r="L432" s="153">
        <f t="shared" si="75"/>
        <v>0</v>
      </c>
      <c r="M432" s="128"/>
      <c r="N432" s="128"/>
      <c r="O432" s="128"/>
      <c r="P432" s="128"/>
      <c r="Q432" s="128"/>
      <c r="R432" s="128"/>
      <c r="S432" s="128"/>
      <c r="T432" s="128"/>
    </row>
    <row r="433" spans="1:20" ht="15" x14ac:dyDescent="0.25">
      <c r="A433" s="405"/>
      <c r="B433" s="406"/>
      <c r="C433" s="164" t="s">
        <v>316</v>
      </c>
      <c r="D433" s="407"/>
      <c r="E433" s="163">
        <f t="shared" si="74"/>
        <v>1.9230769230769232E-2</v>
      </c>
      <c r="F433" s="159">
        <v>0</v>
      </c>
      <c r="G433" s="153" t="s">
        <v>202</v>
      </c>
      <c r="H433" s="152" t="str">
        <f t="shared" si="70"/>
        <v>100,00%</v>
      </c>
      <c r="I433" s="158">
        <f t="shared" si="72"/>
        <v>1</v>
      </c>
      <c r="J433" s="149">
        <f t="shared" ca="1" si="71"/>
        <v>1</v>
      </c>
      <c r="K433" s="149">
        <f t="shared" ca="1" si="73"/>
        <v>1</v>
      </c>
      <c r="L433" s="153">
        <f t="shared" si="75"/>
        <v>0</v>
      </c>
      <c r="M433" s="128"/>
      <c r="N433" s="128"/>
      <c r="O433" s="128"/>
      <c r="P433" s="128"/>
      <c r="Q433" s="128"/>
      <c r="R433" s="128"/>
      <c r="S433" s="128"/>
      <c r="T433" s="128"/>
    </row>
    <row r="434" spans="1:20" ht="15" x14ac:dyDescent="0.25">
      <c r="A434" s="405"/>
      <c r="B434" s="406"/>
      <c r="C434" s="164" t="s">
        <v>315</v>
      </c>
      <c r="D434" s="407"/>
      <c r="E434" s="163">
        <f t="shared" si="74"/>
        <v>1.9230769230769232E-2</v>
      </c>
      <c r="F434" s="159">
        <v>0</v>
      </c>
      <c r="G434" s="153" t="s">
        <v>202</v>
      </c>
      <c r="H434" s="152" t="str">
        <f t="shared" si="70"/>
        <v>100,00%</v>
      </c>
      <c r="I434" s="158">
        <f t="shared" si="72"/>
        <v>1</v>
      </c>
      <c r="J434" s="149">
        <f t="shared" ca="1" si="71"/>
        <v>1</v>
      </c>
      <c r="K434" s="149">
        <f t="shared" ca="1" si="73"/>
        <v>1</v>
      </c>
      <c r="L434" s="153">
        <f t="shared" si="75"/>
        <v>0</v>
      </c>
      <c r="M434" s="128"/>
      <c r="N434" s="128"/>
      <c r="O434" s="128"/>
      <c r="P434" s="128"/>
      <c r="Q434" s="128"/>
      <c r="R434" s="128"/>
      <c r="S434" s="128"/>
      <c r="T434" s="128"/>
    </row>
    <row r="435" spans="1:20" ht="15" x14ac:dyDescent="0.25">
      <c r="A435" s="405"/>
      <c r="B435" s="406"/>
      <c r="C435" s="164" t="s">
        <v>314</v>
      </c>
      <c r="D435" s="407"/>
      <c r="E435" s="163">
        <f t="shared" si="74"/>
        <v>1.9230769230769232E-2</v>
      </c>
      <c r="F435" s="159">
        <v>0</v>
      </c>
      <c r="G435" s="153" t="s">
        <v>202</v>
      </c>
      <c r="H435" s="152" t="str">
        <f t="shared" si="70"/>
        <v>100,00%</v>
      </c>
      <c r="I435" s="158">
        <f t="shared" si="72"/>
        <v>1</v>
      </c>
      <c r="J435" s="149">
        <f t="shared" ca="1" si="71"/>
        <v>1</v>
      </c>
      <c r="K435" s="149">
        <f t="shared" ca="1" si="73"/>
        <v>1</v>
      </c>
      <c r="L435" s="153">
        <f t="shared" si="75"/>
        <v>0</v>
      </c>
      <c r="M435" s="128"/>
      <c r="N435" s="128"/>
      <c r="O435" s="128"/>
      <c r="P435" s="128"/>
      <c r="Q435" s="128"/>
      <c r="R435" s="128"/>
      <c r="S435" s="128"/>
      <c r="T435" s="128"/>
    </row>
    <row r="436" spans="1:20" ht="15" x14ac:dyDescent="0.25">
      <c r="A436" s="405"/>
      <c r="B436" s="406"/>
      <c r="C436" s="164" t="s">
        <v>313</v>
      </c>
      <c r="D436" s="407"/>
      <c r="E436" s="163">
        <f t="shared" si="74"/>
        <v>1.9230769230769232E-2</v>
      </c>
      <c r="F436" s="159">
        <v>0</v>
      </c>
      <c r="G436" s="153" t="s">
        <v>202</v>
      </c>
      <c r="H436" s="152" t="str">
        <f t="shared" si="70"/>
        <v>100,00%</v>
      </c>
      <c r="I436" s="158">
        <f t="shared" si="72"/>
        <v>1</v>
      </c>
      <c r="J436" s="149">
        <f t="shared" ca="1" si="71"/>
        <v>1</v>
      </c>
      <c r="K436" s="149">
        <f t="shared" ca="1" si="73"/>
        <v>1</v>
      </c>
      <c r="L436" s="153">
        <f t="shared" si="75"/>
        <v>0</v>
      </c>
      <c r="M436" s="128"/>
      <c r="N436" s="128"/>
      <c r="O436" s="128"/>
      <c r="P436" s="128"/>
      <c r="Q436" s="128"/>
      <c r="R436" s="128"/>
      <c r="S436" s="128"/>
      <c r="T436" s="128"/>
    </row>
    <row r="437" spans="1:20" ht="15" x14ac:dyDescent="0.25">
      <c r="A437" s="405"/>
      <c r="B437" s="406"/>
      <c r="C437" s="164" t="s">
        <v>312</v>
      </c>
      <c r="D437" s="407"/>
      <c r="E437" s="163">
        <f t="shared" si="74"/>
        <v>1.9230769230769232E-2</v>
      </c>
      <c r="F437" s="159">
        <v>0</v>
      </c>
      <c r="G437" s="153" t="s">
        <v>202</v>
      </c>
      <c r="H437" s="152" t="str">
        <f t="shared" si="70"/>
        <v>100,00%</v>
      </c>
      <c r="I437" s="158">
        <f t="shared" si="72"/>
        <v>1</v>
      </c>
      <c r="J437" s="149">
        <f t="shared" ca="1" si="71"/>
        <v>1</v>
      </c>
      <c r="K437" s="149">
        <f t="shared" ca="1" si="73"/>
        <v>1</v>
      </c>
      <c r="L437" s="153">
        <f t="shared" si="75"/>
        <v>0</v>
      </c>
      <c r="M437" s="128"/>
      <c r="N437" s="128"/>
      <c r="O437" s="128"/>
      <c r="P437" s="128"/>
      <c r="Q437" s="128"/>
      <c r="R437" s="128"/>
      <c r="S437" s="128"/>
      <c r="T437" s="128"/>
    </row>
    <row r="438" spans="1:20" ht="15" x14ac:dyDescent="0.25">
      <c r="A438" s="405"/>
      <c r="B438" s="406" t="s">
        <v>311</v>
      </c>
      <c r="C438" s="164" t="s">
        <v>310</v>
      </c>
      <c r="D438" s="408"/>
      <c r="E438" s="166">
        <f t="shared" ref="E438:E465" si="76">(28/52)/28</f>
        <v>1.9230769230769228E-2</v>
      </c>
      <c r="F438" s="159">
        <v>0</v>
      </c>
      <c r="G438" s="153" t="s">
        <v>202</v>
      </c>
      <c r="H438" s="152" t="str">
        <f t="shared" si="70"/>
        <v>100,00%</v>
      </c>
      <c r="I438" s="158">
        <f t="shared" si="72"/>
        <v>1</v>
      </c>
      <c r="J438" s="149">
        <f t="shared" ca="1" si="71"/>
        <v>1</v>
      </c>
      <c r="K438" s="149">
        <f t="shared" ca="1" si="73"/>
        <v>1</v>
      </c>
      <c r="L438" s="153">
        <f t="shared" si="75"/>
        <v>0</v>
      </c>
      <c r="M438" s="128"/>
      <c r="N438" s="128"/>
      <c r="O438" s="128"/>
      <c r="P438" s="128"/>
      <c r="Q438" s="128"/>
      <c r="R438" s="128"/>
      <c r="S438" s="128"/>
      <c r="T438" s="128"/>
    </row>
    <row r="439" spans="1:20" ht="15" x14ac:dyDescent="0.25">
      <c r="A439" s="405"/>
      <c r="B439" s="406"/>
      <c r="C439" s="164" t="s">
        <v>309</v>
      </c>
      <c r="D439" s="408"/>
      <c r="E439" s="166">
        <f t="shared" si="76"/>
        <v>1.9230769230769228E-2</v>
      </c>
      <c r="F439" s="159">
        <v>0</v>
      </c>
      <c r="G439" s="153" t="s">
        <v>202</v>
      </c>
      <c r="H439" s="152" t="str">
        <f t="shared" si="70"/>
        <v>100,00%</v>
      </c>
      <c r="I439" s="158">
        <f t="shared" si="72"/>
        <v>1</v>
      </c>
      <c r="J439" s="149">
        <f t="shared" ca="1" si="71"/>
        <v>1</v>
      </c>
      <c r="K439" s="149">
        <f t="shared" ca="1" si="73"/>
        <v>1</v>
      </c>
      <c r="L439" s="153">
        <f t="shared" si="75"/>
        <v>0</v>
      </c>
      <c r="M439" s="128"/>
      <c r="N439" s="128"/>
      <c r="O439" s="128"/>
      <c r="P439" s="128"/>
      <c r="Q439" s="128"/>
      <c r="R439" s="128"/>
      <c r="S439" s="128"/>
      <c r="T439" s="128"/>
    </row>
    <row r="440" spans="1:20" ht="15" x14ac:dyDescent="0.25">
      <c r="A440" s="405"/>
      <c r="B440" s="406"/>
      <c r="C440" s="164" t="s">
        <v>308</v>
      </c>
      <c r="D440" s="408"/>
      <c r="E440" s="166">
        <f t="shared" si="76"/>
        <v>1.9230769230769228E-2</v>
      </c>
      <c r="F440" s="159">
        <v>0</v>
      </c>
      <c r="G440" s="153" t="s">
        <v>202</v>
      </c>
      <c r="H440" s="152" t="str">
        <f t="shared" si="70"/>
        <v>100,00%</v>
      </c>
      <c r="I440" s="158">
        <f t="shared" si="72"/>
        <v>1</v>
      </c>
      <c r="J440" s="149">
        <f t="shared" ca="1" si="71"/>
        <v>1</v>
      </c>
      <c r="K440" s="149">
        <f t="shared" ca="1" si="73"/>
        <v>1</v>
      </c>
      <c r="L440" s="153">
        <f t="shared" si="75"/>
        <v>0</v>
      </c>
      <c r="M440" s="128"/>
      <c r="N440" s="128"/>
      <c r="O440" s="128"/>
      <c r="P440" s="128"/>
      <c r="Q440" s="128"/>
      <c r="R440" s="128"/>
      <c r="S440" s="128"/>
      <c r="T440" s="128"/>
    </row>
    <row r="441" spans="1:20" ht="15" x14ac:dyDescent="0.25">
      <c r="A441" s="405"/>
      <c r="B441" s="406"/>
      <c r="C441" s="164" t="s">
        <v>307</v>
      </c>
      <c r="D441" s="408"/>
      <c r="E441" s="166">
        <f t="shared" si="76"/>
        <v>1.9230769230769228E-2</v>
      </c>
      <c r="F441" s="159">
        <v>0</v>
      </c>
      <c r="G441" s="153" t="s">
        <v>202</v>
      </c>
      <c r="H441" s="152" t="str">
        <f t="shared" si="70"/>
        <v>100,00%</v>
      </c>
      <c r="I441" s="158">
        <f t="shared" si="72"/>
        <v>1</v>
      </c>
      <c r="J441" s="149">
        <f t="shared" ca="1" si="71"/>
        <v>1</v>
      </c>
      <c r="K441" s="149">
        <f t="shared" ca="1" si="73"/>
        <v>1</v>
      </c>
      <c r="L441" s="153">
        <f t="shared" si="75"/>
        <v>0</v>
      </c>
      <c r="M441" s="128"/>
      <c r="N441" s="128"/>
      <c r="O441" s="128"/>
      <c r="P441" s="128"/>
      <c r="Q441" s="128"/>
      <c r="R441" s="128"/>
      <c r="S441" s="128"/>
      <c r="T441" s="128"/>
    </row>
    <row r="442" spans="1:20" ht="15" x14ac:dyDescent="0.25">
      <c r="A442" s="405"/>
      <c r="B442" s="406"/>
      <c r="C442" s="164" t="s">
        <v>306</v>
      </c>
      <c r="D442" s="408"/>
      <c r="E442" s="166">
        <f t="shared" si="76"/>
        <v>1.9230769230769228E-2</v>
      </c>
      <c r="F442" s="159">
        <v>0</v>
      </c>
      <c r="G442" s="153" t="s">
        <v>202</v>
      </c>
      <c r="H442" s="152" t="str">
        <f t="shared" si="70"/>
        <v>100,00%</v>
      </c>
      <c r="I442" s="158">
        <f t="shared" si="72"/>
        <v>1</v>
      </c>
      <c r="J442" s="149">
        <f t="shared" ca="1" si="71"/>
        <v>1</v>
      </c>
      <c r="K442" s="149">
        <f t="shared" ca="1" si="73"/>
        <v>1</v>
      </c>
      <c r="L442" s="153">
        <f t="shared" si="75"/>
        <v>0</v>
      </c>
      <c r="M442" s="128"/>
      <c r="N442" s="128"/>
      <c r="O442" s="128"/>
      <c r="P442" s="128"/>
      <c r="Q442" s="128"/>
      <c r="R442" s="128"/>
      <c r="S442" s="128"/>
      <c r="T442" s="128"/>
    </row>
    <row r="443" spans="1:20" ht="15" x14ac:dyDescent="0.25">
      <c r="A443" s="405"/>
      <c r="B443" s="406"/>
      <c r="C443" s="164" t="s">
        <v>305</v>
      </c>
      <c r="D443" s="408"/>
      <c r="E443" s="166">
        <f t="shared" si="76"/>
        <v>1.9230769230769228E-2</v>
      </c>
      <c r="F443" s="159">
        <v>0</v>
      </c>
      <c r="G443" s="153" t="s">
        <v>202</v>
      </c>
      <c r="H443" s="152" t="str">
        <f t="shared" si="70"/>
        <v>100,00%</v>
      </c>
      <c r="I443" s="158">
        <f t="shared" si="72"/>
        <v>1</v>
      </c>
      <c r="J443" s="149">
        <f t="shared" ca="1" si="71"/>
        <v>1</v>
      </c>
      <c r="K443" s="149">
        <f t="shared" ca="1" si="73"/>
        <v>1</v>
      </c>
      <c r="L443" s="153">
        <f t="shared" si="75"/>
        <v>0</v>
      </c>
      <c r="M443" s="128"/>
      <c r="N443" s="128"/>
      <c r="O443" s="128"/>
      <c r="P443" s="128"/>
      <c r="Q443" s="128"/>
      <c r="R443" s="128"/>
      <c r="S443" s="128"/>
      <c r="T443" s="128"/>
    </row>
    <row r="444" spans="1:20" ht="15" x14ac:dyDescent="0.25">
      <c r="A444" s="405"/>
      <c r="B444" s="406"/>
      <c r="C444" s="164" t="s">
        <v>304</v>
      </c>
      <c r="D444" s="408"/>
      <c r="E444" s="166">
        <f t="shared" si="76"/>
        <v>1.9230769230769228E-2</v>
      </c>
      <c r="F444" s="159">
        <v>0</v>
      </c>
      <c r="G444" s="153" t="s">
        <v>202</v>
      </c>
      <c r="H444" s="152" t="str">
        <f t="shared" si="70"/>
        <v>100,00%</v>
      </c>
      <c r="I444" s="158">
        <f t="shared" si="72"/>
        <v>1</v>
      </c>
      <c r="J444" s="149">
        <f t="shared" ca="1" si="71"/>
        <v>1</v>
      </c>
      <c r="K444" s="149">
        <f t="shared" ca="1" si="73"/>
        <v>1</v>
      </c>
      <c r="L444" s="153">
        <f t="shared" si="75"/>
        <v>0</v>
      </c>
      <c r="M444" s="128"/>
      <c r="N444" s="128"/>
      <c r="O444" s="128"/>
      <c r="P444" s="128"/>
      <c r="Q444" s="128"/>
      <c r="R444" s="128"/>
      <c r="S444" s="128"/>
      <c r="T444" s="128"/>
    </row>
    <row r="445" spans="1:20" ht="15" x14ac:dyDescent="0.25">
      <c r="A445" s="405"/>
      <c r="B445" s="406"/>
      <c r="C445" s="164" t="s">
        <v>303</v>
      </c>
      <c r="D445" s="408"/>
      <c r="E445" s="166">
        <f t="shared" si="76"/>
        <v>1.9230769230769228E-2</v>
      </c>
      <c r="F445" s="159">
        <v>0</v>
      </c>
      <c r="G445" s="153" t="s">
        <v>202</v>
      </c>
      <c r="H445" s="152" t="str">
        <f t="shared" ref="H445:H508" si="77">IF(G445="O",(($O$13-(F445*E445))/($O$13)),"100,00%")</f>
        <v>100,00%</v>
      </c>
      <c r="I445" s="158">
        <f t="shared" si="72"/>
        <v>1</v>
      </c>
      <c r="J445" s="149">
        <f t="shared" ref="J445:J508" ca="1" si="78">(($O$13-(F445*E445))/($O$13))</f>
        <v>1</v>
      </c>
      <c r="K445" s="149">
        <f t="shared" ca="1" si="73"/>
        <v>1</v>
      </c>
      <c r="L445" s="153">
        <f t="shared" si="75"/>
        <v>0</v>
      </c>
      <c r="M445" s="128"/>
      <c r="N445" s="128"/>
      <c r="O445" s="128"/>
      <c r="P445" s="128"/>
      <c r="Q445" s="128"/>
      <c r="R445" s="128"/>
      <c r="S445" s="128"/>
      <c r="T445" s="128"/>
    </row>
    <row r="446" spans="1:20" ht="15" x14ac:dyDescent="0.25">
      <c r="A446" s="405"/>
      <c r="B446" s="406"/>
      <c r="C446" s="164" t="s">
        <v>302</v>
      </c>
      <c r="D446" s="408"/>
      <c r="E446" s="166">
        <f t="shared" si="76"/>
        <v>1.9230769230769228E-2</v>
      </c>
      <c r="F446" s="159">
        <v>0</v>
      </c>
      <c r="G446" s="153" t="s">
        <v>202</v>
      </c>
      <c r="H446" s="152" t="str">
        <f t="shared" si="77"/>
        <v>100,00%</v>
      </c>
      <c r="I446" s="158">
        <f t="shared" ref="I446:I509" si="79">I445*H446</f>
        <v>1</v>
      </c>
      <c r="J446" s="149">
        <f t="shared" ca="1" si="78"/>
        <v>1</v>
      </c>
      <c r="K446" s="149">
        <f t="shared" ref="K446:K509" ca="1" si="80">K445*J446</f>
        <v>1</v>
      </c>
      <c r="L446" s="153">
        <f t="shared" si="75"/>
        <v>0</v>
      </c>
      <c r="M446" s="128"/>
      <c r="N446" s="128"/>
      <c r="O446" s="128"/>
      <c r="P446" s="128"/>
      <c r="Q446" s="128"/>
      <c r="R446" s="128"/>
      <c r="S446" s="128"/>
      <c r="T446" s="128"/>
    </row>
    <row r="447" spans="1:20" ht="15" x14ac:dyDescent="0.25">
      <c r="A447" s="405"/>
      <c r="B447" s="406"/>
      <c r="C447" s="164" t="s">
        <v>301</v>
      </c>
      <c r="D447" s="408"/>
      <c r="E447" s="166">
        <f t="shared" si="76"/>
        <v>1.9230769230769228E-2</v>
      </c>
      <c r="F447" s="159">
        <v>0</v>
      </c>
      <c r="G447" s="153" t="s">
        <v>202</v>
      </c>
      <c r="H447" s="152" t="str">
        <f t="shared" si="77"/>
        <v>100,00%</v>
      </c>
      <c r="I447" s="158">
        <f t="shared" si="79"/>
        <v>1</v>
      </c>
      <c r="J447" s="149">
        <f t="shared" ca="1" si="78"/>
        <v>1</v>
      </c>
      <c r="K447" s="149">
        <f t="shared" ca="1" si="80"/>
        <v>1</v>
      </c>
      <c r="L447" s="153">
        <f t="shared" si="75"/>
        <v>0</v>
      </c>
      <c r="M447" s="128"/>
      <c r="N447" s="128"/>
      <c r="O447" s="128"/>
      <c r="P447" s="128"/>
      <c r="Q447" s="128"/>
      <c r="R447" s="128"/>
      <c r="S447" s="128"/>
      <c r="T447" s="128"/>
    </row>
    <row r="448" spans="1:20" ht="15" x14ac:dyDescent="0.25">
      <c r="A448" s="405"/>
      <c r="B448" s="406"/>
      <c r="C448" s="164" t="s">
        <v>300</v>
      </c>
      <c r="D448" s="408"/>
      <c r="E448" s="166">
        <f t="shared" si="76"/>
        <v>1.9230769230769228E-2</v>
      </c>
      <c r="F448" s="159">
        <v>0</v>
      </c>
      <c r="G448" s="153" t="s">
        <v>202</v>
      </c>
      <c r="H448" s="152" t="str">
        <f t="shared" si="77"/>
        <v>100,00%</v>
      </c>
      <c r="I448" s="158">
        <f t="shared" si="79"/>
        <v>1</v>
      </c>
      <c r="J448" s="149">
        <f t="shared" ca="1" si="78"/>
        <v>1</v>
      </c>
      <c r="K448" s="149">
        <f t="shared" ca="1" si="80"/>
        <v>1</v>
      </c>
      <c r="L448" s="153">
        <f t="shared" si="75"/>
        <v>0</v>
      </c>
      <c r="M448" s="128"/>
      <c r="N448" s="128"/>
      <c r="O448" s="128"/>
      <c r="P448" s="128"/>
      <c r="Q448" s="128"/>
      <c r="R448" s="128"/>
      <c r="S448" s="128"/>
      <c r="T448" s="128"/>
    </row>
    <row r="449" spans="1:20" ht="15" x14ac:dyDescent="0.25">
      <c r="A449" s="405"/>
      <c r="B449" s="406"/>
      <c r="C449" s="164" t="s">
        <v>299</v>
      </c>
      <c r="D449" s="408"/>
      <c r="E449" s="166">
        <f t="shared" si="76"/>
        <v>1.9230769230769228E-2</v>
      </c>
      <c r="F449" s="159">
        <v>0</v>
      </c>
      <c r="G449" s="153" t="s">
        <v>202</v>
      </c>
      <c r="H449" s="152" t="str">
        <f t="shared" si="77"/>
        <v>100,00%</v>
      </c>
      <c r="I449" s="158">
        <f t="shared" si="79"/>
        <v>1</v>
      </c>
      <c r="J449" s="149">
        <f t="shared" ca="1" si="78"/>
        <v>1</v>
      </c>
      <c r="K449" s="149">
        <f t="shared" ca="1" si="80"/>
        <v>1</v>
      </c>
      <c r="L449" s="153">
        <f t="shared" si="75"/>
        <v>0</v>
      </c>
      <c r="M449" s="128"/>
      <c r="N449" s="128"/>
      <c r="O449" s="128"/>
      <c r="P449" s="128"/>
      <c r="Q449" s="128"/>
      <c r="R449" s="128"/>
      <c r="S449" s="128"/>
      <c r="T449" s="128"/>
    </row>
    <row r="450" spans="1:20" ht="15" x14ac:dyDescent="0.25">
      <c r="A450" s="405"/>
      <c r="B450" s="406"/>
      <c r="C450" s="164" t="s">
        <v>298</v>
      </c>
      <c r="D450" s="408"/>
      <c r="E450" s="166">
        <f t="shared" si="76"/>
        <v>1.9230769230769228E-2</v>
      </c>
      <c r="F450" s="159">
        <v>0</v>
      </c>
      <c r="G450" s="153" t="s">
        <v>202</v>
      </c>
      <c r="H450" s="152" t="str">
        <f t="shared" si="77"/>
        <v>100,00%</v>
      </c>
      <c r="I450" s="158">
        <f t="shared" si="79"/>
        <v>1</v>
      </c>
      <c r="J450" s="149">
        <f t="shared" ca="1" si="78"/>
        <v>1</v>
      </c>
      <c r="K450" s="149">
        <f t="shared" ca="1" si="80"/>
        <v>1</v>
      </c>
      <c r="L450" s="153">
        <f t="shared" si="75"/>
        <v>0</v>
      </c>
      <c r="M450" s="128"/>
      <c r="N450" s="128"/>
      <c r="O450" s="128"/>
      <c r="P450" s="128"/>
      <c r="Q450" s="128"/>
      <c r="R450" s="128"/>
      <c r="S450" s="128"/>
      <c r="T450" s="128"/>
    </row>
    <row r="451" spans="1:20" ht="15" x14ac:dyDescent="0.25">
      <c r="A451" s="405"/>
      <c r="B451" s="406"/>
      <c r="C451" s="164" t="s">
        <v>297</v>
      </c>
      <c r="D451" s="408"/>
      <c r="E451" s="166">
        <f t="shared" si="76"/>
        <v>1.9230769230769228E-2</v>
      </c>
      <c r="F451" s="159">
        <v>0</v>
      </c>
      <c r="G451" s="153" t="s">
        <v>202</v>
      </c>
      <c r="H451" s="152" t="str">
        <f t="shared" si="77"/>
        <v>100,00%</v>
      </c>
      <c r="I451" s="158">
        <f t="shared" si="79"/>
        <v>1</v>
      </c>
      <c r="J451" s="149">
        <f t="shared" ca="1" si="78"/>
        <v>1</v>
      </c>
      <c r="K451" s="149">
        <f t="shared" ca="1" si="80"/>
        <v>1</v>
      </c>
      <c r="L451" s="153">
        <f t="shared" si="75"/>
        <v>0</v>
      </c>
      <c r="M451" s="128"/>
      <c r="N451" s="128"/>
      <c r="O451" s="128"/>
      <c r="P451" s="128"/>
      <c r="Q451" s="128"/>
      <c r="R451" s="128"/>
      <c r="S451" s="128"/>
      <c r="T451" s="128"/>
    </row>
    <row r="452" spans="1:20" ht="15" x14ac:dyDescent="0.25">
      <c r="A452" s="405"/>
      <c r="B452" s="406"/>
      <c r="C452" s="164" t="s">
        <v>296</v>
      </c>
      <c r="D452" s="408"/>
      <c r="E452" s="166">
        <f t="shared" si="76"/>
        <v>1.9230769230769228E-2</v>
      </c>
      <c r="F452" s="159">
        <v>0</v>
      </c>
      <c r="G452" s="153" t="s">
        <v>202</v>
      </c>
      <c r="H452" s="152" t="str">
        <f t="shared" si="77"/>
        <v>100,00%</v>
      </c>
      <c r="I452" s="158">
        <f t="shared" si="79"/>
        <v>1</v>
      </c>
      <c r="J452" s="149">
        <f t="shared" ca="1" si="78"/>
        <v>1</v>
      </c>
      <c r="K452" s="149">
        <f t="shared" ca="1" si="80"/>
        <v>1</v>
      </c>
      <c r="L452" s="153">
        <f t="shared" si="75"/>
        <v>0</v>
      </c>
      <c r="M452" s="128"/>
      <c r="N452" s="128"/>
      <c r="O452" s="128"/>
      <c r="P452" s="128"/>
      <c r="Q452" s="128"/>
      <c r="R452" s="128"/>
      <c r="S452" s="128"/>
      <c r="T452" s="128"/>
    </row>
    <row r="453" spans="1:20" ht="15" x14ac:dyDescent="0.25">
      <c r="A453" s="405"/>
      <c r="B453" s="406"/>
      <c r="C453" s="164" t="s">
        <v>295</v>
      </c>
      <c r="D453" s="408"/>
      <c r="E453" s="166">
        <f t="shared" si="76"/>
        <v>1.9230769230769228E-2</v>
      </c>
      <c r="F453" s="159">
        <v>0</v>
      </c>
      <c r="G453" s="153" t="s">
        <v>202</v>
      </c>
      <c r="H453" s="152" t="str">
        <f t="shared" si="77"/>
        <v>100,00%</v>
      </c>
      <c r="I453" s="158">
        <f t="shared" si="79"/>
        <v>1</v>
      </c>
      <c r="J453" s="149">
        <f t="shared" ca="1" si="78"/>
        <v>1</v>
      </c>
      <c r="K453" s="149">
        <f t="shared" ca="1" si="80"/>
        <v>1</v>
      </c>
      <c r="L453" s="153">
        <f t="shared" si="75"/>
        <v>0</v>
      </c>
      <c r="M453" s="128"/>
      <c r="N453" s="128"/>
      <c r="O453" s="128"/>
      <c r="P453" s="128"/>
      <c r="Q453" s="128"/>
      <c r="R453" s="128"/>
      <c r="S453" s="128"/>
      <c r="T453" s="128"/>
    </row>
    <row r="454" spans="1:20" ht="15" x14ac:dyDescent="0.25">
      <c r="A454" s="405"/>
      <c r="B454" s="406"/>
      <c r="C454" s="164" t="s">
        <v>294</v>
      </c>
      <c r="D454" s="408"/>
      <c r="E454" s="166">
        <f t="shared" si="76"/>
        <v>1.9230769230769228E-2</v>
      </c>
      <c r="F454" s="159">
        <v>0</v>
      </c>
      <c r="G454" s="153" t="s">
        <v>202</v>
      </c>
      <c r="H454" s="152" t="str">
        <f t="shared" si="77"/>
        <v>100,00%</v>
      </c>
      <c r="I454" s="158">
        <f t="shared" si="79"/>
        <v>1</v>
      </c>
      <c r="J454" s="149">
        <f t="shared" ca="1" si="78"/>
        <v>1</v>
      </c>
      <c r="K454" s="149">
        <f t="shared" ca="1" si="80"/>
        <v>1</v>
      </c>
      <c r="L454" s="153">
        <f t="shared" si="75"/>
        <v>0</v>
      </c>
      <c r="M454" s="128"/>
      <c r="N454" s="128"/>
      <c r="O454" s="128"/>
      <c r="P454" s="128"/>
      <c r="Q454" s="128"/>
      <c r="R454" s="128"/>
      <c r="S454" s="128"/>
      <c r="T454" s="128"/>
    </row>
    <row r="455" spans="1:20" ht="15" x14ac:dyDescent="0.25">
      <c r="A455" s="405"/>
      <c r="B455" s="406"/>
      <c r="C455" s="164" t="s">
        <v>293</v>
      </c>
      <c r="D455" s="408"/>
      <c r="E455" s="166">
        <f t="shared" si="76"/>
        <v>1.9230769230769228E-2</v>
      </c>
      <c r="F455" s="159">
        <v>0</v>
      </c>
      <c r="G455" s="153" t="s">
        <v>202</v>
      </c>
      <c r="H455" s="152" t="str">
        <f t="shared" si="77"/>
        <v>100,00%</v>
      </c>
      <c r="I455" s="158">
        <f t="shared" si="79"/>
        <v>1</v>
      </c>
      <c r="J455" s="149">
        <f t="shared" ca="1" si="78"/>
        <v>1</v>
      </c>
      <c r="K455" s="149">
        <f t="shared" ca="1" si="80"/>
        <v>1</v>
      </c>
      <c r="L455" s="153">
        <f t="shared" si="75"/>
        <v>0</v>
      </c>
      <c r="M455" s="128"/>
      <c r="N455" s="128"/>
      <c r="O455" s="128"/>
      <c r="P455" s="128"/>
      <c r="Q455" s="128"/>
      <c r="R455" s="128"/>
      <c r="S455" s="128"/>
      <c r="T455" s="128"/>
    </row>
    <row r="456" spans="1:20" ht="15" x14ac:dyDescent="0.25">
      <c r="A456" s="405"/>
      <c r="B456" s="406"/>
      <c r="C456" s="164" t="s">
        <v>292</v>
      </c>
      <c r="D456" s="408"/>
      <c r="E456" s="166">
        <f t="shared" si="76"/>
        <v>1.9230769230769228E-2</v>
      </c>
      <c r="F456" s="159">
        <v>0</v>
      </c>
      <c r="G456" s="153" t="s">
        <v>202</v>
      </c>
      <c r="H456" s="152" t="str">
        <f t="shared" si="77"/>
        <v>100,00%</v>
      </c>
      <c r="I456" s="158">
        <f t="shared" si="79"/>
        <v>1</v>
      </c>
      <c r="J456" s="149">
        <f t="shared" ca="1" si="78"/>
        <v>1</v>
      </c>
      <c r="K456" s="149">
        <f t="shared" ca="1" si="80"/>
        <v>1</v>
      </c>
      <c r="L456" s="153">
        <f t="shared" si="75"/>
        <v>0</v>
      </c>
      <c r="M456" s="128"/>
      <c r="N456" s="128"/>
      <c r="O456" s="128"/>
      <c r="P456" s="128"/>
      <c r="Q456" s="128"/>
      <c r="R456" s="128"/>
      <c r="S456" s="128"/>
      <c r="T456" s="128"/>
    </row>
    <row r="457" spans="1:20" ht="15" x14ac:dyDescent="0.25">
      <c r="A457" s="405"/>
      <c r="B457" s="406"/>
      <c r="C457" s="164" t="s">
        <v>291</v>
      </c>
      <c r="D457" s="408"/>
      <c r="E457" s="166">
        <f t="shared" si="76"/>
        <v>1.9230769230769228E-2</v>
      </c>
      <c r="F457" s="159">
        <v>0</v>
      </c>
      <c r="G457" s="153" t="s">
        <v>202</v>
      </c>
      <c r="H457" s="152" t="str">
        <f t="shared" si="77"/>
        <v>100,00%</v>
      </c>
      <c r="I457" s="158">
        <f t="shared" si="79"/>
        <v>1</v>
      </c>
      <c r="J457" s="149">
        <f t="shared" ca="1" si="78"/>
        <v>1</v>
      </c>
      <c r="K457" s="149">
        <f t="shared" ca="1" si="80"/>
        <v>1</v>
      </c>
      <c r="L457" s="153">
        <f t="shared" si="75"/>
        <v>0</v>
      </c>
      <c r="M457" s="128"/>
      <c r="N457" s="128"/>
      <c r="O457" s="128"/>
      <c r="P457" s="128"/>
      <c r="Q457" s="128"/>
      <c r="R457" s="128"/>
      <c r="S457" s="128"/>
      <c r="T457" s="128"/>
    </row>
    <row r="458" spans="1:20" ht="15" x14ac:dyDescent="0.25">
      <c r="A458" s="405"/>
      <c r="B458" s="406"/>
      <c r="C458" s="164" t="s">
        <v>290</v>
      </c>
      <c r="D458" s="408"/>
      <c r="E458" s="166">
        <f t="shared" si="76"/>
        <v>1.9230769230769228E-2</v>
      </c>
      <c r="F458" s="159">
        <v>0</v>
      </c>
      <c r="G458" s="153" t="s">
        <v>202</v>
      </c>
      <c r="H458" s="152" t="str">
        <f t="shared" si="77"/>
        <v>100,00%</v>
      </c>
      <c r="I458" s="158">
        <f t="shared" si="79"/>
        <v>1</v>
      </c>
      <c r="J458" s="149">
        <f t="shared" ca="1" si="78"/>
        <v>1</v>
      </c>
      <c r="K458" s="149">
        <f t="shared" ca="1" si="80"/>
        <v>1</v>
      </c>
      <c r="L458" s="153">
        <f t="shared" si="75"/>
        <v>0</v>
      </c>
      <c r="M458" s="128"/>
      <c r="N458" s="128"/>
      <c r="O458" s="128"/>
      <c r="P458" s="128"/>
      <c r="Q458" s="128"/>
      <c r="R458" s="128"/>
      <c r="S458" s="128"/>
      <c r="T458" s="128"/>
    </row>
    <row r="459" spans="1:20" ht="15" x14ac:dyDescent="0.25">
      <c r="A459" s="405"/>
      <c r="B459" s="406"/>
      <c r="C459" s="164" t="s">
        <v>289</v>
      </c>
      <c r="D459" s="408"/>
      <c r="E459" s="166">
        <f t="shared" si="76"/>
        <v>1.9230769230769228E-2</v>
      </c>
      <c r="F459" s="159">
        <v>0</v>
      </c>
      <c r="G459" s="153" t="s">
        <v>202</v>
      </c>
      <c r="H459" s="152" t="str">
        <f t="shared" si="77"/>
        <v>100,00%</v>
      </c>
      <c r="I459" s="158">
        <f t="shared" si="79"/>
        <v>1</v>
      </c>
      <c r="J459" s="149">
        <f t="shared" ca="1" si="78"/>
        <v>1</v>
      </c>
      <c r="K459" s="149">
        <f t="shared" ca="1" si="80"/>
        <v>1</v>
      </c>
      <c r="L459" s="153">
        <f t="shared" si="75"/>
        <v>0</v>
      </c>
      <c r="M459" s="128"/>
      <c r="N459" s="128"/>
      <c r="O459" s="128"/>
      <c r="P459" s="128"/>
      <c r="Q459" s="128"/>
      <c r="R459" s="128"/>
      <c r="S459" s="128"/>
      <c r="T459" s="128"/>
    </row>
    <row r="460" spans="1:20" ht="15" x14ac:dyDescent="0.25">
      <c r="A460" s="405"/>
      <c r="B460" s="406"/>
      <c r="C460" s="164" t="s">
        <v>288</v>
      </c>
      <c r="D460" s="408"/>
      <c r="E460" s="166">
        <f t="shared" si="76"/>
        <v>1.9230769230769228E-2</v>
      </c>
      <c r="F460" s="159">
        <v>0</v>
      </c>
      <c r="G460" s="153" t="s">
        <v>202</v>
      </c>
      <c r="H460" s="152" t="str">
        <f t="shared" si="77"/>
        <v>100,00%</v>
      </c>
      <c r="I460" s="158">
        <f t="shared" si="79"/>
        <v>1</v>
      </c>
      <c r="J460" s="149">
        <f t="shared" ca="1" si="78"/>
        <v>1</v>
      </c>
      <c r="K460" s="149">
        <f t="shared" ca="1" si="80"/>
        <v>1</v>
      </c>
      <c r="L460" s="153">
        <f t="shared" si="75"/>
        <v>0</v>
      </c>
      <c r="M460" s="128"/>
      <c r="N460" s="128"/>
      <c r="O460" s="128"/>
      <c r="P460" s="128"/>
      <c r="Q460" s="128"/>
      <c r="R460" s="128"/>
      <c r="S460" s="128"/>
      <c r="T460" s="128"/>
    </row>
    <row r="461" spans="1:20" ht="15" x14ac:dyDescent="0.25">
      <c r="A461" s="405"/>
      <c r="B461" s="406"/>
      <c r="C461" s="164" t="s">
        <v>287</v>
      </c>
      <c r="D461" s="408"/>
      <c r="E461" s="166">
        <f t="shared" si="76"/>
        <v>1.9230769230769228E-2</v>
      </c>
      <c r="F461" s="159">
        <v>0</v>
      </c>
      <c r="G461" s="153" t="s">
        <v>202</v>
      </c>
      <c r="H461" s="152" t="str">
        <f t="shared" si="77"/>
        <v>100,00%</v>
      </c>
      <c r="I461" s="158">
        <f t="shared" si="79"/>
        <v>1</v>
      </c>
      <c r="J461" s="149">
        <f t="shared" ca="1" si="78"/>
        <v>1</v>
      </c>
      <c r="K461" s="149">
        <f t="shared" ca="1" si="80"/>
        <v>1</v>
      </c>
      <c r="L461" s="153">
        <f t="shared" si="75"/>
        <v>0</v>
      </c>
      <c r="M461" s="128"/>
      <c r="N461" s="128"/>
      <c r="O461" s="128"/>
      <c r="P461" s="128"/>
      <c r="Q461" s="128"/>
      <c r="R461" s="128"/>
      <c r="S461" s="128"/>
      <c r="T461" s="128"/>
    </row>
    <row r="462" spans="1:20" ht="15" x14ac:dyDescent="0.25">
      <c r="A462" s="405"/>
      <c r="B462" s="406"/>
      <c r="C462" s="164" t="s">
        <v>286</v>
      </c>
      <c r="D462" s="408"/>
      <c r="E462" s="166">
        <f t="shared" si="76"/>
        <v>1.9230769230769228E-2</v>
      </c>
      <c r="F462" s="159">
        <v>0</v>
      </c>
      <c r="G462" s="153" t="s">
        <v>202</v>
      </c>
      <c r="H462" s="152" t="str">
        <f t="shared" si="77"/>
        <v>100,00%</v>
      </c>
      <c r="I462" s="158">
        <f t="shared" si="79"/>
        <v>1</v>
      </c>
      <c r="J462" s="149">
        <f t="shared" ca="1" si="78"/>
        <v>1</v>
      </c>
      <c r="K462" s="149">
        <f t="shared" ca="1" si="80"/>
        <v>1</v>
      </c>
      <c r="L462" s="153">
        <f t="shared" si="75"/>
        <v>0</v>
      </c>
      <c r="M462" s="128"/>
      <c r="N462" s="128"/>
      <c r="O462" s="128"/>
      <c r="P462" s="128"/>
      <c r="Q462" s="128"/>
      <c r="R462" s="128"/>
      <c r="S462" s="128"/>
      <c r="T462" s="128"/>
    </row>
    <row r="463" spans="1:20" ht="15" x14ac:dyDescent="0.25">
      <c r="A463" s="405"/>
      <c r="B463" s="406"/>
      <c r="C463" s="164" t="s">
        <v>285</v>
      </c>
      <c r="D463" s="408"/>
      <c r="E463" s="166">
        <f t="shared" si="76"/>
        <v>1.9230769230769228E-2</v>
      </c>
      <c r="F463" s="159">
        <v>0</v>
      </c>
      <c r="G463" s="153" t="s">
        <v>202</v>
      </c>
      <c r="H463" s="152" t="str">
        <f t="shared" si="77"/>
        <v>100,00%</v>
      </c>
      <c r="I463" s="158">
        <f t="shared" si="79"/>
        <v>1</v>
      </c>
      <c r="J463" s="149">
        <f t="shared" ca="1" si="78"/>
        <v>1</v>
      </c>
      <c r="K463" s="149">
        <f t="shared" ca="1" si="80"/>
        <v>1</v>
      </c>
      <c r="L463" s="153">
        <f t="shared" si="75"/>
        <v>0</v>
      </c>
      <c r="M463" s="128"/>
      <c r="N463" s="128"/>
      <c r="O463" s="128"/>
      <c r="P463" s="128"/>
      <c r="Q463" s="128"/>
      <c r="R463" s="128"/>
      <c r="S463" s="128"/>
      <c r="T463" s="128"/>
    </row>
    <row r="464" spans="1:20" ht="15" x14ac:dyDescent="0.25">
      <c r="A464" s="405"/>
      <c r="B464" s="406"/>
      <c r="C464" s="164" t="s">
        <v>284</v>
      </c>
      <c r="D464" s="408"/>
      <c r="E464" s="166">
        <f t="shared" si="76"/>
        <v>1.9230769230769228E-2</v>
      </c>
      <c r="F464" s="159">
        <v>0</v>
      </c>
      <c r="G464" s="153" t="s">
        <v>202</v>
      </c>
      <c r="H464" s="152" t="str">
        <f t="shared" si="77"/>
        <v>100,00%</v>
      </c>
      <c r="I464" s="158">
        <f t="shared" si="79"/>
        <v>1</v>
      </c>
      <c r="J464" s="149">
        <f t="shared" ca="1" si="78"/>
        <v>1</v>
      </c>
      <c r="K464" s="149">
        <f t="shared" ca="1" si="80"/>
        <v>1</v>
      </c>
      <c r="L464" s="153">
        <f t="shared" si="75"/>
        <v>0</v>
      </c>
      <c r="M464" s="128"/>
      <c r="N464" s="128"/>
      <c r="O464" s="128"/>
      <c r="P464" s="128"/>
      <c r="Q464" s="128"/>
      <c r="R464" s="128"/>
      <c r="S464" s="128"/>
      <c r="T464" s="128"/>
    </row>
    <row r="465" spans="1:20" ht="15" x14ac:dyDescent="0.25">
      <c r="A465" s="405"/>
      <c r="B465" s="406"/>
      <c r="C465" s="164" t="s">
        <v>283</v>
      </c>
      <c r="D465" s="408"/>
      <c r="E465" s="166">
        <f t="shared" si="76"/>
        <v>1.9230769230769228E-2</v>
      </c>
      <c r="F465" s="159">
        <v>0</v>
      </c>
      <c r="G465" s="153" t="s">
        <v>202</v>
      </c>
      <c r="H465" s="152" t="str">
        <f t="shared" si="77"/>
        <v>100,00%</v>
      </c>
      <c r="I465" s="158">
        <f t="shared" si="79"/>
        <v>1</v>
      </c>
      <c r="J465" s="149">
        <f t="shared" ca="1" si="78"/>
        <v>1</v>
      </c>
      <c r="K465" s="149">
        <f t="shared" ca="1" si="80"/>
        <v>1</v>
      </c>
      <c r="L465" s="153">
        <f t="shared" si="75"/>
        <v>0</v>
      </c>
      <c r="M465" s="128"/>
      <c r="N465" s="128"/>
      <c r="O465" s="128"/>
      <c r="P465" s="128"/>
      <c r="Q465" s="128"/>
      <c r="R465" s="128"/>
      <c r="S465" s="128"/>
      <c r="T465" s="128"/>
    </row>
    <row r="466" spans="1:20" ht="15" x14ac:dyDescent="0.25">
      <c r="A466" s="409" t="s">
        <v>282</v>
      </c>
      <c r="B466" s="411" t="s">
        <v>281</v>
      </c>
      <c r="C466" s="168" t="s">
        <v>280</v>
      </c>
      <c r="D466" s="412" t="s">
        <v>279</v>
      </c>
      <c r="E466" s="160">
        <f t="shared" ref="E466:E475" si="81">0.2</f>
        <v>0.2</v>
      </c>
      <c r="F466" s="159">
        <v>0</v>
      </c>
      <c r="G466" s="153" t="s">
        <v>202</v>
      </c>
      <c r="H466" s="152" t="str">
        <f t="shared" si="77"/>
        <v>100,00%</v>
      </c>
      <c r="I466" s="158">
        <f t="shared" si="79"/>
        <v>1</v>
      </c>
      <c r="J466" s="149">
        <f t="shared" ca="1" si="78"/>
        <v>1</v>
      </c>
      <c r="K466" s="149">
        <f t="shared" ca="1" si="80"/>
        <v>1</v>
      </c>
      <c r="L466" s="153">
        <f t="shared" si="75"/>
        <v>0</v>
      </c>
      <c r="M466" s="128"/>
      <c r="N466" s="128"/>
      <c r="O466" s="128"/>
      <c r="P466" s="128"/>
      <c r="Q466" s="128"/>
      <c r="R466" s="128"/>
      <c r="S466" s="128"/>
      <c r="T466" s="128"/>
    </row>
    <row r="467" spans="1:20" ht="15" x14ac:dyDescent="0.25">
      <c r="A467" s="410"/>
      <c r="B467" s="411"/>
      <c r="C467" s="168" t="s">
        <v>278</v>
      </c>
      <c r="D467" s="412"/>
      <c r="E467" s="160">
        <f t="shared" si="81"/>
        <v>0.2</v>
      </c>
      <c r="F467" s="159">
        <v>0</v>
      </c>
      <c r="G467" s="153" t="s">
        <v>202</v>
      </c>
      <c r="H467" s="152" t="str">
        <f t="shared" si="77"/>
        <v>100,00%</v>
      </c>
      <c r="I467" s="158">
        <f t="shared" si="79"/>
        <v>1</v>
      </c>
      <c r="J467" s="149">
        <f t="shared" ca="1" si="78"/>
        <v>1</v>
      </c>
      <c r="K467" s="149">
        <f t="shared" ca="1" si="80"/>
        <v>1</v>
      </c>
      <c r="L467" s="153">
        <f t="shared" si="75"/>
        <v>0</v>
      </c>
      <c r="M467" s="128"/>
      <c r="N467" s="128"/>
      <c r="O467" s="128"/>
      <c r="P467" s="128"/>
      <c r="Q467" s="128"/>
      <c r="R467" s="128"/>
      <c r="S467" s="128"/>
      <c r="T467" s="128"/>
    </row>
    <row r="468" spans="1:20" ht="15" x14ac:dyDescent="0.25">
      <c r="A468" s="410"/>
      <c r="B468" s="411"/>
      <c r="C468" s="168" t="s">
        <v>277</v>
      </c>
      <c r="D468" s="412"/>
      <c r="E468" s="160">
        <f t="shared" si="81"/>
        <v>0.2</v>
      </c>
      <c r="F468" s="159">
        <v>0</v>
      </c>
      <c r="G468" s="153" t="s">
        <v>202</v>
      </c>
      <c r="H468" s="152" t="str">
        <f t="shared" si="77"/>
        <v>100,00%</v>
      </c>
      <c r="I468" s="158">
        <f t="shared" si="79"/>
        <v>1</v>
      </c>
      <c r="J468" s="149">
        <f t="shared" ca="1" si="78"/>
        <v>1</v>
      </c>
      <c r="K468" s="149">
        <f t="shared" ca="1" si="80"/>
        <v>1</v>
      </c>
      <c r="L468" s="153">
        <f t="shared" si="75"/>
        <v>0</v>
      </c>
      <c r="M468" s="128"/>
      <c r="N468" s="128"/>
      <c r="O468" s="128"/>
      <c r="P468" s="128"/>
      <c r="Q468" s="128"/>
      <c r="R468" s="128"/>
      <c r="S468" s="128"/>
      <c r="T468" s="128"/>
    </row>
    <row r="469" spans="1:20" ht="15" x14ac:dyDescent="0.25">
      <c r="A469" s="410"/>
      <c r="B469" s="411"/>
      <c r="C469" s="168" t="s">
        <v>276</v>
      </c>
      <c r="D469" s="412" t="s">
        <v>275</v>
      </c>
      <c r="E469" s="160">
        <f t="shared" si="81"/>
        <v>0.2</v>
      </c>
      <c r="F469" s="159">
        <v>0</v>
      </c>
      <c r="G469" s="153" t="s">
        <v>202</v>
      </c>
      <c r="H469" s="152" t="str">
        <f t="shared" si="77"/>
        <v>100,00%</v>
      </c>
      <c r="I469" s="158">
        <f t="shared" si="79"/>
        <v>1</v>
      </c>
      <c r="J469" s="149">
        <f t="shared" ca="1" si="78"/>
        <v>1</v>
      </c>
      <c r="K469" s="149">
        <f t="shared" ca="1" si="80"/>
        <v>1</v>
      </c>
      <c r="L469" s="153">
        <f t="shared" si="75"/>
        <v>0</v>
      </c>
      <c r="M469" s="128"/>
      <c r="N469" s="128"/>
      <c r="O469" s="128"/>
      <c r="P469" s="128"/>
      <c r="Q469" s="128"/>
      <c r="R469" s="128"/>
      <c r="S469" s="128"/>
      <c r="T469" s="128"/>
    </row>
    <row r="470" spans="1:20" ht="15" x14ac:dyDescent="0.25">
      <c r="A470" s="410"/>
      <c r="B470" s="411"/>
      <c r="C470" s="168" t="s">
        <v>274</v>
      </c>
      <c r="D470" s="412"/>
      <c r="E470" s="160">
        <f t="shared" si="81"/>
        <v>0.2</v>
      </c>
      <c r="F470" s="159">
        <v>0</v>
      </c>
      <c r="G470" s="153" t="s">
        <v>202</v>
      </c>
      <c r="H470" s="152" t="str">
        <f t="shared" si="77"/>
        <v>100,00%</v>
      </c>
      <c r="I470" s="158">
        <f t="shared" si="79"/>
        <v>1</v>
      </c>
      <c r="J470" s="149">
        <f t="shared" ca="1" si="78"/>
        <v>1</v>
      </c>
      <c r="K470" s="149">
        <f t="shared" ca="1" si="80"/>
        <v>1</v>
      </c>
      <c r="L470" s="153">
        <f t="shared" si="75"/>
        <v>0</v>
      </c>
      <c r="M470" s="128"/>
      <c r="N470" s="128"/>
      <c r="O470" s="128"/>
      <c r="P470" s="128"/>
      <c r="Q470" s="128"/>
      <c r="R470" s="128"/>
      <c r="S470" s="128"/>
      <c r="T470" s="128"/>
    </row>
    <row r="471" spans="1:20" ht="15" x14ac:dyDescent="0.25">
      <c r="A471" s="410"/>
      <c r="B471" s="411"/>
      <c r="C471" s="168" t="s">
        <v>273</v>
      </c>
      <c r="D471" s="412"/>
      <c r="E471" s="160">
        <f t="shared" si="81"/>
        <v>0.2</v>
      </c>
      <c r="F471" s="159">
        <v>0</v>
      </c>
      <c r="G471" s="153" t="s">
        <v>202</v>
      </c>
      <c r="H471" s="152" t="str">
        <f t="shared" si="77"/>
        <v>100,00%</v>
      </c>
      <c r="I471" s="158">
        <f t="shared" si="79"/>
        <v>1</v>
      </c>
      <c r="J471" s="149">
        <f t="shared" ca="1" si="78"/>
        <v>1</v>
      </c>
      <c r="K471" s="149">
        <f t="shared" ca="1" si="80"/>
        <v>1</v>
      </c>
      <c r="L471" s="153">
        <f t="shared" si="75"/>
        <v>0</v>
      </c>
      <c r="M471" s="128"/>
      <c r="N471" s="128"/>
      <c r="O471" s="128"/>
      <c r="P471" s="128"/>
      <c r="Q471" s="128"/>
      <c r="R471" s="128"/>
      <c r="S471" s="128"/>
      <c r="T471" s="128"/>
    </row>
    <row r="472" spans="1:20" ht="15" x14ac:dyDescent="0.25">
      <c r="A472" s="410"/>
      <c r="B472" s="411"/>
      <c r="C472" s="168" t="s">
        <v>272</v>
      </c>
      <c r="D472" s="412"/>
      <c r="E472" s="160">
        <f t="shared" si="81"/>
        <v>0.2</v>
      </c>
      <c r="F472" s="159">
        <v>0</v>
      </c>
      <c r="G472" s="153" t="s">
        <v>202</v>
      </c>
      <c r="H472" s="152" t="str">
        <f t="shared" si="77"/>
        <v>100,00%</v>
      </c>
      <c r="I472" s="158">
        <f t="shared" si="79"/>
        <v>1</v>
      </c>
      <c r="J472" s="149">
        <f t="shared" ca="1" si="78"/>
        <v>1</v>
      </c>
      <c r="K472" s="149">
        <f t="shared" ca="1" si="80"/>
        <v>1</v>
      </c>
      <c r="L472" s="153">
        <f t="shared" si="75"/>
        <v>0</v>
      </c>
      <c r="M472" s="128"/>
      <c r="N472" s="128"/>
      <c r="O472" s="128"/>
      <c r="P472" s="128"/>
      <c r="Q472" s="128"/>
      <c r="R472" s="128"/>
      <c r="S472" s="128"/>
      <c r="T472" s="128"/>
    </row>
    <row r="473" spans="1:20" ht="15" x14ac:dyDescent="0.25">
      <c r="A473" s="410"/>
      <c r="B473" s="411"/>
      <c r="C473" s="168" t="s">
        <v>271</v>
      </c>
      <c r="D473" s="412"/>
      <c r="E473" s="160">
        <f t="shared" si="81"/>
        <v>0.2</v>
      </c>
      <c r="F473" s="159">
        <v>0</v>
      </c>
      <c r="G473" s="153" t="s">
        <v>202</v>
      </c>
      <c r="H473" s="152" t="str">
        <f t="shared" si="77"/>
        <v>100,00%</v>
      </c>
      <c r="I473" s="158">
        <f t="shared" si="79"/>
        <v>1</v>
      </c>
      <c r="J473" s="149">
        <f t="shared" ca="1" si="78"/>
        <v>1</v>
      </c>
      <c r="K473" s="149">
        <f t="shared" ca="1" si="80"/>
        <v>1</v>
      </c>
      <c r="L473" s="153">
        <f t="shared" si="75"/>
        <v>0</v>
      </c>
      <c r="M473" s="128"/>
      <c r="N473" s="128"/>
      <c r="O473" s="128"/>
      <c r="P473" s="128"/>
      <c r="Q473" s="128"/>
      <c r="R473" s="128"/>
      <c r="S473" s="128"/>
      <c r="T473" s="128"/>
    </row>
    <row r="474" spans="1:20" ht="15" x14ac:dyDescent="0.25">
      <c r="A474" s="410"/>
      <c r="B474" s="411"/>
      <c r="C474" s="168" t="s">
        <v>270</v>
      </c>
      <c r="D474" s="412"/>
      <c r="E474" s="160">
        <f t="shared" si="81"/>
        <v>0.2</v>
      </c>
      <c r="F474" s="159">
        <v>0</v>
      </c>
      <c r="G474" s="153" t="s">
        <v>202</v>
      </c>
      <c r="H474" s="152" t="str">
        <f t="shared" si="77"/>
        <v>100,00%</v>
      </c>
      <c r="I474" s="158">
        <f t="shared" si="79"/>
        <v>1</v>
      </c>
      <c r="J474" s="149">
        <f t="shared" ca="1" si="78"/>
        <v>1</v>
      </c>
      <c r="K474" s="149">
        <f t="shared" ca="1" si="80"/>
        <v>1</v>
      </c>
      <c r="L474" s="153">
        <f t="shared" si="75"/>
        <v>0</v>
      </c>
      <c r="M474" s="128"/>
      <c r="N474" s="128"/>
      <c r="O474" s="128"/>
      <c r="P474" s="128"/>
      <c r="Q474" s="128"/>
      <c r="R474" s="128"/>
      <c r="S474" s="128"/>
      <c r="T474" s="128"/>
    </row>
    <row r="475" spans="1:20" ht="15" x14ac:dyDescent="0.25">
      <c r="A475" s="410"/>
      <c r="B475" s="411"/>
      <c r="C475" s="168" t="s">
        <v>269</v>
      </c>
      <c r="D475" s="412"/>
      <c r="E475" s="160">
        <f t="shared" si="81"/>
        <v>0.2</v>
      </c>
      <c r="F475" s="159">
        <v>0</v>
      </c>
      <c r="G475" s="153" t="s">
        <v>202</v>
      </c>
      <c r="H475" s="152" t="str">
        <f t="shared" si="77"/>
        <v>100,00%</v>
      </c>
      <c r="I475" s="158">
        <f t="shared" si="79"/>
        <v>1</v>
      </c>
      <c r="J475" s="149">
        <f t="shared" ca="1" si="78"/>
        <v>1</v>
      </c>
      <c r="K475" s="149">
        <f t="shared" ca="1" si="80"/>
        <v>1</v>
      </c>
      <c r="L475" s="153">
        <f t="shared" si="75"/>
        <v>0</v>
      </c>
      <c r="M475" s="128"/>
      <c r="N475" s="128"/>
      <c r="O475" s="128"/>
      <c r="P475" s="128"/>
      <c r="Q475" s="128"/>
      <c r="R475" s="128"/>
      <c r="S475" s="128"/>
      <c r="T475" s="128"/>
    </row>
    <row r="476" spans="1:20" ht="15" x14ac:dyDescent="0.25">
      <c r="A476" s="410"/>
      <c r="B476" s="384" t="s">
        <v>268</v>
      </c>
      <c r="C476" s="164" t="s">
        <v>267</v>
      </c>
      <c r="D476" s="385" t="s">
        <v>266</v>
      </c>
      <c r="E476" s="163">
        <f t="shared" ref="E476:E483" si="82">0.2/4</f>
        <v>0.05</v>
      </c>
      <c r="F476" s="159">
        <v>0</v>
      </c>
      <c r="G476" s="153" t="s">
        <v>202</v>
      </c>
      <c r="H476" s="152" t="str">
        <f t="shared" si="77"/>
        <v>100,00%</v>
      </c>
      <c r="I476" s="158">
        <f t="shared" si="79"/>
        <v>1</v>
      </c>
      <c r="J476" s="149">
        <f t="shared" ca="1" si="78"/>
        <v>1</v>
      </c>
      <c r="K476" s="149">
        <f t="shared" ca="1" si="80"/>
        <v>1</v>
      </c>
      <c r="L476" s="153">
        <f t="shared" si="75"/>
        <v>0</v>
      </c>
      <c r="M476" s="128"/>
      <c r="N476" s="128"/>
      <c r="O476" s="128"/>
      <c r="P476" s="128"/>
      <c r="Q476" s="128"/>
      <c r="R476" s="128"/>
      <c r="S476" s="128"/>
      <c r="T476" s="128"/>
    </row>
    <row r="477" spans="1:20" ht="15" x14ac:dyDescent="0.25">
      <c r="A477" s="410"/>
      <c r="B477" s="384"/>
      <c r="C477" s="164" t="s">
        <v>265</v>
      </c>
      <c r="D477" s="385"/>
      <c r="E477" s="163">
        <f t="shared" si="82"/>
        <v>0.05</v>
      </c>
      <c r="F477" s="159">
        <v>0</v>
      </c>
      <c r="G477" s="153" t="s">
        <v>202</v>
      </c>
      <c r="H477" s="152" t="str">
        <f t="shared" si="77"/>
        <v>100,00%</v>
      </c>
      <c r="I477" s="158">
        <f t="shared" si="79"/>
        <v>1</v>
      </c>
      <c r="J477" s="149">
        <f t="shared" ca="1" si="78"/>
        <v>1</v>
      </c>
      <c r="K477" s="149">
        <f t="shared" ca="1" si="80"/>
        <v>1</v>
      </c>
      <c r="L477" s="153">
        <f t="shared" si="75"/>
        <v>0</v>
      </c>
      <c r="M477" s="128"/>
      <c r="N477" s="128"/>
      <c r="O477" s="128"/>
      <c r="P477" s="128"/>
      <c r="Q477" s="128"/>
      <c r="R477" s="128"/>
      <c r="S477" s="128"/>
      <c r="T477" s="128"/>
    </row>
    <row r="478" spans="1:20" ht="15" x14ac:dyDescent="0.25">
      <c r="A478" s="410"/>
      <c r="B478" s="384"/>
      <c r="C478" s="164" t="s">
        <v>264</v>
      </c>
      <c r="D478" s="385" t="s">
        <v>263</v>
      </c>
      <c r="E478" s="163">
        <f t="shared" si="82"/>
        <v>0.05</v>
      </c>
      <c r="F478" s="159">
        <v>0</v>
      </c>
      <c r="G478" s="153" t="s">
        <v>202</v>
      </c>
      <c r="H478" s="152" t="str">
        <f t="shared" si="77"/>
        <v>100,00%</v>
      </c>
      <c r="I478" s="158">
        <f t="shared" si="79"/>
        <v>1</v>
      </c>
      <c r="J478" s="149">
        <f t="shared" ca="1" si="78"/>
        <v>1</v>
      </c>
      <c r="K478" s="149">
        <f t="shared" ca="1" si="80"/>
        <v>1</v>
      </c>
      <c r="L478" s="153">
        <f t="shared" si="75"/>
        <v>0</v>
      </c>
      <c r="M478" s="128"/>
      <c r="N478" s="128"/>
      <c r="O478" s="128"/>
      <c r="P478" s="128"/>
      <c r="Q478" s="128"/>
      <c r="R478" s="128"/>
      <c r="S478" s="128"/>
      <c r="T478" s="128"/>
    </row>
    <row r="479" spans="1:20" ht="15" x14ac:dyDescent="0.25">
      <c r="A479" s="410"/>
      <c r="B479" s="384"/>
      <c r="C479" s="164" t="s">
        <v>262</v>
      </c>
      <c r="D479" s="385"/>
      <c r="E479" s="163">
        <f t="shared" si="82"/>
        <v>0.05</v>
      </c>
      <c r="F479" s="159">
        <v>0</v>
      </c>
      <c r="G479" s="153" t="s">
        <v>202</v>
      </c>
      <c r="H479" s="152" t="str">
        <f t="shared" si="77"/>
        <v>100,00%</v>
      </c>
      <c r="I479" s="158">
        <f t="shared" si="79"/>
        <v>1</v>
      </c>
      <c r="J479" s="149">
        <f t="shared" ca="1" si="78"/>
        <v>1</v>
      </c>
      <c r="K479" s="149">
        <f t="shared" ca="1" si="80"/>
        <v>1</v>
      </c>
      <c r="L479" s="153">
        <f t="shared" si="75"/>
        <v>0</v>
      </c>
      <c r="M479" s="128"/>
      <c r="N479" s="128"/>
      <c r="O479" s="128"/>
      <c r="P479" s="128"/>
      <c r="Q479" s="128"/>
      <c r="R479" s="128"/>
      <c r="S479" s="128"/>
      <c r="T479" s="128"/>
    </row>
    <row r="480" spans="1:20" ht="15" x14ac:dyDescent="0.25">
      <c r="A480" s="410"/>
      <c r="B480" s="384"/>
      <c r="C480" s="164" t="s">
        <v>261</v>
      </c>
      <c r="D480" s="385" t="s">
        <v>260</v>
      </c>
      <c r="E480" s="163">
        <f t="shared" si="82"/>
        <v>0.05</v>
      </c>
      <c r="F480" s="159">
        <v>0</v>
      </c>
      <c r="G480" s="153" t="s">
        <v>202</v>
      </c>
      <c r="H480" s="152" t="str">
        <f t="shared" si="77"/>
        <v>100,00%</v>
      </c>
      <c r="I480" s="158">
        <f t="shared" si="79"/>
        <v>1</v>
      </c>
      <c r="J480" s="149">
        <f t="shared" ca="1" si="78"/>
        <v>1</v>
      </c>
      <c r="K480" s="149">
        <f t="shared" ca="1" si="80"/>
        <v>1</v>
      </c>
      <c r="L480" s="153">
        <f t="shared" si="75"/>
        <v>0</v>
      </c>
      <c r="M480" s="128"/>
      <c r="N480" s="128"/>
      <c r="O480" s="128"/>
      <c r="P480" s="128"/>
      <c r="Q480" s="128"/>
      <c r="R480" s="128"/>
      <c r="S480" s="128"/>
      <c r="T480" s="128"/>
    </row>
    <row r="481" spans="1:20" ht="15" x14ac:dyDescent="0.25">
      <c r="A481" s="410"/>
      <c r="B481" s="384"/>
      <c r="C481" s="164" t="s">
        <v>259</v>
      </c>
      <c r="D481" s="385"/>
      <c r="E481" s="163">
        <f t="shared" si="82"/>
        <v>0.05</v>
      </c>
      <c r="F481" s="159">
        <v>0</v>
      </c>
      <c r="G481" s="153" t="s">
        <v>202</v>
      </c>
      <c r="H481" s="152" t="str">
        <f t="shared" si="77"/>
        <v>100,00%</v>
      </c>
      <c r="I481" s="158">
        <f t="shared" si="79"/>
        <v>1</v>
      </c>
      <c r="J481" s="149">
        <f t="shared" ca="1" si="78"/>
        <v>1</v>
      </c>
      <c r="K481" s="149">
        <f t="shared" ca="1" si="80"/>
        <v>1</v>
      </c>
      <c r="L481" s="153">
        <f t="shared" si="75"/>
        <v>0</v>
      </c>
      <c r="M481" s="128"/>
      <c r="N481" s="128"/>
      <c r="O481" s="128"/>
      <c r="P481" s="128"/>
      <c r="Q481" s="128"/>
      <c r="R481" s="128"/>
      <c r="S481" s="128"/>
      <c r="T481" s="128"/>
    </row>
    <row r="482" spans="1:20" ht="15" x14ac:dyDescent="0.25">
      <c r="A482" s="410"/>
      <c r="B482" s="384"/>
      <c r="C482" s="164" t="s">
        <v>258</v>
      </c>
      <c r="D482" s="385" t="s">
        <v>257</v>
      </c>
      <c r="E482" s="163">
        <f t="shared" si="82"/>
        <v>0.05</v>
      </c>
      <c r="F482" s="159">
        <v>0</v>
      </c>
      <c r="G482" s="153" t="s">
        <v>202</v>
      </c>
      <c r="H482" s="152" t="str">
        <f t="shared" si="77"/>
        <v>100,00%</v>
      </c>
      <c r="I482" s="158">
        <f t="shared" si="79"/>
        <v>1</v>
      </c>
      <c r="J482" s="149">
        <f t="shared" ca="1" si="78"/>
        <v>1</v>
      </c>
      <c r="K482" s="149">
        <f t="shared" ca="1" si="80"/>
        <v>1</v>
      </c>
      <c r="L482" s="153">
        <f t="shared" si="75"/>
        <v>0</v>
      </c>
      <c r="M482" s="128"/>
      <c r="N482" s="128"/>
      <c r="O482" s="128"/>
      <c r="P482" s="128"/>
      <c r="Q482" s="128"/>
      <c r="R482" s="128"/>
      <c r="S482" s="128"/>
      <c r="T482" s="128"/>
    </row>
    <row r="483" spans="1:20" ht="15" x14ac:dyDescent="0.25">
      <c r="A483" s="410"/>
      <c r="B483" s="384"/>
      <c r="C483" s="164" t="s">
        <v>256</v>
      </c>
      <c r="D483" s="385"/>
      <c r="E483" s="163">
        <f t="shared" si="82"/>
        <v>0.05</v>
      </c>
      <c r="F483" s="159">
        <v>0</v>
      </c>
      <c r="G483" s="153" t="s">
        <v>202</v>
      </c>
      <c r="H483" s="152" t="str">
        <f t="shared" si="77"/>
        <v>100,00%</v>
      </c>
      <c r="I483" s="158">
        <f t="shared" si="79"/>
        <v>1</v>
      </c>
      <c r="J483" s="149">
        <f t="shared" ca="1" si="78"/>
        <v>1</v>
      </c>
      <c r="K483" s="149">
        <f t="shared" ca="1" si="80"/>
        <v>1</v>
      </c>
      <c r="L483" s="153">
        <f t="shared" si="75"/>
        <v>0</v>
      </c>
      <c r="M483" s="128"/>
      <c r="N483" s="128"/>
      <c r="O483" s="128"/>
      <c r="P483" s="128"/>
      <c r="Q483" s="128"/>
      <c r="R483" s="128"/>
      <c r="S483" s="128"/>
      <c r="T483" s="128"/>
    </row>
    <row r="484" spans="1:20" ht="15" x14ac:dyDescent="0.25">
      <c r="A484" s="410"/>
      <c r="B484" s="406" t="s">
        <v>255</v>
      </c>
      <c r="C484" s="164" t="s">
        <v>254</v>
      </c>
      <c r="D484" s="385" t="s">
        <v>253</v>
      </c>
      <c r="E484" s="163">
        <f t="shared" ref="E484:E495" si="83">0.2/3</f>
        <v>6.6666666666666666E-2</v>
      </c>
      <c r="F484" s="159">
        <v>0</v>
      </c>
      <c r="G484" s="153" t="s">
        <v>202</v>
      </c>
      <c r="H484" s="152" t="str">
        <f t="shared" si="77"/>
        <v>100,00%</v>
      </c>
      <c r="I484" s="158">
        <f t="shared" si="79"/>
        <v>1</v>
      </c>
      <c r="J484" s="149">
        <f t="shared" ca="1" si="78"/>
        <v>1</v>
      </c>
      <c r="K484" s="149">
        <f t="shared" ca="1" si="80"/>
        <v>1</v>
      </c>
      <c r="L484" s="153">
        <f t="shared" si="75"/>
        <v>0</v>
      </c>
      <c r="M484" s="128"/>
      <c r="N484" s="128"/>
      <c r="O484" s="128"/>
      <c r="P484" s="128"/>
      <c r="Q484" s="128"/>
      <c r="R484" s="128"/>
      <c r="S484" s="128"/>
      <c r="T484" s="128"/>
    </row>
    <row r="485" spans="1:20" ht="15" x14ac:dyDescent="0.25">
      <c r="A485" s="410"/>
      <c r="B485" s="406"/>
      <c r="C485" s="164" t="s">
        <v>252</v>
      </c>
      <c r="D485" s="385"/>
      <c r="E485" s="163">
        <f t="shared" si="83"/>
        <v>6.6666666666666666E-2</v>
      </c>
      <c r="F485" s="159">
        <v>0</v>
      </c>
      <c r="G485" s="153" t="s">
        <v>202</v>
      </c>
      <c r="H485" s="152" t="str">
        <f t="shared" si="77"/>
        <v>100,00%</v>
      </c>
      <c r="I485" s="158">
        <f t="shared" si="79"/>
        <v>1</v>
      </c>
      <c r="J485" s="149">
        <f t="shared" ca="1" si="78"/>
        <v>1</v>
      </c>
      <c r="K485" s="149">
        <f t="shared" ca="1" si="80"/>
        <v>1</v>
      </c>
      <c r="L485" s="153">
        <f t="shared" si="75"/>
        <v>0</v>
      </c>
      <c r="M485" s="128"/>
      <c r="N485" s="128"/>
      <c r="O485" s="128"/>
      <c r="P485" s="128"/>
      <c r="Q485" s="128"/>
      <c r="R485" s="128"/>
      <c r="S485" s="128"/>
      <c r="T485" s="128"/>
    </row>
    <row r="486" spans="1:20" ht="15" x14ac:dyDescent="0.25">
      <c r="A486" s="410"/>
      <c r="B486" s="406"/>
      <c r="C486" s="164" t="s">
        <v>251</v>
      </c>
      <c r="D486" s="385"/>
      <c r="E486" s="163">
        <f t="shared" si="83"/>
        <v>6.6666666666666666E-2</v>
      </c>
      <c r="F486" s="159">
        <v>0</v>
      </c>
      <c r="G486" s="153" t="s">
        <v>202</v>
      </c>
      <c r="H486" s="152" t="str">
        <f t="shared" si="77"/>
        <v>100,00%</v>
      </c>
      <c r="I486" s="158">
        <f t="shared" si="79"/>
        <v>1</v>
      </c>
      <c r="J486" s="149">
        <f t="shared" ca="1" si="78"/>
        <v>1</v>
      </c>
      <c r="K486" s="149">
        <f t="shared" ca="1" si="80"/>
        <v>1</v>
      </c>
      <c r="L486" s="153">
        <f t="shared" si="75"/>
        <v>0</v>
      </c>
      <c r="M486" s="128"/>
      <c r="N486" s="128"/>
      <c r="O486" s="128"/>
      <c r="P486" s="128"/>
      <c r="Q486" s="128"/>
      <c r="R486" s="128"/>
      <c r="S486" s="128"/>
      <c r="T486" s="128"/>
    </row>
    <row r="487" spans="1:20" ht="15" x14ac:dyDescent="0.25">
      <c r="A487" s="410"/>
      <c r="B487" s="406"/>
      <c r="C487" s="164" t="s">
        <v>250</v>
      </c>
      <c r="D487" s="385"/>
      <c r="E487" s="163">
        <f t="shared" si="83"/>
        <v>6.6666666666666666E-2</v>
      </c>
      <c r="F487" s="159">
        <v>0</v>
      </c>
      <c r="G487" s="153" t="s">
        <v>202</v>
      </c>
      <c r="H487" s="152" t="str">
        <f t="shared" si="77"/>
        <v>100,00%</v>
      </c>
      <c r="I487" s="158">
        <f t="shared" si="79"/>
        <v>1</v>
      </c>
      <c r="J487" s="149">
        <f t="shared" ca="1" si="78"/>
        <v>1</v>
      </c>
      <c r="K487" s="149">
        <f t="shared" ca="1" si="80"/>
        <v>1</v>
      </c>
      <c r="L487" s="153">
        <f t="shared" si="75"/>
        <v>0</v>
      </c>
      <c r="M487" s="128"/>
      <c r="N487" s="128"/>
      <c r="O487" s="128"/>
      <c r="P487" s="128"/>
      <c r="Q487" s="128"/>
      <c r="R487" s="128"/>
      <c r="S487" s="128"/>
      <c r="T487" s="128"/>
    </row>
    <row r="488" spans="1:20" ht="15" x14ac:dyDescent="0.25">
      <c r="A488" s="410"/>
      <c r="B488" s="406"/>
      <c r="C488" s="164" t="s">
        <v>249</v>
      </c>
      <c r="D488" s="385" t="s">
        <v>248</v>
      </c>
      <c r="E488" s="163">
        <f t="shared" si="83"/>
        <v>6.6666666666666666E-2</v>
      </c>
      <c r="F488" s="159">
        <v>0</v>
      </c>
      <c r="G488" s="153" t="s">
        <v>202</v>
      </c>
      <c r="H488" s="152" t="str">
        <f t="shared" si="77"/>
        <v>100,00%</v>
      </c>
      <c r="I488" s="158">
        <f t="shared" si="79"/>
        <v>1</v>
      </c>
      <c r="J488" s="149">
        <f t="shared" ca="1" si="78"/>
        <v>1</v>
      </c>
      <c r="K488" s="149">
        <f t="shared" ca="1" si="80"/>
        <v>1</v>
      </c>
      <c r="L488" s="153">
        <f t="shared" si="75"/>
        <v>0</v>
      </c>
      <c r="M488" s="128"/>
      <c r="N488" s="128"/>
      <c r="O488" s="128"/>
      <c r="P488" s="128"/>
      <c r="Q488" s="128"/>
      <c r="R488" s="128"/>
      <c r="S488" s="128"/>
      <c r="T488" s="128"/>
    </row>
    <row r="489" spans="1:20" ht="15" x14ac:dyDescent="0.25">
      <c r="A489" s="410"/>
      <c r="B489" s="406"/>
      <c r="C489" s="164" t="s">
        <v>247</v>
      </c>
      <c r="D489" s="385"/>
      <c r="E489" s="163">
        <f t="shared" si="83"/>
        <v>6.6666666666666666E-2</v>
      </c>
      <c r="F489" s="159">
        <v>0</v>
      </c>
      <c r="G489" s="153" t="s">
        <v>202</v>
      </c>
      <c r="H489" s="152" t="str">
        <f t="shared" si="77"/>
        <v>100,00%</v>
      </c>
      <c r="I489" s="158">
        <f t="shared" si="79"/>
        <v>1</v>
      </c>
      <c r="J489" s="149">
        <f t="shared" ca="1" si="78"/>
        <v>1</v>
      </c>
      <c r="K489" s="149">
        <f t="shared" ca="1" si="80"/>
        <v>1</v>
      </c>
      <c r="L489" s="153">
        <f t="shared" ref="L489:L532" si="84">F489*E489</f>
        <v>0</v>
      </c>
      <c r="M489" s="128"/>
      <c r="N489" s="128"/>
      <c r="O489" s="128"/>
      <c r="P489" s="128"/>
      <c r="Q489" s="128"/>
      <c r="R489" s="128"/>
      <c r="S489" s="128"/>
      <c r="T489" s="128"/>
    </row>
    <row r="490" spans="1:20" ht="15" x14ac:dyDescent="0.25">
      <c r="A490" s="410"/>
      <c r="B490" s="406"/>
      <c r="C490" s="164" t="s">
        <v>246</v>
      </c>
      <c r="D490" s="385"/>
      <c r="E490" s="163">
        <f t="shared" si="83"/>
        <v>6.6666666666666666E-2</v>
      </c>
      <c r="F490" s="159">
        <v>0</v>
      </c>
      <c r="G490" s="153" t="s">
        <v>202</v>
      </c>
      <c r="H490" s="152" t="str">
        <f t="shared" si="77"/>
        <v>100,00%</v>
      </c>
      <c r="I490" s="158">
        <f t="shared" si="79"/>
        <v>1</v>
      </c>
      <c r="J490" s="149">
        <f t="shared" ca="1" si="78"/>
        <v>1</v>
      </c>
      <c r="K490" s="149">
        <f t="shared" ca="1" si="80"/>
        <v>1</v>
      </c>
      <c r="L490" s="153">
        <f t="shared" si="84"/>
        <v>0</v>
      </c>
      <c r="M490" s="128"/>
      <c r="N490" s="128"/>
      <c r="O490" s="128"/>
      <c r="P490" s="128"/>
      <c r="Q490" s="128"/>
      <c r="R490" s="128"/>
      <c r="S490" s="128"/>
      <c r="T490" s="128"/>
    </row>
    <row r="491" spans="1:20" ht="15" x14ac:dyDescent="0.25">
      <c r="A491" s="410"/>
      <c r="B491" s="406"/>
      <c r="C491" s="164" t="s">
        <v>245</v>
      </c>
      <c r="D491" s="385"/>
      <c r="E491" s="163">
        <f t="shared" si="83"/>
        <v>6.6666666666666666E-2</v>
      </c>
      <c r="F491" s="159">
        <v>0</v>
      </c>
      <c r="G491" s="153" t="s">
        <v>202</v>
      </c>
      <c r="H491" s="152" t="str">
        <f t="shared" si="77"/>
        <v>100,00%</v>
      </c>
      <c r="I491" s="158">
        <f t="shared" si="79"/>
        <v>1</v>
      </c>
      <c r="J491" s="149">
        <f t="shared" ca="1" si="78"/>
        <v>1</v>
      </c>
      <c r="K491" s="149">
        <f t="shared" ca="1" si="80"/>
        <v>1</v>
      </c>
      <c r="L491" s="153">
        <f t="shared" si="84"/>
        <v>0</v>
      </c>
      <c r="M491" s="128"/>
      <c r="N491" s="128"/>
      <c r="O491" s="128"/>
      <c r="P491" s="128"/>
      <c r="Q491" s="128"/>
      <c r="R491" s="128"/>
      <c r="S491" s="128"/>
      <c r="T491" s="128"/>
    </row>
    <row r="492" spans="1:20" ht="15" x14ac:dyDescent="0.25">
      <c r="A492" s="410"/>
      <c r="B492" s="406"/>
      <c r="C492" s="164" t="s">
        <v>244</v>
      </c>
      <c r="D492" s="385" t="s">
        <v>243</v>
      </c>
      <c r="E492" s="163">
        <f t="shared" si="83"/>
        <v>6.6666666666666666E-2</v>
      </c>
      <c r="F492" s="159">
        <v>0</v>
      </c>
      <c r="G492" s="153" t="s">
        <v>202</v>
      </c>
      <c r="H492" s="152" t="str">
        <f t="shared" si="77"/>
        <v>100,00%</v>
      </c>
      <c r="I492" s="158">
        <f t="shared" si="79"/>
        <v>1</v>
      </c>
      <c r="J492" s="149">
        <f t="shared" ca="1" si="78"/>
        <v>1</v>
      </c>
      <c r="K492" s="149">
        <f t="shared" ca="1" si="80"/>
        <v>1</v>
      </c>
      <c r="L492" s="153">
        <f t="shared" si="84"/>
        <v>0</v>
      </c>
      <c r="M492" s="128"/>
      <c r="N492" s="128"/>
      <c r="O492" s="128"/>
      <c r="P492" s="128"/>
      <c r="Q492" s="128"/>
      <c r="R492" s="128"/>
      <c r="S492" s="128"/>
      <c r="T492" s="128"/>
    </row>
    <row r="493" spans="1:20" ht="15" x14ac:dyDescent="0.25">
      <c r="A493" s="410"/>
      <c r="B493" s="406"/>
      <c r="C493" s="164" t="s">
        <v>242</v>
      </c>
      <c r="D493" s="385"/>
      <c r="E493" s="163">
        <f t="shared" si="83"/>
        <v>6.6666666666666666E-2</v>
      </c>
      <c r="F493" s="159">
        <v>0</v>
      </c>
      <c r="G493" s="153" t="s">
        <v>202</v>
      </c>
      <c r="H493" s="152" t="str">
        <f t="shared" si="77"/>
        <v>100,00%</v>
      </c>
      <c r="I493" s="158">
        <f t="shared" si="79"/>
        <v>1</v>
      </c>
      <c r="J493" s="149">
        <f t="shared" ca="1" si="78"/>
        <v>1</v>
      </c>
      <c r="K493" s="149">
        <f t="shared" ca="1" si="80"/>
        <v>1</v>
      </c>
      <c r="L493" s="153">
        <f t="shared" si="84"/>
        <v>0</v>
      </c>
      <c r="M493" s="128"/>
      <c r="N493" s="128"/>
      <c r="O493" s="128"/>
      <c r="P493" s="128"/>
      <c r="Q493" s="128"/>
      <c r="R493" s="128"/>
      <c r="S493" s="128"/>
      <c r="T493" s="128"/>
    </row>
    <row r="494" spans="1:20" ht="15" x14ac:dyDescent="0.25">
      <c r="A494" s="410"/>
      <c r="B494" s="406"/>
      <c r="C494" s="164" t="s">
        <v>241</v>
      </c>
      <c r="D494" s="385"/>
      <c r="E494" s="163">
        <f t="shared" si="83"/>
        <v>6.6666666666666666E-2</v>
      </c>
      <c r="F494" s="159">
        <v>0</v>
      </c>
      <c r="G494" s="153" t="s">
        <v>202</v>
      </c>
      <c r="H494" s="152" t="str">
        <f t="shared" si="77"/>
        <v>100,00%</v>
      </c>
      <c r="I494" s="158">
        <f t="shared" si="79"/>
        <v>1</v>
      </c>
      <c r="J494" s="149">
        <f t="shared" ca="1" si="78"/>
        <v>1</v>
      </c>
      <c r="K494" s="149">
        <f t="shared" ca="1" si="80"/>
        <v>1</v>
      </c>
      <c r="L494" s="153">
        <f t="shared" si="84"/>
        <v>0</v>
      </c>
      <c r="M494" s="128"/>
      <c r="N494" s="128"/>
      <c r="O494" s="128"/>
      <c r="P494" s="128"/>
      <c r="Q494" s="128"/>
      <c r="R494" s="128"/>
      <c r="S494" s="128"/>
      <c r="T494" s="128"/>
    </row>
    <row r="495" spans="1:20" ht="15" x14ac:dyDescent="0.25">
      <c r="A495" s="410"/>
      <c r="B495" s="406"/>
      <c r="C495" s="164" t="s">
        <v>240</v>
      </c>
      <c r="D495" s="385"/>
      <c r="E495" s="163">
        <f t="shared" si="83"/>
        <v>6.6666666666666666E-2</v>
      </c>
      <c r="F495" s="159">
        <v>0</v>
      </c>
      <c r="G495" s="153" t="s">
        <v>202</v>
      </c>
      <c r="H495" s="152" t="str">
        <f t="shared" si="77"/>
        <v>100,00%</v>
      </c>
      <c r="I495" s="158">
        <f t="shared" si="79"/>
        <v>1</v>
      </c>
      <c r="J495" s="149">
        <f t="shared" ca="1" si="78"/>
        <v>1</v>
      </c>
      <c r="K495" s="149">
        <f t="shared" ca="1" si="80"/>
        <v>1</v>
      </c>
      <c r="L495" s="153">
        <f t="shared" si="84"/>
        <v>0</v>
      </c>
      <c r="M495" s="128"/>
      <c r="N495" s="128"/>
      <c r="O495" s="128"/>
      <c r="P495" s="128"/>
      <c r="Q495" s="128"/>
      <c r="R495" s="128"/>
      <c r="S495" s="128"/>
      <c r="T495" s="128"/>
    </row>
    <row r="496" spans="1:20" ht="44.25" x14ac:dyDescent="0.25">
      <c r="A496" s="410"/>
      <c r="B496" s="165" t="s">
        <v>239</v>
      </c>
      <c r="C496" s="164" t="s">
        <v>238</v>
      </c>
      <c r="D496" s="167" t="s">
        <v>237</v>
      </c>
      <c r="E496" s="166">
        <f>0.2/100</f>
        <v>2E-3</v>
      </c>
      <c r="F496" s="159">
        <v>0</v>
      </c>
      <c r="G496" s="153" t="s">
        <v>202</v>
      </c>
      <c r="H496" s="152" t="str">
        <f t="shared" si="77"/>
        <v>100,00%</v>
      </c>
      <c r="I496" s="158">
        <f t="shared" si="79"/>
        <v>1</v>
      </c>
      <c r="J496" s="149">
        <f t="shared" ca="1" si="78"/>
        <v>1</v>
      </c>
      <c r="K496" s="149">
        <f t="shared" ca="1" si="80"/>
        <v>1</v>
      </c>
      <c r="L496" s="153">
        <f t="shared" si="84"/>
        <v>0</v>
      </c>
      <c r="M496" s="128"/>
      <c r="N496" s="128"/>
      <c r="O496" s="128"/>
      <c r="P496" s="128"/>
      <c r="Q496" s="128"/>
      <c r="R496" s="128"/>
      <c r="S496" s="128"/>
      <c r="T496" s="128"/>
    </row>
    <row r="497" spans="1:20" ht="15" x14ac:dyDescent="0.25">
      <c r="A497" s="410"/>
      <c r="B497" s="384" t="s">
        <v>236</v>
      </c>
      <c r="C497" s="164" t="s">
        <v>235</v>
      </c>
      <c r="D497" s="167"/>
      <c r="E497" s="166">
        <f>0.002*26</f>
        <v>5.2000000000000005E-2</v>
      </c>
      <c r="F497" s="159">
        <v>0</v>
      </c>
      <c r="G497" s="153" t="s">
        <v>202</v>
      </c>
      <c r="H497" s="152" t="str">
        <f t="shared" si="77"/>
        <v>100,00%</v>
      </c>
      <c r="I497" s="158">
        <f t="shared" si="79"/>
        <v>1</v>
      </c>
      <c r="J497" s="149">
        <f t="shared" ca="1" si="78"/>
        <v>1</v>
      </c>
      <c r="K497" s="149">
        <f t="shared" ca="1" si="80"/>
        <v>1</v>
      </c>
      <c r="L497" s="153">
        <f t="shared" si="84"/>
        <v>0</v>
      </c>
      <c r="M497" s="128"/>
      <c r="N497" s="128"/>
      <c r="O497" s="128"/>
      <c r="P497" s="128"/>
      <c r="Q497" s="128"/>
      <c r="R497" s="128"/>
      <c r="S497" s="128"/>
      <c r="T497" s="128"/>
    </row>
    <row r="498" spans="1:20" ht="15" x14ac:dyDescent="0.25">
      <c r="A498" s="410"/>
      <c r="B498" s="384"/>
      <c r="C498" s="164" t="s">
        <v>234</v>
      </c>
      <c r="D498" s="167"/>
      <c r="E498" s="166">
        <f>0.002*26</f>
        <v>5.2000000000000005E-2</v>
      </c>
      <c r="F498" s="159">
        <v>0</v>
      </c>
      <c r="G498" s="153" t="s">
        <v>202</v>
      </c>
      <c r="H498" s="152" t="str">
        <f t="shared" si="77"/>
        <v>100,00%</v>
      </c>
      <c r="I498" s="158">
        <f t="shared" si="79"/>
        <v>1</v>
      </c>
      <c r="J498" s="149">
        <f t="shared" ca="1" si="78"/>
        <v>1</v>
      </c>
      <c r="K498" s="149">
        <f t="shared" ca="1" si="80"/>
        <v>1</v>
      </c>
      <c r="L498" s="153">
        <f t="shared" si="84"/>
        <v>0</v>
      </c>
      <c r="M498" s="128"/>
      <c r="N498" s="128"/>
      <c r="O498" s="128"/>
      <c r="P498" s="128"/>
      <c r="Q498" s="128"/>
      <c r="R498" s="128"/>
      <c r="S498" s="128"/>
      <c r="T498" s="128"/>
    </row>
    <row r="499" spans="1:20" ht="15" x14ac:dyDescent="0.25">
      <c r="A499" s="410"/>
      <c r="B499" s="384"/>
      <c r="C499" s="164" t="s">
        <v>233</v>
      </c>
      <c r="D499" s="167"/>
      <c r="E499" s="166">
        <f>0.002*78</f>
        <v>0.156</v>
      </c>
      <c r="F499" s="159">
        <v>0</v>
      </c>
      <c r="G499" s="153" t="s">
        <v>202</v>
      </c>
      <c r="H499" s="152" t="str">
        <f t="shared" si="77"/>
        <v>100,00%</v>
      </c>
      <c r="I499" s="158">
        <f t="shared" si="79"/>
        <v>1</v>
      </c>
      <c r="J499" s="149">
        <f t="shared" ca="1" si="78"/>
        <v>1</v>
      </c>
      <c r="K499" s="149">
        <f t="shared" ca="1" si="80"/>
        <v>1</v>
      </c>
      <c r="L499" s="153">
        <f t="shared" si="84"/>
        <v>0</v>
      </c>
      <c r="M499" s="128"/>
      <c r="N499" s="128"/>
      <c r="O499" s="128"/>
      <c r="P499" s="128"/>
      <c r="Q499" s="128"/>
      <c r="R499" s="128"/>
      <c r="S499" s="128"/>
      <c r="T499" s="128"/>
    </row>
    <row r="500" spans="1:20" ht="15" x14ac:dyDescent="0.25">
      <c r="A500" s="410"/>
      <c r="B500" s="384"/>
      <c r="C500" s="164" t="s">
        <v>232</v>
      </c>
      <c r="D500" s="167"/>
      <c r="E500" s="166">
        <f>0.002*78</f>
        <v>0.156</v>
      </c>
      <c r="F500" s="159">
        <v>0</v>
      </c>
      <c r="G500" s="153" t="s">
        <v>202</v>
      </c>
      <c r="H500" s="152" t="str">
        <f t="shared" si="77"/>
        <v>100,00%</v>
      </c>
      <c r="I500" s="158">
        <f t="shared" si="79"/>
        <v>1</v>
      </c>
      <c r="J500" s="149">
        <f t="shared" ca="1" si="78"/>
        <v>1</v>
      </c>
      <c r="K500" s="149">
        <f t="shared" ca="1" si="80"/>
        <v>1</v>
      </c>
      <c r="L500" s="153">
        <f t="shared" si="84"/>
        <v>0</v>
      </c>
      <c r="M500" s="128"/>
      <c r="N500" s="128"/>
      <c r="O500" s="128"/>
      <c r="P500" s="128"/>
      <c r="Q500" s="128"/>
      <c r="R500" s="128"/>
      <c r="S500" s="128"/>
      <c r="T500" s="128"/>
    </row>
    <row r="501" spans="1:20" ht="15" x14ac:dyDescent="0.25">
      <c r="A501" s="410"/>
      <c r="B501" s="384"/>
      <c r="C501" s="164" t="s">
        <v>231</v>
      </c>
      <c r="D501" s="167"/>
      <c r="E501" s="166">
        <f t="shared" ref="E501:E508" si="85">0.002*100</f>
        <v>0.2</v>
      </c>
      <c r="F501" s="159">
        <v>0</v>
      </c>
      <c r="G501" s="153" t="s">
        <v>202</v>
      </c>
      <c r="H501" s="152" t="str">
        <f t="shared" si="77"/>
        <v>100,00%</v>
      </c>
      <c r="I501" s="158">
        <f t="shared" si="79"/>
        <v>1</v>
      </c>
      <c r="J501" s="149">
        <f t="shared" ca="1" si="78"/>
        <v>1</v>
      </c>
      <c r="K501" s="149">
        <f t="shared" ca="1" si="80"/>
        <v>1</v>
      </c>
      <c r="L501" s="153">
        <f t="shared" si="84"/>
        <v>0</v>
      </c>
      <c r="M501" s="128"/>
      <c r="N501" s="128"/>
      <c r="O501" s="128"/>
      <c r="P501" s="128"/>
      <c r="Q501" s="128"/>
      <c r="R501" s="128"/>
      <c r="S501" s="128"/>
      <c r="T501" s="128"/>
    </row>
    <row r="502" spans="1:20" ht="15" x14ac:dyDescent="0.25">
      <c r="A502" s="410"/>
      <c r="B502" s="384"/>
      <c r="C502" s="164" t="s">
        <v>230</v>
      </c>
      <c r="D502" s="167"/>
      <c r="E502" s="166">
        <f t="shared" si="85"/>
        <v>0.2</v>
      </c>
      <c r="F502" s="159">
        <v>0</v>
      </c>
      <c r="G502" s="153" t="s">
        <v>202</v>
      </c>
      <c r="H502" s="152" t="str">
        <f t="shared" si="77"/>
        <v>100,00%</v>
      </c>
      <c r="I502" s="158">
        <f t="shared" si="79"/>
        <v>1</v>
      </c>
      <c r="J502" s="149">
        <f t="shared" ca="1" si="78"/>
        <v>1</v>
      </c>
      <c r="K502" s="149">
        <f t="shared" ca="1" si="80"/>
        <v>1</v>
      </c>
      <c r="L502" s="153">
        <f t="shared" si="84"/>
        <v>0</v>
      </c>
      <c r="M502" s="128"/>
      <c r="N502" s="128"/>
      <c r="O502" s="128"/>
      <c r="P502" s="128"/>
      <c r="Q502" s="128"/>
      <c r="R502" s="128"/>
      <c r="S502" s="128"/>
      <c r="T502" s="128"/>
    </row>
    <row r="503" spans="1:20" ht="15" x14ac:dyDescent="0.25">
      <c r="A503" s="410"/>
      <c r="B503" s="384"/>
      <c r="C503" s="164" t="s">
        <v>229</v>
      </c>
      <c r="D503" s="167"/>
      <c r="E503" s="166">
        <f t="shared" si="85"/>
        <v>0.2</v>
      </c>
      <c r="F503" s="159">
        <v>0</v>
      </c>
      <c r="G503" s="153" t="s">
        <v>202</v>
      </c>
      <c r="H503" s="152" t="str">
        <f t="shared" si="77"/>
        <v>100,00%</v>
      </c>
      <c r="I503" s="158">
        <f t="shared" si="79"/>
        <v>1</v>
      </c>
      <c r="J503" s="149">
        <f t="shared" ca="1" si="78"/>
        <v>1</v>
      </c>
      <c r="K503" s="149">
        <f t="shared" ca="1" si="80"/>
        <v>1</v>
      </c>
      <c r="L503" s="153">
        <f t="shared" si="84"/>
        <v>0</v>
      </c>
      <c r="M503" s="128"/>
      <c r="N503" s="128"/>
      <c r="O503" s="128"/>
      <c r="P503" s="128"/>
      <c r="Q503" s="128"/>
      <c r="R503" s="128"/>
      <c r="S503" s="128"/>
      <c r="T503" s="128"/>
    </row>
    <row r="504" spans="1:20" ht="15" x14ac:dyDescent="0.25">
      <c r="A504" s="410"/>
      <c r="B504" s="384"/>
      <c r="C504" s="164" t="s">
        <v>228</v>
      </c>
      <c r="D504" s="167"/>
      <c r="E504" s="166">
        <f t="shared" si="85"/>
        <v>0.2</v>
      </c>
      <c r="F504" s="159">
        <v>0</v>
      </c>
      <c r="G504" s="153" t="s">
        <v>202</v>
      </c>
      <c r="H504" s="152" t="str">
        <f t="shared" si="77"/>
        <v>100,00%</v>
      </c>
      <c r="I504" s="158">
        <f t="shared" si="79"/>
        <v>1</v>
      </c>
      <c r="J504" s="149">
        <f t="shared" ca="1" si="78"/>
        <v>1</v>
      </c>
      <c r="K504" s="149">
        <f t="shared" ca="1" si="80"/>
        <v>1</v>
      </c>
      <c r="L504" s="153">
        <f t="shared" si="84"/>
        <v>0</v>
      </c>
      <c r="M504" s="128"/>
      <c r="N504" s="128"/>
      <c r="O504" s="128"/>
      <c r="P504" s="128"/>
      <c r="Q504" s="128"/>
      <c r="R504" s="128"/>
      <c r="S504" s="128"/>
      <c r="T504" s="128"/>
    </row>
    <row r="505" spans="1:20" ht="15" x14ac:dyDescent="0.25">
      <c r="A505" s="410"/>
      <c r="B505" s="384"/>
      <c r="C505" s="164" t="s">
        <v>227</v>
      </c>
      <c r="D505" s="167"/>
      <c r="E505" s="166">
        <f t="shared" si="85"/>
        <v>0.2</v>
      </c>
      <c r="F505" s="159">
        <v>0</v>
      </c>
      <c r="G505" s="153" t="s">
        <v>202</v>
      </c>
      <c r="H505" s="152" t="str">
        <f t="shared" si="77"/>
        <v>100,00%</v>
      </c>
      <c r="I505" s="158">
        <f t="shared" si="79"/>
        <v>1</v>
      </c>
      <c r="J505" s="149">
        <f t="shared" ca="1" si="78"/>
        <v>1</v>
      </c>
      <c r="K505" s="149">
        <f t="shared" ca="1" si="80"/>
        <v>1</v>
      </c>
      <c r="L505" s="153">
        <f t="shared" si="84"/>
        <v>0</v>
      </c>
      <c r="M505" s="128"/>
      <c r="N505" s="128"/>
      <c r="O505" s="128"/>
      <c r="P505" s="128"/>
      <c r="Q505" s="128"/>
      <c r="R505" s="128"/>
      <c r="S505" s="128"/>
      <c r="T505" s="128"/>
    </row>
    <row r="506" spans="1:20" ht="15" x14ac:dyDescent="0.25">
      <c r="A506" s="410"/>
      <c r="B506" s="384"/>
      <c r="C506" s="164" t="s">
        <v>226</v>
      </c>
      <c r="D506" s="167"/>
      <c r="E506" s="166">
        <f t="shared" si="85"/>
        <v>0.2</v>
      </c>
      <c r="F506" s="159">
        <v>0</v>
      </c>
      <c r="G506" s="153" t="s">
        <v>202</v>
      </c>
      <c r="H506" s="152" t="str">
        <f t="shared" si="77"/>
        <v>100,00%</v>
      </c>
      <c r="I506" s="158">
        <f t="shared" si="79"/>
        <v>1</v>
      </c>
      <c r="J506" s="149">
        <f t="shared" ca="1" si="78"/>
        <v>1</v>
      </c>
      <c r="K506" s="149">
        <f t="shared" ca="1" si="80"/>
        <v>1</v>
      </c>
      <c r="L506" s="153">
        <f t="shared" si="84"/>
        <v>0</v>
      </c>
      <c r="M506" s="128"/>
      <c r="N506" s="128"/>
      <c r="O506" s="128"/>
      <c r="P506" s="128"/>
      <c r="Q506" s="128"/>
      <c r="R506" s="128"/>
      <c r="S506" s="128"/>
      <c r="T506" s="128"/>
    </row>
    <row r="507" spans="1:20" ht="15" x14ac:dyDescent="0.25">
      <c r="A507" s="410"/>
      <c r="B507" s="384"/>
      <c r="C507" s="164" t="s">
        <v>225</v>
      </c>
      <c r="D507" s="167"/>
      <c r="E507" s="166">
        <f t="shared" si="85"/>
        <v>0.2</v>
      </c>
      <c r="F507" s="159">
        <v>0</v>
      </c>
      <c r="G507" s="153" t="s">
        <v>202</v>
      </c>
      <c r="H507" s="152" t="str">
        <f t="shared" si="77"/>
        <v>100,00%</v>
      </c>
      <c r="I507" s="158">
        <f t="shared" si="79"/>
        <v>1</v>
      </c>
      <c r="J507" s="149">
        <f t="shared" ca="1" si="78"/>
        <v>1</v>
      </c>
      <c r="K507" s="149">
        <f t="shared" ca="1" si="80"/>
        <v>1</v>
      </c>
      <c r="L507" s="153">
        <f t="shared" si="84"/>
        <v>0</v>
      </c>
      <c r="M507" s="128"/>
      <c r="N507" s="128"/>
      <c r="O507" s="128"/>
      <c r="P507" s="128"/>
      <c r="Q507" s="128"/>
      <c r="R507" s="128"/>
      <c r="S507" s="128"/>
      <c r="T507" s="128"/>
    </row>
    <row r="508" spans="1:20" ht="15" x14ac:dyDescent="0.25">
      <c r="A508" s="410"/>
      <c r="B508" s="384"/>
      <c r="C508" s="164" t="s">
        <v>224</v>
      </c>
      <c r="D508" s="167"/>
      <c r="E508" s="166">
        <f t="shared" si="85"/>
        <v>0.2</v>
      </c>
      <c r="F508" s="159">
        <v>0</v>
      </c>
      <c r="G508" s="153" t="s">
        <v>202</v>
      </c>
      <c r="H508" s="152" t="str">
        <f t="shared" si="77"/>
        <v>100,00%</v>
      </c>
      <c r="I508" s="158">
        <f t="shared" si="79"/>
        <v>1</v>
      </c>
      <c r="J508" s="149">
        <f t="shared" ca="1" si="78"/>
        <v>1</v>
      </c>
      <c r="K508" s="149">
        <f t="shared" ca="1" si="80"/>
        <v>1</v>
      </c>
      <c r="L508" s="153">
        <f t="shared" si="84"/>
        <v>0</v>
      </c>
      <c r="M508" s="128"/>
      <c r="N508" s="128"/>
      <c r="O508" s="128"/>
      <c r="P508" s="128"/>
      <c r="Q508" s="128"/>
      <c r="R508" s="128"/>
      <c r="S508" s="128"/>
      <c r="T508" s="128"/>
    </row>
    <row r="509" spans="1:20" ht="15" x14ac:dyDescent="0.25">
      <c r="A509" s="410"/>
      <c r="B509" s="384" t="s">
        <v>223</v>
      </c>
      <c r="C509" s="164" t="s">
        <v>222</v>
      </c>
      <c r="D509" s="385" t="s">
        <v>221</v>
      </c>
      <c r="E509" s="163">
        <f t="shared" ref="E509:E514" si="86">0.2/6</f>
        <v>3.3333333333333333E-2</v>
      </c>
      <c r="F509" s="159">
        <v>0</v>
      </c>
      <c r="G509" s="153" t="s">
        <v>202</v>
      </c>
      <c r="H509" s="152" t="str">
        <f t="shared" ref="H509:H522" si="87">IF(G509="O",(($O$13-(F509*E509))/($O$13)),"100,00%")</f>
        <v>100,00%</v>
      </c>
      <c r="I509" s="158">
        <f t="shared" si="79"/>
        <v>1</v>
      </c>
      <c r="J509" s="149">
        <f t="shared" ref="J509:J522" ca="1" si="88">(($O$13-(F509*E509))/($O$13))</f>
        <v>1</v>
      </c>
      <c r="K509" s="149">
        <f t="shared" ca="1" si="80"/>
        <v>1</v>
      </c>
      <c r="L509" s="153">
        <f t="shared" si="84"/>
        <v>0</v>
      </c>
      <c r="M509" s="128"/>
      <c r="N509" s="128"/>
      <c r="O509" s="128"/>
      <c r="P509" s="128"/>
      <c r="Q509" s="128"/>
      <c r="R509" s="128"/>
      <c r="S509" s="128"/>
      <c r="T509" s="128"/>
    </row>
    <row r="510" spans="1:20" ht="15" x14ac:dyDescent="0.25">
      <c r="A510" s="410"/>
      <c r="B510" s="384"/>
      <c r="C510" s="164" t="s">
        <v>220</v>
      </c>
      <c r="D510" s="385"/>
      <c r="E510" s="163">
        <f t="shared" si="86"/>
        <v>3.3333333333333333E-2</v>
      </c>
      <c r="F510" s="159">
        <v>0</v>
      </c>
      <c r="G510" s="153" t="s">
        <v>202</v>
      </c>
      <c r="H510" s="152" t="str">
        <f t="shared" si="87"/>
        <v>100,00%</v>
      </c>
      <c r="I510" s="158">
        <f t="shared" ref="I510:I522" si="89">I509*H510</f>
        <v>1</v>
      </c>
      <c r="J510" s="149">
        <f t="shared" ca="1" si="88"/>
        <v>1</v>
      </c>
      <c r="K510" s="149">
        <f t="shared" ref="K510:K522" ca="1" si="90">K509*J510</f>
        <v>1</v>
      </c>
      <c r="L510" s="153">
        <f t="shared" si="84"/>
        <v>0</v>
      </c>
      <c r="M510" s="128"/>
      <c r="N510" s="128"/>
      <c r="O510" s="128"/>
      <c r="P510" s="128"/>
      <c r="Q510" s="128"/>
      <c r="R510" s="128"/>
      <c r="S510" s="128"/>
      <c r="T510" s="128"/>
    </row>
    <row r="511" spans="1:20" ht="15" x14ac:dyDescent="0.25">
      <c r="A511" s="410"/>
      <c r="B511" s="384"/>
      <c r="C511" s="164" t="s">
        <v>219</v>
      </c>
      <c r="D511" s="385"/>
      <c r="E511" s="163">
        <f t="shared" si="86"/>
        <v>3.3333333333333333E-2</v>
      </c>
      <c r="F511" s="159">
        <v>0</v>
      </c>
      <c r="G511" s="153" t="s">
        <v>202</v>
      </c>
      <c r="H511" s="152" t="str">
        <f t="shared" si="87"/>
        <v>100,00%</v>
      </c>
      <c r="I511" s="158">
        <f t="shared" si="89"/>
        <v>1</v>
      </c>
      <c r="J511" s="149">
        <f t="shared" ca="1" si="88"/>
        <v>1</v>
      </c>
      <c r="K511" s="149">
        <f t="shared" ca="1" si="90"/>
        <v>1</v>
      </c>
      <c r="L511" s="153">
        <f t="shared" si="84"/>
        <v>0</v>
      </c>
      <c r="M511" s="128"/>
      <c r="N511" s="128"/>
      <c r="O511" s="128"/>
      <c r="P511" s="128"/>
      <c r="Q511" s="128"/>
      <c r="R511" s="128"/>
      <c r="S511" s="128"/>
      <c r="T511" s="128"/>
    </row>
    <row r="512" spans="1:20" ht="15" x14ac:dyDescent="0.25">
      <c r="A512" s="410"/>
      <c r="B512" s="384"/>
      <c r="C512" s="164" t="s">
        <v>218</v>
      </c>
      <c r="D512" s="385"/>
      <c r="E512" s="163">
        <f t="shared" si="86"/>
        <v>3.3333333333333333E-2</v>
      </c>
      <c r="F512" s="159">
        <v>0</v>
      </c>
      <c r="G512" s="153" t="s">
        <v>202</v>
      </c>
      <c r="H512" s="152" t="str">
        <f t="shared" si="87"/>
        <v>100,00%</v>
      </c>
      <c r="I512" s="158">
        <f t="shared" si="89"/>
        <v>1</v>
      </c>
      <c r="J512" s="149">
        <f t="shared" ca="1" si="88"/>
        <v>1</v>
      </c>
      <c r="K512" s="149">
        <f t="shared" ca="1" si="90"/>
        <v>1</v>
      </c>
      <c r="L512" s="153">
        <f t="shared" si="84"/>
        <v>0</v>
      </c>
      <c r="M512" s="128"/>
      <c r="N512" s="128"/>
      <c r="O512" s="128"/>
      <c r="P512" s="128"/>
      <c r="Q512" s="128"/>
      <c r="R512" s="128"/>
      <c r="S512" s="128"/>
      <c r="T512" s="128"/>
    </row>
    <row r="513" spans="1:20" ht="15" x14ac:dyDescent="0.25">
      <c r="A513" s="410"/>
      <c r="B513" s="384"/>
      <c r="C513" s="164" t="s">
        <v>217</v>
      </c>
      <c r="D513" s="385"/>
      <c r="E513" s="163">
        <f t="shared" si="86"/>
        <v>3.3333333333333333E-2</v>
      </c>
      <c r="F513" s="159">
        <v>0</v>
      </c>
      <c r="G513" s="153" t="s">
        <v>202</v>
      </c>
      <c r="H513" s="152" t="str">
        <f t="shared" si="87"/>
        <v>100,00%</v>
      </c>
      <c r="I513" s="158">
        <f t="shared" si="89"/>
        <v>1</v>
      </c>
      <c r="J513" s="149">
        <f t="shared" ca="1" si="88"/>
        <v>1</v>
      </c>
      <c r="K513" s="149">
        <f t="shared" ca="1" si="90"/>
        <v>1</v>
      </c>
      <c r="L513" s="153">
        <f t="shared" si="84"/>
        <v>0</v>
      </c>
      <c r="M513" s="128"/>
      <c r="N513" s="128"/>
      <c r="O513" s="128"/>
      <c r="P513" s="128"/>
      <c r="Q513" s="128"/>
      <c r="R513" s="128"/>
      <c r="S513" s="128"/>
      <c r="T513" s="128"/>
    </row>
    <row r="514" spans="1:20" ht="15" x14ac:dyDescent="0.25">
      <c r="A514" s="410"/>
      <c r="B514" s="384"/>
      <c r="C514" s="164" t="s">
        <v>216</v>
      </c>
      <c r="D514" s="385"/>
      <c r="E514" s="163">
        <f t="shared" si="86"/>
        <v>3.3333333333333333E-2</v>
      </c>
      <c r="F514" s="159">
        <v>0</v>
      </c>
      <c r="G514" s="153" t="s">
        <v>202</v>
      </c>
      <c r="H514" s="152" t="str">
        <f t="shared" si="87"/>
        <v>100,00%</v>
      </c>
      <c r="I514" s="158">
        <f t="shared" si="89"/>
        <v>1</v>
      </c>
      <c r="J514" s="149">
        <f t="shared" ca="1" si="88"/>
        <v>1</v>
      </c>
      <c r="K514" s="149">
        <f t="shared" ca="1" si="90"/>
        <v>1</v>
      </c>
      <c r="L514" s="153">
        <f t="shared" si="84"/>
        <v>0</v>
      </c>
      <c r="M514" s="128"/>
      <c r="N514" s="128"/>
      <c r="O514" s="128"/>
      <c r="P514" s="128"/>
      <c r="Q514" s="128"/>
      <c r="R514" s="128"/>
      <c r="S514" s="128"/>
      <c r="T514" s="128"/>
    </row>
    <row r="515" spans="1:20" ht="15" x14ac:dyDescent="0.25">
      <c r="A515" s="386" t="s">
        <v>215</v>
      </c>
      <c r="B515" s="387"/>
      <c r="C515" s="390" t="s">
        <v>214</v>
      </c>
      <c r="D515" s="161" t="s">
        <v>212</v>
      </c>
      <c r="E515" s="160">
        <v>0.5</v>
      </c>
      <c r="F515" s="159">
        <v>0</v>
      </c>
      <c r="G515" s="153" t="s">
        <v>202</v>
      </c>
      <c r="H515" s="152" t="str">
        <f t="shared" si="87"/>
        <v>100,00%</v>
      </c>
      <c r="I515" s="158">
        <f t="shared" si="89"/>
        <v>1</v>
      </c>
      <c r="J515" s="149">
        <f t="shared" ca="1" si="88"/>
        <v>1</v>
      </c>
      <c r="K515" s="149">
        <f t="shared" ca="1" si="90"/>
        <v>1</v>
      </c>
      <c r="L515" s="153">
        <f t="shared" si="84"/>
        <v>0</v>
      </c>
      <c r="M515" s="128"/>
      <c r="N515" s="128"/>
      <c r="O515" s="128"/>
      <c r="P515" s="128"/>
      <c r="Q515" s="128"/>
      <c r="R515" s="128"/>
      <c r="S515" s="128"/>
      <c r="T515" s="128"/>
    </row>
    <row r="516" spans="1:20" ht="15" x14ac:dyDescent="0.25">
      <c r="A516" s="386"/>
      <c r="B516" s="387"/>
      <c r="C516" s="390"/>
      <c r="D516" s="161" t="s">
        <v>211</v>
      </c>
      <c r="E516" s="160">
        <v>0.25</v>
      </c>
      <c r="F516" s="159">
        <v>0</v>
      </c>
      <c r="G516" s="153" t="s">
        <v>202</v>
      </c>
      <c r="H516" s="152" t="str">
        <f t="shared" si="87"/>
        <v>100,00%</v>
      </c>
      <c r="I516" s="158">
        <f t="shared" si="89"/>
        <v>1</v>
      </c>
      <c r="J516" s="149">
        <f t="shared" ca="1" si="88"/>
        <v>1</v>
      </c>
      <c r="K516" s="149">
        <f t="shared" ca="1" si="90"/>
        <v>1</v>
      </c>
      <c r="L516" s="153">
        <f t="shared" si="84"/>
        <v>0</v>
      </c>
      <c r="M516" s="128"/>
      <c r="N516" s="128"/>
      <c r="O516" s="128"/>
      <c r="P516" s="128"/>
      <c r="Q516" s="128"/>
      <c r="R516" s="128"/>
      <c r="S516" s="128"/>
      <c r="T516" s="128"/>
    </row>
    <row r="517" spans="1:20" ht="15" x14ac:dyDescent="0.25">
      <c r="A517" s="386"/>
      <c r="B517" s="387"/>
      <c r="C517" s="390"/>
      <c r="D517" s="161" t="s">
        <v>210</v>
      </c>
      <c r="E517" s="160">
        <v>0.13</v>
      </c>
      <c r="F517" s="159">
        <v>0</v>
      </c>
      <c r="G517" s="153" t="s">
        <v>202</v>
      </c>
      <c r="H517" s="152" t="str">
        <f t="shared" si="87"/>
        <v>100,00%</v>
      </c>
      <c r="I517" s="158">
        <f t="shared" si="89"/>
        <v>1</v>
      </c>
      <c r="J517" s="149">
        <f t="shared" ca="1" si="88"/>
        <v>1</v>
      </c>
      <c r="K517" s="149">
        <f t="shared" ca="1" si="90"/>
        <v>1</v>
      </c>
      <c r="L517" s="153">
        <f t="shared" si="84"/>
        <v>0</v>
      </c>
      <c r="M517" s="128"/>
      <c r="N517" s="128"/>
      <c r="O517" s="128"/>
      <c r="P517" s="128"/>
      <c r="Q517" s="128"/>
      <c r="R517" s="128"/>
      <c r="S517" s="128"/>
      <c r="T517" s="128"/>
    </row>
    <row r="518" spans="1:20" ht="15" x14ac:dyDescent="0.25">
      <c r="A518" s="386"/>
      <c r="B518" s="387"/>
      <c r="C518" s="390"/>
      <c r="D518" s="161" t="s">
        <v>209</v>
      </c>
      <c r="E518" s="160">
        <v>0.5</v>
      </c>
      <c r="F518" s="159">
        <v>0</v>
      </c>
      <c r="G518" s="153" t="s">
        <v>202</v>
      </c>
      <c r="H518" s="152" t="str">
        <f t="shared" si="87"/>
        <v>100,00%</v>
      </c>
      <c r="I518" s="158">
        <f t="shared" si="89"/>
        <v>1</v>
      </c>
      <c r="J518" s="149">
        <f t="shared" ca="1" si="88"/>
        <v>1</v>
      </c>
      <c r="K518" s="149">
        <f t="shared" ca="1" si="90"/>
        <v>1</v>
      </c>
      <c r="L518" s="153">
        <f t="shared" si="84"/>
        <v>0</v>
      </c>
      <c r="M518" s="128"/>
      <c r="N518" s="128"/>
      <c r="O518" s="128"/>
      <c r="P518" s="128"/>
      <c r="Q518" s="128"/>
      <c r="R518" s="128"/>
      <c r="S518" s="128"/>
      <c r="T518" s="128"/>
    </row>
    <row r="519" spans="1:20" ht="15" x14ac:dyDescent="0.25">
      <c r="A519" s="386"/>
      <c r="B519" s="387"/>
      <c r="C519" s="390" t="s">
        <v>213</v>
      </c>
      <c r="D519" s="161" t="s">
        <v>212</v>
      </c>
      <c r="E519" s="160">
        <v>0.5</v>
      </c>
      <c r="F519" s="159">
        <v>0</v>
      </c>
      <c r="G519" s="153" t="s">
        <v>202</v>
      </c>
      <c r="H519" s="152" t="str">
        <f t="shared" si="87"/>
        <v>100,00%</v>
      </c>
      <c r="I519" s="158">
        <f t="shared" si="89"/>
        <v>1</v>
      </c>
      <c r="J519" s="149">
        <f t="shared" ca="1" si="88"/>
        <v>1</v>
      </c>
      <c r="K519" s="149">
        <f t="shared" ca="1" si="90"/>
        <v>1</v>
      </c>
      <c r="L519" s="153">
        <f t="shared" si="84"/>
        <v>0</v>
      </c>
      <c r="M519" s="128"/>
      <c r="N519" s="128"/>
      <c r="O519" s="128"/>
      <c r="P519" s="128"/>
      <c r="Q519" s="128"/>
      <c r="R519" s="128"/>
      <c r="S519" s="128"/>
      <c r="T519" s="128"/>
    </row>
    <row r="520" spans="1:20" ht="15" x14ac:dyDescent="0.25">
      <c r="A520" s="386"/>
      <c r="B520" s="387"/>
      <c r="C520" s="390"/>
      <c r="D520" s="161" t="s">
        <v>211</v>
      </c>
      <c r="E520" s="160">
        <v>0.25</v>
      </c>
      <c r="F520" s="159">
        <v>0</v>
      </c>
      <c r="G520" s="153" t="s">
        <v>202</v>
      </c>
      <c r="H520" s="152" t="str">
        <f t="shared" si="87"/>
        <v>100,00%</v>
      </c>
      <c r="I520" s="158">
        <f t="shared" si="89"/>
        <v>1</v>
      </c>
      <c r="J520" s="149">
        <f t="shared" ca="1" si="88"/>
        <v>1</v>
      </c>
      <c r="K520" s="149">
        <f t="shared" ca="1" si="90"/>
        <v>1</v>
      </c>
      <c r="L520" s="153">
        <f t="shared" si="84"/>
        <v>0</v>
      </c>
      <c r="M520" s="128"/>
      <c r="N520" s="128"/>
      <c r="O520" s="128"/>
      <c r="P520" s="128"/>
      <c r="Q520" s="128"/>
      <c r="R520" s="128"/>
      <c r="S520" s="128"/>
      <c r="T520" s="128"/>
    </row>
    <row r="521" spans="1:20" ht="15" x14ac:dyDescent="0.25">
      <c r="A521" s="386"/>
      <c r="B521" s="387"/>
      <c r="C521" s="390"/>
      <c r="D521" s="161" t="s">
        <v>210</v>
      </c>
      <c r="E521" s="160">
        <v>0.13</v>
      </c>
      <c r="F521" s="159">
        <v>0</v>
      </c>
      <c r="G521" s="153" t="s">
        <v>202</v>
      </c>
      <c r="H521" s="152" t="str">
        <f t="shared" si="87"/>
        <v>100,00%</v>
      </c>
      <c r="I521" s="158">
        <f t="shared" si="89"/>
        <v>1</v>
      </c>
      <c r="J521" s="149">
        <f t="shared" ca="1" si="88"/>
        <v>1</v>
      </c>
      <c r="K521" s="149">
        <f t="shared" ca="1" si="90"/>
        <v>1</v>
      </c>
      <c r="L521" s="153">
        <f t="shared" si="84"/>
        <v>0</v>
      </c>
      <c r="M521" s="128"/>
      <c r="N521" s="128"/>
      <c r="O521" s="128"/>
      <c r="P521" s="128"/>
      <c r="Q521" s="128"/>
      <c r="R521" s="128"/>
      <c r="S521" s="128"/>
      <c r="T521" s="128"/>
    </row>
    <row r="522" spans="1:20" ht="15.75" thickBot="1" x14ac:dyDescent="0.3">
      <c r="A522" s="388"/>
      <c r="B522" s="389"/>
      <c r="C522" s="391"/>
      <c r="D522" s="156" t="s">
        <v>209</v>
      </c>
      <c r="E522" s="155">
        <v>0.5</v>
      </c>
      <c r="F522" s="154">
        <v>0</v>
      </c>
      <c r="G522" s="153" t="s">
        <v>202</v>
      </c>
      <c r="H522" s="152" t="str">
        <f t="shared" si="87"/>
        <v>100,00%</v>
      </c>
      <c r="I522" s="151">
        <f t="shared" si="89"/>
        <v>1</v>
      </c>
      <c r="J522" s="150">
        <f t="shared" ca="1" si="88"/>
        <v>1</v>
      </c>
      <c r="K522" s="149">
        <f t="shared" ca="1" si="90"/>
        <v>1</v>
      </c>
      <c r="L522" s="153">
        <f t="shared" si="84"/>
        <v>0</v>
      </c>
      <c r="M522" s="128"/>
      <c r="N522" s="128"/>
      <c r="O522" s="128"/>
      <c r="P522" s="128"/>
      <c r="Q522" s="128"/>
      <c r="R522" s="128"/>
      <c r="S522" s="128"/>
      <c r="T522" s="128"/>
    </row>
    <row r="523" spans="1:20" ht="16.5" thickBot="1" x14ac:dyDescent="0.3">
      <c r="A523" s="369" t="s">
        <v>201</v>
      </c>
      <c r="B523" s="370"/>
      <c r="C523" s="370"/>
      <c r="D523" s="370"/>
      <c r="E523" s="370"/>
      <c r="F523" s="370"/>
      <c r="G523" s="370"/>
      <c r="H523" s="371"/>
      <c r="I523" s="147">
        <f>I522</f>
        <v>1</v>
      </c>
      <c r="J523" s="148"/>
      <c r="K523" s="147">
        <f ca="1">K522</f>
        <v>1</v>
      </c>
      <c r="L523" s="128"/>
      <c r="M523" s="128"/>
      <c r="N523" s="128"/>
      <c r="O523" s="128"/>
      <c r="P523" s="128"/>
      <c r="Q523" s="128"/>
      <c r="R523" s="128"/>
      <c r="S523" s="128"/>
      <c r="T523" s="128"/>
    </row>
    <row r="524" spans="1:20" ht="16.5" thickBot="1" x14ac:dyDescent="0.3">
      <c r="A524" s="427" t="s">
        <v>208</v>
      </c>
      <c r="B524" s="428"/>
      <c r="C524" s="428"/>
      <c r="D524" s="428"/>
      <c r="E524" s="428"/>
      <c r="F524" s="428"/>
      <c r="G524" s="428"/>
      <c r="H524" s="428"/>
      <c r="I524" s="428"/>
      <c r="J524" s="428"/>
      <c r="K524" s="429"/>
      <c r="L524" s="128"/>
      <c r="M524" s="128"/>
      <c r="N524" s="128"/>
      <c r="O524" s="128"/>
      <c r="P524" s="128"/>
      <c r="Q524" s="128"/>
      <c r="R524" s="128"/>
      <c r="S524" s="128"/>
      <c r="T524" s="128"/>
    </row>
    <row r="525" spans="1:20" ht="15" customHeight="1" thickBot="1" x14ac:dyDescent="0.3">
      <c r="A525" s="380" t="s">
        <v>204</v>
      </c>
      <c r="B525" s="381"/>
      <c r="C525" s="378" t="s">
        <v>207</v>
      </c>
      <c r="D525" s="378"/>
      <c r="E525" s="144">
        <v>1</v>
      </c>
      <c r="F525" s="143">
        <v>0</v>
      </c>
      <c r="G525" s="143" t="s">
        <v>202</v>
      </c>
      <c r="H525" s="142" t="str">
        <f>IF(G525="O",(($O$14-(F525*E525))/($O$14)),"100,00%")</f>
        <v>100,00%</v>
      </c>
      <c r="I525" s="141" t="str">
        <f>H525</f>
        <v>100,00%</v>
      </c>
      <c r="J525" s="140" t="e">
        <f ca="1">(($O$14-(F525*E525))/($O$14))</f>
        <v>#DIV/0!</v>
      </c>
      <c r="K525" s="139" t="e">
        <f ca="1">J525</f>
        <v>#DIV/0!</v>
      </c>
      <c r="L525" s="212">
        <f t="shared" si="84"/>
        <v>0</v>
      </c>
      <c r="M525" s="128"/>
      <c r="N525" s="128"/>
      <c r="O525" s="128"/>
      <c r="P525" s="128"/>
      <c r="Q525" s="128"/>
      <c r="R525" s="128"/>
      <c r="S525" s="128"/>
      <c r="T525" s="128"/>
    </row>
    <row r="526" spans="1:20" ht="15" customHeight="1" thickBot="1" x14ac:dyDescent="0.3">
      <c r="A526" s="209"/>
      <c r="B526" s="210"/>
      <c r="C526" s="210"/>
      <c r="D526" s="210" t="s">
        <v>201</v>
      </c>
      <c r="E526" s="210"/>
      <c r="F526" s="210"/>
      <c r="G526" s="210"/>
      <c r="H526" s="211"/>
      <c r="I526" s="132" t="str">
        <f>I525</f>
        <v>100,00%</v>
      </c>
      <c r="J526" s="131"/>
      <c r="K526" s="130" t="e">
        <f ca="1">K525</f>
        <v>#DIV/0!</v>
      </c>
      <c r="L526" s="128"/>
      <c r="M526" s="128"/>
      <c r="N526" s="128"/>
      <c r="O526" s="128"/>
      <c r="P526" s="128"/>
      <c r="Q526" s="128"/>
      <c r="R526" s="128"/>
      <c r="S526" s="128"/>
      <c r="T526" s="128"/>
    </row>
    <row r="527" spans="1:20" ht="15.75" thickBot="1" x14ac:dyDescent="0.3">
      <c r="A527" s="382" t="s">
        <v>204</v>
      </c>
      <c r="B527" s="383"/>
      <c r="C527" s="379" t="s">
        <v>203</v>
      </c>
      <c r="D527" s="379"/>
      <c r="E527" s="138">
        <v>1</v>
      </c>
      <c r="F527" s="137">
        <v>0</v>
      </c>
      <c r="G527" s="137" t="s">
        <v>202</v>
      </c>
      <c r="H527" s="136" t="str">
        <f>IF(G527="O",(($O$14-(F527*E527))/($O$14)),"100,00%")</f>
        <v>100,00%</v>
      </c>
      <c r="I527" s="135" t="str">
        <f>H527</f>
        <v>100,00%</v>
      </c>
      <c r="J527" s="134" t="e">
        <f ca="1">(($O$14-(F527*E527))/($O$14))</f>
        <v>#DIV/0!</v>
      </c>
      <c r="K527" s="133" t="e">
        <f ca="1">J527</f>
        <v>#DIV/0!</v>
      </c>
      <c r="L527" s="212">
        <f t="shared" si="84"/>
        <v>0</v>
      </c>
      <c r="M527" s="128"/>
      <c r="N527" s="128"/>
      <c r="O527" s="128"/>
      <c r="P527" s="128"/>
      <c r="Q527" s="128"/>
      <c r="R527" s="128"/>
      <c r="S527" s="128"/>
      <c r="T527" s="128"/>
    </row>
    <row r="528" spans="1:20" ht="16.5" thickBot="1" x14ac:dyDescent="0.3">
      <c r="A528" s="369" t="s">
        <v>201</v>
      </c>
      <c r="B528" s="370"/>
      <c r="C528" s="370"/>
      <c r="D528" s="370"/>
      <c r="E528" s="370"/>
      <c r="F528" s="370"/>
      <c r="G528" s="370"/>
      <c r="H528" s="371"/>
      <c r="I528" s="145" t="str">
        <f>I527</f>
        <v>100,00%</v>
      </c>
      <c r="J528" s="131"/>
      <c r="K528" s="130" t="e">
        <f ca="1">K527</f>
        <v>#DIV/0!</v>
      </c>
      <c r="L528" s="128"/>
      <c r="M528" s="128"/>
      <c r="N528" s="128"/>
      <c r="O528" s="128"/>
      <c r="P528" s="128"/>
      <c r="Q528" s="128"/>
      <c r="R528" s="128"/>
      <c r="S528" s="128"/>
      <c r="T528" s="128"/>
    </row>
    <row r="529" spans="1:20" ht="16.5" thickBot="1" x14ac:dyDescent="0.3">
      <c r="A529" s="430" t="s">
        <v>206</v>
      </c>
      <c r="B529" s="431"/>
      <c r="C529" s="431"/>
      <c r="D529" s="431"/>
      <c r="E529" s="431"/>
      <c r="F529" s="431"/>
      <c r="G529" s="431"/>
      <c r="H529" s="431"/>
      <c r="I529" s="431"/>
      <c r="J529" s="432"/>
      <c r="K529" s="433"/>
      <c r="L529" s="128"/>
      <c r="M529" s="128"/>
      <c r="N529" s="128"/>
      <c r="O529" s="128"/>
      <c r="P529" s="128"/>
      <c r="Q529" s="128"/>
      <c r="R529" s="128"/>
      <c r="S529" s="128"/>
      <c r="T529" s="128"/>
    </row>
    <row r="530" spans="1:20" ht="15" customHeight="1" thickBot="1" x14ac:dyDescent="0.3">
      <c r="A530" s="380" t="s">
        <v>204</v>
      </c>
      <c r="B530" s="381"/>
      <c r="C530" s="378" t="s">
        <v>205</v>
      </c>
      <c r="D530" s="378"/>
      <c r="E530" s="144">
        <v>1</v>
      </c>
      <c r="F530" s="143">
        <v>0</v>
      </c>
      <c r="G530" s="143" t="s">
        <v>202</v>
      </c>
      <c r="H530" s="142" t="str">
        <f>IF(G530="O",(($O$15-(F530*E530))/($O$15)),"100,00%")</f>
        <v>100,00%</v>
      </c>
      <c r="I530" s="141" t="str">
        <f>H530</f>
        <v>100,00%</v>
      </c>
      <c r="J530" s="140" t="e">
        <f ca="1">(($O$15-(F530*E530))/($O$15))</f>
        <v>#DIV/0!</v>
      </c>
      <c r="K530" s="139" t="e">
        <f ca="1">J530</f>
        <v>#DIV/0!</v>
      </c>
      <c r="L530" s="212">
        <f t="shared" si="84"/>
        <v>0</v>
      </c>
      <c r="M530" s="128"/>
      <c r="N530" s="128"/>
      <c r="O530" s="128"/>
      <c r="P530" s="128"/>
      <c r="Q530" s="128"/>
      <c r="R530" s="128"/>
      <c r="S530" s="128"/>
      <c r="T530" s="128"/>
    </row>
    <row r="531" spans="1:20" ht="16.5" thickBot="1" x14ac:dyDescent="0.3">
      <c r="A531" s="209"/>
      <c r="B531" s="210"/>
      <c r="C531" s="210"/>
      <c r="D531" s="210" t="s">
        <v>201</v>
      </c>
      <c r="E531" s="210"/>
      <c r="F531" s="210"/>
      <c r="G531" s="210"/>
      <c r="H531" s="211"/>
      <c r="I531" s="132" t="str">
        <f>I530</f>
        <v>100,00%</v>
      </c>
      <c r="J531" s="131"/>
      <c r="K531" s="130" t="e">
        <f ca="1">K530</f>
        <v>#DIV/0!</v>
      </c>
      <c r="L531" s="128"/>
      <c r="M531" s="128"/>
      <c r="N531" s="128"/>
      <c r="O531" s="128"/>
      <c r="P531" s="128"/>
      <c r="Q531" s="128"/>
      <c r="R531" s="128"/>
      <c r="S531" s="128"/>
      <c r="T531" s="128"/>
    </row>
    <row r="532" spans="1:20" ht="15.75" thickBot="1" x14ac:dyDescent="0.3">
      <c r="A532" s="382" t="s">
        <v>204</v>
      </c>
      <c r="B532" s="383"/>
      <c r="C532" s="379" t="s">
        <v>203</v>
      </c>
      <c r="D532" s="379"/>
      <c r="E532" s="138">
        <v>1</v>
      </c>
      <c r="F532" s="137">
        <v>0</v>
      </c>
      <c r="G532" s="137" t="s">
        <v>202</v>
      </c>
      <c r="H532" s="136" t="str">
        <f>IF(G532="O",(($O$15-(F532*E532))/($O$15)),"100,00%")</f>
        <v>100,00%</v>
      </c>
      <c r="I532" s="135" t="str">
        <f>H532</f>
        <v>100,00%</v>
      </c>
      <c r="J532" s="134" t="e">
        <f ca="1">(($O$15-(F532*E532))/($O$15))</f>
        <v>#DIV/0!</v>
      </c>
      <c r="K532" s="133" t="e">
        <f ca="1">J532</f>
        <v>#DIV/0!</v>
      </c>
      <c r="L532" s="212">
        <f t="shared" si="84"/>
        <v>0</v>
      </c>
      <c r="M532" s="128"/>
      <c r="N532" s="128"/>
      <c r="O532" s="128"/>
      <c r="P532" s="128"/>
      <c r="Q532" s="128"/>
      <c r="R532" s="128"/>
      <c r="S532" s="128"/>
      <c r="T532" s="128"/>
    </row>
    <row r="533" spans="1:20" ht="16.5" thickBot="1" x14ac:dyDescent="0.3">
      <c r="A533" s="364" t="s">
        <v>201</v>
      </c>
      <c r="B533" s="365"/>
      <c r="C533" s="365"/>
      <c r="D533" s="365"/>
      <c r="E533" s="365"/>
      <c r="F533" s="365"/>
      <c r="G533" s="365"/>
      <c r="H533" s="366"/>
      <c r="I533" s="132" t="str">
        <f>I532</f>
        <v>100,00%</v>
      </c>
      <c r="J533" s="131"/>
      <c r="K533" s="130" t="e">
        <f ca="1">K532</f>
        <v>#DIV/0!</v>
      </c>
      <c r="L533" s="128"/>
      <c r="M533" s="128"/>
      <c r="N533" s="128"/>
      <c r="O533" s="128"/>
      <c r="P533" s="128"/>
      <c r="Q533" s="128"/>
      <c r="R533" s="128"/>
      <c r="S533" s="128"/>
      <c r="T533" s="128"/>
    </row>
  </sheetData>
  <autoFilter ref="A1:T533">
    <filterColumn colId="0" showButton="0"/>
    <filterColumn colId="1" showButton="0"/>
    <filterColumn colId="2" showButton="0"/>
  </autoFilter>
  <mergeCells count="179">
    <mergeCell ref="A524:K524"/>
    <mergeCell ref="A529:K529"/>
    <mergeCell ref="M18:N18"/>
    <mergeCell ref="M28:N28"/>
    <mergeCell ref="K1:K2"/>
    <mergeCell ref="A166:K166"/>
    <mergeCell ref="A252:K252"/>
    <mergeCell ref="A3:A100"/>
    <mergeCell ref="B3:B25"/>
    <mergeCell ref="D3:D8"/>
    <mergeCell ref="D9:D11"/>
    <mergeCell ref="D12:D13"/>
    <mergeCell ref="D14:D16"/>
    <mergeCell ref="D17:D20"/>
    <mergeCell ref="D21:D25"/>
    <mergeCell ref="B26:B41"/>
    <mergeCell ref="D26:D31"/>
    <mergeCell ref="D32:D34"/>
    <mergeCell ref="D35:D36"/>
    <mergeCell ref="D37:D39"/>
    <mergeCell ref="D40:D41"/>
    <mergeCell ref="B42:B59"/>
    <mergeCell ref="D42:D47"/>
    <mergeCell ref="D48:D50"/>
    <mergeCell ref="D51:D52"/>
    <mergeCell ref="D53:D55"/>
    <mergeCell ref="D56:D59"/>
    <mergeCell ref="B60:B79"/>
    <mergeCell ref="D60:D65"/>
    <mergeCell ref="D66:D68"/>
    <mergeCell ref="D69:D71"/>
    <mergeCell ref="D72:D74"/>
    <mergeCell ref="D75:D79"/>
    <mergeCell ref="B80:B100"/>
    <mergeCell ref="D80:D85"/>
    <mergeCell ref="D86:D88"/>
    <mergeCell ref="D89:D93"/>
    <mergeCell ref="D94:D96"/>
    <mergeCell ref="D97:D100"/>
    <mergeCell ref="A101:A116"/>
    <mergeCell ref="B101:B107"/>
    <mergeCell ref="D101:D107"/>
    <mergeCell ref="B108:B116"/>
    <mergeCell ref="D108:D116"/>
    <mergeCell ref="A117:A156"/>
    <mergeCell ref="B118:B123"/>
    <mergeCell ref="D118:D119"/>
    <mergeCell ref="D120:D121"/>
    <mergeCell ref="D122:D123"/>
    <mergeCell ref="B124:B130"/>
    <mergeCell ref="B131:B148"/>
    <mergeCell ref="D131:D133"/>
    <mergeCell ref="D134:D136"/>
    <mergeCell ref="D137:D139"/>
    <mergeCell ref="D140:D142"/>
    <mergeCell ref="D143:D145"/>
    <mergeCell ref="D146:D148"/>
    <mergeCell ref="B149:B155"/>
    <mergeCell ref="D149:D155"/>
    <mergeCell ref="A157:B164"/>
    <mergeCell ref="A167:A218"/>
    <mergeCell ref="B167:B196"/>
    <mergeCell ref="D167:D170"/>
    <mergeCell ref="D171:D173"/>
    <mergeCell ref="D174:D177"/>
    <mergeCell ref="D178:D188"/>
    <mergeCell ref="D189:D190"/>
    <mergeCell ref="D191:D192"/>
    <mergeCell ref="D193:D194"/>
    <mergeCell ref="D195:D196"/>
    <mergeCell ref="B197:B218"/>
    <mergeCell ref="D197:D200"/>
    <mergeCell ref="D201:D203"/>
    <mergeCell ref="D204:D207"/>
    <mergeCell ref="D208:D210"/>
    <mergeCell ref="D211:D212"/>
    <mergeCell ref="D213:D214"/>
    <mergeCell ref="D215:D216"/>
    <mergeCell ref="D217:D218"/>
    <mergeCell ref="D317:D324"/>
    <mergeCell ref="B325:B345"/>
    <mergeCell ref="D325:D328"/>
    <mergeCell ref="D329:D331"/>
    <mergeCell ref="D332:D336"/>
    <mergeCell ref="D337:D345"/>
    <mergeCell ref="A219:A231"/>
    <mergeCell ref="B219:B225"/>
    <mergeCell ref="D219:D225"/>
    <mergeCell ref="B226:B231"/>
    <mergeCell ref="D226:D231"/>
    <mergeCell ref="A232:A246"/>
    <mergeCell ref="B232:B241"/>
    <mergeCell ref="B242:B246"/>
    <mergeCell ref="A247:B250"/>
    <mergeCell ref="C247:C250"/>
    <mergeCell ref="B406:B413"/>
    <mergeCell ref="D406:D413"/>
    <mergeCell ref="D346:D351"/>
    <mergeCell ref="D352:D354"/>
    <mergeCell ref="D355:D359"/>
    <mergeCell ref="D360:D362"/>
    <mergeCell ref="D363:D365"/>
    <mergeCell ref="A253:A398"/>
    <mergeCell ref="B253:B279"/>
    <mergeCell ref="B312:B324"/>
    <mergeCell ref="B346:B374"/>
    <mergeCell ref="B375:B398"/>
    <mergeCell ref="D253:D258"/>
    <mergeCell ref="D259:D261"/>
    <mergeCell ref="D262:D270"/>
    <mergeCell ref="D271:D273"/>
    <mergeCell ref="D274:D279"/>
    <mergeCell ref="B280:B311"/>
    <mergeCell ref="D280:D282"/>
    <mergeCell ref="D283:D285"/>
    <mergeCell ref="D286:D298"/>
    <mergeCell ref="D299:D311"/>
    <mergeCell ref="D366:D374"/>
    <mergeCell ref="D312:D316"/>
    <mergeCell ref="D381:D383"/>
    <mergeCell ref="D384:D389"/>
    <mergeCell ref="D390:D392"/>
    <mergeCell ref="D393:D398"/>
    <mergeCell ref="D492:D495"/>
    <mergeCell ref="A414:A465"/>
    <mergeCell ref="B414:B437"/>
    <mergeCell ref="D414:D437"/>
    <mergeCell ref="B438:B465"/>
    <mergeCell ref="D438:D465"/>
    <mergeCell ref="A466:A514"/>
    <mergeCell ref="B466:B475"/>
    <mergeCell ref="D466:D468"/>
    <mergeCell ref="D469:D475"/>
    <mergeCell ref="D476:D477"/>
    <mergeCell ref="D478:D479"/>
    <mergeCell ref="D480:D481"/>
    <mergeCell ref="D482:D483"/>
    <mergeCell ref="B484:B495"/>
    <mergeCell ref="D484:D487"/>
    <mergeCell ref="D488:D491"/>
    <mergeCell ref="A399:A413"/>
    <mergeCell ref="B399:B405"/>
    <mergeCell ref="D399:D405"/>
    <mergeCell ref="M11:N11"/>
    <mergeCell ref="M12:N12"/>
    <mergeCell ref="M13:N13"/>
    <mergeCell ref="M14:N14"/>
    <mergeCell ref="M15:N15"/>
    <mergeCell ref="F1:F2"/>
    <mergeCell ref="H1:H2"/>
    <mergeCell ref="I1:I2"/>
    <mergeCell ref="G1:G2"/>
    <mergeCell ref="J1:J2"/>
    <mergeCell ref="L1:L2"/>
    <mergeCell ref="M10:N10"/>
    <mergeCell ref="A533:H533"/>
    <mergeCell ref="E1:E2"/>
    <mergeCell ref="A523:H523"/>
    <mergeCell ref="A528:H528"/>
    <mergeCell ref="A1:D1"/>
    <mergeCell ref="A2:D2"/>
    <mergeCell ref="A165:H165"/>
    <mergeCell ref="A251:H251"/>
    <mergeCell ref="C525:D525"/>
    <mergeCell ref="C530:D530"/>
    <mergeCell ref="C532:D532"/>
    <mergeCell ref="A530:B530"/>
    <mergeCell ref="A532:B532"/>
    <mergeCell ref="B497:B508"/>
    <mergeCell ref="B509:B514"/>
    <mergeCell ref="D509:D514"/>
    <mergeCell ref="A515:B522"/>
    <mergeCell ref="C515:C518"/>
    <mergeCell ref="C527:D527"/>
    <mergeCell ref="A525:B525"/>
    <mergeCell ref="A527:B527"/>
    <mergeCell ref="C519:C522"/>
    <mergeCell ref="B476:B483"/>
    <mergeCell ref="D375:D380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BL82"/>
  <sheetViews>
    <sheetView topLeftCell="A25" workbookViewId="0">
      <selection activeCell="M33" sqref="M33"/>
    </sheetView>
  </sheetViews>
  <sheetFormatPr baseColWidth="10" defaultRowHeight="12.75" x14ac:dyDescent="0.2"/>
  <cols>
    <col min="1" max="1" width="15.5703125" bestFit="1" customWidth="1"/>
  </cols>
  <sheetData>
    <row r="4" spans="1:64" ht="13.5" thickBot="1" x14ac:dyDescent="0.25"/>
    <row r="5" spans="1:64" ht="26.25" thickBot="1" x14ac:dyDescent="0.3">
      <c r="D5" s="214"/>
      <c r="E5" s="323" t="s">
        <v>46</v>
      </c>
      <c r="F5" s="324"/>
      <c r="G5" s="324"/>
      <c r="H5" s="325"/>
      <c r="I5" s="323" t="s">
        <v>47</v>
      </c>
      <c r="J5" s="324"/>
      <c r="K5" s="324"/>
      <c r="L5" s="325"/>
      <c r="M5" s="326" t="s">
        <v>48</v>
      </c>
      <c r="N5" s="327"/>
      <c r="O5" s="327"/>
      <c r="P5" s="327"/>
      <c r="Q5" s="326" t="s">
        <v>49</v>
      </c>
      <c r="R5" s="327"/>
      <c r="S5" s="327"/>
      <c r="T5" s="327"/>
      <c r="U5" s="323" t="s">
        <v>50</v>
      </c>
      <c r="V5" s="324"/>
      <c r="W5" s="324"/>
      <c r="X5" s="325"/>
      <c r="Y5" s="328" t="s">
        <v>19</v>
      </c>
      <c r="Z5" s="329"/>
      <c r="AA5" s="330"/>
      <c r="AB5" s="331" t="s">
        <v>51</v>
      </c>
      <c r="AC5" s="332"/>
      <c r="AD5" s="333"/>
      <c r="AE5" s="334" t="s">
        <v>52</v>
      </c>
      <c r="AF5" s="335"/>
      <c r="AG5" s="336"/>
      <c r="AH5" s="337" t="s">
        <v>53</v>
      </c>
      <c r="AI5" s="338"/>
      <c r="AJ5" s="339"/>
      <c r="AK5" s="331" t="s">
        <v>54</v>
      </c>
      <c r="AL5" s="340"/>
      <c r="AM5" s="341"/>
      <c r="AN5" s="331" t="s">
        <v>55</v>
      </c>
      <c r="AO5" s="340"/>
      <c r="AP5" s="341"/>
      <c r="AQ5" s="337" t="s">
        <v>56</v>
      </c>
      <c r="AR5" s="338"/>
      <c r="AS5" s="339"/>
      <c r="AT5" s="337" t="s">
        <v>57</v>
      </c>
      <c r="AU5" s="338"/>
      <c r="AV5" s="339"/>
      <c r="AW5" s="39" t="s">
        <v>58</v>
      </c>
      <c r="AX5" s="39" t="s">
        <v>59</v>
      </c>
      <c r="AY5" s="40" t="s">
        <v>60</v>
      </c>
      <c r="AZ5" s="41" t="s">
        <v>61</v>
      </c>
      <c r="BA5" s="344" t="s">
        <v>62</v>
      </c>
      <c r="BB5" s="345"/>
      <c r="BC5" s="345"/>
      <c r="BD5" s="345"/>
      <c r="BE5" s="346"/>
      <c r="BF5" s="347" t="s">
        <v>63</v>
      </c>
      <c r="BG5" s="348"/>
      <c r="BH5" s="348"/>
      <c r="BI5" s="348"/>
      <c r="BJ5" s="348"/>
      <c r="BK5" s="348"/>
      <c r="BL5" s="349"/>
    </row>
    <row r="6" spans="1:64" ht="34.5" thickBot="1" x14ac:dyDescent="0.25">
      <c r="C6" s="43" t="s">
        <v>70</v>
      </c>
      <c r="D6" s="44" t="s">
        <v>71</v>
      </c>
      <c r="E6" s="45" t="s">
        <v>72</v>
      </c>
      <c r="F6" s="46" t="s">
        <v>73</v>
      </c>
      <c r="G6" s="46" t="s">
        <v>74</v>
      </c>
      <c r="H6" s="47" t="s">
        <v>75</v>
      </c>
      <c r="I6" s="45" t="s">
        <v>76</v>
      </c>
      <c r="J6" s="46" t="s">
        <v>77</v>
      </c>
      <c r="K6" s="46" t="s">
        <v>78</v>
      </c>
      <c r="L6" s="47" t="s">
        <v>79</v>
      </c>
      <c r="M6" s="45" t="s">
        <v>80</v>
      </c>
      <c r="N6" s="46" t="s">
        <v>81</v>
      </c>
      <c r="O6" s="46" t="s">
        <v>82</v>
      </c>
      <c r="P6" s="47" t="s">
        <v>83</v>
      </c>
      <c r="Q6" s="45" t="s">
        <v>84</v>
      </c>
      <c r="R6" s="46" t="s">
        <v>85</v>
      </c>
      <c r="S6" s="46" t="s">
        <v>86</v>
      </c>
      <c r="T6" s="47" t="s">
        <v>87</v>
      </c>
      <c r="U6" s="45" t="s">
        <v>88</v>
      </c>
      <c r="V6" s="46" t="s">
        <v>89</v>
      </c>
      <c r="W6" s="46" t="s">
        <v>90</v>
      </c>
      <c r="X6" s="47" t="s">
        <v>91</v>
      </c>
      <c r="Y6" s="45" t="s">
        <v>92</v>
      </c>
      <c r="Z6" s="46" t="s">
        <v>93</v>
      </c>
      <c r="AA6" s="48" t="s">
        <v>94</v>
      </c>
      <c r="AB6" s="49" t="s">
        <v>95</v>
      </c>
      <c r="AC6" s="50" t="s">
        <v>96</v>
      </c>
      <c r="AD6" s="51" t="s">
        <v>97</v>
      </c>
      <c r="AE6" s="49" t="s">
        <v>98</v>
      </c>
      <c r="AF6" s="50" t="s">
        <v>99</v>
      </c>
      <c r="AG6" s="51" t="s">
        <v>100</v>
      </c>
      <c r="AH6" s="49" t="s">
        <v>101</v>
      </c>
      <c r="AI6" s="50" t="s">
        <v>102</v>
      </c>
      <c r="AJ6" s="51" t="s">
        <v>103</v>
      </c>
      <c r="AK6" s="49" t="s">
        <v>104</v>
      </c>
      <c r="AL6" s="50" t="s">
        <v>105</v>
      </c>
      <c r="AM6" s="51" t="s">
        <v>106</v>
      </c>
      <c r="AN6" s="49" t="s">
        <v>107</v>
      </c>
      <c r="AO6" s="50" t="s">
        <v>108</v>
      </c>
      <c r="AP6" s="51" t="s">
        <v>109</v>
      </c>
      <c r="AQ6" s="49" t="s">
        <v>110</v>
      </c>
      <c r="AR6" s="50" t="s">
        <v>111</v>
      </c>
      <c r="AS6" s="51" t="s">
        <v>112</v>
      </c>
      <c r="AT6" s="49" t="s">
        <v>113</v>
      </c>
      <c r="AU6" s="50" t="s">
        <v>114</v>
      </c>
      <c r="AV6" s="51" t="s">
        <v>115</v>
      </c>
      <c r="AW6" s="52" t="s">
        <v>116</v>
      </c>
      <c r="AX6" s="53" t="s">
        <v>59</v>
      </c>
      <c r="AY6" s="53" t="s">
        <v>60</v>
      </c>
      <c r="AZ6" s="54" t="s">
        <v>61</v>
      </c>
      <c r="BA6" s="55" t="s">
        <v>117</v>
      </c>
      <c r="BB6" s="56" t="s">
        <v>118</v>
      </c>
      <c r="BC6" s="57" t="s">
        <v>119</v>
      </c>
      <c r="BD6" s="57" t="s">
        <v>120</v>
      </c>
      <c r="BE6" s="58" t="s">
        <v>121</v>
      </c>
      <c r="BF6" s="59" t="s">
        <v>122</v>
      </c>
      <c r="BG6" s="60" t="s">
        <v>123</v>
      </c>
      <c r="BH6" s="60" t="s">
        <v>124</v>
      </c>
      <c r="BI6" s="60" t="s">
        <v>125</v>
      </c>
      <c r="BJ6" s="60" t="s">
        <v>126</v>
      </c>
      <c r="BK6" s="60" t="s">
        <v>127</v>
      </c>
      <c r="BL6" s="58" t="s">
        <v>128</v>
      </c>
    </row>
    <row r="7" spans="1:64" ht="13.5" thickBot="1" x14ac:dyDescent="0.25">
      <c r="C7" s="235">
        <f ca="1">TODAY()-1</f>
        <v>42799</v>
      </c>
      <c r="D7" s="44">
        <f>SUM(E7,I7,M7,Q7,U7)</f>
        <v>61665</v>
      </c>
      <c r="E7" s="45">
        <v>8428</v>
      </c>
      <c r="F7" s="46">
        <v>234</v>
      </c>
      <c r="G7" s="46">
        <v>0</v>
      </c>
      <c r="H7" s="47">
        <f>E7/(E7+F7+G7)</f>
        <v>0.97298545370584155</v>
      </c>
      <c r="I7" s="45">
        <v>13391</v>
      </c>
      <c r="J7" s="46">
        <v>349</v>
      </c>
      <c r="K7" s="46">
        <v>0</v>
      </c>
      <c r="L7" s="47">
        <f>I7/(I7+J7+K7)</f>
        <v>0.9745997088791849</v>
      </c>
      <c r="M7" s="45">
        <v>3653</v>
      </c>
      <c r="N7" s="46">
        <v>94</v>
      </c>
      <c r="O7" s="46">
        <v>0</v>
      </c>
      <c r="P7" s="47">
        <f>M7/(M7+N7+O7)</f>
        <v>0.97491326394448896</v>
      </c>
      <c r="Q7" s="45">
        <v>6836</v>
      </c>
      <c r="R7" s="46">
        <v>272</v>
      </c>
      <c r="S7" s="46">
        <v>10</v>
      </c>
      <c r="T7" s="47">
        <f>Q7/(Q7+R7+S7)</f>
        <v>0.96038212981174487</v>
      </c>
      <c r="U7" s="45">
        <v>29357</v>
      </c>
      <c r="V7" s="46">
        <v>1082</v>
      </c>
      <c r="W7" s="46">
        <v>17</v>
      </c>
      <c r="X7" s="47">
        <f>U7/(U7+V7+W7)</f>
        <v>0.96391515629104285</v>
      </c>
      <c r="Y7" s="45">
        <f>SUM(E7,I7,M7,Q7,U7)</f>
        <v>61665</v>
      </c>
      <c r="Z7" s="46">
        <f>SUM(V7,R7,N7,J7,F7)</f>
        <v>2031</v>
      </c>
      <c r="AA7" s="48">
        <f>SUM(W7,S7,O7,K7,G7)</f>
        <v>27</v>
      </c>
      <c r="AB7" s="232">
        <f ca="1">'Pondération journalier'!$N$29</f>
        <v>1</v>
      </c>
      <c r="AC7" s="102">
        <f>'Pondération journalier'!$P$11</f>
        <v>0</v>
      </c>
      <c r="AD7" s="102">
        <f>'Pondération journalier'!$R$11</f>
        <v>0</v>
      </c>
      <c r="AE7" s="232">
        <f ca="1">'Pondération journalier'!$N$30</f>
        <v>1</v>
      </c>
      <c r="AF7" s="102">
        <f>'Pondération journalier'!$P$12</f>
        <v>0</v>
      </c>
      <c r="AG7" s="102">
        <f>'Pondération journalier'!$R$12</f>
        <v>0</v>
      </c>
      <c r="AH7" s="232">
        <f ca="1">'Pondération journalier'!$N$31</f>
        <v>1</v>
      </c>
      <c r="AI7" s="102">
        <f>'Pondération journalier'!$P$13</f>
        <v>0</v>
      </c>
      <c r="AJ7" s="102">
        <f>'Pondération journalier'!$R$13</f>
        <v>0</v>
      </c>
      <c r="AK7" s="232">
        <f>'Pondération journalier'!$N$32</f>
        <v>1</v>
      </c>
      <c r="AL7" s="102">
        <f>'Pondération journalier'!$P$19</f>
        <v>0</v>
      </c>
      <c r="AM7" s="102">
        <f>'Pondération journalier'!$R$19</f>
        <v>0</v>
      </c>
      <c r="AN7" s="232">
        <f>'Pondération journalier'!$N$33</f>
        <v>1</v>
      </c>
      <c r="AO7" s="102">
        <f>'Pondération journalier'!$P$20</f>
        <v>0</v>
      </c>
      <c r="AP7" s="102">
        <f>'Pondération journalier'!$R$20</f>
        <v>0</v>
      </c>
      <c r="AQ7" s="232">
        <f>'Pondération journalier'!$N$34</f>
        <v>1</v>
      </c>
      <c r="AR7" s="102">
        <f>'Pondération journalier'!$P$21</f>
        <v>0</v>
      </c>
      <c r="AS7" s="102">
        <f>'Pondération journalier'!$R$21</f>
        <v>0</v>
      </c>
      <c r="AT7" s="232">
        <f>'Pondération journalier'!$N$35</f>
        <v>1</v>
      </c>
      <c r="AU7" s="102">
        <f>'Pondération journalier'!$P$22</f>
        <v>0</v>
      </c>
      <c r="AV7" s="102">
        <f>'Pondération journalier'!$R$22</f>
        <v>0</v>
      </c>
      <c r="AW7" s="229">
        <f>E7</f>
        <v>8428</v>
      </c>
      <c r="AX7" s="229">
        <f>I7+M7</f>
        <v>17044</v>
      </c>
      <c r="AY7" s="230">
        <f>Q7+U7</f>
        <v>36193</v>
      </c>
      <c r="AZ7" s="233"/>
      <c r="BA7" s="98">
        <f ca="1">'Pondération journalier'!$O$11</f>
        <v>16</v>
      </c>
      <c r="BB7" s="98">
        <f ca="1">'Pondération journalier'!$O$12</f>
        <v>0</v>
      </c>
      <c r="BC7" s="98">
        <f ca="1">'Pondération journalier'!$O$13</f>
        <v>8</v>
      </c>
      <c r="BD7" s="98">
        <f ca="1">'Pondération journalier'!$O$14</f>
        <v>0</v>
      </c>
      <c r="BE7" s="98">
        <f ca="1">'Pondération journalier'!$O$15</f>
        <v>0</v>
      </c>
      <c r="BF7" s="234">
        <f>'Pondération journalier'!$Q$11</f>
        <v>0</v>
      </c>
      <c r="BG7" s="102">
        <f>'Pondération journalier'!$Q$12</f>
        <v>0</v>
      </c>
      <c r="BH7" s="102">
        <f>'Pondération journalier'!$Q$13</f>
        <v>0</v>
      </c>
      <c r="BI7" s="102">
        <f>'Pondération journalier'!$Q$19</f>
        <v>0</v>
      </c>
      <c r="BJ7" s="102">
        <f>'Pondération journalier'!$Q$20</f>
        <v>0</v>
      </c>
      <c r="BK7" s="102">
        <f>'Pondération journalier'!$Q$21</f>
        <v>0</v>
      </c>
      <c r="BL7" s="102">
        <f>'Pondération journalier'!$Q$22</f>
        <v>0</v>
      </c>
    </row>
    <row r="15" spans="1:64" ht="15.75" x14ac:dyDescent="0.25">
      <c r="A15" s="1"/>
      <c r="B15" s="1"/>
      <c r="C15" s="2"/>
      <c r="D15" s="2"/>
      <c r="E15" s="2"/>
      <c r="F15" s="2"/>
      <c r="G15" s="2"/>
      <c r="H15" s="2"/>
      <c r="I15" s="2"/>
    </row>
    <row r="16" spans="1:64" ht="15" x14ac:dyDescent="0.2">
      <c r="A16" s="3"/>
      <c r="B16" s="3"/>
      <c r="C16" s="2"/>
      <c r="E16" s="2"/>
      <c r="F16" s="2"/>
      <c r="G16" s="2"/>
      <c r="H16" s="2"/>
      <c r="I16" s="2"/>
    </row>
    <row r="17" spans="1:10" ht="15" x14ac:dyDescent="0.2">
      <c r="A17" s="3"/>
      <c r="B17" s="3"/>
      <c r="C17" s="2"/>
      <c r="D17" s="2"/>
      <c r="E17" s="2"/>
      <c r="F17" s="2"/>
      <c r="G17" s="2"/>
      <c r="H17" s="2"/>
      <c r="I17" s="2"/>
    </row>
    <row r="18" spans="1:10" ht="15" x14ac:dyDescent="0.2">
      <c r="A18" s="3"/>
      <c r="B18" s="3"/>
      <c r="C18" s="2"/>
      <c r="D18" s="2"/>
      <c r="E18" s="2"/>
      <c r="F18" s="2"/>
      <c r="G18" s="2"/>
      <c r="H18" s="2"/>
      <c r="I18" s="2"/>
    </row>
    <row r="19" spans="1:10" ht="15" x14ac:dyDescent="0.2">
      <c r="A19" s="3"/>
      <c r="B19" s="3"/>
      <c r="C19" s="2"/>
      <c r="D19" s="2"/>
      <c r="E19" s="2"/>
      <c r="F19" s="4"/>
      <c r="G19" s="2"/>
      <c r="H19" s="2"/>
      <c r="I19" s="2"/>
    </row>
    <row r="20" spans="1:10" ht="15" x14ac:dyDescent="0.2">
      <c r="A20" s="3"/>
      <c r="B20" s="3"/>
      <c r="C20" s="2"/>
      <c r="D20" s="2"/>
      <c r="E20" s="2"/>
      <c r="F20" s="2"/>
      <c r="G20" s="2"/>
      <c r="H20" s="2"/>
      <c r="I20" s="2"/>
    </row>
    <row r="21" spans="1:10" ht="15" x14ac:dyDescent="0.2">
      <c r="A21" s="5" t="s">
        <v>0</v>
      </c>
      <c r="B21" s="3"/>
      <c r="C21" s="2"/>
      <c r="D21" s="2"/>
      <c r="E21" s="2"/>
      <c r="F21" s="2"/>
      <c r="G21" s="2"/>
      <c r="H21" s="2"/>
      <c r="I21" s="2"/>
    </row>
    <row r="22" spans="1:10" ht="30" customHeight="1" x14ac:dyDescent="0.2">
      <c r="A22" s="3"/>
      <c r="B22" s="3"/>
      <c r="C22" s="2"/>
      <c r="D22" s="2"/>
      <c r="E22" s="2"/>
      <c r="F22" s="2"/>
      <c r="G22" s="2"/>
      <c r="H22" s="2"/>
    </row>
    <row r="23" spans="1:10" ht="19.5" x14ac:dyDescent="0.4">
      <c r="A23" s="6"/>
      <c r="B23" s="6"/>
      <c r="C23" s="2"/>
      <c r="D23" s="2"/>
      <c r="E23" s="2"/>
      <c r="F23" s="2"/>
      <c r="G23" s="2"/>
      <c r="H23" s="2"/>
      <c r="I23" s="2"/>
    </row>
    <row r="24" spans="1:10" x14ac:dyDescent="0.2">
      <c r="A24" s="2"/>
      <c r="B24" s="2"/>
      <c r="C24" s="2"/>
      <c r="D24" s="2"/>
      <c r="E24" s="2"/>
      <c r="F24" s="2"/>
      <c r="G24" s="2"/>
      <c r="H24" s="2"/>
      <c r="I24" s="2"/>
    </row>
    <row r="25" spans="1:10" ht="15" x14ac:dyDescent="0.2">
      <c r="A25" s="3"/>
      <c r="B25" s="3"/>
      <c r="C25" s="2"/>
      <c r="D25" s="2"/>
      <c r="E25" s="2"/>
      <c r="F25" s="2"/>
      <c r="G25" s="2"/>
      <c r="H25" s="2"/>
      <c r="I25" s="2"/>
    </row>
    <row r="26" spans="1:10" ht="15" x14ac:dyDescent="0.2">
      <c r="A26" s="3"/>
      <c r="B26" s="3"/>
      <c r="C26" s="2"/>
      <c r="D26" s="2"/>
      <c r="E26" s="2"/>
      <c r="F26" s="2"/>
      <c r="G26" s="2"/>
      <c r="H26" s="2"/>
      <c r="I26" s="2"/>
    </row>
    <row r="27" spans="1:10" x14ac:dyDescent="0.2">
      <c r="A27" s="2"/>
      <c r="B27" s="2"/>
      <c r="C27" s="2"/>
      <c r="D27" s="2"/>
      <c r="E27" s="2"/>
      <c r="F27" s="2"/>
      <c r="G27" s="2"/>
      <c r="H27" s="2"/>
      <c r="I27" s="2"/>
    </row>
    <row r="28" spans="1:10" ht="17.25" customHeight="1" x14ac:dyDescent="0.2">
      <c r="A28" s="253"/>
      <c r="B28" s="253"/>
      <c r="C28" s="253"/>
      <c r="D28" s="253"/>
      <c r="E28" s="253"/>
      <c r="F28" s="253"/>
      <c r="G28" s="253"/>
      <c r="H28" s="253"/>
      <c r="I28" s="253"/>
    </row>
    <row r="29" spans="1:10" ht="17.25" customHeight="1" x14ac:dyDescent="0.3">
      <c r="A29" s="254" t="s">
        <v>1</v>
      </c>
      <c r="B29" s="254"/>
      <c r="C29" s="254"/>
      <c r="D29" s="254"/>
      <c r="E29" s="254"/>
      <c r="F29" s="2"/>
      <c r="G29" s="2"/>
      <c r="H29" s="2"/>
      <c r="I29" s="2"/>
    </row>
    <row r="31" spans="1:10" ht="9" customHeight="1" thickBot="1" x14ac:dyDescent="0.35">
      <c r="A31" s="9"/>
      <c r="B31" s="2"/>
      <c r="C31" s="2"/>
      <c r="D31" s="2"/>
      <c r="E31" s="2"/>
      <c r="F31" s="2"/>
      <c r="G31" s="2"/>
      <c r="H31" s="2"/>
      <c r="I31" s="2"/>
    </row>
    <row r="32" spans="1:10" ht="44.25" customHeight="1" x14ac:dyDescent="0.2">
      <c r="A32" s="243" t="s">
        <v>2</v>
      </c>
      <c r="B32" s="443" t="s">
        <v>3</v>
      </c>
      <c r="C32" s="443"/>
      <c r="D32" s="443"/>
      <c r="E32" s="445" t="s">
        <v>904</v>
      </c>
      <c r="F32" s="446"/>
      <c r="G32" s="444" t="s">
        <v>6</v>
      </c>
      <c r="H32" s="444"/>
      <c r="I32" s="444"/>
      <c r="J32" s="213" t="s">
        <v>7</v>
      </c>
    </row>
    <row r="33" spans="1:10" ht="90" customHeight="1" x14ac:dyDescent="0.2">
      <c r="A33" s="17" t="s">
        <v>915</v>
      </c>
      <c r="B33" s="249"/>
      <c r="C33" s="250"/>
      <c r="D33" s="250"/>
      <c r="E33" s="447" t="s">
        <v>919</v>
      </c>
      <c r="F33" s="448"/>
      <c r="G33" s="249" t="s">
        <v>920</v>
      </c>
      <c r="H33" s="249"/>
      <c r="I33" s="249"/>
      <c r="J33" s="19"/>
    </row>
    <row r="34" spans="1:10" ht="51.75" customHeight="1" x14ac:dyDescent="0.2">
      <c r="A34" s="17" t="s">
        <v>916</v>
      </c>
      <c r="B34" s="249"/>
      <c r="C34" s="250"/>
      <c r="D34" s="250"/>
      <c r="E34" s="447" t="s">
        <v>921</v>
      </c>
      <c r="F34" s="448" t="s">
        <v>916</v>
      </c>
      <c r="G34" s="249" t="s">
        <v>922</v>
      </c>
      <c r="H34" s="249" t="s">
        <v>916</v>
      </c>
      <c r="I34" s="249" t="s">
        <v>916</v>
      </c>
      <c r="J34" s="19"/>
    </row>
    <row r="35" spans="1:10" ht="51.75" customHeight="1" x14ac:dyDescent="0.2">
      <c r="A35" s="17" t="s">
        <v>917</v>
      </c>
      <c r="B35" s="249"/>
      <c r="C35" s="250"/>
      <c r="D35" s="250"/>
      <c r="E35" s="447" t="s">
        <v>923</v>
      </c>
      <c r="F35" s="448" t="s">
        <v>917</v>
      </c>
      <c r="G35" s="249" t="s">
        <v>924</v>
      </c>
      <c r="H35" s="249" t="s">
        <v>917</v>
      </c>
      <c r="I35" s="249" t="s">
        <v>917</v>
      </c>
      <c r="J35" s="19"/>
    </row>
    <row r="36" spans="1:10" x14ac:dyDescent="0.2">
      <c r="A36" s="17" t="s">
        <v>918</v>
      </c>
      <c r="B36" s="249"/>
      <c r="C36" s="250"/>
      <c r="D36" s="250"/>
      <c r="E36" s="447">
        <v>0</v>
      </c>
      <c r="F36" s="448" t="s">
        <v>918</v>
      </c>
      <c r="G36" s="249">
        <v>0</v>
      </c>
      <c r="H36" s="249" t="e">
        <v>#REF!</v>
      </c>
      <c r="I36" s="249" t="e">
        <v>#REF!</v>
      </c>
      <c r="J36" s="19"/>
    </row>
    <row r="37" spans="1:10" x14ac:dyDescent="0.2">
      <c r="A37" s="17">
        <v>0</v>
      </c>
      <c r="B37" s="249"/>
      <c r="C37" s="250"/>
      <c r="D37" s="250"/>
      <c r="E37" s="447">
        <v>0</v>
      </c>
      <c r="F37" s="448">
        <v>0</v>
      </c>
      <c r="G37" s="249">
        <v>0</v>
      </c>
      <c r="H37" s="249" t="s">
        <v>925</v>
      </c>
      <c r="I37" s="249" t="s">
        <v>925</v>
      </c>
      <c r="J37" s="19"/>
    </row>
    <row r="38" spans="1:10" x14ac:dyDescent="0.2">
      <c r="A38" s="17">
        <v>0</v>
      </c>
      <c r="B38" s="249"/>
      <c r="C38" s="250"/>
      <c r="D38" s="250"/>
      <c r="E38" s="447">
        <v>0</v>
      </c>
      <c r="F38" s="448">
        <v>0</v>
      </c>
      <c r="G38" s="249">
        <v>0</v>
      </c>
      <c r="H38" s="249">
        <v>0</v>
      </c>
      <c r="I38" s="249">
        <v>0</v>
      </c>
      <c r="J38" s="19"/>
    </row>
    <row r="39" spans="1:10" x14ac:dyDescent="0.2">
      <c r="A39" s="17">
        <v>0</v>
      </c>
      <c r="B39" s="249"/>
      <c r="C39" s="250"/>
      <c r="D39" s="250"/>
      <c r="E39" s="447">
        <v>0</v>
      </c>
      <c r="F39" s="448">
        <v>0</v>
      </c>
      <c r="G39" s="249">
        <v>0</v>
      </c>
      <c r="H39" s="249">
        <v>0</v>
      </c>
      <c r="I39" s="249">
        <v>0</v>
      </c>
      <c r="J39" s="19"/>
    </row>
    <row r="40" spans="1:10" x14ac:dyDescent="0.2">
      <c r="A40" s="17">
        <v>0</v>
      </c>
      <c r="B40" s="249"/>
      <c r="C40" s="250"/>
      <c r="D40" s="250"/>
      <c r="E40" s="447">
        <v>0</v>
      </c>
      <c r="F40" s="448">
        <v>0</v>
      </c>
      <c r="G40" s="249">
        <v>0</v>
      </c>
      <c r="H40" s="249">
        <v>0</v>
      </c>
      <c r="I40" s="249">
        <v>0</v>
      </c>
      <c r="J40" s="19"/>
    </row>
    <row r="41" spans="1:10" x14ac:dyDescent="0.2">
      <c r="A41" s="17">
        <v>0</v>
      </c>
      <c r="B41" s="249"/>
      <c r="C41" s="250"/>
      <c r="D41" s="250"/>
      <c r="E41" s="447">
        <v>0</v>
      </c>
      <c r="F41" s="448">
        <v>0</v>
      </c>
      <c r="G41" s="249">
        <v>0</v>
      </c>
      <c r="H41" s="249">
        <v>0</v>
      </c>
      <c r="I41" s="249">
        <v>0</v>
      </c>
      <c r="J41" s="19"/>
    </row>
    <row r="42" spans="1:10" x14ac:dyDescent="0.2">
      <c r="A42" s="17">
        <v>0</v>
      </c>
      <c r="B42" s="249"/>
      <c r="C42" s="250"/>
      <c r="D42" s="250"/>
      <c r="E42" s="447">
        <v>0</v>
      </c>
      <c r="F42" s="448">
        <v>0</v>
      </c>
      <c r="G42" s="249">
        <v>0</v>
      </c>
      <c r="H42" s="249">
        <v>0</v>
      </c>
      <c r="I42" s="249">
        <v>0</v>
      </c>
      <c r="J42" s="19"/>
    </row>
    <row r="43" spans="1:10" x14ac:dyDescent="0.2">
      <c r="A43" s="17">
        <v>0</v>
      </c>
      <c r="B43" s="249"/>
      <c r="C43" s="250"/>
      <c r="D43" s="250"/>
      <c r="E43" s="447">
        <v>0</v>
      </c>
      <c r="F43" s="448">
        <v>0</v>
      </c>
      <c r="G43" s="249">
        <v>0</v>
      </c>
      <c r="H43" s="249">
        <v>0</v>
      </c>
      <c r="I43" s="249">
        <v>0</v>
      </c>
      <c r="J43" s="19"/>
    </row>
    <row r="44" spans="1:10" x14ac:dyDescent="0.2">
      <c r="A44" s="17">
        <v>0</v>
      </c>
      <c r="B44" s="249"/>
      <c r="C44" s="250"/>
      <c r="D44" s="250"/>
      <c r="E44" s="447">
        <v>0</v>
      </c>
      <c r="F44" s="448">
        <v>0</v>
      </c>
      <c r="G44" s="249">
        <v>0</v>
      </c>
      <c r="H44" s="249">
        <v>0</v>
      </c>
      <c r="I44" s="249">
        <v>0</v>
      </c>
      <c r="J44" s="19"/>
    </row>
    <row r="45" spans="1:10" ht="13.5" thickBot="1" x14ac:dyDescent="0.25">
      <c r="A45" s="240">
        <v>0</v>
      </c>
      <c r="B45" s="261"/>
      <c r="C45" s="262"/>
      <c r="D45" s="262"/>
      <c r="E45" s="447">
        <v>0</v>
      </c>
      <c r="F45" s="448">
        <v>0</v>
      </c>
      <c r="G45" s="261">
        <v>0</v>
      </c>
      <c r="H45" s="261">
        <v>0</v>
      </c>
      <c r="I45" s="261">
        <v>0</v>
      </c>
      <c r="J45" s="242"/>
    </row>
    <row r="46" spans="1:10" ht="15.75" customHeight="1" x14ac:dyDescent="0.2">
      <c r="A46" s="263"/>
      <c r="B46" s="263"/>
      <c r="C46" s="263"/>
      <c r="D46" s="263"/>
      <c r="E46" s="263"/>
      <c r="F46" s="263"/>
      <c r="G46" s="263"/>
      <c r="H46" s="263"/>
      <c r="I46" s="263"/>
    </row>
    <row r="47" spans="1:10" ht="20.25" x14ac:dyDescent="0.3">
      <c r="A47" s="9"/>
      <c r="B47" s="9"/>
      <c r="C47" s="2"/>
      <c r="D47" s="2"/>
      <c r="E47" s="2"/>
      <c r="F47" s="2"/>
      <c r="G47" s="2"/>
      <c r="H47" s="2"/>
      <c r="I47" s="2"/>
    </row>
    <row r="48" spans="1:10" ht="20.25" x14ac:dyDescent="0.3">
      <c r="A48" s="254" t="s">
        <v>8</v>
      </c>
      <c r="B48" s="254"/>
      <c r="C48" s="254"/>
      <c r="D48" s="254"/>
      <c r="E48" s="254"/>
      <c r="F48" s="254"/>
      <c r="G48" s="2"/>
      <c r="H48" s="2"/>
      <c r="I48" s="2"/>
    </row>
    <row r="49" spans="1:10" ht="15.75" x14ac:dyDescent="0.25">
      <c r="A49" s="1"/>
      <c r="B49" s="1"/>
      <c r="C49" s="2"/>
      <c r="D49" s="2"/>
      <c r="E49" s="2"/>
      <c r="F49" s="2"/>
      <c r="G49" s="2"/>
      <c r="H49" s="2"/>
      <c r="I49" s="2"/>
    </row>
    <row r="50" spans="1:10" ht="16.5" thickBot="1" x14ac:dyDescent="0.3">
      <c r="A50" s="1"/>
      <c r="B50" s="1"/>
      <c r="C50" s="2"/>
      <c r="D50" s="2"/>
      <c r="E50" s="2"/>
      <c r="F50" s="2"/>
      <c r="G50" s="2"/>
      <c r="H50" s="2"/>
      <c r="I50" s="2"/>
    </row>
    <row r="51" spans="1:10" ht="50.25" customHeight="1" thickBot="1" x14ac:dyDescent="0.25">
      <c r="A51" s="20" t="s">
        <v>9</v>
      </c>
      <c r="B51" s="264" t="s">
        <v>10</v>
      </c>
      <c r="C51" s="265"/>
      <c r="D51" s="264" t="s">
        <v>11</v>
      </c>
      <c r="E51" s="265"/>
      <c r="F51" s="264" t="s">
        <v>12</v>
      </c>
      <c r="G51" s="266"/>
      <c r="H51" s="264" t="s">
        <v>13</v>
      </c>
      <c r="I51" s="265"/>
    </row>
    <row r="52" spans="1:10" ht="15.75" thickBot="1" x14ac:dyDescent="0.3">
      <c r="A52" s="21" t="s">
        <v>14</v>
      </c>
      <c r="B52" s="267">
        <f>E7</f>
        <v>8428</v>
      </c>
      <c r="C52" s="268"/>
      <c r="D52" s="267">
        <f>F7</f>
        <v>234</v>
      </c>
      <c r="E52" s="268"/>
      <c r="F52" s="267">
        <f>G7</f>
        <v>0</v>
      </c>
      <c r="G52" s="269"/>
      <c r="H52" s="270">
        <f>H7</f>
        <v>0.97298545370584155</v>
      </c>
      <c r="I52" s="271"/>
    </row>
    <row r="53" spans="1:10" ht="15.75" thickBot="1" x14ac:dyDescent="0.3">
      <c r="A53" s="21" t="s">
        <v>15</v>
      </c>
      <c r="B53" s="267">
        <f>I7</f>
        <v>13391</v>
      </c>
      <c r="C53" s="268"/>
      <c r="D53" s="267">
        <f>J7</f>
        <v>349</v>
      </c>
      <c r="E53" s="268"/>
      <c r="F53" s="267">
        <f>K7</f>
        <v>0</v>
      </c>
      <c r="G53" s="269"/>
      <c r="H53" s="270">
        <f>L7</f>
        <v>0.9745997088791849</v>
      </c>
      <c r="I53" s="271"/>
    </row>
    <row r="54" spans="1:10" ht="15.75" thickBot="1" x14ac:dyDescent="0.3">
      <c r="A54" s="21" t="s">
        <v>16</v>
      </c>
      <c r="B54" s="267">
        <f>M7</f>
        <v>3653</v>
      </c>
      <c r="C54" s="268"/>
      <c r="D54" s="267">
        <f>N7</f>
        <v>94</v>
      </c>
      <c r="E54" s="268"/>
      <c r="F54" s="267">
        <f>O7</f>
        <v>0</v>
      </c>
      <c r="G54" s="269"/>
      <c r="H54" s="270">
        <f>P7</f>
        <v>0.97491326394448896</v>
      </c>
      <c r="I54" s="271"/>
    </row>
    <row r="55" spans="1:10" ht="15.75" thickBot="1" x14ac:dyDescent="0.3">
      <c r="A55" s="21" t="s">
        <v>17</v>
      </c>
      <c r="B55" s="267">
        <f>Q7</f>
        <v>6836</v>
      </c>
      <c r="C55" s="268"/>
      <c r="D55" s="267">
        <f>R7</f>
        <v>272</v>
      </c>
      <c r="E55" s="268"/>
      <c r="F55" s="267">
        <f>S7</f>
        <v>10</v>
      </c>
      <c r="G55" s="269"/>
      <c r="H55" s="270">
        <f>T7</f>
        <v>0.96038212981174487</v>
      </c>
      <c r="I55" s="271"/>
    </row>
    <row r="56" spans="1:10" ht="15.75" thickBot="1" x14ac:dyDescent="0.3">
      <c r="A56" s="21" t="s">
        <v>18</v>
      </c>
      <c r="B56" s="267">
        <f>U7</f>
        <v>29357</v>
      </c>
      <c r="C56" s="268"/>
      <c r="D56" s="267">
        <f>V7</f>
        <v>1082</v>
      </c>
      <c r="E56" s="268"/>
      <c r="F56" s="267">
        <f>W7</f>
        <v>17</v>
      </c>
      <c r="G56" s="268"/>
      <c r="H56" s="270">
        <f>X7</f>
        <v>0.96391515629104285</v>
      </c>
      <c r="I56" s="271"/>
    </row>
    <row r="57" spans="1:10" ht="15.75" thickBot="1" x14ac:dyDescent="0.3">
      <c r="A57" s="22" t="s">
        <v>19</v>
      </c>
      <c r="B57" s="272">
        <f>SUM(D14:E18)</f>
        <v>0</v>
      </c>
      <c r="C57" s="272"/>
      <c r="D57" s="272">
        <f>SUM(F14:G18)</f>
        <v>0</v>
      </c>
      <c r="E57" s="272"/>
      <c r="F57" s="272">
        <f>SUM(H14:I18)</f>
        <v>0</v>
      </c>
      <c r="G57" s="272"/>
      <c r="H57" s="270"/>
      <c r="I57" s="271"/>
    </row>
    <row r="58" spans="1:10" ht="15" x14ac:dyDescent="0.25">
      <c r="A58" s="23"/>
      <c r="B58" s="23"/>
      <c r="C58" s="23"/>
      <c r="D58" s="23"/>
      <c r="E58" s="23"/>
      <c r="F58" s="23"/>
      <c r="G58" s="23"/>
      <c r="H58" s="24"/>
      <c r="I58" s="2"/>
    </row>
    <row r="59" spans="1:10" ht="15" x14ac:dyDescent="0.25">
      <c r="A59" s="25" t="s">
        <v>20</v>
      </c>
      <c r="B59" s="23"/>
      <c r="C59" s="23"/>
      <c r="D59" s="23"/>
      <c r="E59" s="23"/>
      <c r="F59" s="23"/>
      <c r="G59" s="23"/>
      <c r="H59" s="24"/>
      <c r="I59" s="2"/>
    </row>
    <row r="60" spans="1:10" ht="15" x14ac:dyDescent="0.25">
      <c r="A60" s="25"/>
      <c r="B60" s="23"/>
      <c r="C60" s="23"/>
      <c r="D60" s="23"/>
      <c r="E60" s="23"/>
      <c r="F60" s="23"/>
      <c r="G60" s="23"/>
      <c r="H60" s="24"/>
      <c r="I60" s="2"/>
    </row>
    <row r="61" spans="1:10" ht="39" customHeight="1" x14ac:dyDescent="0.2">
      <c r="A61" s="273"/>
      <c r="B61" s="274"/>
      <c r="C61" s="274"/>
      <c r="D61" s="274"/>
      <c r="E61" s="274"/>
      <c r="F61" s="274"/>
      <c r="G61" s="274"/>
      <c r="H61" s="274"/>
      <c r="I61" s="274"/>
      <c r="J61" s="275"/>
    </row>
    <row r="62" spans="1:10" ht="39" customHeight="1" x14ac:dyDescent="0.2">
      <c r="A62" s="276"/>
      <c r="B62" s="277"/>
      <c r="C62" s="277"/>
      <c r="D62" s="277"/>
      <c r="E62" s="277"/>
      <c r="F62" s="277"/>
      <c r="G62" s="277"/>
      <c r="H62" s="277"/>
      <c r="I62" s="277"/>
      <c r="J62" s="278"/>
    </row>
    <row r="63" spans="1:10" ht="26.25" customHeight="1" x14ac:dyDescent="0.2">
      <c r="A63" s="279"/>
      <c r="B63" s="280"/>
      <c r="C63" s="280"/>
      <c r="D63" s="280"/>
      <c r="E63" s="280"/>
      <c r="F63" s="280"/>
      <c r="G63" s="280"/>
      <c r="H63" s="280"/>
      <c r="I63" s="280"/>
      <c r="J63" s="281"/>
    </row>
    <row r="64" spans="1:10" ht="15.75" x14ac:dyDescent="0.25">
      <c r="A64" s="1"/>
      <c r="B64" s="1"/>
      <c r="C64" s="2"/>
      <c r="D64" s="2"/>
      <c r="E64" s="2"/>
      <c r="F64" s="2"/>
      <c r="G64" s="2"/>
      <c r="H64" s="2"/>
      <c r="I64" s="2"/>
    </row>
    <row r="65" spans="1:11" ht="20.25" x14ac:dyDescent="0.3">
      <c r="A65" s="254" t="s">
        <v>21</v>
      </c>
      <c r="B65" s="254"/>
      <c r="C65" s="254"/>
      <c r="D65" s="254"/>
      <c r="E65" s="254"/>
      <c r="F65" s="2"/>
      <c r="G65" s="2"/>
      <c r="H65" s="2"/>
      <c r="I65" s="2"/>
    </row>
    <row r="66" spans="1:11" ht="16.5" thickBot="1" x14ac:dyDescent="0.3">
      <c r="A66" s="1"/>
      <c r="B66" s="1"/>
      <c r="C66" s="2"/>
      <c r="D66" s="2"/>
      <c r="E66" s="2"/>
      <c r="F66" s="26"/>
      <c r="G66" s="2"/>
      <c r="H66" s="2"/>
      <c r="I66" s="2"/>
    </row>
    <row r="67" spans="1:11" ht="12.75" customHeight="1" x14ac:dyDescent="0.2">
      <c r="A67" s="282" t="s">
        <v>22</v>
      </c>
      <c r="B67" s="284" t="s">
        <v>23</v>
      </c>
      <c r="C67" s="286" t="s">
        <v>881</v>
      </c>
      <c r="D67" s="288" t="s">
        <v>24</v>
      </c>
      <c r="E67" s="289"/>
      <c r="F67" s="288" t="s">
        <v>25</v>
      </c>
      <c r="G67" s="289"/>
      <c r="H67" s="292" t="s">
        <v>26</v>
      </c>
    </row>
    <row r="68" spans="1:11" ht="13.5" customHeight="1" thickBot="1" x14ac:dyDescent="0.25">
      <c r="A68" s="283"/>
      <c r="B68" s="285"/>
      <c r="C68" s="287"/>
      <c r="D68" s="290"/>
      <c r="E68" s="291"/>
      <c r="F68" s="290"/>
      <c r="G68" s="291"/>
      <c r="H68" s="293"/>
    </row>
    <row r="69" spans="1:11" ht="22.5" customHeight="1" thickBot="1" x14ac:dyDescent="0.25">
      <c r="A69" s="27" t="s">
        <v>27</v>
      </c>
      <c r="B69" s="28">
        <f>'Pondération journalier'!P11</f>
        <v>0</v>
      </c>
      <c r="C69" s="236">
        <f>'Pondération journalier'!Q11/24</f>
        <v>0</v>
      </c>
      <c r="D69" s="294">
        <f ca="1">'Pondération journalier'!N29</f>
        <v>1</v>
      </c>
      <c r="E69" s="295"/>
      <c r="F69" s="294">
        <f>'Pondération journalier'!N19</f>
        <v>1</v>
      </c>
      <c r="G69" s="295"/>
      <c r="H69" s="237" t="s">
        <v>28</v>
      </c>
    </row>
    <row r="70" spans="1:11" ht="21.75" customHeight="1" thickBot="1" x14ac:dyDescent="0.25">
      <c r="A70" s="27" t="s">
        <v>29</v>
      </c>
      <c r="B70" s="28">
        <f>'Pondération journalier'!P12</f>
        <v>0</v>
      </c>
      <c r="C70" s="236">
        <f>'Pondération journalier'!Q12/24</f>
        <v>0</v>
      </c>
      <c r="D70" s="294">
        <f ca="1">'Pondération journalier'!N30</f>
        <v>1</v>
      </c>
      <c r="E70" s="295"/>
      <c r="F70" s="294">
        <f ca="1">'Pondération journalier'!N20</f>
        <v>1</v>
      </c>
      <c r="G70" s="295"/>
      <c r="H70" s="238" t="s">
        <v>30</v>
      </c>
    </row>
    <row r="71" spans="1:11" ht="22.5" customHeight="1" thickBot="1" x14ac:dyDescent="0.25">
      <c r="A71" s="27" t="s">
        <v>31</v>
      </c>
      <c r="B71" s="28">
        <f>'Pondération journalier'!P13</f>
        <v>0</v>
      </c>
      <c r="C71" s="236">
        <f>'Pondération journalier'!Q13/24</f>
        <v>0</v>
      </c>
      <c r="D71" s="294">
        <f ca="1">'Pondération journalier'!N31</f>
        <v>1</v>
      </c>
      <c r="E71" s="295"/>
      <c r="F71" s="294">
        <f>'Pondération journalier'!N21</f>
        <v>1</v>
      </c>
      <c r="G71" s="295"/>
      <c r="H71" s="238" t="s">
        <v>32</v>
      </c>
      <c r="K71" s="33" t="s">
        <v>33</v>
      </c>
    </row>
    <row r="72" spans="1:11" ht="21.75" customHeight="1" thickBot="1" x14ac:dyDescent="0.25">
      <c r="A72" s="34" t="s">
        <v>34</v>
      </c>
      <c r="B72" s="28">
        <f>'Pondération journalier'!P19</f>
        <v>0</v>
      </c>
      <c r="C72" s="236">
        <f>'Pondération journalier'!Q19/24</f>
        <v>0</v>
      </c>
      <c r="D72" s="294">
        <f>'Pondération journalier'!N32</f>
        <v>1</v>
      </c>
      <c r="E72" s="295"/>
      <c r="F72" s="294">
        <f ca="1">'Pondération journalier'!N22</f>
        <v>1</v>
      </c>
      <c r="G72" s="295"/>
      <c r="H72" s="238" t="s">
        <v>882</v>
      </c>
    </row>
    <row r="73" spans="1:11" ht="26.25" thickBot="1" x14ac:dyDescent="0.25">
      <c r="A73" s="34" t="s">
        <v>36</v>
      </c>
      <c r="B73" s="28">
        <f>'Pondération journalier'!P20</f>
        <v>0</v>
      </c>
      <c r="C73" s="236">
        <f>'Pondération journalier'!Q20/24</f>
        <v>0</v>
      </c>
      <c r="D73" s="294">
        <f>'Pondération journalier'!N33</f>
        <v>1</v>
      </c>
      <c r="E73" s="295"/>
      <c r="F73" s="294">
        <f ca="1">'Pondération journalier'!N23</f>
        <v>1</v>
      </c>
      <c r="G73" s="295"/>
      <c r="H73" s="238" t="s">
        <v>882</v>
      </c>
    </row>
    <row r="74" spans="1:11" ht="26.25" customHeight="1" thickBot="1" x14ac:dyDescent="0.25">
      <c r="A74" s="34" t="s">
        <v>37</v>
      </c>
      <c r="B74" s="28">
        <f>'Pondération journalier'!P21</f>
        <v>0</v>
      </c>
      <c r="C74" s="236">
        <f>'Pondération journalier'!Q21/24</f>
        <v>0</v>
      </c>
      <c r="D74" s="294">
        <f>'Pondération journalier'!N34</f>
        <v>1</v>
      </c>
      <c r="E74" s="295"/>
      <c r="F74" s="294">
        <f ca="1">'Pondération journalier'!N24</f>
        <v>1</v>
      </c>
      <c r="G74" s="295"/>
      <c r="H74" s="35" t="s">
        <v>883</v>
      </c>
    </row>
    <row r="75" spans="1:11" ht="26.25" thickBot="1" x14ac:dyDescent="0.25">
      <c r="A75" s="34" t="s">
        <v>39</v>
      </c>
      <c r="B75" s="28">
        <f>'Pondération journalier'!P22</f>
        <v>0</v>
      </c>
      <c r="C75" s="236">
        <f>'Pondération journalier'!Q22/24</f>
        <v>0</v>
      </c>
      <c r="D75" s="294">
        <f>'Pondération journalier'!N35</f>
        <v>1</v>
      </c>
      <c r="E75" s="295"/>
      <c r="F75" s="294">
        <f ca="1">'Pondération journalier'!N25</f>
        <v>1</v>
      </c>
      <c r="G75" s="295"/>
      <c r="H75" s="35" t="s">
        <v>883</v>
      </c>
    </row>
    <row r="76" spans="1:11" x14ac:dyDescent="0.2">
      <c r="A76" s="2"/>
      <c r="B76" s="2"/>
      <c r="C76" s="2"/>
      <c r="F76" s="2"/>
      <c r="G76" s="2"/>
      <c r="H76" s="2"/>
      <c r="I76" s="2"/>
    </row>
    <row r="77" spans="1:11" ht="15" x14ac:dyDescent="0.25">
      <c r="A77" s="25" t="s">
        <v>20</v>
      </c>
      <c r="B77" s="2"/>
      <c r="C77" s="2"/>
      <c r="D77" s="2"/>
      <c r="E77" s="2"/>
      <c r="F77" s="2"/>
      <c r="G77" s="2"/>
      <c r="H77" s="2"/>
      <c r="I77" s="2"/>
    </row>
    <row r="78" spans="1:11" ht="12.75" customHeight="1" x14ac:dyDescent="0.2"/>
    <row r="79" spans="1:11" ht="12.75" customHeight="1" x14ac:dyDescent="0.2"/>
    <row r="80" spans="1:11" ht="12.75" customHeight="1" x14ac:dyDescent="0.2"/>
    <row r="81" ht="12.75" customHeight="1" x14ac:dyDescent="0.2"/>
    <row r="82" ht="12.75" customHeight="1" x14ac:dyDescent="0.2"/>
  </sheetData>
  <mergeCells count="111">
    <mergeCell ref="D75:E75"/>
    <mergeCell ref="F75:G75"/>
    <mergeCell ref="D72:E72"/>
    <mergeCell ref="F72:G72"/>
    <mergeCell ref="D73:E73"/>
    <mergeCell ref="F73:G73"/>
    <mergeCell ref="D74:E74"/>
    <mergeCell ref="F74:G74"/>
    <mergeCell ref="D69:E69"/>
    <mergeCell ref="F69:G69"/>
    <mergeCell ref="D70:E70"/>
    <mergeCell ref="F70:G70"/>
    <mergeCell ref="D71:E71"/>
    <mergeCell ref="F71:G71"/>
    <mergeCell ref="A61:J63"/>
    <mergeCell ref="A65:E65"/>
    <mergeCell ref="A67:A68"/>
    <mergeCell ref="B67:B68"/>
    <mergeCell ref="C67:C68"/>
    <mergeCell ref="D67:E68"/>
    <mergeCell ref="F67:G68"/>
    <mergeCell ref="H67:H68"/>
    <mergeCell ref="B56:C56"/>
    <mergeCell ref="D56:E56"/>
    <mergeCell ref="F56:G56"/>
    <mergeCell ref="H56:I56"/>
    <mergeCell ref="B57:C57"/>
    <mergeCell ref="D57:E57"/>
    <mergeCell ref="F57:G57"/>
    <mergeCell ref="H57:I57"/>
    <mergeCell ref="B54:C54"/>
    <mergeCell ref="D54:E54"/>
    <mergeCell ref="F54:G54"/>
    <mergeCell ref="H54:I54"/>
    <mergeCell ref="B55:C55"/>
    <mergeCell ref="D55:E55"/>
    <mergeCell ref="F55:G55"/>
    <mergeCell ref="H55:I55"/>
    <mergeCell ref="B52:C52"/>
    <mergeCell ref="D52:E52"/>
    <mergeCell ref="F52:G52"/>
    <mergeCell ref="H52:I52"/>
    <mergeCell ref="B53:C53"/>
    <mergeCell ref="D53:E53"/>
    <mergeCell ref="F53:G53"/>
    <mergeCell ref="H53:I53"/>
    <mergeCell ref="B45:D45"/>
    <mergeCell ref="G45:I45"/>
    <mergeCell ref="A46:I46"/>
    <mergeCell ref="A48:F48"/>
    <mergeCell ref="B51:C51"/>
    <mergeCell ref="D51:E51"/>
    <mergeCell ref="F51:G51"/>
    <mergeCell ref="H51:I51"/>
    <mergeCell ref="E45:F45"/>
    <mergeCell ref="B42:D42"/>
    <mergeCell ref="G42:I42"/>
    <mergeCell ref="B43:D43"/>
    <mergeCell ref="G43:I43"/>
    <mergeCell ref="B44:D44"/>
    <mergeCell ref="G44:I44"/>
    <mergeCell ref="E42:F42"/>
    <mergeCell ref="E43:F43"/>
    <mergeCell ref="E44:F44"/>
    <mergeCell ref="B39:D39"/>
    <mergeCell ref="G39:I39"/>
    <mergeCell ref="B40:D40"/>
    <mergeCell ref="G40:I40"/>
    <mergeCell ref="B41:D41"/>
    <mergeCell ref="G41:I41"/>
    <mergeCell ref="E39:F39"/>
    <mergeCell ref="E40:F40"/>
    <mergeCell ref="E41:F41"/>
    <mergeCell ref="B36:D36"/>
    <mergeCell ref="G36:I36"/>
    <mergeCell ref="B37:D37"/>
    <mergeCell ref="G37:I37"/>
    <mergeCell ref="B38:D38"/>
    <mergeCell ref="G38:I38"/>
    <mergeCell ref="E36:F36"/>
    <mergeCell ref="E37:F37"/>
    <mergeCell ref="E38:F38"/>
    <mergeCell ref="B33:D33"/>
    <mergeCell ref="G33:I33"/>
    <mergeCell ref="B34:D34"/>
    <mergeCell ref="G34:I34"/>
    <mergeCell ref="B35:D35"/>
    <mergeCell ref="G35:I35"/>
    <mergeCell ref="E33:F33"/>
    <mergeCell ref="E34:F34"/>
    <mergeCell ref="E35:F35"/>
    <mergeCell ref="AT5:AV5"/>
    <mergeCell ref="BA5:BE5"/>
    <mergeCell ref="BF5:BL5"/>
    <mergeCell ref="A28:I28"/>
    <mergeCell ref="A29:E29"/>
    <mergeCell ref="B32:D32"/>
    <mergeCell ref="G32:I32"/>
    <mergeCell ref="AB5:AD5"/>
    <mergeCell ref="AE5:AG5"/>
    <mergeCell ref="AH5:AJ5"/>
    <mergeCell ref="E32:F32"/>
    <mergeCell ref="AK5:AM5"/>
    <mergeCell ref="AN5:AP5"/>
    <mergeCell ref="AQ5:AS5"/>
    <mergeCell ref="E5:H5"/>
    <mergeCell ref="I5:L5"/>
    <mergeCell ref="M5:P5"/>
    <mergeCell ref="Q5:T5"/>
    <mergeCell ref="U5:X5"/>
    <mergeCell ref="Y5:AA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RapportpourClient</vt:lpstr>
      <vt:lpstr>Journalier</vt:lpstr>
      <vt:lpstr>Pondération journalier</vt:lpstr>
      <vt:lpstr>Rex</vt:lpstr>
      <vt:lpstr>RapportpourClient!Zone_d_impression</vt:lpstr>
    </vt:vector>
  </TitlesOfParts>
  <Company>VINCI Energies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VINCI Energies</dc:creator>
  <cp:lastModifiedBy>Jean-Eric Pelouas</cp:lastModifiedBy>
  <dcterms:created xsi:type="dcterms:W3CDTF">2016-12-22T16:22:36Z</dcterms:created>
  <dcterms:modified xsi:type="dcterms:W3CDTF">2017-03-06T13:06:15Z</dcterms:modified>
</cp:coreProperties>
</file>