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776B530-D68B-4D94-B299-721CB4977601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Devis" sheetId="1" r:id="rId1"/>
    <sheet name="Base référence et prix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2" i="1" l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L23" i="1" s="1"/>
  <c r="H23" i="1"/>
  <c r="I22" i="1"/>
  <c r="H22" i="1"/>
  <c r="I21" i="1"/>
  <c r="H21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L14" i="1" s="1"/>
  <c r="H14" i="1"/>
  <c r="I13" i="1"/>
  <c r="L13" i="1" s="1"/>
  <c r="H13" i="1"/>
  <c r="I12" i="1"/>
  <c r="H12" i="1"/>
  <c r="I11" i="1"/>
  <c r="H11" i="1"/>
  <c r="L18" i="1"/>
  <c r="L19" i="1"/>
  <c r="L20" i="1"/>
  <c r="L26" i="1"/>
  <c r="L27" i="1"/>
  <c r="L28" i="1"/>
  <c r="L31" i="1"/>
  <c r="L32" i="1"/>
  <c r="I10" i="1"/>
  <c r="L10" i="1" s="1"/>
  <c r="H10" i="1"/>
  <c r="N32" i="1"/>
  <c r="N31" i="1"/>
  <c r="N30" i="1"/>
  <c r="N29" i="1"/>
  <c r="O29" i="1" s="1"/>
  <c r="N28" i="1"/>
  <c r="O28" i="1" s="1"/>
  <c r="N27" i="1"/>
  <c r="O27" i="1" s="1"/>
  <c r="N26" i="1"/>
  <c r="O26" i="1" s="1"/>
  <c r="N25" i="1"/>
  <c r="O25" i="1" s="1"/>
  <c r="N24" i="1"/>
  <c r="O24" i="1" s="1"/>
  <c r="N23" i="1"/>
  <c r="N22" i="1"/>
  <c r="N21" i="1"/>
  <c r="O21" i="1" s="1"/>
  <c r="N20" i="1"/>
  <c r="N19" i="1"/>
  <c r="N18" i="1"/>
  <c r="N17" i="1"/>
  <c r="N16" i="1"/>
  <c r="N15" i="1"/>
  <c r="O15" i="1" s="1"/>
  <c r="N14" i="1"/>
  <c r="O14" i="1" s="1"/>
  <c r="N13" i="1"/>
  <c r="O13" i="1" s="1"/>
  <c r="N12" i="1"/>
  <c r="O12" i="1" s="1"/>
  <c r="N11" i="1"/>
  <c r="O11" i="1" s="1"/>
  <c r="N10" i="1"/>
  <c r="O10" i="1" s="1"/>
  <c r="L25" i="1"/>
  <c r="L24" i="1"/>
  <c r="L17" i="1"/>
  <c r="L16" i="1"/>
  <c r="L15" i="1"/>
  <c r="L12" i="1"/>
  <c r="L11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O17" i="1"/>
  <c r="O18" i="1"/>
  <c r="O19" i="1"/>
  <c r="O20" i="1"/>
  <c r="O22" i="1"/>
  <c r="O23" i="1"/>
  <c r="O30" i="1"/>
  <c r="O31" i="1"/>
  <c r="O32" i="1"/>
  <c r="O16" i="1"/>
  <c r="G10" i="1"/>
  <c r="H25" i="2"/>
  <c r="I25" i="2" s="1"/>
  <c r="J25" i="2" s="1"/>
  <c r="H24" i="2"/>
  <c r="I24" i="2" s="1"/>
  <c r="J24" i="2" s="1"/>
  <c r="H23" i="2"/>
  <c r="I23" i="2" s="1"/>
  <c r="J23" i="2" s="1"/>
  <c r="H22" i="2"/>
  <c r="I22" i="2" s="1"/>
  <c r="J22" i="2" s="1"/>
  <c r="H21" i="2"/>
  <c r="I21" i="2" s="1"/>
  <c r="J21" i="2" s="1"/>
  <c r="H20" i="2"/>
  <c r="I20" i="2" s="1"/>
  <c r="J20" i="2" s="1"/>
  <c r="H19" i="2"/>
  <c r="I19" i="2" s="1"/>
  <c r="J19" i="2" s="1"/>
  <c r="H18" i="2"/>
  <c r="I18" i="2" s="1"/>
  <c r="J18" i="2" s="1"/>
  <c r="H17" i="2"/>
  <c r="I17" i="2" s="1"/>
  <c r="J17" i="2" s="1"/>
  <c r="H16" i="2"/>
  <c r="I16" i="2" s="1"/>
  <c r="J16" i="2" s="1"/>
  <c r="H15" i="2"/>
  <c r="I15" i="2" s="1"/>
  <c r="J15" i="2" s="1"/>
  <c r="H14" i="2"/>
  <c r="I14" i="2" s="1"/>
  <c r="J14" i="2" s="1"/>
  <c r="H13" i="2"/>
  <c r="I13" i="2" s="1"/>
  <c r="J13" i="2" s="1"/>
  <c r="H12" i="2"/>
  <c r="I12" i="2" s="1"/>
  <c r="J12" i="2" s="1"/>
  <c r="H11" i="2"/>
  <c r="I11" i="2" s="1"/>
  <c r="J11" i="2" s="1"/>
  <c r="H10" i="2"/>
  <c r="I10" i="2" s="1"/>
  <c r="J10" i="2" s="1"/>
  <c r="H9" i="2"/>
  <c r="I9" i="2" s="1"/>
  <c r="J9" i="2" s="1"/>
  <c r="H8" i="2"/>
  <c r="H7" i="2"/>
  <c r="I7" i="2" s="1"/>
  <c r="J7" i="2" s="1"/>
  <c r="H6" i="2"/>
  <c r="H5" i="2"/>
  <c r="H4" i="2"/>
  <c r="I4" i="2" s="1"/>
  <c r="J4" i="2" s="1"/>
  <c r="I3" i="2"/>
  <c r="I6" i="2"/>
  <c r="J6" i="2" s="1"/>
  <c r="H3" i="2"/>
  <c r="I8" i="2"/>
  <c r="J8" i="2" s="1"/>
  <c r="I5" i="2"/>
  <c r="J5" i="2" s="1"/>
  <c r="F5" i="2"/>
  <c r="G5" i="2" s="1"/>
  <c r="F6" i="2"/>
  <c r="G6" i="2" s="1"/>
  <c r="F7" i="2"/>
  <c r="G7" i="2" s="1"/>
  <c r="F8" i="2"/>
  <c r="G8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/>
  <c r="F17" i="2"/>
  <c r="G17" i="2" s="1"/>
  <c r="F18" i="2"/>
  <c r="G18" i="2" s="1"/>
  <c r="F19" i="2"/>
  <c r="G19" i="2" s="1"/>
  <c r="F20" i="2"/>
  <c r="G20" i="2" s="1"/>
  <c r="F21" i="2"/>
  <c r="G21" i="2" s="1"/>
  <c r="F22" i="2"/>
  <c r="G22" i="2" s="1"/>
  <c r="F23" i="2"/>
  <c r="G23" i="2" s="1"/>
  <c r="F24" i="2"/>
  <c r="G24" i="2" s="1"/>
  <c r="F25" i="2"/>
  <c r="G25" i="2" s="1"/>
  <c r="K11" i="1"/>
  <c r="K12" i="1"/>
  <c r="F4" i="2"/>
  <c r="G4" i="2" s="1"/>
  <c r="F3" i="2"/>
  <c r="G3" i="2" s="1"/>
  <c r="D12" i="1"/>
  <c r="D13" i="1"/>
  <c r="D14" i="1"/>
  <c r="D15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11" i="1"/>
  <c r="D11" i="1"/>
  <c r="D10" i="1"/>
  <c r="L21" i="1" l="1"/>
  <c r="L29" i="1"/>
  <c r="L22" i="1"/>
  <c r="L30" i="1"/>
  <c r="K10" i="1"/>
  <c r="J3" i="2"/>
  <c r="K31" i="1"/>
  <c r="K32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5" i="1"/>
  <c r="K13" i="1"/>
  <c r="O33" i="1" l="1"/>
  <c r="L33" i="1" l="1"/>
  <c r="H37" i="1" l="1"/>
  <c r="H39" i="1" l="1"/>
  <c r="H41" i="1" l="1"/>
  <c r="M33" i="1" s="1"/>
  <c r="M37" i="1" s="1"/>
  <c r="M39" i="1" s="1"/>
  <c r="M41" i="1" s="1"/>
  <c r="K14" i="1"/>
  <c r="O37" i="1" l="1"/>
  <c r="O39" i="1" s="1"/>
  <c r="O41" i="1" s="1"/>
  <c r="K16" i="1"/>
</calcChain>
</file>

<file path=xl/sharedStrings.xml><?xml version="1.0" encoding="utf-8"?>
<sst xmlns="http://schemas.openxmlformats.org/spreadsheetml/2006/main" count="73" uniqueCount="60">
  <si>
    <t>Devis N° :</t>
  </si>
  <si>
    <t>Client :</t>
  </si>
  <si>
    <t>Ville :</t>
  </si>
  <si>
    <t>Commercial :</t>
  </si>
  <si>
    <t>Contact :</t>
  </si>
  <si>
    <t>C.P. :</t>
  </si>
  <si>
    <t>Tél. :</t>
  </si>
  <si>
    <t>Rue :</t>
  </si>
  <si>
    <t>Date :</t>
  </si>
  <si>
    <t xml:space="preserve">Réf. Affaire : </t>
  </si>
  <si>
    <t>Tél.:</t>
  </si>
  <si>
    <t>Fax :</t>
  </si>
  <si>
    <t>Type de matériel  :</t>
  </si>
  <si>
    <t>Qté</t>
  </si>
  <si>
    <t>Réf. :</t>
  </si>
  <si>
    <t>Descriptif</t>
  </si>
  <si>
    <t>Désignation</t>
  </si>
  <si>
    <t>U</t>
  </si>
  <si>
    <t>PU  Remisé</t>
  </si>
  <si>
    <t>Total  Brut</t>
  </si>
  <si>
    <t>Total  Remisé</t>
  </si>
  <si>
    <t/>
  </si>
  <si>
    <t>Total linéaire chiffré  ==&gt;</t>
  </si>
  <si>
    <t>Montant total h/t   ==&gt;</t>
  </si>
  <si>
    <t>T.V.A.   ==&gt;</t>
  </si>
  <si>
    <t>Participation forfaitaire au transport si montant &lt; 1000 €  ==&gt;</t>
  </si>
  <si>
    <t>Montant total ttc   ==&gt;</t>
  </si>
  <si>
    <t>Description</t>
  </si>
  <si>
    <t>Instruction de montage</t>
  </si>
  <si>
    <t>Remise ==&gt;</t>
  </si>
  <si>
    <t>Prix  U/HT</t>
  </si>
  <si>
    <t>Montant total remisé h/t   ==&gt;</t>
  </si>
  <si>
    <t>Prix HT</t>
  </si>
  <si>
    <t>Prix TTC</t>
  </si>
  <si>
    <t>TVA</t>
  </si>
  <si>
    <t>Quantité</t>
  </si>
  <si>
    <t>Gratuit</t>
  </si>
  <si>
    <t>Sac de maïs 25kg</t>
  </si>
  <si>
    <t>25 kilos</t>
  </si>
  <si>
    <t>Sucre en poudre 1kg</t>
  </si>
  <si>
    <t>1 kilo</t>
  </si>
  <si>
    <t>Réf.</t>
  </si>
  <si>
    <t>Sac de sel</t>
  </si>
  <si>
    <t>Sac de 5kg</t>
  </si>
  <si>
    <t>Sac maïs 25kg</t>
  </si>
  <si>
    <t>Lait en poudre</t>
  </si>
  <si>
    <t>Bidon d'huile d'arrachide</t>
  </si>
  <si>
    <t xml:space="preserve">Bidon de 20 litres </t>
  </si>
  <si>
    <t>20 litres</t>
  </si>
  <si>
    <t>5 kilos</t>
  </si>
  <si>
    <t>Pot de 5kg</t>
  </si>
  <si>
    <t>5 kilo</t>
  </si>
  <si>
    <t>Sachet</t>
  </si>
  <si>
    <t xml:space="preserve">Sachets </t>
  </si>
  <si>
    <t>Euros €</t>
  </si>
  <si>
    <t>Francs CFA</t>
  </si>
  <si>
    <t>Taux change FCFA</t>
  </si>
  <si>
    <r>
      <t xml:space="preserve">TVA : Le taux normal est de 18%, certains produits étant taxés à 10% et 25 % (voir détails au "tarif douanier") et les exportations sont soumises au taux de 0 %. </t>
    </r>
    <r>
      <rPr>
        <i/>
        <sz val="8"/>
        <rFont val="Arial"/>
        <family val="2"/>
      </rPr>
      <t>Sont concernées les entreprises ayant un chiffre d'affaires de plus de 60 M FCFA (prestataires de services) et 80 M FCFA (autres activités) ; ce seuil est réduit jusqu'à 40 M FCFA pour certains prestataires de services et porté à 500 M FCFA pour les exploitants forestiers</t>
    </r>
    <r>
      <rPr>
        <sz val="8"/>
        <rFont val="Arial"/>
        <family val="2"/>
      </rPr>
      <t>.</t>
    </r>
  </si>
  <si>
    <t>Tarifs en francs FCFA</t>
  </si>
  <si>
    <t>La Pause Gourmande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</si>
</sst>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.00\ &quot;€&quot;"/>
    <numFmt numFmtId="165" formatCode="#,##0.00\ [$FCFA-2C0C]"/>
    <numFmt numFmtId="166" formatCode="#,##0.00\ &quot;€&quot;;[Red]\-#,##0.00\ &quot;€&quot;;"/>
    <numFmt numFmtId="167" formatCode="#,##0.00\ [$FCFA-2C0C];[Red]\-#,##0.00\ [$FCFA-2C0C];"/>
    <numFmt numFmtId="168" formatCode="#,##0_ ;[Red]\-#,##0\ ;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i/>
      <sz val="2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b/>
      <sz val="20"/>
      <color indexed="8"/>
      <name val="Arial"/>
      <family val="2"/>
    </font>
    <font>
      <b/>
      <i/>
      <sz val="20"/>
      <color indexed="59"/>
      <name val="Arial"/>
      <family val="2"/>
    </font>
    <font>
      <b/>
      <sz val="20"/>
      <color indexed="12"/>
      <name val="Arial"/>
      <family val="2"/>
    </font>
    <font>
      <b/>
      <sz val="20"/>
      <color indexed="10"/>
      <name val="Arial"/>
      <family val="2"/>
    </font>
    <font>
      <sz val="8"/>
      <color indexed="8"/>
      <name val="Arial"/>
      <family val="2"/>
    </font>
    <font>
      <b/>
      <sz val="8"/>
      <color indexed="10"/>
      <name val="Arial"/>
      <family val="2"/>
    </font>
    <font>
      <b/>
      <sz val="20"/>
      <color rgb="FF0000FF"/>
      <name val="Arial"/>
      <family val="2"/>
    </font>
    <font>
      <sz val="20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theme="5" tint="-0.249977111117893"/>
      <name val="Arial"/>
      <family val="2"/>
    </font>
    <font>
      <b/>
      <sz val="2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8"/>
      <name val="Arial"/>
      <family val="2"/>
    </font>
    <font>
      <sz val="28"/>
      <name val="Arial"/>
      <family val="2"/>
    </font>
    <font>
      <i/>
      <sz val="20"/>
      <color rgb="FF0000FF"/>
      <name val="Arial"/>
      <family val="2"/>
    </font>
    <font>
      <sz val="100"/>
      <name val="Edwardian Script ITC"/>
      <family val="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20">
    <xf numFmtId="0" fontId="0" fillId="0" borderId="0" xfId="0"/>
    <xf numFmtId="0" fontId="2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10" fillId="2" borderId="9" xfId="1" applyFont="1" applyFill="1" applyBorder="1" applyAlignment="1">
      <alignment horizontal="center" vertical="center"/>
    </xf>
    <xf numFmtId="1" fontId="10" fillId="2" borderId="9" xfId="1" applyNumberFormat="1" applyFont="1" applyFill="1" applyBorder="1" applyAlignment="1">
      <alignment horizontal="center" vertical="center"/>
    </xf>
    <xf numFmtId="2" fontId="10" fillId="2" borderId="9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0" borderId="9" xfId="1" applyFont="1" applyBorder="1" applyAlignment="1">
      <alignment horizontal="right" vertical="center"/>
    </xf>
    <xf numFmtId="2" fontId="13" fillId="2" borderId="9" xfId="1" applyNumberFormat="1" applyFont="1" applyFill="1" applyBorder="1" applyAlignment="1">
      <alignment horizontal="right" vertical="center"/>
    </xf>
    <xf numFmtId="0" fontId="10" fillId="0" borderId="0" xfId="1" applyFont="1" applyAlignment="1">
      <alignment horizontal="right" vertical="center"/>
    </xf>
    <xf numFmtId="1" fontId="10" fillId="0" borderId="0" xfId="1" applyNumberFormat="1" applyFont="1" applyAlignment="1">
      <alignment horizontal="right" vertical="center"/>
    </xf>
    <xf numFmtId="2" fontId="9" fillId="2" borderId="5" xfId="1" applyNumberFormat="1" applyFont="1" applyFill="1" applyBorder="1" applyAlignment="1">
      <alignment horizontal="right" vertical="center"/>
    </xf>
    <xf numFmtId="0" fontId="10" fillId="2" borderId="7" xfId="1" applyFont="1" applyFill="1" applyBorder="1" applyAlignment="1">
      <alignment horizontal="center" vertical="center"/>
    </xf>
    <xf numFmtId="2" fontId="9" fillId="2" borderId="2" xfId="1" applyNumberFormat="1" applyFont="1" applyFill="1" applyBorder="1" applyAlignment="1">
      <alignment horizontal="right" vertical="center"/>
    </xf>
    <xf numFmtId="2" fontId="9" fillId="2" borderId="0" xfId="1" applyNumberFormat="1" applyFont="1" applyFill="1" applyAlignment="1">
      <alignment horizontal="right" vertical="center"/>
    </xf>
    <xf numFmtId="1" fontId="9" fillId="2" borderId="0" xfId="1" applyNumberFormat="1" applyFont="1" applyFill="1" applyAlignment="1">
      <alignment horizontal="right" vertical="center"/>
    </xf>
    <xf numFmtId="2" fontId="10" fillId="2" borderId="0" xfId="1" applyNumberFormat="1" applyFont="1" applyFill="1" applyAlignment="1">
      <alignment horizontal="right" vertical="center"/>
    </xf>
    <xf numFmtId="0" fontId="10" fillId="2" borderId="0" xfId="1" applyFont="1" applyFill="1" applyAlignment="1">
      <alignment vertical="center"/>
    </xf>
    <xf numFmtId="0" fontId="10" fillId="2" borderId="28" xfId="1" applyFont="1" applyFill="1" applyBorder="1" applyAlignment="1">
      <alignment horizontal="right" vertical="center"/>
    </xf>
    <xf numFmtId="0" fontId="10" fillId="2" borderId="29" xfId="1" applyFont="1" applyFill="1" applyBorder="1" applyAlignment="1">
      <alignment horizontal="right" vertical="center"/>
    </xf>
    <xf numFmtId="1" fontId="10" fillId="2" borderId="0" xfId="1" applyNumberFormat="1" applyFont="1" applyFill="1" applyAlignment="1">
      <alignment horizontal="right" vertical="center"/>
    </xf>
    <xf numFmtId="4" fontId="9" fillId="2" borderId="0" xfId="1" applyNumberFormat="1" applyFont="1" applyFill="1" applyAlignment="1">
      <alignment horizontal="right" vertical="center"/>
    </xf>
    <xf numFmtId="1" fontId="8" fillId="2" borderId="23" xfId="1" applyNumberFormat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left" vertical="center" wrapText="1"/>
    </xf>
    <xf numFmtId="0" fontId="4" fillId="2" borderId="7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1" fontId="10" fillId="3" borderId="12" xfId="1" applyNumberFormat="1" applyFont="1" applyFill="1" applyBorder="1" applyAlignment="1" applyProtection="1">
      <alignment horizontal="center" vertical="center"/>
      <protection locked="0"/>
    </xf>
    <xf numFmtId="1" fontId="10" fillId="3" borderId="14" xfId="1" applyNumberFormat="1" applyFont="1" applyFill="1" applyBorder="1" applyAlignment="1" applyProtection="1">
      <alignment horizontal="center" vertical="center"/>
      <protection locked="0"/>
    </xf>
    <xf numFmtId="1" fontId="10" fillId="3" borderId="4" xfId="1" applyNumberFormat="1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Alignment="1">
      <alignment horizontal="right"/>
    </xf>
    <xf numFmtId="0" fontId="10" fillId="3" borderId="14" xfId="1" applyFont="1" applyFill="1" applyBorder="1" applyAlignment="1" applyProtection="1">
      <alignment horizontal="center" vertical="center"/>
      <protection locked="0"/>
    </xf>
    <xf numFmtId="0" fontId="10" fillId="2" borderId="16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2" fontId="11" fillId="2" borderId="0" xfId="1" applyNumberFormat="1" applyFont="1" applyFill="1" applyAlignment="1">
      <alignment vertical="center"/>
    </xf>
    <xf numFmtId="2" fontId="11" fillId="2" borderId="5" xfId="1" applyNumberFormat="1" applyFont="1" applyFill="1" applyBorder="1" applyAlignment="1">
      <alignment vertical="center"/>
    </xf>
    <xf numFmtId="2" fontId="11" fillId="2" borderId="7" xfId="1" applyNumberFormat="1" applyFont="1" applyFill="1" applyBorder="1" applyAlignment="1">
      <alignment vertical="center"/>
    </xf>
    <xf numFmtId="2" fontId="11" fillId="2" borderId="8" xfId="1" applyNumberFormat="1" applyFont="1" applyFill="1" applyBorder="1" applyAlignment="1">
      <alignment vertical="center"/>
    </xf>
    <xf numFmtId="0" fontId="8" fillId="3" borderId="22" xfId="1" applyFont="1" applyFill="1" applyBorder="1" applyAlignment="1">
      <alignment horizontal="center" vertical="center"/>
    </xf>
    <xf numFmtId="1" fontId="8" fillId="3" borderId="23" xfId="1" applyNumberFormat="1" applyFont="1" applyFill="1" applyBorder="1" applyAlignment="1">
      <alignment horizontal="center" vertical="center"/>
    </xf>
    <xf numFmtId="0" fontId="12" fillId="3" borderId="22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right" vertical="center"/>
    </xf>
    <xf numFmtId="0" fontId="10" fillId="2" borderId="31" xfId="1" applyFont="1" applyFill="1" applyBorder="1" applyAlignment="1">
      <alignment vertical="center"/>
    </xf>
    <xf numFmtId="0" fontId="10" fillId="0" borderId="0" xfId="1" applyFont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vertical="center"/>
    </xf>
    <xf numFmtId="0" fontId="10" fillId="3" borderId="23" xfId="1" applyFont="1" applyFill="1" applyBorder="1" applyAlignment="1" applyProtection="1">
      <alignment vertical="center"/>
      <protection locked="0"/>
    </xf>
    <xf numFmtId="0" fontId="10" fillId="3" borderId="22" xfId="1" applyFont="1" applyFill="1" applyBorder="1" applyAlignment="1" applyProtection="1">
      <alignment vertical="center"/>
      <protection locked="0"/>
    </xf>
    <xf numFmtId="0" fontId="10" fillId="3" borderId="6" xfId="1" applyFont="1" applyFill="1" applyBorder="1" applyAlignment="1" applyProtection="1">
      <alignment vertical="center"/>
      <protection locked="0"/>
    </xf>
    <xf numFmtId="0" fontId="10" fillId="3" borderId="8" xfId="1" applyFont="1" applyFill="1" applyBorder="1" applyAlignment="1" applyProtection="1">
      <alignment vertical="center"/>
      <protection locked="0"/>
    </xf>
    <xf numFmtId="0" fontId="10" fillId="3" borderId="10" xfId="1" applyFont="1" applyFill="1" applyBorder="1" applyAlignment="1" applyProtection="1">
      <alignment vertical="center"/>
      <protection locked="0"/>
    </xf>
    <xf numFmtId="164" fontId="17" fillId="5" borderId="9" xfId="1" applyNumberFormat="1" applyFont="1" applyFill="1" applyBorder="1" applyAlignment="1">
      <alignment horizontal="center" vertical="center"/>
    </xf>
    <xf numFmtId="2" fontId="17" fillId="2" borderId="5" xfId="1" applyNumberFormat="1" applyFont="1" applyFill="1" applyBorder="1" applyAlignment="1">
      <alignment horizontal="center" vertical="center"/>
    </xf>
    <xf numFmtId="2" fontId="11" fillId="2" borderId="5" xfId="1" applyNumberFormat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vertical="center"/>
    </xf>
    <xf numFmtId="0" fontId="10" fillId="5" borderId="9" xfId="1" applyFont="1" applyFill="1" applyBorder="1" applyAlignment="1">
      <alignment horizontal="right" vertical="center"/>
    </xf>
    <xf numFmtId="0" fontId="10" fillId="3" borderId="32" xfId="1" applyFont="1" applyFill="1" applyBorder="1" applyAlignment="1" applyProtection="1">
      <alignment horizontal="center" vertical="center"/>
      <protection locked="0"/>
    </xf>
    <xf numFmtId="0" fontId="10" fillId="2" borderId="25" xfId="1" applyFont="1" applyFill="1" applyBorder="1" applyAlignment="1">
      <alignment horizontal="center" vertical="center"/>
    </xf>
    <xf numFmtId="0" fontId="0" fillId="0" borderId="22" xfId="0" applyBorder="1"/>
    <xf numFmtId="4" fontId="3" fillId="6" borderId="0" xfId="0" applyNumberFormat="1" applyFont="1" applyFill="1" applyAlignment="1">
      <alignment horizontal="right"/>
    </xf>
    <xf numFmtId="0" fontId="2" fillId="6" borderId="0" xfId="0" applyFont="1" applyFill="1"/>
    <xf numFmtId="0" fontId="2" fillId="6" borderId="0" xfId="0" applyFont="1" applyFill="1" applyAlignment="1">
      <alignment horizontal="left"/>
    </xf>
    <xf numFmtId="1" fontId="2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center"/>
    </xf>
    <xf numFmtId="44" fontId="8" fillId="0" borderId="20" xfId="1" applyNumberFormat="1" applyFont="1" applyBorder="1" applyAlignment="1">
      <alignment horizontal="center" vertical="center"/>
    </xf>
    <xf numFmtId="44" fontId="8" fillId="0" borderId="19" xfId="1" applyNumberFormat="1" applyFont="1" applyBorder="1" applyAlignment="1">
      <alignment horizontal="center" vertical="center"/>
    </xf>
    <xf numFmtId="44" fontId="13" fillId="2" borderId="9" xfId="1" applyNumberFormat="1" applyFont="1" applyFill="1" applyBorder="1" applyAlignment="1">
      <alignment horizontal="right" vertical="center"/>
    </xf>
    <xf numFmtId="44" fontId="10" fillId="0" borderId="0" xfId="1" applyNumberFormat="1" applyFont="1" applyAlignment="1">
      <alignment horizontal="right" vertical="center"/>
    </xf>
    <xf numFmtId="44" fontId="9" fillId="0" borderId="10" xfId="1" applyNumberFormat="1" applyFont="1" applyBorder="1" applyAlignment="1">
      <alignment horizontal="right" vertical="center"/>
    </xf>
    <xf numFmtId="1" fontId="10" fillId="2" borderId="11" xfId="1" applyNumberFormat="1" applyFont="1" applyFill="1" applyBorder="1" applyAlignment="1">
      <alignment vertical="center"/>
    </xf>
    <xf numFmtId="1" fontId="10" fillId="2" borderId="19" xfId="1" applyNumberFormat="1" applyFont="1" applyFill="1" applyBorder="1" applyAlignment="1">
      <alignment vertical="center"/>
    </xf>
    <xf numFmtId="1" fontId="10" fillId="2" borderId="18" xfId="1" applyNumberFormat="1" applyFont="1" applyFill="1" applyBorder="1" applyAlignment="1">
      <alignment vertical="center"/>
    </xf>
    <xf numFmtId="164" fontId="19" fillId="6" borderId="2" xfId="0" applyNumberFormat="1" applyFont="1" applyFill="1" applyBorder="1" applyAlignment="1" applyProtection="1">
      <alignment horizontal="right"/>
      <protection locked="0"/>
    </xf>
    <xf numFmtId="164" fontId="19" fillId="6" borderId="0" xfId="0" applyNumberFormat="1" applyFont="1" applyFill="1" applyAlignment="1" applyProtection="1">
      <alignment horizontal="right"/>
      <protection locked="0"/>
    </xf>
    <xf numFmtId="164" fontId="19" fillId="6" borderId="7" xfId="0" applyNumberFormat="1" applyFont="1" applyFill="1" applyBorder="1" applyAlignment="1" applyProtection="1">
      <alignment horizontal="right"/>
      <protection locked="0"/>
    </xf>
    <xf numFmtId="1" fontId="2" fillId="6" borderId="11" xfId="0" applyNumberFormat="1" applyFont="1" applyFill="1" applyBorder="1" applyAlignment="1" applyProtection="1">
      <alignment horizontal="right"/>
      <protection locked="0"/>
    </xf>
    <xf numFmtId="0" fontId="2" fillId="6" borderId="3" xfId="0" applyFont="1" applyFill="1" applyBorder="1" applyAlignment="1" applyProtection="1">
      <alignment horizontal="left"/>
      <protection locked="0"/>
    </xf>
    <xf numFmtId="0" fontId="2" fillId="6" borderId="1" xfId="0" applyFont="1" applyFill="1" applyBorder="1" applyAlignment="1" applyProtection="1">
      <alignment horizontal="left"/>
      <protection locked="0"/>
    </xf>
    <xf numFmtId="0" fontId="2" fillId="6" borderId="11" xfId="0" applyFont="1" applyFill="1" applyBorder="1" applyAlignment="1" applyProtection="1">
      <alignment horizontal="center"/>
      <protection locked="0"/>
    </xf>
    <xf numFmtId="1" fontId="2" fillId="6" borderId="19" xfId="0" applyNumberFormat="1" applyFont="1" applyFill="1" applyBorder="1" applyAlignment="1" applyProtection="1">
      <alignment horizontal="right"/>
      <protection locked="0"/>
    </xf>
    <xf numFmtId="0" fontId="2" fillId="6" borderId="5" xfId="0" applyFont="1" applyFill="1" applyBorder="1" applyAlignment="1" applyProtection="1">
      <alignment horizontal="left"/>
      <protection locked="0"/>
    </xf>
    <xf numFmtId="0" fontId="2" fillId="6" borderId="4" xfId="0" applyFont="1" applyFill="1" applyBorder="1" applyAlignment="1" applyProtection="1">
      <alignment horizontal="left"/>
      <protection locked="0"/>
    </xf>
    <xf numFmtId="0" fontId="2" fillId="6" borderId="19" xfId="0" applyFont="1" applyFill="1" applyBorder="1" applyAlignment="1" applyProtection="1">
      <alignment horizontal="center"/>
      <protection locked="0"/>
    </xf>
    <xf numFmtId="1" fontId="2" fillId="6" borderId="18" xfId="0" applyNumberFormat="1" applyFont="1" applyFill="1" applyBorder="1" applyAlignment="1" applyProtection="1">
      <alignment horizontal="right"/>
      <protection locked="0"/>
    </xf>
    <xf numFmtId="0" fontId="15" fillId="6" borderId="8" xfId="0" applyFont="1" applyFill="1" applyBorder="1" applyProtection="1">
      <protection locked="0"/>
    </xf>
    <xf numFmtId="0" fontId="2" fillId="6" borderId="6" xfId="0" applyFont="1" applyFill="1" applyBorder="1" applyAlignment="1" applyProtection="1">
      <alignment horizontal="left"/>
      <protection locked="0"/>
    </xf>
    <xf numFmtId="0" fontId="2" fillId="6" borderId="18" xfId="0" applyFont="1" applyFill="1" applyBorder="1" applyAlignment="1" applyProtection="1">
      <alignment horizontal="center"/>
      <protection locked="0"/>
    </xf>
    <xf numFmtId="1" fontId="2" fillId="7" borderId="0" xfId="0" applyNumberFormat="1" applyFont="1" applyFill="1" applyAlignment="1">
      <alignment horizontal="left"/>
    </xf>
    <xf numFmtId="0" fontId="2" fillId="7" borderId="0" xfId="0" applyFont="1" applyFill="1"/>
    <xf numFmtId="0" fontId="2" fillId="7" borderId="0" xfId="0" applyFont="1" applyFill="1" applyAlignment="1">
      <alignment horizontal="left"/>
    </xf>
    <xf numFmtId="0" fontId="0" fillId="7" borderId="0" xfId="0" applyFill="1"/>
    <xf numFmtId="4" fontId="14" fillId="3" borderId="33" xfId="1" applyNumberFormat="1" applyFont="1" applyFill="1" applyBorder="1" applyAlignment="1" applyProtection="1">
      <alignment horizontal="right" vertical="center"/>
      <protection locked="0"/>
    </xf>
    <xf numFmtId="1" fontId="2" fillId="7" borderId="23" xfId="0" applyNumberFormat="1" applyFont="1" applyFill="1" applyBorder="1" applyAlignment="1">
      <alignment horizontal="left"/>
    </xf>
    <xf numFmtId="0" fontId="2" fillId="7" borderId="22" xfId="0" applyFont="1" applyFill="1" applyBorder="1"/>
    <xf numFmtId="0" fontId="2" fillId="7" borderId="22" xfId="0" applyFont="1" applyFill="1" applyBorder="1" applyAlignment="1">
      <alignment horizontal="left"/>
    </xf>
    <xf numFmtId="0" fontId="2" fillId="7" borderId="9" xfId="0" applyFont="1" applyFill="1" applyBorder="1" applyAlignment="1">
      <alignment horizontal="center"/>
    </xf>
    <xf numFmtId="1" fontId="3" fillId="7" borderId="9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3" fillId="7" borderId="9" xfId="0" applyFont="1" applyFill="1" applyBorder="1" applyAlignment="1">
      <alignment horizontal="center"/>
    </xf>
    <xf numFmtId="4" fontId="3" fillId="7" borderId="22" xfId="0" applyNumberFormat="1" applyFont="1" applyFill="1" applyBorder="1" applyAlignment="1">
      <alignment horizontal="center" wrapText="1"/>
    </xf>
    <xf numFmtId="4" fontId="3" fillId="7" borderId="9" xfId="0" applyNumberFormat="1" applyFont="1" applyFill="1" applyBorder="1" applyAlignment="1">
      <alignment horizontal="center" wrapText="1"/>
    </xf>
    <xf numFmtId="164" fontId="20" fillId="0" borderId="11" xfId="0" applyNumberFormat="1" applyFont="1" applyBorder="1" applyAlignment="1">
      <alignment horizontal="right"/>
    </xf>
    <xf numFmtId="164" fontId="20" fillId="0" borderId="19" xfId="0" applyNumberFormat="1" applyFont="1" applyBorder="1" applyAlignment="1">
      <alignment horizontal="right"/>
    </xf>
    <xf numFmtId="164" fontId="20" fillId="0" borderId="18" xfId="0" applyNumberFormat="1" applyFont="1" applyBorder="1" applyAlignment="1">
      <alignment horizontal="right"/>
    </xf>
    <xf numFmtId="0" fontId="0" fillId="0" borderId="23" xfId="0" applyBorder="1"/>
    <xf numFmtId="164" fontId="16" fillId="0" borderId="4" xfId="0" applyNumberFormat="1" applyFont="1" applyBorder="1" applyAlignment="1">
      <alignment horizontal="right"/>
    </xf>
    <xf numFmtId="164" fontId="16" fillId="0" borderId="6" xfId="0" applyNumberFormat="1" applyFont="1" applyBorder="1" applyAlignment="1">
      <alignment horizontal="right"/>
    </xf>
    <xf numFmtId="4" fontId="3" fillId="8" borderId="9" xfId="0" applyNumberFormat="1" applyFont="1" applyFill="1" applyBorder="1" applyAlignment="1">
      <alignment horizontal="center" wrapText="1"/>
    </xf>
    <xf numFmtId="165" fontId="19" fillId="8" borderId="11" xfId="0" applyNumberFormat="1" applyFont="1" applyFill="1" applyBorder="1" applyAlignment="1">
      <alignment horizontal="right"/>
    </xf>
    <xf numFmtId="165" fontId="19" fillId="8" borderId="19" xfId="0" applyNumberFormat="1" applyFont="1" applyFill="1" applyBorder="1" applyAlignment="1">
      <alignment horizontal="right"/>
    </xf>
    <xf numFmtId="165" fontId="19" fillId="8" borderId="18" xfId="0" applyNumberFormat="1" applyFont="1" applyFill="1" applyBorder="1" applyAlignment="1">
      <alignment horizontal="right"/>
    </xf>
    <xf numFmtId="0" fontId="23" fillId="8" borderId="9" xfId="0" applyFont="1" applyFill="1" applyBorder="1" applyAlignment="1">
      <alignment horizontal="center" vertical="center"/>
    </xf>
    <xf numFmtId="165" fontId="20" fillId="7" borderId="3" xfId="0" applyNumberFormat="1" applyFont="1" applyFill="1" applyBorder="1" applyAlignment="1">
      <alignment horizontal="right"/>
    </xf>
    <xf numFmtId="165" fontId="16" fillId="7" borderId="19" xfId="0" applyNumberFormat="1" applyFont="1" applyFill="1" applyBorder="1" applyAlignment="1">
      <alignment horizontal="right"/>
    </xf>
    <xf numFmtId="165" fontId="20" fillId="7" borderId="5" xfId="0" applyNumberFormat="1" applyFont="1" applyFill="1" applyBorder="1" applyAlignment="1">
      <alignment horizontal="right"/>
    </xf>
    <xf numFmtId="165" fontId="20" fillId="7" borderId="8" xfId="0" applyNumberFormat="1" applyFont="1" applyFill="1" applyBorder="1" applyAlignment="1">
      <alignment horizontal="right"/>
    </xf>
    <xf numFmtId="165" fontId="16" fillId="7" borderId="18" xfId="0" applyNumberFormat="1" applyFont="1" applyFill="1" applyBorder="1" applyAlignment="1">
      <alignment horizontal="right"/>
    </xf>
    <xf numFmtId="165" fontId="17" fillId="5" borderId="9" xfId="1" applyNumberFormat="1" applyFont="1" applyFill="1" applyBorder="1" applyAlignment="1">
      <alignment horizontal="center" vertical="center"/>
    </xf>
    <xf numFmtId="165" fontId="17" fillId="2" borderId="5" xfId="1" applyNumberFormat="1" applyFont="1" applyFill="1" applyBorder="1" applyAlignment="1">
      <alignment horizontal="center" vertical="center"/>
    </xf>
    <xf numFmtId="165" fontId="11" fillId="2" borderId="5" xfId="1" applyNumberFormat="1" applyFont="1" applyFill="1" applyBorder="1" applyAlignment="1">
      <alignment horizontal="center" vertical="center"/>
    </xf>
    <xf numFmtId="166" fontId="8" fillId="0" borderId="20" xfId="1" applyNumberFormat="1" applyFont="1" applyBorder="1" applyAlignment="1">
      <alignment horizontal="right" vertical="center"/>
    </xf>
    <xf numFmtId="166" fontId="8" fillId="2" borderId="20" xfId="1" applyNumberFormat="1" applyFont="1" applyFill="1" applyBorder="1" applyAlignment="1">
      <alignment horizontal="right" vertical="center"/>
    </xf>
    <xf numFmtId="166" fontId="8" fillId="0" borderId="19" xfId="1" applyNumberFormat="1" applyFont="1" applyBorder="1" applyAlignment="1">
      <alignment horizontal="right" vertical="center"/>
    </xf>
    <xf numFmtId="166" fontId="8" fillId="2" borderId="19" xfId="1" applyNumberFormat="1" applyFont="1" applyFill="1" applyBorder="1" applyAlignment="1">
      <alignment horizontal="right" vertical="center"/>
    </xf>
    <xf numFmtId="166" fontId="17" fillId="4" borderId="23" xfId="1" applyNumberFormat="1" applyFont="1" applyFill="1" applyBorder="1" applyAlignment="1">
      <alignment vertical="center"/>
    </xf>
    <xf numFmtId="166" fontId="17" fillId="5" borderId="9" xfId="1" applyNumberFormat="1" applyFont="1" applyFill="1" applyBorder="1" applyAlignment="1">
      <alignment vertical="center"/>
    </xf>
    <xf numFmtId="167" fontId="26" fillId="0" borderId="24" xfId="1" applyNumberFormat="1" applyFont="1" applyBorder="1" applyAlignment="1">
      <alignment horizontal="right" vertical="center"/>
    </xf>
    <xf numFmtId="167" fontId="26" fillId="2" borderId="12" xfId="1" applyNumberFormat="1" applyFont="1" applyFill="1" applyBorder="1" applyAlignment="1">
      <alignment horizontal="right" vertical="center"/>
    </xf>
    <xf numFmtId="167" fontId="26" fillId="2" borderId="14" xfId="1" applyNumberFormat="1" applyFont="1" applyFill="1" applyBorder="1" applyAlignment="1">
      <alignment horizontal="right" vertical="center"/>
    </xf>
    <xf numFmtId="167" fontId="26" fillId="2" borderId="18" xfId="1" applyNumberFormat="1" applyFont="1" applyFill="1" applyBorder="1" applyAlignment="1">
      <alignment horizontal="right" vertical="center"/>
    </xf>
    <xf numFmtId="167" fontId="17" fillId="4" borderId="23" xfId="1" applyNumberFormat="1" applyFont="1" applyFill="1" applyBorder="1" applyAlignment="1">
      <alignment vertical="center"/>
    </xf>
    <xf numFmtId="167" fontId="17" fillId="5" borderId="9" xfId="1" applyNumberFormat="1" applyFont="1" applyFill="1" applyBorder="1" applyAlignment="1">
      <alignment vertical="center"/>
    </xf>
    <xf numFmtId="166" fontId="10" fillId="2" borderId="24" xfId="1" applyNumberFormat="1" applyFont="1" applyFill="1" applyBorder="1" applyAlignment="1">
      <alignment vertical="center"/>
    </xf>
    <xf numFmtId="166" fontId="10" fillId="2" borderId="4" xfId="1" applyNumberFormat="1" applyFont="1" applyFill="1" applyBorder="1" applyAlignment="1">
      <alignment vertical="center"/>
    </xf>
    <xf numFmtId="168" fontId="10" fillId="2" borderId="16" xfId="1" applyNumberFormat="1" applyFont="1" applyFill="1" applyBorder="1" applyAlignment="1">
      <alignment horizontal="center" vertical="center"/>
    </xf>
    <xf numFmtId="168" fontId="10" fillId="2" borderId="25" xfId="1" applyNumberFormat="1" applyFont="1" applyFill="1" applyBorder="1" applyAlignment="1">
      <alignment horizontal="center" vertical="center"/>
    </xf>
    <xf numFmtId="0" fontId="10" fillId="2" borderId="16" xfId="1" applyFont="1" applyFill="1" applyBorder="1" applyAlignment="1">
      <alignment horizontal="center" vertical="center"/>
    </xf>
    <xf numFmtId="0" fontId="10" fillId="2" borderId="21" xfId="1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8" fillId="2" borderId="23" xfId="1" applyFont="1" applyFill="1" applyBorder="1" applyAlignment="1">
      <alignment horizontal="center" vertical="center"/>
    </xf>
    <xf numFmtId="0" fontId="8" fillId="2" borderId="22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0" fontId="25" fillId="2" borderId="1" xfId="1" applyFont="1" applyFill="1" applyBorder="1" applyAlignment="1">
      <alignment horizontal="center" vertical="center"/>
    </xf>
    <xf numFmtId="0" fontId="25" fillId="2" borderId="3" xfId="1" applyFont="1" applyFill="1" applyBorder="1" applyAlignment="1">
      <alignment horizontal="center" vertical="center"/>
    </xf>
    <xf numFmtId="0" fontId="25" fillId="2" borderId="4" xfId="1" applyFont="1" applyFill="1" applyBorder="1" applyAlignment="1">
      <alignment horizontal="center" vertical="center"/>
    </xf>
    <xf numFmtId="0" fontId="25" fillId="2" borderId="5" xfId="1" applyFont="1" applyFill="1" applyBorder="1" applyAlignment="1">
      <alignment horizontal="center" vertical="center"/>
    </xf>
    <xf numFmtId="0" fontId="25" fillId="2" borderId="6" xfId="1" applyFont="1" applyFill="1" applyBorder="1" applyAlignment="1">
      <alignment horizontal="center" vertical="center"/>
    </xf>
    <xf numFmtId="0" fontId="25" fillId="2" borderId="8" xfId="1" applyFont="1" applyFill="1" applyBorder="1" applyAlignment="1">
      <alignment horizontal="center" vertical="center"/>
    </xf>
    <xf numFmtId="0" fontId="10" fillId="3" borderId="1" xfId="1" applyFont="1" applyFill="1" applyBorder="1" applyAlignment="1" applyProtection="1">
      <alignment horizontal="center" vertical="center"/>
      <protection locked="0"/>
    </xf>
    <xf numFmtId="0" fontId="10" fillId="3" borderId="2" xfId="1" applyFont="1" applyFill="1" applyBorder="1" applyAlignment="1" applyProtection="1">
      <alignment horizontal="center" vertical="center"/>
      <protection locked="0"/>
    </xf>
    <xf numFmtId="0" fontId="10" fillId="3" borderId="3" xfId="1" applyFont="1" applyFill="1" applyBorder="1" applyAlignment="1" applyProtection="1">
      <alignment horizontal="center" vertical="center"/>
      <protection locked="0"/>
    </xf>
    <xf numFmtId="0" fontId="10" fillId="3" borderId="4" xfId="1" applyFont="1" applyFill="1" applyBorder="1" applyAlignment="1" applyProtection="1">
      <alignment horizontal="center" vertical="center"/>
      <protection locked="0"/>
    </xf>
    <xf numFmtId="0" fontId="10" fillId="3" borderId="0" xfId="1" applyFont="1" applyFill="1" applyAlignment="1" applyProtection="1">
      <alignment horizontal="center" vertical="center"/>
      <protection locked="0"/>
    </xf>
    <xf numFmtId="0" fontId="10" fillId="3" borderId="5" xfId="1" applyFont="1" applyFill="1" applyBorder="1" applyAlignment="1" applyProtection="1">
      <alignment horizontal="center" vertical="center"/>
      <protection locked="0"/>
    </xf>
    <xf numFmtId="0" fontId="10" fillId="3" borderId="6" xfId="1" applyFont="1" applyFill="1" applyBorder="1" applyAlignment="1" applyProtection="1">
      <alignment horizontal="center" vertical="center"/>
      <protection locked="0"/>
    </xf>
    <xf numFmtId="0" fontId="10" fillId="3" borderId="7" xfId="1" applyFont="1" applyFill="1" applyBorder="1" applyAlignment="1" applyProtection="1">
      <alignment horizontal="center" vertical="center"/>
      <protection locked="0"/>
    </xf>
    <xf numFmtId="0" fontId="10" fillId="3" borderId="8" xfId="1" applyFont="1" applyFill="1" applyBorder="1" applyAlignment="1" applyProtection="1">
      <alignment horizontal="center" vertical="center"/>
      <protection locked="0"/>
    </xf>
    <xf numFmtId="0" fontId="27" fillId="2" borderId="23" xfId="1" applyFont="1" applyFill="1" applyBorder="1" applyAlignment="1">
      <alignment horizontal="center" vertical="center"/>
    </xf>
    <xf numFmtId="0" fontId="27" fillId="2" borderId="22" xfId="1" applyFont="1" applyFill="1" applyBorder="1" applyAlignment="1">
      <alignment horizontal="center" vertical="center"/>
    </xf>
    <xf numFmtId="0" fontId="27" fillId="2" borderId="10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right" vertical="center"/>
    </xf>
    <xf numFmtId="0" fontId="10" fillId="2" borderId="5" xfId="1" applyFont="1" applyFill="1" applyBorder="1" applyAlignment="1">
      <alignment horizontal="right" vertical="center"/>
    </xf>
    <xf numFmtId="0" fontId="21" fillId="3" borderId="23" xfId="1" applyFont="1" applyFill="1" applyBorder="1" applyAlignment="1" applyProtection="1">
      <alignment horizontal="center" vertical="center"/>
      <protection locked="0"/>
    </xf>
    <xf numFmtId="0" fontId="21" fillId="3" borderId="10" xfId="1" applyFont="1" applyFill="1" applyBorder="1" applyAlignment="1" applyProtection="1">
      <alignment horizontal="center" vertical="center"/>
      <protection locked="0"/>
    </xf>
    <xf numFmtId="164" fontId="17" fillId="4" borderId="23" xfId="1" applyNumberFormat="1" applyFont="1" applyFill="1" applyBorder="1" applyAlignment="1">
      <alignment horizontal="center" vertical="center"/>
    </xf>
    <xf numFmtId="164" fontId="17" fillId="4" borderId="10" xfId="1" applyNumberFormat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6" fillId="2" borderId="0" xfId="1" applyFont="1" applyFill="1" applyAlignment="1">
      <alignment horizontal="right" vertical="center"/>
    </xf>
    <xf numFmtId="0" fontId="10" fillId="2" borderId="0" xfId="1" applyFont="1" applyFill="1" applyAlignment="1">
      <alignment horizontal="left" vertical="center"/>
    </xf>
    <xf numFmtId="4" fontId="18" fillId="2" borderId="0" xfId="1" applyNumberFormat="1" applyFont="1" applyFill="1" applyAlignment="1">
      <alignment vertical="center"/>
    </xf>
    <xf numFmtId="0" fontId="10" fillId="7" borderId="26" xfId="1" applyFont="1" applyFill="1" applyBorder="1" applyAlignment="1">
      <alignment vertical="center"/>
    </xf>
    <xf numFmtId="0" fontId="9" fillId="7" borderId="27" xfId="1" applyFont="1" applyFill="1" applyBorder="1" applyAlignment="1">
      <alignment vertical="center"/>
    </xf>
    <xf numFmtId="0" fontId="9" fillId="2" borderId="4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14" fontId="10" fillId="3" borderId="23" xfId="1" applyNumberFormat="1" applyFont="1" applyFill="1" applyBorder="1" applyAlignment="1" applyProtection="1">
      <alignment horizontal="center" vertical="center" wrapText="1"/>
      <protection locked="0"/>
    </xf>
    <xf numFmtId="14" fontId="10" fillId="3" borderId="22" xfId="1" applyNumberFormat="1" applyFont="1" applyFill="1" applyBorder="1" applyAlignment="1" applyProtection="1">
      <alignment horizontal="center" vertical="center" wrapText="1"/>
      <protection locked="0"/>
    </xf>
    <xf numFmtId="14" fontId="10" fillId="3" borderId="10" xfId="1" applyNumberFormat="1" applyFont="1" applyFill="1" applyBorder="1" applyAlignment="1" applyProtection="1">
      <alignment horizontal="center" vertical="center" wrapText="1"/>
      <protection locked="0"/>
    </xf>
    <xf numFmtId="0" fontId="10" fillId="3" borderId="23" xfId="1" applyFont="1" applyFill="1" applyBorder="1" applyAlignment="1" applyProtection="1">
      <alignment horizontal="center" vertical="center"/>
      <protection locked="0"/>
    </xf>
    <xf numFmtId="0" fontId="10" fillId="3" borderId="22" xfId="1" applyFont="1" applyFill="1" applyBorder="1" applyAlignment="1" applyProtection="1">
      <alignment horizontal="center" vertical="center"/>
      <protection locked="0"/>
    </xf>
    <xf numFmtId="0" fontId="10" fillId="3" borderId="10" xfId="1" applyFont="1" applyFill="1" applyBorder="1" applyAlignment="1" applyProtection="1">
      <alignment horizontal="center" vertical="center"/>
      <protection locked="0"/>
    </xf>
    <xf numFmtId="0" fontId="10" fillId="2" borderId="23" xfId="1" applyFont="1" applyFill="1" applyBorder="1" applyAlignment="1">
      <alignment horizontal="center" vertical="center"/>
    </xf>
    <xf numFmtId="0" fontId="10" fillId="2" borderId="22" xfId="1" applyFont="1" applyFill="1" applyBorder="1" applyAlignment="1">
      <alignment horizontal="center" vertical="center"/>
    </xf>
    <xf numFmtId="0" fontId="10" fillId="2" borderId="10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2" borderId="30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" fontId="10" fillId="3" borderId="23" xfId="1" applyNumberFormat="1" applyFont="1" applyFill="1" applyBorder="1" applyAlignment="1" applyProtection="1">
      <alignment horizontal="center" vertical="center"/>
      <protection locked="0"/>
    </xf>
    <xf numFmtId="1" fontId="10" fillId="3" borderId="22" xfId="1" applyNumberFormat="1" applyFont="1" applyFill="1" applyBorder="1" applyAlignment="1" applyProtection="1">
      <alignment horizontal="center" vertical="center"/>
      <protection locked="0"/>
    </xf>
    <xf numFmtId="1" fontId="10" fillId="3" borderId="10" xfId="1" applyNumberFormat="1" applyFont="1" applyFill="1" applyBorder="1" applyAlignment="1" applyProtection="1">
      <alignment horizontal="center" vertical="center"/>
      <protection locked="0"/>
    </xf>
    <xf numFmtId="49" fontId="10" fillId="3" borderId="23" xfId="1" applyNumberFormat="1" applyFont="1" applyFill="1" applyBorder="1" applyAlignment="1" applyProtection="1">
      <alignment horizontal="center" vertical="center"/>
      <protection locked="0"/>
    </xf>
    <xf numFmtId="49" fontId="10" fillId="3" borderId="22" xfId="1" applyNumberFormat="1" applyFont="1" applyFill="1" applyBorder="1" applyAlignment="1" applyProtection="1">
      <alignment horizontal="center" vertical="center"/>
      <protection locked="0"/>
    </xf>
    <xf numFmtId="49" fontId="10" fillId="3" borderId="10" xfId="1" applyNumberFormat="1" applyFont="1" applyFill="1" applyBorder="1" applyAlignment="1" applyProtection="1">
      <alignment horizontal="center" vertical="center"/>
      <protection locked="0"/>
    </xf>
    <xf numFmtId="0" fontId="8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12" fillId="2" borderId="23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11" fillId="3" borderId="10" xfId="1" applyFont="1" applyFill="1" applyBorder="1" applyAlignment="1" applyProtection="1">
      <alignment horizontal="center" vertical="center"/>
      <protection locked="0"/>
    </xf>
    <xf numFmtId="4" fontId="3" fillId="7" borderId="23" xfId="0" applyNumberFormat="1" applyFont="1" applyFill="1" applyBorder="1" applyAlignment="1">
      <alignment horizontal="center"/>
    </xf>
    <xf numFmtId="4" fontId="3" fillId="7" borderId="22" xfId="0" applyNumberFormat="1" applyFont="1" applyFill="1" applyBorder="1" applyAlignment="1">
      <alignment horizontal="center"/>
    </xf>
    <xf numFmtId="4" fontId="3" fillId="7" borderId="10" xfId="0" applyNumberFormat="1" applyFont="1" applyFill="1" applyBorder="1" applyAlignment="1">
      <alignment horizontal="center"/>
    </xf>
    <xf numFmtId="4" fontId="3" fillId="8" borderId="23" xfId="0" applyNumberFormat="1" applyFont="1" applyFill="1" applyBorder="1" applyAlignment="1">
      <alignment horizontal="center"/>
    </xf>
    <xf numFmtId="4" fontId="3" fillId="8" borderId="22" xfId="0" applyNumberFormat="1" applyFont="1" applyFill="1" applyBorder="1" applyAlignment="1">
      <alignment horizontal="center"/>
    </xf>
    <xf numFmtId="4" fontId="3" fillId="8" borderId="10" xfId="0" applyNumberFormat="1" applyFont="1" applyFill="1" applyBorder="1" applyAlignment="1">
      <alignment horizontal="center"/>
    </xf>
    <xf numFmtId="0" fontId="22" fillId="8" borderId="23" xfId="0" applyFont="1" applyFill="1" applyBorder="1" applyAlignment="1">
      <alignment horizontal="center" vertical="center"/>
    </xf>
    <xf numFmtId="0" fontId="22" fillId="8" borderId="2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distributed" wrapText="1" readingOrder="1"/>
    </xf>
    <xf numFmtId="0" fontId="2" fillId="7" borderId="0" xfId="0" applyFont="1" applyFill="1" applyAlignment="1">
      <alignment horizontal="center" vertical="distributed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FFFFFF"/>
      <color rgb="FF90B836"/>
      <color rgb="FF73CB23"/>
      <color rgb="FF98E254"/>
      <color rgb="FF5EB32F"/>
      <color rgb="FF58A62C"/>
      <color rgb="FF74B61C"/>
      <color rgb="FF7BC1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48"/>
  <sheetViews>
    <sheetView tabSelected="1" zoomScale="50" zoomScaleNormal="50" workbookViewId="0">
      <pane ySplit="1" topLeftCell="A2" activePane="bottomLeft" state="frozen"/>
      <selection pane="bottomLeft" activeCell="M10" sqref="M10"/>
    </sheetView>
  </sheetViews>
  <sheetFormatPr baseColWidth="10" defaultRowHeight="14.5" x14ac:dyDescent="0.35"/>
  <cols>
    <col min="1" max="1" width="1.453125" customWidth="1"/>
    <col min="2" max="2" width="10.7265625" customWidth="1"/>
    <col min="3" max="3" width="20.1796875" customWidth="1"/>
    <col min="4" max="4" width="18.1796875" style="38" customWidth="1"/>
    <col min="5" max="5" width="55.81640625" customWidth="1"/>
    <col min="6" max="6" width="19.81640625" bestFit="1" customWidth="1"/>
    <col min="7" max="7" width="57.26953125" customWidth="1"/>
    <col min="8" max="8" width="14.54296875" style="38" bestFit="1" customWidth="1"/>
    <col min="9" max="9" width="19.54296875" customWidth="1"/>
    <col min="10" max="10" width="3.453125" customWidth="1"/>
    <col min="11" max="11" width="30.7265625" hidden="1" customWidth="1"/>
    <col min="12" max="12" width="55.26953125" customWidth="1"/>
    <col min="13" max="13" width="26.1796875" customWidth="1"/>
    <col min="14" max="15" width="35.7265625" customWidth="1"/>
  </cols>
  <sheetData>
    <row r="2" spans="2:15" ht="155.25" customHeight="1" thickBot="1" x14ac:dyDescent="0.4">
      <c r="B2" s="195"/>
      <c r="C2" s="196"/>
      <c r="D2" s="164" t="s">
        <v>59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6"/>
    </row>
    <row r="3" spans="2:15" ht="9.75" customHeight="1" thickBot="1" x14ac:dyDescent="0.4">
      <c r="B3" s="28"/>
      <c r="C3" s="28"/>
      <c r="D3" s="52"/>
      <c r="E3" s="52"/>
      <c r="F3" s="52"/>
      <c r="G3" s="52"/>
      <c r="H3" s="26"/>
      <c r="I3" s="27"/>
      <c r="J3" s="27"/>
      <c r="K3" s="27"/>
      <c r="L3" s="27"/>
      <c r="M3" s="27"/>
      <c r="N3" s="27"/>
      <c r="O3" s="27"/>
    </row>
    <row r="4" spans="2:15" ht="25.5" thickBot="1" x14ac:dyDescent="0.4">
      <c r="B4" s="146" t="s">
        <v>0</v>
      </c>
      <c r="C4" s="208"/>
      <c r="D4" s="186"/>
      <c r="E4" s="209"/>
      <c r="F4" s="25" t="s">
        <v>1</v>
      </c>
      <c r="G4" s="53"/>
      <c r="H4" s="146" t="s">
        <v>2</v>
      </c>
      <c r="I4" s="148"/>
      <c r="J4" s="43"/>
      <c r="K4" s="200"/>
      <c r="L4" s="201"/>
      <c r="M4" s="202"/>
      <c r="N4" s="149" t="s">
        <v>58</v>
      </c>
      <c r="O4" s="150"/>
    </row>
    <row r="5" spans="2:15" ht="25.5" thickBot="1" x14ac:dyDescent="0.4">
      <c r="B5" s="203" t="s">
        <v>3</v>
      </c>
      <c r="C5" s="204"/>
      <c r="D5" s="186"/>
      <c r="E5" s="188"/>
      <c r="F5" s="50" t="s">
        <v>4</v>
      </c>
      <c r="G5" s="55"/>
      <c r="H5" s="56"/>
      <c r="I5" s="24" t="s">
        <v>5</v>
      </c>
      <c r="J5" s="44"/>
      <c r="K5" s="197"/>
      <c r="L5" s="198"/>
      <c r="M5" s="199"/>
      <c r="N5" s="151"/>
      <c r="O5" s="152"/>
    </row>
    <row r="6" spans="2:15" ht="25.5" thickBot="1" x14ac:dyDescent="0.4">
      <c r="B6" s="203" t="s">
        <v>6</v>
      </c>
      <c r="C6" s="204"/>
      <c r="D6" s="186"/>
      <c r="E6" s="188"/>
      <c r="F6" s="50" t="s">
        <v>7</v>
      </c>
      <c r="G6" s="53"/>
      <c r="H6" s="57"/>
      <c r="I6" s="24" t="s">
        <v>8</v>
      </c>
      <c r="J6" s="44"/>
      <c r="K6" s="183"/>
      <c r="L6" s="184"/>
      <c r="M6" s="185"/>
      <c r="N6" s="151"/>
      <c r="O6" s="152"/>
    </row>
    <row r="7" spans="2:15" ht="25.5" thickBot="1" x14ac:dyDescent="0.4">
      <c r="B7" s="146" t="s">
        <v>9</v>
      </c>
      <c r="C7" s="205"/>
      <c r="D7" s="186"/>
      <c r="E7" s="188"/>
      <c r="F7" s="51" t="s">
        <v>10</v>
      </c>
      <c r="G7" s="53"/>
      <c r="H7" s="206" t="s">
        <v>11</v>
      </c>
      <c r="I7" s="207"/>
      <c r="J7" s="45"/>
      <c r="K7" s="186"/>
      <c r="L7" s="187"/>
      <c r="M7" s="188"/>
      <c r="N7" s="151"/>
      <c r="O7" s="152"/>
    </row>
    <row r="8" spans="2:15" ht="25.5" thickBot="1" x14ac:dyDescent="0.4">
      <c r="B8" s="146" t="s">
        <v>12</v>
      </c>
      <c r="C8" s="147"/>
      <c r="D8" s="148"/>
      <c r="E8" s="53"/>
      <c r="F8" s="54"/>
      <c r="G8" s="54"/>
      <c r="H8" s="54"/>
      <c r="I8" s="54"/>
      <c r="J8" s="54"/>
      <c r="K8" s="54"/>
      <c r="L8" s="54"/>
      <c r="M8" s="57"/>
      <c r="N8" s="153"/>
      <c r="O8" s="154"/>
    </row>
    <row r="9" spans="2:15" ht="25.5" thickBot="1" x14ac:dyDescent="0.4">
      <c r="B9" s="4" t="s">
        <v>13</v>
      </c>
      <c r="C9" s="4" t="s">
        <v>14</v>
      </c>
      <c r="D9" s="189" t="s">
        <v>15</v>
      </c>
      <c r="E9" s="190"/>
      <c r="F9" s="191"/>
      <c r="G9" s="4" t="s">
        <v>16</v>
      </c>
      <c r="H9" s="4" t="s">
        <v>17</v>
      </c>
      <c r="I9" s="5" t="s">
        <v>30</v>
      </c>
      <c r="J9" s="76"/>
      <c r="K9" s="6" t="s">
        <v>18</v>
      </c>
      <c r="L9" s="6" t="s">
        <v>19</v>
      </c>
      <c r="M9" s="6" t="s">
        <v>20</v>
      </c>
      <c r="N9" s="5" t="s">
        <v>30</v>
      </c>
      <c r="O9" s="6" t="s">
        <v>19</v>
      </c>
    </row>
    <row r="10" spans="2:15" ht="25" x14ac:dyDescent="0.35">
      <c r="B10" s="31">
        <v>1</v>
      </c>
      <c r="C10" s="35">
        <v>1</v>
      </c>
      <c r="D10" s="192" t="str">
        <f>IF(C10="","",VLOOKUP(C10,'Base référence et prix'!$A$3:$G$25,2,0))</f>
        <v>Sac de maïs 25kg</v>
      </c>
      <c r="E10" s="193"/>
      <c r="F10" s="194"/>
      <c r="G10" s="36" t="str">
        <f>IF(C10="","",VLOOKUP(C10,'Base référence et prix'!$A$3:$G$25,3,0))</f>
        <v>Sac maïs 25kg</v>
      </c>
      <c r="H10" s="141" t="str">
        <f>IF(C10="",0,VLOOKUP(C10,'Base référence et prix'!$A$3:$G$25,4,0))</f>
        <v>25 kilos</v>
      </c>
      <c r="I10" s="139">
        <f>IF(C10="",0,VLOOKUP(C10,'Base référence et prix'!$A$3:$G$25,5,0))</f>
        <v>41.2</v>
      </c>
      <c r="J10" s="77"/>
      <c r="K10" s="71">
        <f>IF(I10="","",(I10/100)*(100-H35))</f>
        <v>37.080000000000005</v>
      </c>
      <c r="L10" s="127">
        <f>IFERROR(I10*B10,0)</f>
        <v>41.2</v>
      </c>
      <c r="M10" s="128">
        <f>IF(I10="",0,(L10/100)*(100-$H$35))</f>
        <v>37.080000000000005</v>
      </c>
      <c r="N10" s="133">
        <f>IF(C10="",0,VLOOKUP(C10,'Base référence et prix'!$A$3:$J$25,8,0))</f>
        <v>27157.804</v>
      </c>
      <c r="O10" s="134">
        <f>N10*B10</f>
        <v>27157.804</v>
      </c>
    </row>
    <row r="11" spans="2:15" ht="25" x14ac:dyDescent="0.35">
      <c r="B11" s="32">
        <v>25</v>
      </c>
      <c r="C11" s="35">
        <v>2</v>
      </c>
      <c r="D11" s="143" t="str">
        <f>IF(C11="","",VLOOKUP(C11,'Base référence et prix'!$A$3:$G$25,2,0))</f>
        <v>Sucre en poudre 1kg</v>
      </c>
      <c r="E11" s="144"/>
      <c r="F11" s="145"/>
      <c r="G11" s="36" t="str">
        <f>IF(C11="","",VLOOKUP(C11,'Base référence et prix'!$A$3:$G$25,3,0))</f>
        <v>Sucre en poudre 1kg</v>
      </c>
      <c r="H11" s="141" t="str">
        <f>IF(C11="",0,VLOOKUP(C11,'Base référence et prix'!$A$3:$G$25,4,0))</f>
        <v>1 kilo</v>
      </c>
      <c r="I11" s="139">
        <f>IF(C11="",0,VLOOKUP(C11,'Base référence et prix'!$A$3:$G$25,5,0))</f>
        <v>1.22</v>
      </c>
      <c r="J11" s="77"/>
      <c r="K11" s="71">
        <f>IF(I11="","",(I11/100)*(100-H35))</f>
        <v>1.0979999999999999</v>
      </c>
      <c r="L11" s="127">
        <f t="shared" ref="L11:L32" si="0">IFERROR(I11*B11,0)</f>
        <v>30.5</v>
      </c>
      <c r="M11" s="128">
        <f t="shared" ref="M11:M32" si="1">IF(I11="",0,(L11/100)*(100-$H$35))</f>
        <v>27.45</v>
      </c>
      <c r="N11" s="133">
        <f>IF(C11="",0,VLOOKUP(C11,'Base référence et prix'!$A$3:$J$25,8,0))</f>
        <v>804.18739999999991</v>
      </c>
      <c r="O11" s="135">
        <f t="shared" ref="O11:O32" si="2">N11*B11</f>
        <v>20104.684999999998</v>
      </c>
    </row>
    <row r="12" spans="2:15" ht="25" x14ac:dyDescent="0.35">
      <c r="B12" s="32">
        <v>25</v>
      </c>
      <c r="C12" s="35">
        <v>3</v>
      </c>
      <c r="D12" s="143" t="str">
        <f>IF(C12="","",VLOOKUP(C12,'Base référence et prix'!$A$3:$G$25,2,0))</f>
        <v>Sac de sel</v>
      </c>
      <c r="E12" s="144"/>
      <c r="F12" s="145"/>
      <c r="G12" s="36" t="str">
        <f>IF(C12="","",VLOOKUP(C12,'Base référence et prix'!$A$3:$G$25,3,0))</f>
        <v>Sac de 5kg</v>
      </c>
      <c r="H12" s="141" t="str">
        <f>IF(C12="",0,VLOOKUP(C12,'Base référence et prix'!$A$3:$G$25,4,0))</f>
        <v>5 kilos</v>
      </c>
      <c r="I12" s="139">
        <f>IF(C12="",0,VLOOKUP(C12,'Base référence et prix'!$A$3:$G$25,5,0))</f>
        <v>1.25</v>
      </c>
      <c r="J12" s="77"/>
      <c r="K12" s="71">
        <f>IF(I12="","",(I12/100)*(100-H35))</f>
        <v>1.125</v>
      </c>
      <c r="L12" s="127">
        <f t="shared" si="0"/>
        <v>31.25</v>
      </c>
      <c r="M12" s="128">
        <f t="shared" si="1"/>
        <v>28.125</v>
      </c>
      <c r="N12" s="133">
        <f>IF(C12="",0,VLOOKUP(C12,'Base référence et prix'!$A$3:$J$25,8,0))</f>
        <v>823.96249999999998</v>
      </c>
      <c r="O12" s="135">
        <f t="shared" si="2"/>
        <v>20599.0625</v>
      </c>
    </row>
    <row r="13" spans="2:15" ht="25" x14ac:dyDescent="0.35">
      <c r="B13" s="32">
        <v>1</v>
      </c>
      <c r="C13" s="35">
        <v>4</v>
      </c>
      <c r="D13" s="143" t="str">
        <f>IF(C13="","",VLOOKUP(C13,'Base référence et prix'!$A$3:$G$25,2,0))</f>
        <v>Lait en poudre</v>
      </c>
      <c r="E13" s="144"/>
      <c r="F13" s="145"/>
      <c r="G13" s="36" t="str">
        <f>IF(C13="","",VLOOKUP(C13,'Base référence et prix'!$A$3:$G$25,3,0))</f>
        <v>Pot de 5kg</v>
      </c>
      <c r="H13" s="141" t="str">
        <f>IF(C13="",0,VLOOKUP(C13,'Base référence et prix'!$A$3:$G$25,4,0))</f>
        <v>5 kilo</v>
      </c>
      <c r="I13" s="139">
        <f>IF(C13="",0,VLOOKUP(C13,'Base référence et prix'!$A$3:$G$25,5,0))</f>
        <v>27.44</v>
      </c>
      <c r="J13" s="77"/>
      <c r="K13" s="71">
        <f t="shared" ref="K13:K30" si="3">IF(I13="","",(I13/100)*(100-H38))</f>
        <v>27.440000000000005</v>
      </c>
      <c r="L13" s="127">
        <f t="shared" si="0"/>
        <v>27.44</v>
      </c>
      <c r="M13" s="128">
        <f t="shared" si="1"/>
        <v>24.696000000000002</v>
      </c>
      <c r="N13" s="133">
        <f>IF(C13="",0,VLOOKUP(C13,'Base référence et prix'!$A$3:$J$25,8,0))</f>
        <v>18087.624800000001</v>
      </c>
      <c r="O13" s="135">
        <f t="shared" si="2"/>
        <v>18087.624800000001</v>
      </c>
    </row>
    <row r="14" spans="2:15" ht="25" x14ac:dyDescent="0.35">
      <c r="B14" s="32">
        <v>1</v>
      </c>
      <c r="C14" s="35">
        <v>5</v>
      </c>
      <c r="D14" s="143" t="str">
        <f>IF(C14="","",VLOOKUP(C14,'Base référence et prix'!$A$3:$G$25,2,0))</f>
        <v>Bidon d'huile d'arrachide</v>
      </c>
      <c r="E14" s="144"/>
      <c r="F14" s="145"/>
      <c r="G14" s="36" t="str">
        <f>IF(C14="","",VLOOKUP(C14,'Base référence et prix'!$A$3:$G$25,3,0))</f>
        <v xml:space="preserve">Bidon de 20 litres </v>
      </c>
      <c r="H14" s="141" t="str">
        <f>IF(C14="",0,VLOOKUP(C14,'Base référence et prix'!$A$3:$G$25,4,0))</f>
        <v>20 litres</v>
      </c>
      <c r="I14" s="139">
        <f>IF(C14="",0,VLOOKUP(C14,'Base référence et prix'!$A$3:$G$25,5,0))</f>
        <v>30.5</v>
      </c>
      <c r="J14" s="77"/>
      <c r="K14" s="71">
        <f t="shared" si="3"/>
        <v>19.679209999999998</v>
      </c>
      <c r="L14" s="127">
        <f t="shared" si="0"/>
        <v>30.5</v>
      </c>
      <c r="M14" s="128">
        <f t="shared" si="1"/>
        <v>27.45</v>
      </c>
      <c r="N14" s="133">
        <f>IF(C14="",0,VLOOKUP(C14,'Base référence et prix'!$A$3:$J$25,8,0))</f>
        <v>20104.684999999998</v>
      </c>
      <c r="O14" s="135">
        <f t="shared" si="2"/>
        <v>20104.684999999998</v>
      </c>
    </row>
    <row r="15" spans="2:15" ht="25" x14ac:dyDescent="0.35">
      <c r="B15" s="32">
        <v>1550</v>
      </c>
      <c r="C15" s="35">
        <v>6</v>
      </c>
      <c r="D15" s="143" t="str">
        <f>IF(C15="","",VLOOKUP(C15,'Base référence et prix'!$A$3:$G$25,2,0))</f>
        <v>Sachet</v>
      </c>
      <c r="E15" s="144"/>
      <c r="F15" s="145"/>
      <c r="G15" s="36" t="str">
        <f>IF(C15="","",VLOOKUP(C15,'Base référence et prix'!$A$3:$G$25,3,0))</f>
        <v xml:space="preserve">Sachets </v>
      </c>
      <c r="H15" s="141" t="str">
        <f>IF(C15="",0,VLOOKUP(C15,'Base référence et prix'!$A$3:$G$25,4,0))</f>
        <v>U</v>
      </c>
      <c r="I15" s="139">
        <f>IF(C15="",0,VLOOKUP(C15,'Base référence et prix'!$A$3:$G$25,5,0))</f>
        <v>0.01</v>
      </c>
      <c r="J15" s="77"/>
      <c r="K15" s="71">
        <f t="shared" si="3"/>
        <v>0.01</v>
      </c>
      <c r="L15" s="127">
        <f t="shared" si="0"/>
        <v>15.5</v>
      </c>
      <c r="M15" s="128">
        <f t="shared" si="1"/>
        <v>13.95</v>
      </c>
      <c r="N15" s="133">
        <f>IF(C15="",0,VLOOKUP(C15,'Base référence et prix'!$A$3:$J$25,8,0))</f>
        <v>6.5916999999999994</v>
      </c>
      <c r="O15" s="135">
        <f t="shared" si="2"/>
        <v>10217.134999999998</v>
      </c>
    </row>
    <row r="16" spans="2:15" ht="25" x14ac:dyDescent="0.35">
      <c r="B16" s="32"/>
      <c r="C16" s="35"/>
      <c r="D16" s="143" t="str">
        <f>IF(C16="","",VLOOKUP(C16,'Base référence et prix'!$A$3:$G$25,2,0))</f>
        <v/>
      </c>
      <c r="E16" s="144"/>
      <c r="F16" s="145"/>
      <c r="G16" s="36" t="str">
        <f>IF(C16="","",VLOOKUP(C16,'Base référence et prix'!$A$3:$G$25,3,0))</f>
        <v/>
      </c>
      <c r="H16" s="141">
        <f>IF(C16="",0,VLOOKUP(C16,'Base référence et prix'!$A$3:$G$25,4,0))</f>
        <v>0</v>
      </c>
      <c r="I16" s="139">
        <f>IF(C16="",0,VLOOKUP(C16,'Base référence et prix'!$A$3:$G$25,5,0))</f>
        <v>0</v>
      </c>
      <c r="J16" s="77"/>
      <c r="K16" s="71">
        <f t="shared" si="3"/>
        <v>0</v>
      </c>
      <c r="L16" s="127">
        <f t="shared" si="0"/>
        <v>0</v>
      </c>
      <c r="M16" s="128">
        <f t="shared" si="1"/>
        <v>0</v>
      </c>
      <c r="N16" s="133">
        <f>IF(C16="",0,VLOOKUP(C16,'Base référence et prix'!$A$3:$J$25,8,0))</f>
        <v>0</v>
      </c>
      <c r="O16" s="135">
        <f t="shared" si="2"/>
        <v>0</v>
      </c>
    </row>
    <row r="17" spans="2:18" ht="25" x14ac:dyDescent="0.35">
      <c r="B17" s="32">
        <v>0</v>
      </c>
      <c r="C17" s="35"/>
      <c r="D17" s="143" t="str">
        <f>IF(C17="","",VLOOKUP(C17,'Base référence et prix'!$A$3:$G$25,2,0))</f>
        <v/>
      </c>
      <c r="E17" s="144"/>
      <c r="F17" s="145"/>
      <c r="G17" s="36" t="str">
        <f>IF(C17="","",VLOOKUP(C17,'Base référence et prix'!$A$3:$G$25,3,0))</f>
        <v/>
      </c>
      <c r="H17" s="141">
        <f>IF(C17="",0,VLOOKUP(C17,'Base référence et prix'!$A$3:$G$25,4,0))</f>
        <v>0</v>
      </c>
      <c r="I17" s="139">
        <f>IF(C17="",0,VLOOKUP(C17,'Base référence et prix'!$A$3:$G$25,5,0))</f>
        <v>0</v>
      </c>
      <c r="J17" s="77"/>
      <c r="K17" s="71">
        <f t="shared" si="3"/>
        <v>0</v>
      </c>
      <c r="L17" s="127">
        <f t="shared" si="0"/>
        <v>0</v>
      </c>
      <c r="M17" s="128">
        <f t="shared" si="1"/>
        <v>0</v>
      </c>
      <c r="N17" s="133">
        <f>IF(C17="",0,VLOOKUP(C17,'Base référence et prix'!$A$3:$J$25,8,0))</f>
        <v>0</v>
      </c>
      <c r="O17" s="135">
        <f t="shared" si="2"/>
        <v>0</v>
      </c>
      <c r="P17" s="1"/>
      <c r="Q17" s="1"/>
      <c r="R17" s="1"/>
    </row>
    <row r="18" spans="2:18" ht="25" x14ac:dyDescent="0.35">
      <c r="B18" s="32">
        <v>0</v>
      </c>
      <c r="C18" s="35"/>
      <c r="D18" s="143" t="str">
        <f>IF(C18="","",VLOOKUP(C18,'Base référence et prix'!$A$3:$G$25,2,0))</f>
        <v/>
      </c>
      <c r="E18" s="144"/>
      <c r="F18" s="145"/>
      <c r="G18" s="36" t="str">
        <f>IF(C18="","",VLOOKUP(C18,'Base référence et prix'!$A$3:$G$25,3,0))</f>
        <v/>
      </c>
      <c r="H18" s="141">
        <f>IF(C18="",0,VLOOKUP(C18,'Base référence et prix'!$A$3:$G$25,4,0))</f>
        <v>0</v>
      </c>
      <c r="I18" s="139">
        <f>IF(C18="",0,VLOOKUP(C18,'Base référence et prix'!$A$3:$G$25,5,0))</f>
        <v>0</v>
      </c>
      <c r="J18" s="77"/>
      <c r="K18" s="71">
        <f t="shared" si="3"/>
        <v>0</v>
      </c>
      <c r="L18" s="127">
        <f t="shared" si="0"/>
        <v>0</v>
      </c>
      <c r="M18" s="128">
        <f t="shared" si="1"/>
        <v>0</v>
      </c>
      <c r="N18" s="133">
        <f>IF(C18="",0,VLOOKUP(C18,'Base référence et prix'!$A$3:$J$25,8,0))</f>
        <v>0</v>
      </c>
      <c r="O18" s="135">
        <f t="shared" si="2"/>
        <v>0</v>
      </c>
      <c r="P18" s="1"/>
      <c r="Q18" s="1"/>
      <c r="R18" s="1"/>
    </row>
    <row r="19" spans="2:18" ht="25" x14ac:dyDescent="0.35">
      <c r="B19" s="32">
        <v>0</v>
      </c>
      <c r="C19" s="35"/>
      <c r="D19" s="143" t="str">
        <f>IF(C19="","",VLOOKUP(C19,'Base référence et prix'!$A$3:$G$25,2,0))</f>
        <v/>
      </c>
      <c r="E19" s="144"/>
      <c r="F19" s="145"/>
      <c r="G19" s="36" t="str">
        <f>IF(C19="","",VLOOKUP(C19,'Base référence et prix'!$A$3:$G$25,3,0))</f>
        <v/>
      </c>
      <c r="H19" s="141">
        <f>IF(C19="",0,VLOOKUP(C19,'Base référence et prix'!$A$3:$G$25,4,0))</f>
        <v>0</v>
      </c>
      <c r="I19" s="139">
        <f>IF(C19="",0,VLOOKUP(C19,'Base référence et prix'!$A$3:$G$25,5,0))</f>
        <v>0</v>
      </c>
      <c r="J19" s="77"/>
      <c r="K19" s="71">
        <f t="shared" si="3"/>
        <v>0</v>
      </c>
      <c r="L19" s="127">
        <f t="shared" si="0"/>
        <v>0</v>
      </c>
      <c r="M19" s="128">
        <f t="shared" si="1"/>
        <v>0</v>
      </c>
      <c r="N19" s="133">
        <f>IF(C19="",0,VLOOKUP(C19,'Base référence et prix'!$A$3:$J$25,8,0))</f>
        <v>0</v>
      </c>
      <c r="O19" s="135">
        <f t="shared" si="2"/>
        <v>0</v>
      </c>
      <c r="P19" s="1"/>
      <c r="Q19" s="1"/>
      <c r="R19" s="1"/>
    </row>
    <row r="20" spans="2:18" ht="25" x14ac:dyDescent="0.35">
      <c r="B20" s="32">
        <v>0</v>
      </c>
      <c r="C20" s="35"/>
      <c r="D20" s="143" t="str">
        <f>IF(C20="","",VLOOKUP(C20,'Base référence et prix'!$A$3:$G$25,2,0))</f>
        <v/>
      </c>
      <c r="E20" s="144"/>
      <c r="F20" s="145"/>
      <c r="G20" s="36" t="str">
        <f>IF(C20="","",VLOOKUP(C20,'Base référence et prix'!$A$3:$G$25,3,0))</f>
        <v/>
      </c>
      <c r="H20" s="141">
        <f>IF(C20="",0,VLOOKUP(C20,'Base référence et prix'!$A$3:$G$25,4,0))</f>
        <v>0</v>
      </c>
      <c r="I20" s="139">
        <f>IF(C20="",0,VLOOKUP(C20,'Base référence et prix'!$A$3:$G$25,5,0))</f>
        <v>0</v>
      </c>
      <c r="J20" s="77"/>
      <c r="K20" s="71">
        <f t="shared" si="3"/>
        <v>0</v>
      </c>
      <c r="L20" s="127">
        <f t="shared" si="0"/>
        <v>0</v>
      </c>
      <c r="M20" s="128">
        <f t="shared" si="1"/>
        <v>0</v>
      </c>
      <c r="N20" s="133">
        <f>IF(C20="",0,VLOOKUP(C20,'Base référence et prix'!$A$3:$J$25,8,0))</f>
        <v>0</v>
      </c>
      <c r="O20" s="135">
        <f t="shared" si="2"/>
        <v>0</v>
      </c>
      <c r="P20" s="1"/>
      <c r="Q20" s="1"/>
      <c r="R20" s="1"/>
    </row>
    <row r="21" spans="2:18" ht="25" x14ac:dyDescent="0.35">
      <c r="B21" s="32">
        <v>0</v>
      </c>
      <c r="C21" s="35"/>
      <c r="D21" s="143" t="str">
        <f>IF(C21="","",VLOOKUP(C21,'Base référence et prix'!$A$3:$G$25,2,0))</f>
        <v/>
      </c>
      <c r="E21" s="144"/>
      <c r="F21" s="145"/>
      <c r="G21" s="36" t="str">
        <f>IF(C21="","",VLOOKUP(C21,'Base référence et prix'!$A$3:$G$25,3,0))</f>
        <v/>
      </c>
      <c r="H21" s="141">
        <f>IF(C21="",0,VLOOKUP(C21,'Base référence et prix'!$A$3:$G$25,4,0))</f>
        <v>0</v>
      </c>
      <c r="I21" s="139">
        <f>IF(C21="",0,VLOOKUP(C21,'Base référence et prix'!$A$3:$G$25,5,0))</f>
        <v>0</v>
      </c>
      <c r="J21" s="77"/>
      <c r="K21" s="71">
        <f t="shared" si="3"/>
        <v>0</v>
      </c>
      <c r="L21" s="127">
        <f t="shared" si="0"/>
        <v>0</v>
      </c>
      <c r="M21" s="128">
        <f t="shared" si="1"/>
        <v>0</v>
      </c>
      <c r="N21" s="133">
        <f>IF(C21="",0,VLOOKUP(C21,'Base référence et prix'!$A$3:$J$25,8,0))</f>
        <v>0</v>
      </c>
      <c r="O21" s="135">
        <f t="shared" si="2"/>
        <v>0</v>
      </c>
      <c r="P21" s="1"/>
      <c r="Q21" s="1"/>
      <c r="R21" s="1"/>
    </row>
    <row r="22" spans="2:18" ht="25" x14ac:dyDescent="0.35">
      <c r="B22" s="32">
        <v>0</v>
      </c>
      <c r="C22" s="35"/>
      <c r="D22" s="143" t="str">
        <f>IF(C22="","",VLOOKUP(C22,'Base référence et prix'!$A$3:$G$25,2,0))</f>
        <v/>
      </c>
      <c r="E22" s="144"/>
      <c r="F22" s="145"/>
      <c r="G22" s="36" t="str">
        <f>IF(C22="","",VLOOKUP(C22,'Base référence et prix'!$A$3:$G$25,3,0))</f>
        <v/>
      </c>
      <c r="H22" s="141">
        <f>IF(C22="",0,VLOOKUP(C22,'Base référence et prix'!$A$3:$G$25,4,0))</f>
        <v>0</v>
      </c>
      <c r="I22" s="139">
        <f>IF(C22="",0,VLOOKUP(C22,'Base référence et prix'!$A$3:$G$25,5,0))</f>
        <v>0</v>
      </c>
      <c r="J22" s="77"/>
      <c r="K22" s="71">
        <f t="shared" si="3"/>
        <v>0</v>
      </c>
      <c r="L22" s="127">
        <f t="shared" si="0"/>
        <v>0</v>
      </c>
      <c r="M22" s="128">
        <f t="shared" si="1"/>
        <v>0</v>
      </c>
      <c r="N22" s="133">
        <f>IF(C22="",0,VLOOKUP(C22,'Base référence et prix'!$A$3:$J$25,8,0))</f>
        <v>0</v>
      </c>
      <c r="O22" s="135">
        <f t="shared" si="2"/>
        <v>0</v>
      </c>
      <c r="P22" s="1"/>
      <c r="Q22" s="1"/>
      <c r="R22" s="1"/>
    </row>
    <row r="23" spans="2:18" ht="25" x14ac:dyDescent="0.35">
      <c r="B23" s="32">
        <v>0</v>
      </c>
      <c r="C23" s="35"/>
      <c r="D23" s="143" t="str">
        <f>IF(C23="","",VLOOKUP(C23,'Base référence et prix'!$A$3:$G$25,2,0))</f>
        <v/>
      </c>
      <c r="E23" s="144"/>
      <c r="F23" s="145"/>
      <c r="G23" s="36" t="str">
        <f>IF(C23="","",VLOOKUP(C23,'Base référence et prix'!$A$3:$G$25,3,0))</f>
        <v/>
      </c>
      <c r="H23" s="141">
        <f>IF(C23="",0,VLOOKUP(C23,'Base référence et prix'!$A$3:$G$25,4,0))</f>
        <v>0</v>
      </c>
      <c r="I23" s="139">
        <f>IF(C23="",0,VLOOKUP(C23,'Base référence et prix'!$A$3:$G$25,5,0))</f>
        <v>0</v>
      </c>
      <c r="J23" s="77"/>
      <c r="K23" s="71">
        <f t="shared" si="3"/>
        <v>0</v>
      </c>
      <c r="L23" s="127">
        <f t="shared" si="0"/>
        <v>0</v>
      </c>
      <c r="M23" s="128">
        <f t="shared" si="1"/>
        <v>0</v>
      </c>
      <c r="N23" s="133">
        <f>IF(C23="",0,VLOOKUP(C23,'Base référence et prix'!$A$3:$J$25,8,0))</f>
        <v>0</v>
      </c>
      <c r="O23" s="135">
        <f t="shared" si="2"/>
        <v>0</v>
      </c>
      <c r="P23" s="1"/>
      <c r="Q23" s="1"/>
      <c r="R23" s="1"/>
    </row>
    <row r="24" spans="2:18" ht="25" x14ac:dyDescent="0.35">
      <c r="B24" s="32">
        <v>0</v>
      </c>
      <c r="C24" s="35"/>
      <c r="D24" s="143" t="str">
        <f>IF(C24="","",VLOOKUP(C24,'Base référence et prix'!$A$3:$G$25,2,0))</f>
        <v/>
      </c>
      <c r="E24" s="144"/>
      <c r="F24" s="145"/>
      <c r="G24" s="36" t="str">
        <f>IF(C24="","",VLOOKUP(C24,'Base référence et prix'!$A$3:$G$25,3,0))</f>
        <v/>
      </c>
      <c r="H24" s="141">
        <f>IF(C24="",0,VLOOKUP(C24,'Base référence et prix'!$A$3:$G$25,4,0))</f>
        <v>0</v>
      </c>
      <c r="I24" s="139">
        <f>IF(C24="",0,VLOOKUP(C24,'Base référence et prix'!$A$3:$G$25,5,0))</f>
        <v>0</v>
      </c>
      <c r="J24" s="77"/>
      <c r="K24" s="71">
        <f t="shared" si="3"/>
        <v>0</v>
      </c>
      <c r="L24" s="127">
        <f t="shared" si="0"/>
        <v>0</v>
      </c>
      <c r="M24" s="128">
        <f t="shared" si="1"/>
        <v>0</v>
      </c>
      <c r="N24" s="133">
        <f>IF(C24="",0,VLOOKUP(C24,'Base référence et prix'!$A$3:$J$25,8,0))</f>
        <v>0</v>
      </c>
      <c r="O24" s="135">
        <f t="shared" si="2"/>
        <v>0</v>
      </c>
      <c r="P24" s="1"/>
      <c r="Q24" s="1"/>
      <c r="R24" s="1"/>
    </row>
    <row r="25" spans="2:18" ht="25" x14ac:dyDescent="0.35">
      <c r="B25" s="32">
        <v>0</v>
      </c>
      <c r="C25" s="35"/>
      <c r="D25" s="143" t="str">
        <f>IF(C25="","",VLOOKUP(C25,'Base référence et prix'!$A$3:$G$25,2,0))</f>
        <v/>
      </c>
      <c r="E25" s="144"/>
      <c r="F25" s="145"/>
      <c r="G25" s="36" t="str">
        <f>IF(C25="","",VLOOKUP(C25,'Base référence et prix'!$A$3:$G$25,3,0))</f>
        <v/>
      </c>
      <c r="H25" s="141">
        <f>IF(C25="",0,VLOOKUP(C25,'Base référence et prix'!$A$3:$G$25,4,0))</f>
        <v>0</v>
      </c>
      <c r="I25" s="139">
        <f>IF(C25="",0,VLOOKUP(C25,'Base référence et prix'!$A$3:$G$25,5,0))</f>
        <v>0</v>
      </c>
      <c r="J25" s="77"/>
      <c r="K25" s="71">
        <f t="shared" si="3"/>
        <v>0</v>
      </c>
      <c r="L25" s="127">
        <f t="shared" si="0"/>
        <v>0</v>
      </c>
      <c r="M25" s="128">
        <f t="shared" si="1"/>
        <v>0</v>
      </c>
      <c r="N25" s="133">
        <f>IF(C25="",0,VLOOKUP(C25,'Base référence et prix'!$A$3:$J$25,8,0))</f>
        <v>0</v>
      </c>
      <c r="O25" s="135">
        <f t="shared" si="2"/>
        <v>0</v>
      </c>
      <c r="P25" s="1"/>
      <c r="Q25" s="1"/>
      <c r="R25" s="1"/>
    </row>
    <row r="26" spans="2:18" ht="25" x14ac:dyDescent="0.35">
      <c r="B26" s="32">
        <v>0</v>
      </c>
      <c r="C26" s="35"/>
      <c r="D26" s="143" t="str">
        <f>IF(C26="","",VLOOKUP(C26,'Base référence et prix'!$A$3:$G$25,2,0))</f>
        <v/>
      </c>
      <c r="E26" s="144"/>
      <c r="F26" s="145"/>
      <c r="G26" s="36" t="str">
        <f>IF(C26="","",VLOOKUP(C26,'Base référence et prix'!$A$3:$G$25,3,0))</f>
        <v/>
      </c>
      <c r="H26" s="141">
        <f>IF(C26="",0,VLOOKUP(C26,'Base référence et prix'!$A$3:$G$25,4,0))</f>
        <v>0</v>
      </c>
      <c r="I26" s="139">
        <f>IF(C26="",0,VLOOKUP(C26,'Base référence et prix'!$A$3:$G$25,5,0))</f>
        <v>0</v>
      </c>
      <c r="J26" s="77"/>
      <c r="K26" s="71">
        <f t="shared" si="3"/>
        <v>0</v>
      </c>
      <c r="L26" s="127">
        <f t="shared" si="0"/>
        <v>0</v>
      </c>
      <c r="M26" s="128">
        <f t="shared" si="1"/>
        <v>0</v>
      </c>
      <c r="N26" s="133">
        <f>IF(C26="",0,VLOOKUP(C26,'Base référence et prix'!$A$3:$J$25,8,0))</f>
        <v>0</v>
      </c>
      <c r="O26" s="135">
        <f t="shared" si="2"/>
        <v>0</v>
      </c>
      <c r="P26" s="1"/>
      <c r="Q26" s="1"/>
      <c r="R26" s="1"/>
    </row>
    <row r="27" spans="2:18" ht="25" x14ac:dyDescent="0.35">
      <c r="B27" s="32">
        <v>0</v>
      </c>
      <c r="C27" s="35"/>
      <c r="D27" s="143" t="str">
        <f>IF(C27="","",VLOOKUP(C27,'Base référence et prix'!$A$3:$G$25,2,0))</f>
        <v/>
      </c>
      <c r="E27" s="144"/>
      <c r="F27" s="145"/>
      <c r="G27" s="36" t="str">
        <f>IF(C27="","",VLOOKUP(C27,'Base référence et prix'!$A$3:$G$25,3,0))</f>
        <v/>
      </c>
      <c r="H27" s="141">
        <f>IF(C27="",0,VLOOKUP(C27,'Base référence et prix'!$A$3:$G$25,4,0))</f>
        <v>0</v>
      </c>
      <c r="I27" s="139">
        <f>IF(C27="",0,VLOOKUP(C27,'Base référence et prix'!$A$3:$G$25,5,0))</f>
        <v>0</v>
      </c>
      <c r="J27" s="77"/>
      <c r="K27" s="71">
        <f t="shared" si="3"/>
        <v>0</v>
      </c>
      <c r="L27" s="127">
        <f t="shared" si="0"/>
        <v>0</v>
      </c>
      <c r="M27" s="128">
        <f t="shared" si="1"/>
        <v>0</v>
      </c>
      <c r="N27" s="133">
        <f>IF(C27="",0,VLOOKUP(C27,'Base référence et prix'!$A$3:$J$25,8,0))</f>
        <v>0</v>
      </c>
      <c r="O27" s="135">
        <f t="shared" si="2"/>
        <v>0</v>
      </c>
      <c r="P27" s="1"/>
      <c r="Q27" s="1"/>
      <c r="R27" s="1"/>
    </row>
    <row r="28" spans="2:18" ht="25" x14ac:dyDescent="0.35">
      <c r="B28" s="32">
        <v>0</v>
      </c>
      <c r="C28" s="35"/>
      <c r="D28" s="143" t="str">
        <f>IF(C28="","",VLOOKUP(C28,'Base référence et prix'!$A$3:$G$25,2,0))</f>
        <v/>
      </c>
      <c r="E28" s="144"/>
      <c r="F28" s="145"/>
      <c r="G28" s="36" t="str">
        <f>IF(C28="","",VLOOKUP(C28,'Base référence et prix'!$A$3:$G$25,3,0))</f>
        <v/>
      </c>
      <c r="H28" s="141">
        <f>IF(C28="",0,VLOOKUP(C28,'Base référence et prix'!$A$3:$G$25,4,0))</f>
        <v>0</v>
      </c>
      <c r="I28" s="139">
        <f>IF(C28="",0,VLOOKUP(C28,'Base référence et prix'!$A$3:$G$25,5,0))</f>
        <v>0</v>
      </c>
      <c r="J28" s="77"/>
      <c r="K28" s="71">
        <f t="shared" si="3"/>
        <v>0</v>
      </c>
      <c r="L28" s="127">
        <f t="shared" si="0"/>
        <v>0</v>
      </c>
      <c r="M28" s="128">
        <f t="shared" si="1"/>
        <v>0</v>
      </c>
      <c r="N28" s="133">
        <f>IF(C28="",0,VLOOKUP(C28,'Base référence et prix'!$A$3:$J$25,8,0))</f>
        <v>0</v>
      </c>
      <c r="O28" s="135">
        <f t="shared" si="2"/>
        <v>0</v>
      </c>
      <c r="P28" s="1"/>
      <c r="Q28" s="1"/>
      <c r="R28" s="1"/>
    </row>
    <row r="29" spans="2:18" ht="25" x14ac:dyDescent="0.35">
      <c r="B29" s="32">
        <v>0</v>
      </c>
      <c r="C29" s="35"/>
      <c r="D29" s="143" t="str">
        <f>IF(C29="","",VLOOKUP(C29,'Base référence et prix'!$A$3:$G$25,2,0))</f>
        <v/>
      </c>
      <c r="E29" s="144"/>
      <c r="F29" s="145"/>
      <c r="G29" s="36" t="str">
        <f>IF(C29="","",VLOOKUP(C29,'Base référence et prix'!$A$3:$G$25,3,0))</f>
        <v/>
      </c>
      <c r="H29" s="141">
        <f>IF(C29="",0,VLOOKUP(C29,'Base référence et prix'!$A$3:$G$25,4,0))</f>
        <v>0</v>
      </c>
      <c r="I29" s="139">
        <f>IF(C29="",0,VLOOKUP(C29,'Base référence et prix'!$A$3:$G$25,5,0))</f>
        <v>0</v>
      </c>
      <c r="J29" s="77"/>
      <c r="K29" s="71">
        <f t="shared" si="3"/>
        <v>0</v>
      </c>
      <c r="L29" s="127">
        <f t="shared" si="0"/>
        <v>0</v>
      </c>
      <c r="M29" s="128">
        <f t="shared" si="1"/>
        <v>0</v>
      </c>
      <c r="N29" s="133">
        <f>IF(C29="",0,VLOOKUP(C29,'Base référence et prix'!$A$3:$J$25,8,0))</f>
        <v>0</v>
      </c>
      <c r="O29" s="135">
        <f t="shared" si="2"/>
        <v>0</v>
      </c>
      <c r="P29" s="1"/>
      <c r="Q29" s="1"/>
      <c r="R29" s="1"/>
    </row>
    <row r="30" spans="2:18" ht="25" x14ac:dyDescent="0.35">
      <c r="B30" s="32">
        <v>0</v>
      </c>
      <c r="C30" s="35"/>
      <c r="D30" s="143" t="str">
        <f>IF(C30="","",VLOOKUP(C30,'Base référence et prix'!$A$3:$G$25,2,0))</f>
        <v/>
      </c>
      <c r="E30" s="144"/>
      <c r="F30" s="145"/>
      <c r="G30" s="36" t="str">
        <f>IF(C30="","",VLOOKUP(C30,'Base référence et prix'!$A$3:$G$25,3,0))</f>
        <v/>
      </c>
      <c r="H30" s="141">
        <f>IF(C30="",0,VLOOKUP(C30,'Base référence et prix'!$A$3:$G$25,4,0))</f>
        <v>0</v>
      </c>
      <c r="I30" s="139">
        <f>IF(C30="",0,VLOOKUP(C30,'Base référence et prix'!$A$3:$G$25,5,0))</f>
        <v>0</v>
      </c>
      <c r="J30" s="77"/>
      <c r="K30" s="71">
        <f t="shared" si="3"/>
        <v>0</v>
      </c>
      <c r="L30" s="127">
        <f t="shared" si="0"/>
        <v>0</v>
      </c>
      <c r="M30" s="128">
        <f t="shared" si="1"/>
        <v>0</v>
      </c>
      <c r="N30" s="133">
        <f>IF(C30="",0,VLOOKUP(C30,'Base référence et prix'!$A$3:$J$25,8,0))</f>
        <v>0</v>
      </c>
      <c r="O30" s="135">
        <f t="shared" si="2"/>
        <v>0</v>
      </c>
      <c r="P30" s="1"/>
      <c r="Q30" s="1"/>
      <c r="R30" s="1"/>
    </row>
    <row r="31" spans="2:18" ht="25" x14ac:dyDescent="0.35">
      <c r="B31" s="32">
        <v>0</v>
      </c>
      <c r="C31" s="35"/>
      <c r="D31" s="143" t="str">
        <f>IF(C31="","",VLOOKUP(C31,'Base référence et prix'!$A$3:$G$25,2,0))</f>
        <v/>
      </c>
      <c r="E31" s="144"/>
      <c r="F31" s="145"/>
      <c r="G31" s="36" t="str">
        <f>IF(C31="","",VLOOKUP(C31,'Base référence et prix'!$A$3:$G$25,3,0))</f>
        <v/>
      </c>
      <c r="H31" s="141">
        <f>IF(C31="",0,VLOOKUP(C31,'Base référence et prix'!$A$3:$G$25,4,0))</f>
        <v>0</v>
      </c>
      <c r="I31" s="139">
        <f>IF(C31="",0,VLOOKUP(C31,'Base référence et prix'!$A$3:$G$25,5,0))</f>
        <v>0</v>
      </c>
      <c r="J31" s="77"/>
      <c r="K31" s="71">
        <f t="shared" ref="K31:K32" si="4">IF(I31="","",(I31/100)*(100-H88))</f>
        <v>0</v>
      </c>
      <c r="L31" s="127">
        <f t="shared" si="0"/>
        <v>0</v>
      </c>
      <c r="M31" s="128">
        <f t="shared" si="1"/>
        <v>0</v>
      </c>
      <c r="N31" s="133">
        <f>IF(C31="",0,VLOOKUP(C31,'Base référence et prix'!$A$3:$J$25,8,0))</f>
        <v>0</v>
      </c>
      <c r="O31" s="135">
        <f t="shared" si="2"/>
        <v>0</v>
      </c>
      <c r="P31" s="1"/>
      <c r="Q31" s="1"/>
      <c r="R31" s="1"/>
    </row>
    <row r="32" spans="2:18" ht="25.5" thickBot="1" x14ac:dyDescent="0.4">
      <c r="B32" s="33"/>
      <c r="C32" s="63"/>
      <c r="D32" s="143" t="str">
        <f>IF(C32="","",VLOOKUP(C32,'Base référence et prix'!$A$3:$G$25,2,0))</f>
        <v/>
      </c>
      <c r="E32" s="144"/>
      <c r="F32" s="145"/>
      <c r="G32" s="64" t="str">
        <f>IF(C32="","",VLOOKUP(C32,'Base référence et prix'!$A$3:$G$25,3,0))</f>
        <v/>
      </c>
      <c r="H32" s="142">
        <f>IF(C32="",0,VLOOKUP(C32,'Base référence et prix'!$A$3:$G$25,4,0))</f>
        <v>0</v>
      </c>
      <c r="I32" s="140">
        <f>IF(C32="",0,VLOOKUP(C32,'Base référence et prix'!$A$3:$G$25,5,0))</f>
        <v>0</v>
      </c>
      <c r="J32" s="77"/>
      <c r="K32" s="72">
        <f t="shared" si="4"/>
        <v>0</v>
      </c>
      <c r="L32" s="129">
        <f t="shared" si="0"/>
        <v>0</v>
      </c>
      <c r="M32" s="130">
        <f t="shared" si="1"/>
        <v>0</v>
      </c>
      <c r="N32" s="133">
        <f>IF(C32="",0,VLOOKUP(C32,'Base référence et prix'!$A$3:$J$25,8,0))</f>
        <v>0</v>
      </c>
      <c r="O32" s="136">
        <f t="shared" si="2"/>
        <v>0</v>
      </c>
      <c r="P32" s="1"/>
      <c r="Q32" s="175"/>
      <c r="R32" s="175"/>
    </row>
    <row r="33" spans="2:20" ht="25.5" thickBot="1" x14ac:dyDescent="0.4">
      <c r="B33" s="7"/>
      <c r="C33" s="49"/>
      <c r="D33" s="8"/>
      <c r="E33" s="8"/>
      <c r="F33" s="8"/>
      <c r="G33" s="9" t="s">
        <v>22</v>
      </c>
      <c r="H33" s="10"/>
      <c r="I33" s="10"/>
      <c r="J33" s="78"/>
      <c r="K33" s="73"/>
      <c r="L33" s="131">
        <f>SUM(L10:L32)</f>
        <v>176.39000000000001</v>
      </c>
      <c r="M33" s="132">
        <f>SUM(M10:M32)</f>
        <v>158.75099999999998</v>
      </c>
      <c r="N33" s="137"/>
      <c r="O33" s="138">
        <f>SUM(O10:O32)</f>
        <v>116270.9963</v>
      </c>
      <c r="P33" s="2"/>
      <c r="Q33" s="176"/>
      <c r="R33" s="176"/>
      <c r="S33" s="2"/>
      <c r="T33" s="3"/>
    </row>
    <row r="34" spans="2:20" ht="25.5" thickBot="1" x14ac:dyDescent="0.4">
      <c r="B34" s="181"/>
      <c r="C34" s="182"/>
      <c r="D34" s="177"/>
      <c r="E34" s="177"/>
      <c r="F34" s="46"/>
      <c r="G34" s="11"/>
      <c r="H34" s="48"/>
      <c r="I34" s="12"/>
      <c r="J34" s="12"/>
      <c r="K34" s="74"/>
      <c r="L34" s="39" t="s">
        <v>21</v>
      </c>
      <c r="M34" s="13"/>
      <c r="N34" s="39" t="s">
        <v>21</v>
      </c>
      <c r="O34" s="13"/>
      <c r="P34" s="2"/>
      <c r="Q34" s="3"/>
      <c r="R34" s="3"/>
      <c r="S34" s="173"/>
      <c r="T34" s="174"/>
    </row>
    <row r="35" spans="2:20" ht="25.5" thickBot="1" x14ac:dyDescent="0.4">
      <c r="B35" s="29"/>
      <c r="C35" s="30"/>
      <c r="D35" s="37"/>
      <c r="E35" s="37"/>
      <c r="F35" s="37"/>
      <c r="G35" s="62" t="s">
        <v>29</v>
      </c>
      <c r="H35" s="169">
        <v>10</v>
      </c>
      <c r="I35" s="170"/>
      <c r="J35" s="17"/>
      <c r="K35" s="75"/>
      <c r="L35" s="39" t="s">
        <v>21</v>
      </c>
      <c r="M35" s="40"/>
      <c r="N35" s="39" t="s">
        <v>21</v>
      </c>
      <c r="O35" s="40"/>
      <c r="P35" s="2"/>
      <c r="Q35" s="2"/>
      <c r="R35" s="2"/>
      <c r="S35" s="2"/>
      <c r="T35" s="2"/>
    </row>
    <row r="36" spans="2:20" ht="25.5" thickBot="1" x14ac:dyDescent="0.4">
      <c r="B36" s="29"/>
      <c r="C36" s="30"/>
      <c r="D36" s="37"/>
      <c r="E36" s="37"/>
      <c r="F36" s="37"/>
      <c r="G36" s="8"/>
      <c r="H36" s="37"/>
      <c r="I36" s="17"/>
      <c r="J36" s="17"/>
      <c r="K36" s="15"/>
      <c r="L36" s="39" t="s">
        <v>21</v>
      </c>
      <c r="M36" s="40"/>
      <c r="N36" s="39" t="s">
        <v>21</v>
      </c>
      <c r="O36" s="40"/>
      <c r="P36" s="1"/>
      <c r="Q36" s="1"/>
      <c r="R36" s="1"/>
      <c r="S36" s="1"/>
      <c r="T36" s="1"/>
    </row>
    <row r="37" spans="2:20" ht="25.5" thickBot="1" x14ac:dyDescent="0.4">
      <c r="B37" s="29"/>
      <c r="C37" s="19"/>
      <c r="D37" s="37"/>
      <c r="E37" s="19"/>
      <c r="F37" s="46"/>
      <c r="G37" s="46" t="s">
        <v>23</v>
      </c>
      <c r="H37" s="171">
        <f>L33+F41</f>
        <v>177.39000000000001</v>
      </c>
      <c r="I37" s="172"/>
      <c r="J37" s="23"/>
      <c r="K37" s="167" t="s">
        <v>31</v>
      </c>
      <c r="L37" s="168"/>
      <c r="M37" s="58">
        <f>M33+F41</f>
        <v>159.75099999999998</v>
      </c>
      <c r="N37" s="1"/>
      <c r="O37" s="124">
        <f>O33+H41</f>
        <v>116483.8643</v>
      </c>
      <c r="P37" s="1"/>
      <c r="Q37" s="1"/>
      <c r="R37" s="1"/>
      <c r="S37" s="1"/>
      <c r="T37" s="1"/>
    </row>
    <row r="38" spans="2:20" ht="25.5" thickBot="1" x14ac:dyDescent="0.4">
      <c r="B38" s="29"/>
      <c r="C38" s="19"/>
      <c r="D38" s="37"/>
      <c r="E38" s="19"/>
      <c r="F38" s="46"/>
      <c r="G38" s="46"/>
      <c r="H38" s="178"/>
      <c r="I38" s="178"/>
      <c r="J38" s="23"/>
      <c r="K38" s="18"/>
      <c r="L38" s="39"/>
      <c r="M38" s="59"/>
      <c r="N38" s="39"/>
      <c r="O38" s="125"/>
      <c r="P38" s="1"/>
      <c r="Q38" s="1"/>
      <c r="R38" s="1"/>
      <c r="S38" s="1"/>
      <c r="T38" s="1"/>
    </row>
    <row r="39" spans="2:20" ht="25.5" thickBot="1" x14ac:dyDescent="0.4">
      <c r="B39" s="61"/>
      <c r="C39" s="19"/>
      <c r="D39" s="37"/>
      <c r="E39" s="19"/>
      <c r="F39" s="18"/>
      <c r="G39" s="46" t="s">
        <v>24</v>
      </c>
      <c r="H39" s="171">
        <f>H37/100*20</f>
        <v>35.478000000000009</v>
      </c>
      <c r="I39" s="172"/>
      <c r="J39" s="23"/>
      <c r="K39" s="16"/>
      <c r="L39" s="39"/>
      <c r="M39" s="58">
        <f>M37/100*20</f>
        <v>31.950199999999995</v>
      </c>
      <c r="N39" s="39"/>
      <c r="O39" s="124">
        <f>O37/100*20</f>
        <v>23296.772860000001</v>
      </c>
      <c r="P39" s="1"/>
      <c r="Q39" s="1"/>
      <c r="R39" s="1"/>
      <c r="S39" s="1"/>
      <c r="T39" s="1"/>
    </row>
    <row r="40" spans="2:20" ht="25.5" thickBot="1" x14ac:dyDescent="0.4">
      <c r="B40" s="47"/>
      <c r="C40" s="19"/>
      <c r="D40" s="37"/>
      <c r="E40" s="19"/>
      <c r="F40" s="46"/>
      <c r="G40" s="46"/>
      <c r="H40" s="178"/>
      <c r="I40" s="178"/>
      <c r="J40" s="23"/>
      <c r="K40" s="16"/>
      <c r="L40" s="39"/>
      <c r="M40" s="60"/>
      <c r="N40" s="39"/>
      <c r="O40" s="126"/>
      <c r="P40" s="1"/>
      <c r="Q40" s="1"/>
      <c r="R40" s="1"/>
      <c r="S40" s="1"/>
      <c r="T40" s="1"/>
    </row>
    <row r="41" spans="2:20" ht="26" thickTop="1" thickBot="1" x14ac:dyDescent="0.4">
      <c r="B41" s="179" t="s">
        <v>25</v>
      </c>
      <c r="C41" s="180"/>
      <c r="D41" s="180"/>
      <c r="E41" s="180"/>
      <c r="F41" s="98">
        <v>1</v>
      </c>
      <c r="G41" s="20" t="s">
        <v>26</v>
      </c>
      <c r="H41" s="171">
        <f>H37+H39</f>
        <v>212.86800000000002</v>
      </c>
      <c r="I41" s="172"/>
      <c r="J41" s="23"/>
      <c r="K41" s="16"/>
      <c r="L41" s="39"/>
      <c r="M41" s="58">
        <f>M37+M39</f>
        <v>191.70119999999997</v>
      </c>
      <c r="N41" s="39"/>
      <c r="O41" s="124">
        <f>O37+O39</f>
        <v>139780.63716000001</v>
      </c>
      <c r="P41" s="1"/>
      <c r="Q41" s="1"/>
      <c r="R41" s="1"/>
      <c r="S41" s="1"/>
      <c r="T41" s="1"/>
    </row>
    <row r="42" spans="2:20" ht="26" thickTop="1" thickBot="1" x14ac:dyDescent="0.4">
      <c r="B42" s="21"/>
      <c r="C42" s="46"/>
      <c r="D42" s="14"/>
      <c r="E42" s="46"/>
      <c r="F42" s="46"/>
      <c r="G42" s="46"/>
      <c r="H42" s="37"/>
      <c r="I42" s="22"/>
      <c r="J42" s="22"/>
      <c r="K42" s="18"/>
      <c r="L42" s="41"/>
      <c r="M42" s="42"/>
      <c r="N42" s="41"/>
      <c r="O42" s="42"/>
      <c r="P42" s="1"/>
      <c r="Q42" s="1"/>
      <c r="R42" s="1"/>
      <c r="S42" s="1"/>
      <c r="T42" s="1"/>
    </row>
    <row r="43" spans="2:20" ht="15" customHeight="1" x14ac:dyDescent="0.35">
      <c r="B43" s="155"/>
      <c r="C43" s="156"/>
      <c r="D43" s="156"/>
      <c r="E43" s="156"/>
      <c r="F43" s="156"/>
      <c r="G43" s="156"/>
      <c r="H43" s="156"/>
      <c r="I43" s="156"/>
      <c r="J43" s="156"/>
      <c r="K43" s="156"/>
      <c r="L43" s="156"/>
      <c r="M43" s="156"/>
      <c r="N43" s="156"/>
      <c r="O43" s="157"/>
      <c r="P43" s="1"/>
      <c r="Q43" s="1"/>
      <c r="R43" s="1"/>
      <c r="S43" s="1"/>
      <c r="T43" s="1"/>
    </row>
    <row r="44" spans="2:20" ht="15" customHeight="1" x14ac:dyDescent="0.35">
      <c r="B44" s="158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60"/>
      <c r="P44" s="1"/>
      <c r="Q44" s="1"/>
      <c r="R44" s="1"/>
      <c r="S44" s="1"/>
      <c r="T44" s="1"/>
    </row>
    <row r="45" spans="2:20" ht="15" customHeight="1" x14ac:dyDescent="0.35">
      <c r="B45" s="158"/>
      <c r="C45" s="159"/>
      <c r="D45" s="159"/>
      <c r="E45" s="159"/>
      <c r="F45" s="159"/>
      <c r="G45" s="159"/>
      <c r="H45" s="159"/>
      <c r="I45" s="159"/>
      <c r="J45" s="159"/>
      <c r="K45" s="159"/>
      <c r="L45" s="159"/>
      <c r="M45" s="159"/>
      <c r="N45" s="159"/>
      <c r="O45" s="160"/>
      <c r="P45" s="1"/>
      <c r="Q45" s="1"/>
      <c r="R45" s="1"/>
      <c r="S45" s="1"/>
      <c r="T45" s="1"/>
    </row>
    <row r="46" spans="2:20" ht="15" customHeight="1" x14ac:dyDescent="0.35"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60"/>
      <c r="P46" s="1"/>
      <c r="Q46" s="1"/>
      <c r="R46" s="1"/>
      <c r="S46" s="1"/>
      <c r="T46" s="1"/>
    </row>
    <row r="47" spans="2:20" ht="15" customHeight="1" x14ac:dyDescent="0.35">
      <c r="B47" s="158"/>
      <c r="C47" s="159"/>
      <c r="D47" s="159"/>
      <c r="E47" s="159"/>
      <c r="F47" s="159"/>
      <c r="G47" s="159"/>
      <c r="H47" s="159"/>
      <c r="I47" s="159"/>
      <c r="J47" s="159"/>
      <c r="K47" s="159"/>
      <c r="L47" s="159"/>
      <c r="M47" s="159"/>
      <c r="N47" s="159"/>
      <c r="O47" s="160"/>
      <c r="P47" s="1"/>
      <c r="Q47" s="1"/>
      <c r="R47" s="1"/>
      <c r="S47" s="1"/>
      <c r="T47" s="1"/>
    </row>
    <row r="48" spans="2:20" ht="15.75" customHeight="1" thickBot="1" x14ac:dyDescent="0.4">
      <c r="B48" s="161"/>
      <c r="C48" s="162"/>
      <c r="D48" s="162"/>
      <c r="E48" s="162"/>
      <c r="F48" s="162"/>
      <c r="G48" s="162"/>
      <c r="H48" s="162"/>
      <c r="I48" s="162"/>
      <c r="J48" s="162"/>
      <c r="K48" s="162"/>
      <c r="L48" s="162"/>
      <c r="M48" s="162"/>
      <c r="N48" s="162"/>
      <c r="O48" s="163"/>
      <c r="P48" s="1"/>
      <c r="Q48" s="1"/>
      <c r="R48" s="1"/>
      <c r="S48" s="1"/>
      <c r="T48" s="1"/>
    </row>
  </sheetData>
  <sheetProtection formatCells="0" formatColumns="0" formatRows="0" insertColumns="0" insertRows="0" insertHyperlinks="0" deleteColumns="0" deleteRows="0" sort="0" autoFilter="0" pivotTables="0"/>
  <mergeCells count="56">
    <mergeCell ref="B2:C2"/>
    <mergeCell ref="K5:M5"/>
    <mergeCell ref="K4:M4"/>
    <mergeCell ref="B5:C5"/>
    <mergeCell ref="B7:C7"/>
    <mergeCell ref="D6:E6"/>
    <mergeCell ref="D7:E7"/>
    <mergeCell ref="D5:E5"/>
    <mergeCell ref="H4:I4"/>
    <mergeCell ref="H7:I7"/>
    <mergeCell ref="B6:C6"/>
    <mergeCell ref="B4:C4"/>
    <mergeCell ref="D4:E4"/>
    <mergeCell ref="B34:C34"/>
    <mergeCell ref="K6:M6"/>
    <mergeCell ref="K7:M7"/>
    <mergeCell ref="D27:F27"/>
    <mergeCell ref="D14:F14"/>
    <mergeCell ref="D9:F9"/>
    <mergeCell ref="D18:F18"/>
    <mergeCell ref="D23:F23"/>
    <mergeCell ref="D24:F24"/>
    <mergeCell ref="D25:F25"/>
    <mergeCell ref="D26:F26"/>
    <mergeCell ref="D10:F10"/>
    <mergeCell ref="D21:F21"/>
    <mergeCell ref="D11:F11"/>
    <mergeCell ref="D12:F12"/>
    <mergeCell ref="D20:F20"/>
    <mergeCell ref="H38:I38"/>
    <mergeCell ref="B41:E41"/>
    <mergeCell ref="H39:I39"/>
    <mergeCell ref="H41:I41"/>
    <mergeCell ref="H40:I40"/>
    <mergeCell ref="S34:T34"/>
    <mergeCell ref="Q32:R32"/>
    <mergeCell ref="Q33:R33"/>
    <mergeCell ref="D31:F31"/>
    <mergeCell ref="D32:F32"/>
    <mergeCell ref="D34:E34"/>
    <mergeCell ref="D13:F13"/>
    <mergeCell ref="B8:D8"/>
    <mergeCell ref="N4:O8"/>
    <mergeCell ref="B43:O48"/>
    <mergeCell ref="D2:O2"/>
    <mergeCell ref="K37:L37"/>
    <mergeCell ref="D22:F22"/>
    <mergeCell ref="D30:F30"/>
    <mergeCell ref="D15:F15"/>
    <mergeCell ref="D28:F28"/>
    <mergeCell ref="D29:F29"/>
    <mergeCell ref="H35:I35"/>
    <mergeCell ref="H37:I37"/>
    <mergeCell ref="D16:F16"/>
    <mergeCell ref="D17:F17"/>
    <mergeCell ref="D19:F19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0"/>
  <sheetViews>
    <sheetView workbookViewId="0">
      <selection activeCell="D32" sqref="D32"/>
    </sheetView>
  </sheetViews>
  <sheetFormatPr baseColWidth="10" defaultRowHeight="14.5" x14ac:dyDescent="0.35"/>
  <cols>
    <col min="1" max="1" width="8.26953125" style="69" customWidth="1"/>
    <col min="2" max="2" width="50" style="67" customWidth="1"/>
    <col min="3" max="3" width="43" style="68" customWidth="1"/>
    <col min="4" max="4" width="13.81640625" style="70" customWidth="1"/>
    <col min="5" max="5" width="7.7265625" style="66" customWidth="1"/>
    <col min="6" max="6" width="7.7265625" style="34" customWidth="1"/>
    <col min="7" max="7" width="8.453125" style="34" bestFit="1" customWidth="1"/>
    <col min="8" max="8" width="15.7265625" style="66" customWidth="1"/>
    <col min="9" max="10" width="15.7265625" style="34" customWidth="1"/>
    <col min="11" max="11" width="11.26953125" customWidth="1"/>
    <col min="259" max="259" width="8.26953125" customWidth="1"/>
    <col min="260" max="260" width="50" customWidth="1"/>
    <col min="261" max="261" width="43" customWidth="1"/>
    <col min="262" max="262" width="7.7265625" customWidth="1"/>
    <col min="263" max="263" width="6.26953125" customWidth="1"/>
    <col min="267" max="267" width="11.26953125" customWidth="1"/>
    <col min="515" max="515" width="8.26953125" customWidth="1"/>
    <col min="516" max="516" width="50" customWidth="1"/>
    <col min="517" max="517" width="43" customWidth="1"/>
    <col min="518" max="518" width="7.7265625" customWidth="1"/>
    <col min="519" max="519" width="6.26953125" customWidth="1"/>
    <col min="523" max="523" width="11.26953125" customWidth="1"/>
    <col min="771" max="771" width="8.26953125" customWidth="1"/>
    <col min="772" max="772" width="50" customWidth="1"/>
    <col min="773" max="773" width="43" customWidth="1"/>
    <col min="774" max="774" width="7.7265625" customWidth="1"/>
    <col min="775" max="775" width="6.26953125" customWidth="1"/>
    <col min="779" max="779" width="11.26953125" customWidth="1"/>
    <col min="1027" max="1027" width="8.26953125" customWidth="1"/>
    <col min="1028" max="1028" width="50" customWidth="1"/>
    <col min="1029" max="1029" width="43" customWidth="1"/>
    <col min="1030" max="1030" width="7.7265625" customWidth="1"/>
    <col min="1031" max="1031" width="6.26953125" customWidth="1"/>
    <col min="1035" max="1035" width="11.26953125" customWidth="1"/>
    <col min="1283" max="1283" width="8.26953125" customWidth="1"/>
    <col min="1284" max="1284" width="50" customWidth="1"/>
    <col min="1285" max="1285" width="43" customWidth="1"/>
    <col min="1286" max="1286" width="7.7265625" customWidth="1"/>
    <col min="1287" max="1287" width="6.26953125" customWidth="1"/>
    <col min="1291" max="1291" width="11.26953125" customWidth="1"/>
    <col min="1539" max="1539" width="8.26953125" customWidth="1"/>
    <col min="1540" max="1540" width="50" customWidth="1"/>
    <col min="1541" max="1541" width="43" customWidth="1"/>
    <col min="1542" max="1542" width="7.7265625" customWidth="1"/>
    <col min="1543" max="1543" width="6.26953125" customWidth="1"/>
    <col min="1547" max="1547" width="11.26953125" customWidth="1"/>
    <col min="1795" max="1795" width="8.26953125" customWidth="1"/>
    <col min="1796" max="1796" width="50" customWidth="1"/>
    <col min="1797" max="1797" width="43" customWidth="1"/>
    <col min="1798" max="1798" width="7.7265625" customWidth="1"/>
    <col min="1799" max="1799" width="6.26953125" customWidth="1"/>
    <col min="1803" max="1803" width="11.26953125" customWidth="1"/>
    <col min="2051" max="2051" width="8.26953125" customWidth="1"/>
    <col min="2052" max="2052" width="50" customWidth="1"/>
    <col min="2053" max="2053" width="43" customWidth="1"/>
    <col min="2054" max="2054" width="7.7265625" customWidth="1"/>
    <col min="2055" max="2055" width="6.26953125" customWidth="1"/>
    <col min="2059" max="2059" width="11.26953125" customWidth="1"/>
    <col min="2307" max="2307" width="8.26953125" customWidth="1"/>
    <col min="2308" max="2308" width="50" customWidth="1"/>
    <col min="2309" max="2309" width="43" customWidth="1"/>
    <col min="2310" max="2310" width="7.7265625" customWidth="1"/>
    <col min="2311" max="2311" width="6.26953125" customWidth="1"/>
    <col min="2315" max="2315" width="11.26953125" customWidth="1"/>
    <col min="2563" max="2563" width="8.26953125" customWidth="1"/>
    <col min="2564" max="2564" width="50" customWidth="1"/>
    <col min="2565" max="2565" width="43" customWidth="1"/>
    <col min="2566" max="2566" width="7.7265625" customWidth="1"/>
    <col min="2567" max="2567" width="6.26953125" customWidth="1"/>
    <col min="2571" max="2571" width="11.26953125" customWidth="1"/>
    <col min="2819" max="2819" width="8.26953125" customWidth="1"/>
    <col min="2820" max="2820" width="50" customWidth="1"/>
    <col min="2821" max="2821" width="43" customWidth="1"/>
    <col min="2822" max="2822" width="7.7265625" customWidth="1"/>
    <col min="2823" max="2823" width="6.26953125" customWidth="1"/>
    <col min="2827" max="2827" width="11.26953125" customWidth="1"/>
    <col min="3075" max="3075" width="8.26953125" customWidth="1"/>
    <col min="3076" max="3076" width="50" customWidth="1"/>
    <col min="3077" max="3077" width="43" customWidth="1"/>
    <col min="3078" max="3078" width="7.7265625" customWidth="1"/>
    <col min="3079" max="3079" width="6.26953125" customWidth="1"/>
    <col min="3083" max="3083" width="11.26953125" customWidth="1"/>
    <col min="3331" max="3331" width="8.26953125" customWidth="1"/>
    <col min="3332" max="3332" width="50" customWidth="1"/>
    <col min="3333" max="3333" width="43" customWidth="1"/>
    <col min="3334" max="3334" width="7.7265625" customWidth="1"/>
    <col min="3335" max="3335" width="6.26953125" customWidth="1"/>
    <col min="3339" max="3339" width="11.26953125" customWidth="1"/>
    <col min="3587" max="3587" width="8.26953125" customWidth="1"/>
    <col min="3588" max="3588" width="50" customWidth="1"/>
    <col min="3589" max="3589" width="43" customWidth="1"/>
    <col min="3590" max="3590" width="7.7265625" customWidth="1"/>
    <col min="3591" max="3591" width="6.26953125" customWidth="1"/>
    <col min="3595" max="3595" width="11.26953125" customWidth="1"/>
    <col min="3843" max="3843" width="8.26953125" customWidth="1"/>
    <col min="3844" max="3844" width="50" customWidth="1"/>
    <col min="3845" max="3845" width="43" customWidth="1"/>
    <col min="3846" max="3846" width="7.7265625" customWidth="1"/>
    <col min="3847" max="3847" width="6.26953125" customWidth="1"/>
    <col min="3851" max="3851" width="11.26953125" customWidth="1"/>
    <col min="4099" max="4099" width="8.26953125" customWidth="1"/>
    <col min="4100" max="4100" width="50" customWidth="1"/>
    <col min="4101" max="4101" width="43" customWidth="1"/>
    <col min="4102" max="4102" width="7.7265625" customWidth="1"/>
    <col min="4103" max="4103" width="6.26953125" customWidth="1"/>
    <col min="4107" max="4107" width="11.26953125" customWidth="1"/>
    <col min="4355" max="4355" width="8.26953125" customWidth="1"/>
    <col min="4356" max="4356" width="50" customWidth="1"/>
    <col min="4357" max="4357" width="43" customWidth="1"/>
    <col min="4358" max="4358" width="7.7265625" customWidth="1"/>
    <col min="4359" max="4359" width="6.26953125" customWidth="1"/>
    <col min="4363" max="4363" width="11.26953125" customWidth="1"/>
    <col min="4611" max="4611" width="8.26953125" customWidth="1"/>
    <col min="4612" max="4612" width="50" customWidth="1"/>
    <col min="4613" max="4613" width="43" customWidth="1"/>
    <col min="4614" max="4614" width="7.7265625" customWidth="1"/>
    <col min="4615" max="4615" width="6.26953125" customWidth="1"/>
    <col min="4619" max="4619" width="11.26953125" customWidth="1"/>
    <col min="4867" max="4867" width="8.26953125" customWidth="1"/>
    <col min="4868" max="4868" width="50" customWidth="1"/>
    <col min="4869" max="4869" width="43" customWidth="1"/>
    <col min="4870" max="4870" width="7.7265625" customWidth="1"/>
    <col min="4871" max="4871" width="6.26953125" customWidth="1"/>
    <col min="4875" max="4875" width="11.26953125" customWidth="1"/>
    <col min="5123" max="5123" width="8.26953125" customWidth="1"/>
    <col min="5124" max="5124" width="50" customWidth="1"/>
    <col min="5125" max="5125" width="43" customWidth="1"/>
    <col min="5126" max="5126" width="7.7265625" customWidth="1"/>
    <col min="5127" max="5127" width="6.26953125" customWidth="1"/>
    <col min="5131" max="5131" width="11.26953125" customWidth="1"/>
    <col min="5379" max="5379" width="8.26953125" customWidth="1"/>
    <col min="5380" max="5380" width="50" customWidth="1"/>
    <col min="5381" max="5381" width="43" customWidth="1"/>
    <col min="5382" max="5382" width="7.7265625" customWidth="1"/>
    <col min="5383" max="5383" width="6.26953125" customWidth="1"/>
    <col min="5387" max="5387" width="11.26953125" customWidth="1"/>
    <col min="5635" max="5635" width="8.26953125" customWidth="1"/>
    <col min="5636" max="5636" width="50" customWidth="1"/>
    <col min="5637" max="5637" width="43" customWidth="1"/>
    <col min="5638" max="5638" width="7.7265625" customWidth="1"/>
    <col min="5639" max="5639" width="6.26953125" customWidth="1"/>
    <col min="5643" max="5643" width="11.26953125" customWidth="1"/>
    <col min="5891" max="5891" width="8.26953125" customWidth="1"/>
    <col min="5892" max="5892" width="50" customWidth="1"/>
    <col min="5893" max="5893" width="43" customWidth="1"/>
    <col min="5894" max="5894" width="7.7265625" customWidth="1"/>
    <col min="5895" max="5895" width="6.26953125" customWidth="1"/>
    <col min="5899" max="5899" width="11.26953125" customWidth="1"/>
    <col min="6147" max="6147" width="8.26953125" customWidth="1"/>
    <col min="6148" max="6148" width="50" customWidth="1"/>
    <col min="6149" max="6149" width="43" customWidth="1"/>
    <col min="6150" max="6150" width="7.7265625" customWidth="1"/>
    <col min="6151" max="6151" width="6.26953125" customWidth="1"/>
    <col min="6155" max="6155" width="11.26953125" customWidth="1"/>
    <col min="6403" max="6403" width="8.26953125" customWidth="1"/>
    <col min="6404" max="6404" width="50" customWidth="1"/>
    <col min="6405" max="6405" width="43" customWidth="1"/>
    <col min="6406" max="6406" width="7.7265625" customWidth="1"/>
    <col min="6407" max="6407" width="6.26953125" customWidth="1"/>
    <col min="6411" max="6411" width="11.26953125" customWidth="1"/>
    <col min="6659" max="6659" width="8.26953125" customWidth="1"/>
    <col min="6660" max="6660" width="50" customWidth="1"/>
    <col min="6661" max="6661" width="43" customWidth="1"/>
    <col min="6662" max="6662" width="7.7265625" customWidth="1"/>
    <col min="6663" max="6663" width="6.26953125" customWidth="1"/>
    <col min="6667" max="6667" width="11.26953125" customWidth="1"/>
    <col min="6915" max="6915" width="8.26953125" customWidth="1"/>
    <col min="6916" max="6916" width="50" customWidth="1"/>
    <col min="6917" max="6917" width="43" customWidth="1"/>
    <col min="6918" max="6918" width="7.7265625" customWidth="1"/>
    <col min="6919" max="6919" width="6.26953125" customWidth="1"/>
    <col min="6923" max="6923" width="11.26953125" customWidth="1"/>
    <col min="7171" max="7171" width="8.26953125" customWidth="1"/>
    <col min="7172" max="7172" width="50" customWidth="1"/>
    <col min="7173" max="7173" width="43" customWidth="1"/>
    <col min="7174" max="7174" width="7.7265625" customWidth="1"/>
    <col min="7175" max="7175" width="6.26953125" customWidth="1"/>
    <col min="7179" max="7179" width="11.26953125" customWidth="1"/>
    <col min="7427" max="7427" width="8.26953125" customWidth="1"/>
    <col min="7428" max="7428" width="50" customWidth="1"/>
    <col min="7429" max="7429" width="43" customWidth="1"/>
    <col min="7430" max="7430" width="7.7265625" customWidth="1"/>
    <col min="7431" max="7431" width="6.26953125" customWidth="1"/>
    <col min="7435" max="7435" width="11.26953125" customWidth="1"/>
    <col min="7683" max="7683" width="8.26953125" customWidth="1"/>
    <col min="7684" max="7684" width="50" customWidth="1"/>
    <col min="7685" max="7685" width="43" customWidth="1"/>
    <col min="7686" max="7686" width="7.7265625" customWidth="1"/>
    <col min="7687" max="7687" width="6.26953125" customWidth="1"/>
    <col min="7691" max="7691" width="11.26953125" customWidth="1"/>
    <col min="7939" max="7939" width="8.26953125" customWidth="1"/>
    <col min="7940" max="7940" width="50" customWidth="1"/>
    <col min="7941" max="7941" width="43" customWidth="1"/>
    <col min="7942" max="7942" width="7.7265625" customWidth="1"/>
    <col min="7943" max="7943" width="6.26953125" customWidth="1"/>
    <col min="7947" max="7947" width="11.26953125" customWidth="1"/>
    <col min="8195" max="8195" width="8.26953125" customWidth="1"/>
    <col min="8196" max="8196" width="50" customWidth="1"/>
    <col min="8197" max="8197" width="43" customWidth="1"/>
    <col min="8198" max="8198" width="7.7265625" customWidth="1"/>
    <col min="8199" max="8199" width="6.26953125" customWidth="1"/>
    <col min="8203" max="8203" width="11.26953125" customWidth="1"/>
    <col min="8451" max="8451" width="8.26953125" customWidth="1"/>
    <col min="8452" max="8452" width="50" customWidth="1"/>
    <col min="8453" max="8453" width="43" customWidth="1"/>
    <col min="8454" max="8454" width="7.7265625" customWidth="1"/>
    <col min="8455" max="8455" width="6.26953125" customWidth="1"/>
    <col min="8459" max="8459" width="11.26953125" customWidth="1"/>
    <col min="8707" max="8707" width="8.26953125" customWidth="1"/>
    <col min="8708" max="8708" width="50" customWidth="1"/>
    <col min="8709" max="8709" width="43" customWidth="1"/>
    <col min="8710" max="8710" width="7.7265625" customWidth="1"/>
    <col min="8711" max="8711" width="6.26953125" customWidth="1"/>
    <col min="8715" max="8715" width="11.26953125" customWidth="1"/>
    <col min="8963" max="8963" width="8.26953125" customWidth="1"/>
    <col min="8964" max="8964" width="50" customWidth="1"/>
    <col min="8965" max="8965" width="43" customWidth="1"/>
    <col min="8966" max="8966" width="7.7265625" customWidth="1"/>
    <col min="8967" max="8967" width="6.26953125" customWidth="1"/>
    <col min="8971" max="8971" width="11.26953125" customWidth="1"/>
    <col min="9219" max="9219" width="8.26953125" customWidth="1"/>
    <col min="9220" max="9220" width="50" customWidth="1"/>
    <col min="9221" max="9221" width="43" customWidth="1"/>
    <col min="9222" max="9222" width="7.7265625" customWidth="1"/>
    <col min="9223" max="9223" width="6.26953125" customWidth="1"/>
    <col min="9227" max="9227" width="11.26953125" customWidth="1"/>
    <col min="9475" max="9475" width="8.26953125" customWidth="1"/>
    <col min="9476" max="9476" width="50" customWidth="1"/>
    <col min="9477" max="9477" width="43" customWidth="1"/>
    <col min="9478" max="9478" width="7.7265625" customWidth="1"/>
    <col min="9479" max="9479" width="6.26953125" customWidth="1"/>
    <col min="9483" max="9483" width="11.26953125" customWidth="1"/>
    <col min="9731" max="9731" width="8.26953125" customWidth="1"/>
    <col min="9732" max="9732" width="50" customWidth="1"/>
    <col min="9733" max="9733" width="43" customWidth="1"/>
    <col min="9734" max="9734" width="7.7265625" customWidth="1"/>
    <col min="9735" max="9735" width="6.26953125" customWidth="1"/>
    <col min="9739" max="9739" width="11.26953125" customWidth="1"/>
    <col min="9987" max="9987" width="8.26953125" customWidth="1"/>
    <col min="9988" max="9988" width="50" customWidth="1"/>
    <col min="9989" max="9989" width="43" customWidth="1"/>
    <col min="9990" max="9990" width="7.7265625" customWidth="1"/>
    <col min="9991" max="9991" width="6.26953125" customWidth="1"/>
    <col min="9995" max="9995" width="11.26953125" customWidth="1"/>
    <col min="10243" max="10243" width="8.26953125" customWidth="1"/>
    <col min="10244" max="10244" width="50" customWidth="1"/>
    <col min="10245" max="10245" width="43" customWidth="1"/>
    <col min="10246" max="10246" width="7.7265625" customWidth="1"/>
    <col min="10247" max="10247" width="6.26953125" customWidth="1"/>
    <col min="10251" max="10251" width="11.26953125" customWidth="1"/>
    <col min="10499" max="10499" width="8.26953125" customWidth="1"/>
    <col min="10500" max="10500" width="50" customWidth="1"/>
    <col min="10501" max="10501" width="43" customWidth="1"/>
    <col min="10502" max="10502" width="7.7265625" customWidth="1"/>
    <col min="10503" max="10503" width="6.26953125" customWidth="1"/>
    <col min="10507" max="10507" width="11.26953125" customWidth="1"/>
    <col min="10755" max="10755" width="8.26953125" customWidth="1"/>
    <col min="10756" max="10756" width="50" customWidth="1"/>
    <col min="10757" max="10757" width="43" customWidth="1"/>
    <col min="10758" max="10758" width="7.7265625" customWidth="1"/>
    <col min="10759" max="10759" width="6.26953125" customWidth="1"/>
    <col min="10763" max="10763" width="11.26953125" customWidth="1"/>
    <col min="11011" max="11011" width="8.26953125" customWidth="1"/>
    <col min="11012" max="11012" width="50" customWidth="1"/>
    <col min="11013" max="11013" width="43" customWidth="1"/>
    <col min="11014" max="11014" width="7.7265625" customWidth="1"/>
    <col min="11015" max="11015" width="6.26953125" customWidth="1"/>
    <col min="11019" max="11019" width="11.26953125" customWidth="1"/>
    <col min="11267" max="11267" width="8.26953125" customWidth="1"/>
    <col min="11268" max="11268" width="50" customWidth="1"/>
    <col min="11269" max="11269" width="43" customWidth="1"/>
    <col min="11270" max="11270" width="7.7265625" customWidth="1"/>
    <col min="11271" max="11271" width="6.26953125" customWidth="1"/>
    <col min="11275" max="11275" width="11.26953125" customWidth="1"/>
    <col min="11523" max="11523" width="8.26953125" customWidth="1"/>
    <col min="11524" max="11524" width="50" customWidth="1"/>
    <col min="11525" max="11525" width="43" customWidth="1"/>
    <col min="11526" max="11526" width="7.7265625" customWidth="1"/>
    <col min="11527" max="11527" width="6.26953125" customWidth="1"/>
    <col min="11531" max="11531" width="11.26953125" customWidth="1"/>
    <col min="11779" max="11779" width="8.26953125" customWidth="1"/>
    <col min="11780" max="11780" width="50" customWidth="1"/>
    <col min="11781" max="11781" width="43" customWidth="1"/>
    <col min="11782" max="11782" width="7.7265625" customWidth="1"/>
    <col min="11783" max="11783" width="6.26953125" customWidth="1"/>
    <col min="11787" max="11787" width="11.26953125" customWidth="1"/>
    <col min="12035" max="12035" width="8.26953125" customWidth="1"/>
    <col min="12036" max="12036" width="50" customWidth="1"/>
    <col min="12037" max="12037" width="43" customWidth="1"/>
    <col min="12038" max="12038" width="7.7265625" customWidth="1"/>
    <col min="12039" max="12039" width="6.26953125" customWidth="1"/>
    <col min="12043" max="12043" width="11.26953125" customWidth="1"/>
    <col min="12291" max="12291" width="8.26953125" customWidth="1"/>
    <col min="12292" max="12292" width="50" customWidth="1"/>
    <col min="12293" max="12293" width="43" customWidth="1"/>
    <col min="12294" max="12294" width="7.7265625" customWidth="1"/>
    <col min="12295" max="12295" width="6.26953125" customWidth="1"/>
    <col min="12299" max="12299" width="11.26953125" customWidth="1"/>
    <col min="12547" max="12547" width="8.26953125" customWidth="1"/>
    <col min="12548" max="12548" width="50" customWidth="1"/>
    <col min="12549" max="12549" width="43" customWidth="1"/>
    <col min="12550" max="12550" width="7.7265625" customWidth="1"/>
    <col min="12551" max="12551" width="6.26953125" customWidth="1"/>
    <col min="12555" max="12555" width="11.26953125" customWidth="1"/>
    <col min="12803" max="12803" width="8.26953125" customWidth="1"/>
    <col min="12804" max="12804" width="50" customWidth="1"/>
    <col min="12805" max="12805" width="43" customWidth="1"/>
    <col min="12806" max="12806" width="7.7265625" customWidth="1"/>
    <col min="12807" max="12807" width="6.26953125" customWidth="1"/>
    <col min="12811" max="12811" width="11.26953125" customWidth="1"/>
    <col min="13059" max="13059" width="8.26953125" customWidth="1"/>
    <col min="13060" max="13060" width="50" customWidth="1"/>
    <col min="13061" max="13061" width="43" customWidth="1"/>
    <col min="13062" max="13062" width="7.7265625" customWidth="1"/>
    <col min="13063" max="13063" width="6.26953125" customWidth="1"/>
    <col min="13067" max="13067" width="11.26953125" customWidth="1"/>
    <col min="13315" max="13315" width="8.26953125" customWidth="1"/>
    <col min="13316" max="13316" width="50" customWidth="1"/>
    <col min="13317" max="13317" width="43" customWidth="1"/>
    <col min="13318" max="13318" width="7.7265625" customWidth="1"/>
    <col min="13319" max="13319" width="6.26953125" customWidth="1"/>
    <col min="13323" max="13323" width="11.26953125" customWidth="1"/>
    <col min="13571" max="13571" width="8.26953125" customWidth="1"/>
    <col min="13572" max="13572" width="50" customWidth="1"/>
    <col min="13573" max="13573" width="43" customWidth="1"/>
    <col min="13574" max="13574" width="7.7265625" customWidth="1"/>
    <col min="13575" max="13575" width="6.26953125" customWidth="1"/>
    <col min="13579" max="13579" width="11.26953125" customWidth="1"/>
    <col min="13827" max="13827" width="8.26953125" customWidth="1"/>
    <col min="13828" max="13828" width="50" customWidth="1"/>
    <col min="13829" max="13829" width="43" customWidth="1"/>
    <col min="13830" max="13830" width="7.7265625" customWidth="1"/>
    <col min="13831" max="13831" width="6.26953125" customWidth="1"/>
    <col min="13835" max="13835" width="11.26953125" customWidth="1"/>
    <col min="14083" max="14083" width="8.26953125" customWidth="1"/>
    <col min="14084" max="14084" width="50" customWidth="1"/>
    <col min="14085" max="14085" width="43" customWidth="1"/>
    <col min="14086" max="14086" width="7.7265625" customWidth="1"/>
    <col min="14087" max="14087" width="6.26953125" customWidth="1"/>
    <col min="14091" max="14091" width="11.26953125" customWidth="1"/>
    <col min="14339" max="14339" width="8.26953125" customWidth="1"/>
    <col min="14340" max="14340" width="50" customWidth="1"/>
    <col min="14341" max="14341" width="43" customWidth="1"/>
    <col min="14342" max="14342" width="7.7265625" customWidth="1"/>
    <col min="14343" max="14343" width="6.26953125" customWidth="1"/>
    <col min="14347" max="14347" width="11.26953125" customWidth="1"/>
    <col min="14595" max="14595" width="8.26953125" customWidth="1"/>
    <col min="14596" max="14596" width="50" customWidth="1"/>
    <col min="14597" max="14597" width="43" customWidth="1"/>
    <col min="14598" max="14598" width="7.7265625" customWidth="1"/>
    <col min="14599" max="14599" width="6.26953125" customWidth="1"/>
    <col min="14603" max="14603" width="11.26953125" customWidth="1"/>
    <col min="14851" max="14851" width="8.26953125" customWidth="1"/>
    <col min="14852" max="14852" width="50" customWidth="1"/>
    <col min="14853" max="14853" width="43" customWidth="1"/>
    <col min="14854" max="14854" width="7.7265625" customWidth="1"/>
    <col min="14855" max="14855" width="6.26953125" customWidth="1"/>
    <col min="14859" max="14859" width="11.26953125" customWidth="1"/>
    <col min="15107" max="15107" width="8.26953125" customWidth="1"/>
    <col min="15108" max="15108" width="50" customWidth="1"/>
    <col min="15109" max="15109" width="43" customWidth="1"/>
    <col min="15110" max="15110" width="7.7265625" customWidth="1"/>
    <col min="15111" max="15111" width="6.26953125" customWidth="1"/>
    <col min="15115" max="15115" width="11.26953125" customWidth="1"/>
    <col min="15363" max="15363" width="8.26953125" customWidth="1"/>
    <col min="15364" max="15364" width="50" customWidth="1"/>
    <col min="15365" max="15365" width="43" customWidth="1"/>
    <col min="15366" max="15366" width="7.7265625" customWidth="1"/>
    <col min="15367" max="15367" width="6.26953125" customWidth="1"/>
    <col min="15371" max="15371" width="11.26953125" customWidth="1"/>
    <col min="15619" max="15619" width="8.26953125" customWidth="1"/>
    <col min="15620" max="15620" width="50" customWidth="1"/>
    <col min="15621" max="15621" width="43" customWidth="1"/>
    <col min="15622" max="15622" width="7.7265625" customWidth="1"/>
    <col min="15623" max="15623" width="6.26953125" customWidth="1"/>
    <col min="15627" max="15627" width="11.26953125" customWidth="1"/>
    <col min="15875" max="15875" width="8.26953125" customWidth="1"/>
    <col min="15876" max="15876" width="50" customWidth="1"/>
    <col min="15877" max="15877" width="43" customWidth="1"/>
    <col min="15878" max="15878" width="7.7265625" customWidth="1"/>
    <col min="15879" max="15879" width="6.26953125" customWidth="1"/>
    <col min="15883" max="15883" width="11.26953125" customWidth="1"/>
    <col min="16131" max="16131" width="8.26953125" customWidth="1"/>
    <col min="16132" max="16132" width="50" customWidth="1"/>
    <col min="16133" max="16133" width="43" customWidth="1"/>
    <col min="16134" max="16134" width="7.7265625" customWidth="1"/>
    <col min="16135" max="16135" width="6.26953125" customWidth="1"/>
    <col min="16139" max="16139" width="11.26953125" customWidth="1"/>
  </cols>
  <sheetData>
    <row r="1" spans="1:10" ht="15" thickBot="1" x14ac:dyDescent="0.4">
      <c r="A1" s="99"/>
      <c r="B1" s="100"/>
      <c r="C1" s="101"/>
      <c r="D1" s="102"/>
      <c r="E1" s="210" t="s">
        <v>54</v>
      </c>
      <c r="F1" s="211"/>
      <c r="G1" s="212"/>
      <c r="H1" s="213" t="s">
        <v>55</v>
      </c>
      <c r="I1" s="214"/>
      <c r="J1" s="215"/>
    </row>
    <row r="2" spans="1:10" ht="15" thickBot="1" x14ac:dyDescent="0.4">
      <c r="A2" s="103" t="s">
        <v>41</v>
      </c>
      <c r="B2" s="104" t="s">
        <v>27</v>
      </c>
      <c r="C2" s="105" t="s">
        <v>16</v>
      </c>
      <c r="D2" s="105" t="s">
        <v>35</v>
      </c>
      <c r="E2" s="106" t="s">
        <v>32</v>
      </c>
      <c r="F2" s="107" t="s">
        <v>34</v>
      </c>
      <c r="G2" s="107" t="s">
        <v>33</v>
      </c>
      <c r="H2" s="114" t="s">
        <v>32</v>
      </c>
      <c r="I2" s="114" t="s">
        <v>34</v>
      </c>
      <c r="J2" s="114" t="s">
        <v>33</v>
      </c>
    </row>
    <row r="3" spans="1:10" x14ac:dyDescent="0.35">
      <c r="A3" s="82">
        <v>1</v>
      </c>
      <c r="B3" s="83" t="s">
        <v>37</v>
      </c>
      <c r="C3" s="84" t="s">
        <v>44</v>
      </c>
      <c r="D3" s="85" t="s">
        <v>38</v>
      </c>
      <c r="E3" s="79">
        <v>41.2</v>
      </c>
      <c r="F3" s="108">
        <f>E3/100*20</f>
        <v>8.24</v>
      </c>
      <c r="G3" s="112">
        <f t="shared" ref="G3:G4" si="0">IF(ISERROR(E3+F3),"",E3+F3)</f>
        <v>49.440000000000005</v>
      </c>
      <c r="H3" s="115">
        <f>E3*J26</f>
        <v>27157.804</v>
      </c>
      <c r="I3" s="119">
        <f>H3/100*18</f>
        <v>4888.4047199999995</v>
      </c>
      <c r="J3" s="120">
        <f t="shared" ref="J3:J25" si="1">IF(ISERROR(H3+I3),"",H3+I3)</f>
        <v>32046.208719999999</v>
      </c>
    </row>
    <row r="4" spans="1:10" x14ac:dyDescent="0.35">
      <c r="A4" s="86">
        <v>2</v>
      </c>
      <c r="B4" s="87" t="s">
        <v>39</v>
      </c>
      <c r="C4" s="88" t="s">
        <v>39</v>
      </c>
      <c r="D4" s="89" t="s">
        <v>40</v>
      </c>
      <c r="E4" s="80">
        <v>1.22</v>
      </c>
      <c r="F4" s="109">
        <f>IF(E4/100*20=0,"",E4/100*20)</f>
        <v>0.24399999999999999</v>
      </c>
      <c r="G4" s="112">
        <f t="shared" si="0"/>
        <v>1.464</v>
      </c>
      <c r="H4" s="116">
        <f>E4*J26</f>
        <v>804.18739999999991</v>
      </c>
      <c r="I4" s="121">
        <f>IF(H4/100*20=0,"",H4/100*20)</f>
        <v>160.83748</v>
      </c>
      <c r="J4" s="120">
        <f t="shared" si="1"/>
        <v>965.02487999999994</v>
      </c>
    </row>
    <row r="5" spans="1:10" x14ac:dyDescent="0.35">
      <c r="A5" s="86">
        <v>3</v>
      </c>
      <c r="B5" s="87" t="s">
        <v>42</v>
      </c>
      <c r="C5" s="88" t="s">
        <v>43</v>
      </c>
      <c r="D5" s="89" t="s">
        <v>49</v>
      </c>
      <c r="E5" s="80">
        <v>1.25</v>
      </c>
      <c r="F5" s="109">
        <f t="shared" ref="F5:F25" si="2">IF(E5/100*20=0,"",E5/100*20)</f>
        <v>0.25</v>
      </c>
      <c r="G5" s="112">
        <f t="shared" ref="G5:G25" si="3">IF(ISERROR(E5+F5),"",E5+F5)</f>
        <v>1.5</v>
      </c>
      <c r="H5" s="116">
        <f>E5*J26</f>
        <v>823.96249999999998</v>
      </c>
      <c r="I5" s="121">
        <f t="shared" ref="I5:I25" si="4">IF(H5/100*20=0,"",H5/100*20)</f>
        <v>164.79250000000002</v>
      </c>
      <c r="J5" s="120">
        <f t="shared" si="1"/>
        <v>988.755</v>
      </c>
    </row>
    <row r="6" spans="1:10" x14ac:dyDescent="0.35">
      <c r="A6" s="86">
        <v>4</v>
      </c>
      <c r="B6" s="87" t="s">
        <v>45</v>
      </c>
      <c r="C6" s="88" t="s">
        <v>50</v>
      </c>
      <c r="D6" s="89" t="s">
        <v>51</v>
      </c>
      <c r="E6" s="80">
        <v>27.44</v>
      </c>
      <c r="F6" s="109">
        <f t="shared" si="2"/>
        <v>5.4880000000000004</v>
      </c>
      <c r="G6" s="112">
        <f t="shared" si="3"/>
        <v>32.928000000000004</v>
      </c>
      <c r="H6" s="116">
        <f>E6*J26</f>
        <v>18087.624800000001</v>
      </c>
      <c r="I6" s="121">
        <f t="shared" si="4"/>
        <v>3617.5249600000002</v>
      </c>
      <c r="J6" s="120">
        <f t="shared" si="1"/>
        <v>21705.14976</v>
      </c>
    </row>
    <row r="7" spans="1:10" x14ac:dyDescent="0.35">
      <c r="A7" s="86">
        <v>5</v>
      </c>
      <c r="B7" s="87" t="s">
        <v>46</v>
      </c>
      <c r="C7" s="88" t="s">
        <v>47</v>
      </c>
      <c r="D7" s="89" t="s">
        <v>48</v>
      </c>
      <c r="E7" s="80">
        <v>30.5</v>
      </c>
      <c r="F7" s="109">
        <f t="shared" si="2"/>
        <v>6.1</v>
      </c>
      <c r="G7" s="112">
        <f t="shared" si="3"/>
        <v>36.6</v>
      </c>
      <c r="H7" s="116">
        <f>E7*J26</f>
        <v>20104.684999999998</v>
      </c>
      <c r="I7" s="121">
        <f t="shared" si="4"/>
        <v>4020.9369999999994</v>
      </c>
      <c r="J7" s="120">
        <f t="shared" si="1"/>
        <v>24125.621999999996</v>
      </c>
    </row>
    <row r="8" spans="1:10" x14ac:dyDescent="0.35">
      <c r="A8" s="86">
        <v>6</v>
      </c>
      <c r="B8" s="87" t="s">
        <v>52</v>
      </c>
      <c r="C8" s="88" t="s">
        <v>53</v>
      </c>
      <c r="D8" s="89" t="s">
        <v>17</v>
      </c>
      <c r="E8" s="80">
        <v>0.01</v>
      </c>
      <c r="F8" s="109">
        <f t="shared" si="2"/>
        <v>2E-3</v>
      </c>
      <c r="G8" s="112">
        <f t="shared" si="3"/>
        <v>1.2E-2</v>
      </c>
      <c r="H8" s="116">
        <f>E8*J26</f>
        <v>6.5916999999999994</v>
      </c>
      <c r="I8" s="121">
        <f t="shared" si="4"/>
        <v>1.3183399999999998</v>
      </c>
      <c r="J8" s="120">
        <f t="shared" si="1"/>
        <v>7.9100399999999995</v>
      </c>
    </row>
    <row r="9" spans="1:10" x14ac:dyDescent="0.35">
      <c r="A9" s="86"/>
      <c r="B9" s="87"/>
      <c r="C9" s="88"/>
      <c r="D9" s="89"/>
      <c r="E9" s="80"/>
      <c r="F9" s="109" t="str">
        <f t="shared" si="2"/>
        <v/>
      </c>
      <c r="G9" s="112" t="str">
        <f t="shared" si="3"/>
        <v/>
      </c>
      <c r="H9" s="116">
        <f>E9*J26</f>
        <v>0</v>
      </c>
      <c r="I9" s="121" t="str">
        <f t="shared" si="4"/>
        <v/>
      </c>
      <c r="J9" s="120" t="str">
        <f t="shared" si="1"/>
        <v/>
      </c>
    </row>
    <row r="10" spans="1:10" x14ac:dyDescent="0.35">
      <c r="A10" s="86"/>
      <c r="B10" s="87"/>
      <c r="C10" s="88"/>
      <c r="D10" s="89"/>
      <c r="E10" s="80"/>
      <c r="F10" s="109" t="str">
        <f t="shared" si="2"/>
        <v/>
      </c>
      <c r="G10" s="112" t="str">
        <f t="shared" si="3"/>
        <v/>
      </c>
      <c r="H10" s="116">
        <f>E10*J26</f>
        <v>0</v>
      </c>
      <c r="I10" s="121" t="str">
        <f t="shared" si="4"/>
        <v/>
      </c>
      <c r="J10" s="120" t="str">
        <f t="shared" si="1"/>
        <v/>
      </c>
    </row>
    <row r="11" spans="1:10" x14ac:dyDescent="0.35">
      <c r="A11" s="86"/>
      <c r="B11" s="87"/>
      <c r="C11" s="88"/>
      <c r="D11" s="89"/>
      <c r="E11" s="80"/>
      <c r="F11" s="109" t="str">
        <f t="shared" si="2"/>
        <v/>
      </c>
      <c r="G11" s="112" t="str">
        <f t="shared" si="3"/>
        <v/>
      </c>
      <c r="H11" s="116">
        <f>E11*J26</f>
        <v>0</v>
      </c>
      <c r="I11" s="121" t="str">
        <f t="shared" si="4"/>
        <v/>
      </c>
      <c r="J11" s="120" t="str">
        <f t="shared" si="1"/>
        <v/>
      </c>
    </row>
    <row r="12" spans="1:10" x14ac:dyDescent="0.35">
      <c r="A12" s="86"/>
      <c r="B12" s="87"/>
      <c r="C12" s="88"/>
      <c r="D12" s="89"/>
      <c r="E12" s="80"/>
      <c r="F12" s="109" t="str">
        <f t="shared" si="2"/>
        <v/>
      </c>
      <c r="G12" s="112" t="str">
        <f t="shared" si="3"/>
        <v/>
      </c>
      <c r="H12" s="116">
        <f>E12*J26</f>
        <v>0</v>
      </c>
      <c r="I12" s="121" t="str">
        <f t="shared" si="4"/>
        <v/>
      </c>
      <c r="J12" s="120" t="str">
        <f t="shared" si="1"/>
        <v/>
      </c>
    </row>
    <row r="13" spans="1:10" x14ac:dyDescent="0.35">
      <c r="A13" s="86"/>
      <c r="B13" s="87"/>
      <c r="C13" s="88"/>
      <c r="D13" s="89"/>
      <c r="E13" s="80"/>
      <c r="F13" s="109" t="str">
        <f t="shared" si="2"/>
        <v/>
      </c>
      <c r="G13" s="112" t="str">
        <f t="shared" si="3"/>
        <v/>
      </c>
      <c r="H13" s="116">
        <f>E13*J26</f>
        <v>0</v>
      </c>
      <c r="I13" s="121" t="str">
        <f t="shared" si="4"/>
        <v/>
      </c>
      <c r="J13" s="120" t="str">
        <f t="shared" si="1"/>
        <v/>
      </c>
    </row>
    <row r="14" spans="1:10" x14ac:dyDescent="0.35">
      <c r="A14" s="86"/>
      <c r="B14" s="87"/>
      <c r="C14" s="88"/>
      <c r="D14" s="89"/>
      <c r="E14" s="80"/>
      <c r="F14" s="109" t="str">
        <f t="shared" si="2"/>
        <v/>
      </c>
      <c r="G14" s="112" t="str">
        <f t="shared" si="3"/>
        <v/>
      </c>
      <c r="H14" s="116">
        <f>E14*J26</f>
        <v>0</v>
      </c>
      <c r="I14" s="121" t="str">
        <f t="shared" si="4"/>
        <v/>
      </c>
      <c r="J14" s="120" t="str">
        <f t="shared" si="1"/>
        <v/>
      </c>
    </row>
    <row r="15" spans="1:10" x14ac:dyDescent="0.35">
      <c r="A15" s="86"/>
      <c r="B15" s="87"/>
      <c r="C15" s="88"/>
      <c r="D15" s="89"/>
      <c r="E15" s="80"/>
      <c r="F15" s="109" t="str">
        <f t="shared" si="2"/>
        <v/>
      </c>
      <c r="G15" s="112" t="str">
        <f t="shared" si="3"/>
        <v/>
      </c>
      <c r="H15" s="116">
        <f>E15*J26</f>
        <v>0</v>
      </c>
      <c r="I15" s="121" t="str">
        <f t="shared" si="4"/>
        <v/>
      </c>
      <c r="J15" s="120" t="str">
        <f t="shared" si="1"/>
        <v/>
      </c>
    </row>
    <row r="16" spans="1:10" x14ac:dyDescent="0.35">
      <c r="A16" s="86"/>
      <c r="B16" s="87"/>
      <c r="C16" s="88"/>
      <c r="D16" s="89"/>
      <c r="E16" s="80"/>
      <c r="F16" s="109" t="str">
        <f t="shared" si="2"/>
        <v/>
      </c>
      <c r="G16" s="112" t="str">
        <f t="shared" si="3"/>
        <v/>
      </c>
      <c r="H16" s="116">
        <f>E16*J26</f>
        <v>0</v>
      </c>
      <c r="I16" s="121" t="str">
        <f t="shared" si="4"/>
        <v/>
      </c>
      <c r="J16" s="120" t="str">
        <f t="shared" si="1"/>
        <v/>
      </c>
    </row>
    <row r="17" spans="1:10" x14ac:dyDescent="0.35">
      <c r="A17" s="86"/>
      <c r="B17" s="87"/>
      <c r="C17" s="88"/>
      <c r="D17" s="89"/>
      <c r="E17" s="80"/>
      <c r="F17" s="109" t="str">
        <f t="shared" si="2"/>
        <v/>
      </c>
      <c r="G17" s="112" t="str">
        <f t="shared" si="3"/>
        <v/>
      </c>
      <c r="H17" s="116">
        <f>E17*J26</f>
        <v>0</v>
      </c>
      <c r="I17" s="121" t="str">
        <f t="shared" si="4"/>
        <v/>
      </c>
      <c r="J17" s="120" t="str">
        <f t="shared" si="1"/>
        <v/>
      </c>
    </row>
    <row r="18" spans="1:10" x14ac:dyDescent="0.35">
      <c r="A18" s="86"/>
      <c r="B18" s="87"/>
      <c r="C18" s="88"/>
      <c r="D18" s="89"/>
      <c r="E18" s="80"/>
      <c r="F18" s="109" t="str">
        <f t="shared" si="2"/>
        <v/>
      </c>
      <c r="G18" s="112" t="str">
        <f t="shared" si="3"/>
        <v/>
      </c>
      <c r="H18" s="116">
        <f>E18*J26</f>
        <v>0</v>
      </c>
      <c r="I18" s="121" t="str">
        <f t="shared" si="4"/>
        <v/>
      </c>
      <c r="J18" s="120" t="str">
        <f t="shared" si="1"/>
        <v/>
      </c>
    </row>
    <row r="19" spans="1:10" x14ac:dyDescent="0.35">
      <c r="A19" s="86"/>
      <c r="B19" s="87"/>
      <c r="C19" s="88"/>
      <c r="D19" s="89"/>
      <c r="E19" s="80"/>
      <c r="F19" s="109" t="str">
        <f t="shared" si="2"/>
        <v/>
      </c>
      <c r="G19" s="112" t="str">
        <f t="shared" si="3"/>
        <v/>
      </c>
      <c r="H19" s="116">
        <f>E19*J26</f>
        <v>0</v>
      </c>
      <c r="I19" s="121" t="str">
        <f t="shared" si="4"/>
        <v/>
      </c>
      <c r="J19" s="120" t="str">
        <f t="shared" si="1"/>
        <v/>
      </c>
    </row>
    <row r="20" spans="1:10" x14ac:dyDescent="0.35">
      <c r="A20" s="86"/>
      <c r="B20" s="87"/>
      <c r="C20" s="88"/>
      <c r="D20" s="89"/>
      <c r="E20" s="80"/>
      <c r="F20" s="109" t="str">
        <f t="shared" si="2"/>
        <v/>
      </c>
      <c r="G20" s="112" t="str">
        <f t="shared" si="3"/>
        <v/>
      </c>
      <c r="H20" s="116">
        <f>E20*J26</f>
        <v>0</v>
      </c>
      <c r="I20" s="121" t="str">
        <f t="shared" si="4"/>
        <v/>
      </c>
      <c r="J20" s="120" t="str">
        <f t="shared" si="1"/>
        <v/>
      </c>
    </row>
    <row r="21" spans="1:10" x14ac:dyDescent="0.35">
      <c r="A21" s="86"/>
      <c r="B21" s="87"/>
      <c r="C21" s="88"/>
      <c r="D21" s="89"/>
      <c r="E21" s="80"/>
      <c r="F21" s="109" t="str">
        <f t="shared" si="2"/>
        <v/>
      </c>
      <c r="G21" s="112" t="str">
        <f t="shared" si="3"/>
        <v/>
      </c>
      <c r="H21" s="116">
        <f>E21*J26</f>
        <v>0</v>
      </c>
      <c r="I21" s="121" t="str">
        <f t="shared" si="4"/>
        <v/>
      </c>
      <c r="J21" s="120" t="str">
        <f t="shared" si="1"/>
        <v/>
      </c>
    </row>
    <row r="22" spans="1:10" x14ac:dyDescent="0.35">
      <c r="A22" s="86"/>
      <c r="B22" s="87"/>
      <c r="C22" s="88"/>
      <c r="D22" s="89"/>
      <c r="E22" s="80"/>
      <c r="F22" s="109" t="str">
        <f t="shared" si="2"/>
        <v/>
      </c>
      <c r="G22" s="112" t="str">
        <f t="shared" si="3"/>
        <v/>
      </c>
      <c r="H22" s="116">
        <f>E22*J26</f>
        <v>0</v>
      </c>
      <c r="I22" s="121" t="str">
        <f t="shared" si="4"/>
        <v/>
      </c>
      <c r="J22" s="120" t="str">
        <f t="shared" si="1"/>
        <v/>
      </c>
    </row>
    <row r="23" spans="1:10" x14ac:dyDescent="0.35">
      <c r="A23" s="86"/>
      <c r="B23" s="87"/>
      <c r="C23" s="88"/>
      <c r="D23" s="89"/>
      <c r="E23" s="80"/>
      <c r="F23" s="109" t="str">
        <f t="shared" si="2"/>
        <v/>
      </c>
      <c r="G23" s="112" t="str">
        <f t="shared" si="3"/>
        <v/>
      </c>
      <c r="H23" s="116">
        <f>E23*J26</f>
        <v>0</v>
      </c>
      <c r="I23" s="121" t="str">
        <f t="shared" si="4"/>
        <v/>
      </c>
      <c r="J23" s="120" t="str">
        <f t="shared" si="1"/>
        <v/>
      </c>
    </row>
    <row r="24" spans="1:10" x14ac:dyDescent="0.35">
      <c r="A24" s="86"/>
      <c r="B24" s="87"/>
      <c r="C24" s="88"/>
      <c r="D24" s="89"/>
      <c r="E24" s="80"/>
      <c r="F24" s="109" t="str">
        <f t="shared" si="2"/>
        <v/>
      </c>
      <c r="G24" s="112" t="str">
        <f t="shared" si="3"/>
        <v/>
      </c>
      <c r="H24" s="116">
        <f>E24*J26</f>
        <v>0</v>
      </c>
      <c r="I24" s="121" t="str">
        <f t="shared" si="4"/>
        <v/>
      </c>
      <c r="J24" s="120" t="str">
        <f t="shared" si="1"/>
        <v/>
      </c>
    </row>
    <row r="25" spans="1:10" ht="15" thickBot="1" x14ac:dyDescent="0.4">
      <c r="A25" s="90">
        <v>201</v>
      </c>
      <c r="B25" s="91" t="s">
        <v>28</v>
      </c>
      <c r="C25" s="92" t="s">
        <v>36</v>
      </c>
      <c r="D25" s="93">
        <v>0</v>
      </c>
      <c r="E25" s="81">
        <v>0</v>
      </c>
      <c r="F25" s="110" t="str">
        <f t="shared" si="2"/>
        <v/>
      </c>
      <c r="G25" s="113" t="str">
        <f t="shared" si="3"/>
        <v/>
      </c>
      <c r="H25" s="117">
        <f>E25*J26</f>
        <v>0</v>
      </c>
      <c r="I25" s="122" t="str">
        <f t="shared" si="4"/>
        <v/>
      </c>
      <c r="J25" s="123" t="str">
        <f t="shared" si="1"/>
        <v/>
      </c>
    </row>
    <row r="26" spans="1:10" ht="15" thickBot="1" x14ac:dyDescent="0.4">
      <c r="A26" s="111"/>
      <c r="B26" s="65"/>
      <c r="C26" s="65"/>
      <c r="D26" s="65"/>
      <c r="E26" s="65"/>
      <c r="F26" s="65"/>
      <c r="G26" s="65"/>
      <c r="H26" s="216" t="s">
        <v>56</v>
      </c>
      <c r="I26" s="217"/>
      <c r="J26" s="118">
        <v>659.17</v>
      </c>
    </row>
    <row r="27" spans="1:10" s="97" customFormat="1" ht="15" customHeight="1" x14ac:dyDescent="0.35">
      <c r="A27" s="94"/>
      <c r="B27" s="95"/>
      <c r="C27" s="96"/>
      <c r="D27" s="218" t="s">
        <v>57</v>
      </c>
      <c r="E27" s="218"/>
      <c r="F27" s="218"/>
      <c r="G27" s="218"/>
      <c r="H27" s="218"/>
      <c r="I27" s="218"/>
      <c r="J27" s="218"/>
    </row>
    <row r="28" spans="1:10" s="97" customFormat="1" x14ac:dyDescent="0.35">
      <c r="A28" s="94"/>
      <c r="B28" s="95"/>
      <c r="C28" s="96"/>
      <c r="D28" s="219"/>
      <c r="E28" s="219"/>
      <c r="F28" s="219"/>
      <c r="G28" s="219"/>
      <c r="H28" s="219"/>
      <c r="I28" s="219"/>
      <c r="J28" s="219"/>
    </row>
    <row r="29" spans="1:10" s="97" customFormat="1" x14ac:dyDescent="0.35">
      <c r="A29" s="94"/>
      <c r="B29" s="95"/>
      <c r="C29" s="96"/>
      <c r="D29" s="219"/>
      <c r="E29" s="219"/>
      <c r="F29" s="219"/>
      <c r="G29" s="219"/>
      <c r="H29" s="219"/>
      <c r="I29" s="219"/>
      <c r="J29" s="219"/>
    </row>
    <row r="30" spans="1:10" s="97" customFormat="1" x14ac:dyDescent="0.35">
      <c r="A30" s="94"/>
      <c r="B30" s="95"/>
      <c r="C30" s="96"/>
      <c r="D30" s="219"/>
      <c r="E30" s="219"/>
      <c r="F30" s="219"/>
      <c r="G30" s="219"/>
      <c r="H30" s="219"/>
      <c r="I30" s="219"/>
      <c r="J30" s="219"/>
    </row>
  </sheetData>
  <sheetProtection formatCells="0" formatColumns="0" formatRows="0" insertColumns="0" insertRows="0" insertHyperlinks="0" deleteColumns="0" deleteRows="0" sort="0" autoFilter="0" pivotTables="0"/>
  <mergeCells count="4">
    <mergeCell ref="E1:G1"/>
    <mergeCell ref="H1:J1"/>
    <mergeCell ref="H26:I26"/>
    <mergeCell ref="D27:J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Base référence et 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HOLZER</dc:creator>
  <cp:lastModifiedBy>Jean-Eric</cp:lastModifiedBy>
  <dcterms:created xsi:type="dcterms:W3CDTF">2017-10-22T13:55:07Z</dcterms:created>
  <dcterms:modified xsi:type="dcterms:W3CDTF">2023-12-29T08:51:03Z</dcterms:modified>
</cp:coreProperties>
</file>