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757FB19-E6EC-4470-BEC5-F8757BBB72F8}" xr6:coauthVersionLast="47" xr6:coauthVersionMax="47" xr10:uidLastSave="{00000000-0000-0000-0000-000000000000}"/>
  <bookViews>
    <workbookView xWindow="-110" yWindow="-110" windowWidth="25820" windowHeight="16220" xr2:uid="{16FD8500-9348-4017-930F-E62F3391EB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0" i="1" l="1"/>
  <c r="L21" i="1"/>
  <c r="L22" i="1"/>
  <c r="L23" i="1"/>
  <c r="J13" i="1"/>
  <c r="I13" i="1"/>
  <c r="I15" i="1"/>
  <c r="I16" i="1"/>
  <c r="I17" i="1"/>
  <c r="I14" i="1"/>
  <c r="J15" i="1"/>
  <c r="J16" i="1"/>
  <c r="J17" i="1"/>
  <c r="J14" i="1"/>
  <c r="L9" i="1"/>
  <c r="L10" i="1"/>
  <c r="L11" i="1"/>
  <c r="L8" i="1"/>
  <c r="K9" i="1"/>
  <c r="K10" i="1"/>
  <c r="K11" i="1"/>
  <c r="K8" i="1"/>
  <c r="J11" i="1"/>
  <c r="J10" i="1"/>
  <c r="J9" i="1"/>
  <c r="J8" i="1"/>
  <c r="I9" i="1"/>
  <c r="I10" i="1"/>
  <c r="I11" i="1"/>
  <c r="I8" i="1"/>
  <c r="H2" i="1"/>
  <c r="J2" i="1" s="1"/>
  <c r="K2" i="1" s="1"/>
  <c r="H5" i="1"/>
  <c r="J5" i="1" s="1"/>
  <c r="K5" i="1" s="1"/>
  <c r="J4" i="1"/>
  <c r="K4" i="1" s="1"/>
  <c r="I4" i="1"/>
  <c r="L4" i="1" s="1"/>
  <c r="M4" i="1" s="1"/>
  <c r="H4" i="1"/>
  <c r="J3" i="1"/>
  <c r="K3" i="1" s="1"/>
  <c r="H3" i="1"/>
  <c r="I3" i="1" s="1"/>
  <c r="L3" i="1" s="1"/>
  <c r="M3" i="1" s="1"/>
  <c r="N20" i="1"/>
  <c r="L14" i="1"/>
  <c r="L13" i="1"/>
  <c r="N9" i="1"/>
  <c r="N8" i="1"/>
  <c r="I2" i="1" l="1"/>
  <c r="L2" i="1" s="1"/>
  <c r="M2" i="1" s="1"/>
  <c r="I5" i="1"/>
  <c r="L5" i="1" s="1"/>
  <c r="M5" i="1" s="1"/>
</calcChain>
</file>

<file path=xl/sharedStrings.xml><?xml version="1.0" encoding="utf-8"?>
<sst xmlns="http://schemas.openxmlformats.org/spreadsheetml/2006/main" count="30" uniqueCount="25">
  <si>
    <t>Serv Maint</t>
  </si>
  <si>
    <t>Statut</t>
  </si>
  <si>
    <t>Zone Activité</t>
  </si>
  <si>
    <t>E_EXTER</t>
  </si>
  <si>
    <t>DDO</t>
  </si>
  <si>
    <t>Nbre Hrs</t>
  </si>
  <si>
    <t>Nbre Op</t>
  </si>
  <si>
    <t>Nbre Hrs / Op</t>
  </si>
  <si>
    <t>DV_Nbres Jour</t>
  </si>
  <si>
    <t>RS_Nbres Jour</t>
  </si>
  <si>
    <t>TT_8,75 / Op</t>
  </si>
  <si>
    <t>CF_Nbre Hrs</t>
  </si>
  <si>
    <t>DFO</t>
  </si>
  <si>
    <t>P_INT</t>
  </si>
  <si>
    <t>CLOT</t>
  </si>
  <si>
    <t>CIRCUIT</t>
  </si>
  <si>
    <t>1</t>
  </si>
  <si>
    <t>EXEC</t>
  </si>
  <si>
    <t>ATELIER</t>
  </si>
  <si>
    <t>2</t>
  </si>
  <si>
    <t>P_EXT</t>
  </si>
  <si>
    <t>READ</t>
  </si>
  <si>
    <t>LAV</t>
  </si>
  <si>
    <t>E_EXT2</t>
  </si>
  <si>
    <t>TUYAUTERIE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</si>
</sst>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25E7F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 applyAlignment="1"/>
    <xf numFmtId="1" fontId="0" fillId="3" borderId="0" xfId="0" applyNumberFormat="1" applyFill="1" applyAlignment="1"/>
    <xf numFmtId="0" fontId="0" fillId="3" borderId="0" xfId="0" applyFill="1" applyAlignment="1"/>
    <xf numFmtId="49" fontId="0" fillId="0" borderId="0" xfId="0" applyNumberFormat="1" applyAlignment="1"/>
    <xf numFmtId="14" fontId="0" fillId="0" borderId="0" xfId="0" applyNumberFormat="1" applyAlignment="1"/>
    <xf numFmtId="164" fontId="0" fillId="0" borderId="0" xfId="0" applyNumberFormat="1" applyAlignment="1"/>
    <xf numFmtId="2" fontId="0" fillId="0" borderId="0" xfId="0" applyNumberFormat="1" applyAlignment="1"/>
    <xf numFmtId="1" fontId="0" fillId="0" borderId="0" xfId="0" applyNumberFormat="1"/>
    <xf numFmtId="0" fontId="1" fillId="0" borderId="0" xfId="0" applyFont="1"/>
  </cellXfs>
  <cellStyles count="1">
    <cellStyle name="Normal" xfId="0" builtinId="0"/>
  </cellStyles>
  <dxfs count="15"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indexed="43"/>
        </patternFill>
      </fill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164" formatCode="#,##0.0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F42BFC-1F07-4726-9DE9-88AF5D4FB5F4}" name="T_P" displayName="T_P" ref="A1:M5" totalsRowShown="0" headerRowDxfId="1" dataDxfId="0">
  <autoFilter ref="A1:M5" xr:uid="{86F42BFC-1F07-4726-9DE9-88AF5D4FB5F4}"/>
  <tableColumns count="13">
    <tableColumn id="4" xr3:uid="{B47B5C9E-14F4-47A8-B61A-0CB6C9617D36}" name="Serv Maint" dataDxfId="14"/>
    <tableColumn id="5" xr3:uid="{555A821B-AA12-4A4F-A988-DA5F33A3CBAE}" name="Statut" dataDxfId="13"/>
    <tableColumn id="3" xr3:uid="{F70395CD-ECFB-47BC-92DC-FDB6E930DA52}" name="Zone Activité" dataDxfId="12"/>
    <tableColumn id="1" xr3:uid="{73A03E92-D44D-42AB-8247-B9A0550F9EB1}" name="E_EXTER" dataDxfId="11"/>
    <tableColumn id="16" xr3:uid="{3E17A4F1-6922-45C1-935D-B5D9EB0F7A09}" name="DDO" dataDxfId="10"/>
    <tableColumn id="18" xr3:uid="{DDAB3409-2D59-4C94-9096-22F5782DD327}" name="Nbre Hrs" dataDxfId="9"/>
    <tableColumn id="20" xr3:uid="{99338029-0FC3-4BD4-A1A7-3BA96B39A94E}" name="Nbre Op" dataDxfId="8"/>
    <tableColumn id="2" xr3:uid="{F33B684F-6E86-4A99-B81E-898AB1FF6523}" name="Nbre Hrs / Op" dataDxfId="7">
      <calculatedColumnFormula>T_P[[#This Row],[Nbre Hrs]]/T_P[[#This Row],[Nbre Op]]</calculatedColumnFormula>
    </tableColumn>
    <tableColumn id="6" xr3:uid="{1703B00A-E9DA-4F7C-8D46-A3C8CAC3888D}" name="DV_Nbres Jour" dataDxfId="6">
      <calculatedColumnFormula>QUOTIENT(T_P[[#This Row],[Nbre Hrs / Op]],8.75)</calculatedColumnFormula>
    </tableColumn>
    <tableColumn id="7" xr3:uid="{06829AB7-462D-4D45-9DA2-34C396A7B6D5}" name="RS_Nbres Jour" dataDxfId="5">
      <calculatedColumnFormula>MOD(T_P[[#This Row],[Nbre Hrs / Op]],8.75)</calculatedColumnFormula>
    </tableColumn>
    <tableColumn id="8" xr3:uid="{657DDC25-A3D9-4214-8D75-E258A9791C4F}" name="TT_8,75 / Op" dataDxfId="4">
      <calculatedColumnFormula>IF(T_P[[#This Row],[RS_Nbres Jour]]&gt;0,1,0)</calculatedColumnFormula>
    </tableColumn>
    <tableColumn id="9" xr3:uid="{7E608B35-886F-4F1F-9E0F-512779B758AE}" name="CF_Nbre Hrs" dataDxfId="3">
      <calculatedColumnFormula>T_P[[#This Row],[DV_Nbres Jour]]+T_P[[#This Row],[TT_8,75 / Op]]</calculatedColumnFormula>
    </tableColumn>
    <tableColumn id="10" xr3:uid="{E71CCF2E-AE41-4EB4-826A-B8FCA4A16132}" name="DFO" dataDxfId="2">
      <calculatedColumnFormula>WORKDAY.INTL(T_P[[#This Row],[DDO]]-1,T_P[[#This Row],[CF_Nbre Hrs]],"0000111")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2F70C-0B0B-4781-8E92-62F8CFC8C707}">
  <dimension ref="A1:N23"/>
  <sheetViews>
    <sheetView showGridLines="0" tabSelected="1" workbookViewId="0">
      <selection activeCell="L21" sqref="L21"/>
    </sheetView>
  </sheetViews>
  <sheetFormatPr baseColWidth="10" defaultRowHeight="14.5" x14ac:dyDescent="0.35"/>
  <cols>
    <col min="3" max="3" width="39.453125" bestFit="1" customWidth="1"/>
    <col min="4" max="4" width="10.453125" bestFit="1" customWidth="1"/>
    <col min="5" max="5" width="10.54296875" bestFit="1" customWidth="1"/>
    <col min="6" max="6" width="10.453125" bestFit="1" customWidth="1"/>
    <col min="7" max="7" width="13.90625" customWidth="1"/>
    <col min="8" max="8" width="16.6328125" bestFit="1" customWidth="1"/>
    <col min="9" max="9" width="14.453125" bestFit="1" customWidth="1"/>
    <col min="11" max="11" width="13.6328125" bestFit="1" customWidth="1"/>
    <col min="13" max="13" width="10.54296875" style="1" bestFit="1" customWidth="1"/>
  </cols>
  <sheetData>
    <row r="1" spans="1:14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</row>
    <row r="2" spans="1:14" x14ac:dyDescent="0.35">
      <c r="A2" s="5" t="s">
        <v>13</v>
      </c>
      <c r="B2" s="5" t="s">
        <v>14</v>
      </c>
      <c r="C2" s="5" t="s">
        <v>15</v>
      </c>
      <c r="D2" s="5"/>
      <c r="E2" s="6">
        <v>44949</v>
      </c>
      <c r="F2" s="7">
        <v>35</v>
      </c>
      <c r="G2" s="5" t="s">
        <v>16</v>
      </c>
      <c r="H2" s="8">
        <f>T_P[[#This Row],[Nbre Hrs]]/T_P[[#This Row],[Nbre Op]]</f>
        <v>35</v>
      </c>
      <c r="I2" s="8">
        <f>QUOTIENT(T_P[[#This Row],[Nbre Hrs / Op]],8.75)</f>
        <v>4</v>
      </c>
      <c r="J2" s="8">
        <f>MOD(T_P[[#This Row],[Nbre Hrs / Op]],8.75)</f>
        <v>0</v>
      </c>
      <c r="K2" s="8">
        <f>IF(T_P[[#This Row],[RS_Nbres Jour]]&gt;0,1,0)</f>
        <v>0</v>
      </c>
      <c r="L2" s="8">
        <f>T_P[[#This Row],[DV_Nbres Jour]]+T_P[[#This Row],[TT_8,75 / Op]]</f>
        <v>4</v>
      </c>
      <c r="M2" s="6">
        <f>WORKDAY.INTL(T_P[[#This Row],[DDO]]-1,T_P[[#This Row],[CF_Nbre Hrs]],"0000111")</f>
        <v>44952</v>
      </c>
    </row>
    <row r="3" spans="1:14" x14ac:dyDescent="0.35">
      <c r="A3" s="5" t="s">
        <v>13</v>
      </c>
      <c r="B3" s="5" t="s">
        <v>17</v>
      </c>
      <c r="C3" s="5" t="s">
        <v>18</v>
      </c>
      <c r="D3" s="5"/>
      <c r="E3" s="6">
        <v>44950</v>
      </c>
      <c r="F3" s="7">
        <v>70</v>
      </c>
      <c r="G3" s="5" t="s">
        <v>19</v>
      </c>
      <c r="H3" s="8">
        <f>T_P[[#This Row],[Nbre Hrs]]/T_P[[#This Row],[Nbre Op]]</f>
        <v>35</v>
      </c>
      <c r="I3" s="8">
        <f>QUOTIENT(T_P[[#This Row],[Nbre Hrs / Op]],8.75)</f>
        <v>4</v>
      </c>
      <c r="J3" s="8">
        <f>MOD(T_P[[#This Row],[Nbre Hrs / Op]],8.75)</f>
        <v>0</v>
      </c>
      <c r="K3" s="8">
        <f>IF(T_P[[#This Row],[RS_Nbres Jour]]&gt;0,1,0)</f>
        <v>0</v>
      </c>
      <c r="L3" s="8">
        <f>T_P[[#This Row],[DV_Nbres Jour]]+T_P[[#This Row],[TT_8,75 / Op]]</f>
        <v>4</v>
      </c>
      <c r="M3" s="6">
        <f>WORKDAY.INTL(T_P[[#This Row],[DDO]]-1,T_P[[#This Row],[CF_Nbre Hrs]],"0000111")</f>
        <v>44956</v>
      </c>
    </row>
    <row r="4" spans="1:14" x14ac:dyDescent="0.35">
      <c r="A4" s="5" t="s">
        <v>20</v>
      </c>
      <c r="B4" s="5" t="s">
        <v>21</v>
      </c>
      <c r="C4" s="5" t="s">
        <v>22</v>
      </c>
      <c r="D4" s="5" t="s">
        <v>23</v>
      </c>
      <c r="E4" s="6">
        <v>44951</v>
      </c>
      <c r="F4" s="7">
        <v>36</v>
      </c>
      <c r="G4" s="5" t="s">
        <v>19</v>
      </c>
      <c r="H4" s="8">
        <f>T_P[[#This Row],[Nbre Hrs]]/T_P[[#This Row],[Nbre Op]]</f>
        <v>18</v>
      </c>
      <c r="I4" s="8">
        <f>QUOTIENT(T_P[[#This Row],[Nbre Hrs / Op]],8.75)</f>
        <v>2</v>
      </c>
      <c r="J4" s="8">
        <f>MOD(T_P[[#This Row],[Nbre Hrs / Op]],8.75)</f>
        <v>0.5</v>
      </c>
      <c r="K4" s="8">
        <f>IF(T_P[[#This Row],[RS_Nbres Jour]]&gt;0,1,0)</f>
        <v>1</v>
      </c>
      <c r="L4" s="8">
        <f>T_P[[#This Row],[DV_Nbres Jour]]+T_P[[#This Row],[TT_8,75 / Op]]</f>
        <v>3</v>
      </c>
      <c r="M4" s="6">
        <f>WORKDAY.INTL(T_P[[#This Row],[DDO]]-1,T_P[[#This Row],[CF_Nbre Hrs]],"0000111")</f>
        <v>44956</v>
      </c>
    </row>
    <row r="5" spans="1:14" x14ac:dyDescent="0.35">
      <c r="A5" s="5" t="s">
        <v>13</v>
      </c>
      <c r="B5" s="5" t="s">
        <v>17</v>
      </c>
      <c r="C5" s="5" t="s">
        <v>24</v>
      </c>
      <c r="D5" s="5"/>
      <c r="E5" s="6">
        <v>44978</v>
      </c>
      <c r="F5" s="7">
        <v>70</v>
      </c>
      <c r="G5" s="5" t="s">
        <v>19</v>
      </c>
      <c r="H5" s="8">
        <f>T_P[[#This Row],[Nbre Hrs]]/T_P[[#This Row],[Nbre Op]]</f>
        <v>35</v>
      </c>
      <c r="I5" s="8">
        <f>QUOTIENT(T_P[[#This Row],[Nbre Hrs / Op]],8.75)</f>
        <v>4</v>
      </c>
      <c r="J5" s="8">
        <f>MOD(T_P[[#This Row],[Nbre Hrs / Op]],8.75)</f>
        <v>0</v>
      </c>
      <c r="K5" s="8">
        <f>IF(T_P[[#This Row],[RS_Nbres Jour]]&gt;0,1,0)</f>
        <v>0</v>
      </c>
      <c r="L5" s="8">
        <f>T_P[[#This Row],[DV_Nbres Jour]]+T_P[[#This Row],[TT_8,75 / Op]]</f>
        <v>4</v>
      </c>
      <c r="M5" s="6">
        <f>WORKDAY.INTL(T_P[[#This Row],[DDO]]-1,T_P[[#This Row],[CF_Nbre Hrs]],"0000111")</f>
        <v>44984</v>
      </c>
    </row>
    <row r="8" spans="1:14" x14ac:dyDescent="0.35">
      <c r="I8">
        <f>INT(H2/8.75)</f>
        <v>4</v>
      </c>
      <c r="J8">
        <f>MOD(H2/8.75,1)</f>
        <v>0</v>
      </c>
      <c r="K8">
        <f>IF(J8,1,0)</f>
        <v>0</v>
      </c>
      <c r="L8">
        <f>SUM(I8,K8)</f>
        <v>4</v>
      </c>
      <c r="N8" s="10" t="str">
        <f ca="1">_xlfn.FORMULATEXT(I8)</f>
        <v>=ENT(H2/8,75)</v>
      </c>
    </row>
    <row r="9" spans="1:14" x14ac:dyDescent="0.35">
      <c r="I9">
        <f t="shared" ref="I9:I12" si="0">INT(H3/8.75)</f>
        <v>4</v>
      </c>
      <c r="J9">
        <f>MOD(H3/8.75,1)</f>
        <v>0</v>
      </c>
      <c r="K9">
        <f t="shared" ref="K9:K11" si="1">IF(J9,1,0)</f>
        <v>0</v>
      </c>
      <c r="L9">
        <f t="shared" ref="L9:L11" si="2">SUM(I9,K9)</f>
        <v>4</v>
      </c>
      <c r="N9" s="10" t="str">
        <f ca="1">_xlfn.FORMULATEXT(J8)</f>
        <v>=MOD(H2/8,75;1)</v>
      </c>
    </row>
    <row r="10" spans="1:14" x14ac:dyDescent="0.35">
      <c r="I10">
        <f t="shared" si="0"/>
        <v>2</v>
      </c>
      <c r="J10">
        <f>MOD(H4/8.75,1)</f>
        <v>5.714285714285694E-2</v>
      </c>
      <c r="K10">
        <f t="shared" si="1"/>
        <v>1</v>
      </c>
      <c r="L10">
        <f t="shared" si="2"/>
        <v>3</v>
      </c>
    </row>
    <row r="11" spans="1:14" x14ac:dyDescent="0.35">
      <c r="I11">
        <f t="shared" si="0"/>
        <v>4</v>
      </c>
      <c r="J11">
        <f>MOD(H5/8.75,1)</f>
        <v>0</v>
      </c>
      <c r="K11">
        <f t="shared" si="1"/>
        <v>0</v>
      </c>
      <c r="L11">
        <f t="shared" si="2"/>
        <v>4</v>
      </c>
    </row>
    <row r="13" spans="1:14" x14ac:dyDescent="0.35">
      <c r="I13" s="9" t="str">
        <f>T_P[[#Headers],[DV_Nbres Jour]]</f>
        <v>DV_Nbres Jour</v>
      </c>
      <c r="J13" s="9" t="str">
        <f>T_P[[#Headers],[CF_Nbre Hrs]]</f>
        <v>CF_Nbre Hrs</v>
      </c>
      <c r="L13" s="10" t="str">
        <f ca="1">_xlfn.FORMULATEXT(I14)</f>
        <v>=ENT(H2/8,75)</v>
      </c>
    </row>
    <row r="14" spans="1:14" x14ac:dyDescent="0.35">
      <c r="I14">
        <f>INT(H2/8.75)</f>
        <v>4</v>
      </c>
      <c r="J14">
        <f>IF(MOD(H2,8.75)=0,I2,I2+1)</f>
        <v>4</v>
      </c>
      <c r="L14" s="10" t="str">
        <f ca="1">_xlfn.FORMULATEXT(J14)</f>
        <v>=SI(MOD(H2;8,75)=0;I2;I2+1)</v>
      </c>
    </row>
    <row r="15" spans="1:14" x14ac:dyDescent="0.35">
      <c r="I15">
        <f t="shared" ref="I15:I17" si="3">INT(H3/8.75)</f>
        <v>4</v>
      </c>
      <c r="J15">
        <f>IF(MOD(H3,8.75)=0,I3,I3+1)</f>
        <v>4</v>
      </c>
    </row>
    <row r="16" spans="1:14" x14ac:dyDescent="0.35">
      <c r="I16">
        <f t="shared" si="3"/>
        <v>2</v>
      </c>
      <c r="J16">
        <f>IF(MOD(H4,8.75)=0,I4,I4+1)</f>
        <v>3</v>
      </c>
    </row>
    <row r="17" spans="9:14" x14ac:dyDescent="0.35">
      <c r="I17">
        <f t="shared" si="3"/>
        <v>4</v>
      </c>
      <c r="J17">
        <f>IF(MOD(H5,8.75)=0,I5,I5+1)</f>
        <v>4</v>
      </c>
    </row>
    <row r="20" spans="9:14" x14ac:dyDescent="0.35">
      <c r="L20">
        <f>ROUNDUP(H2/8.75,0)</f>
        <v>4</v>
      </c>
      <c r="M20"/>
      <c r="N20" s="10" t="str">
        <f ca="1">_xlfn.FORMULATEXT(L20)</f>
        <v>=ARRONDI.SUP(H2/8,75;0)</v>
      </c>
    </row>
    <row r="21" spans="9:14" x14ac:dyDescent="0.35">
      <c r="L21">
        <f>ROUNDUP(H3/8.75,0)</f>
        <v>4</v>
      </c>
      <c r="M21"/>
    </row>
    <row r="22" spans="9:14" x14ac:dyDescent="0.35">
      <c r="L22">
        <f>ROUNDUP(H4/8.75,0)</f>
        <v>3</v>
      </c>
      <c r="M22"/>
    </row>
    <row r="23" spans="9:14" x14ac:dyDescent="0.35">
      <c r="L23">
        <f>ROUNDUP(H5/8.75,0)</f>
        <v>4</v>
      </c>
      <c r="M2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ledzep</dc:creator>
  <cp:lastModifiedBy>Jean-Eric</cp:lastModifiedBy>
  <dcterms:created xsi:type="dcterms:W3CDTF">2023-12-11T20:39:24Z</dcterms:created>
  <dcterms:modified xsi:type="dcterms:W3CDTF">2023-12-11T23:44:25Z</dcterms:modified>
</cp:coreProperties>
</file>