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20F6D46-9EAC-4A37-A4AF-DB8559003477}" xr6:coauthVersionLast="47" xr6:coauthVersionMax="47" xr10:uidLastSave="{00000000-0000-0000-0000-000000000000}"/>
  <bookViews>
    <workbookView xWindow="-110" yWindow="-110" windowWidth="25820" windowHeight="16220" xr2:uid="{21320398-979D-42E5-B4C5-E61602BD9912}"/>
  </bookViews>
  <sheets>
    <sheet name="Absences Hors-CP" sheetId="1" r:id="rId1"/>
    <sheet name="Sheet2" sheetId="3" r:id="rId2"/>
  </sheets>
  <definedNames>
    <definedName name="fer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K13" i="1"/>
  <c r="K14" i="1" s="1"/>
  <c r="H20" i="1"/>
  <c r="A5" i="1"/>
  <c r="A4" i="1"/>
  <c r="K9" i="1"/>
  <c r="K10" i="1"/>
  <c r="B23" i="1"/>
  <c r="K8" i="1" s="1"/>
  <c r="C22" i="1"/>
  <c r="D22" i="1"/>
  <c r="E22" i="1"/>
  <c r="F22" i="1"/>
  <c r="G22" i="1"/>
  <c r="H22" i="1"/>
  <c r="B22" i="1"/>
  <c r="H17" i="1" l="1"/>
  <c r="I2" i="1"/>
  <c r="J8" i="1"/>
  <c r="J9" i="1"/>
  <c r="J10" i="1"/>
  <c r="I3" i="1" l="1"/>
  <c r="H19" i="1" s="1"/>
  <c r="H18" i="1"/>
  <c r="N8" i="1" s="1"/>
  <c r="N6" i="1"/>
  <c r="G12" i="1"/>
  <c r="D12" i="1"/>
  <c r="C12" i="1"/>
  <c r="E12" i="1"/>
  <c r="B12" i="1"/>
  <c r="F12" i="1"/>
  <c r="H12" i="1"/>
  <c r="N5" i="1"/>
  <c r="N9" i="1"/>
  <c r="N7" i="1"/>
  <c r="N10" i="1"/>
  <c r="N11" i="1"/>
  <c r="B6" i="1"/>
  <c r="N4" i="1" l="1"/>
  <c r="B7" i="1"/>
  <c r="B8" i="1" s="1"/>
  <c r="B9" i="1" s="1"/>
  <c r="B10" i="1" s="1"/>
  <c r="B11" i="1" s="1"/>
  <c r="C6" i="1"/>
  <c r="C7" i="1" l="1"/>
  <c r="C8" i="1" s="1"/>
  <c r="C9" i="1" s="1"/>
  <c r="C10" i="1" s="1"/>
  <c r="C11" i="1" s="1"/>
  <c r="D6" i="1"/>
  <c r="D7" i="1" l="1"/>
  <c r="D8" i="1" s="1"/>
  <c r="D9" i="1" s="1"/>
  <c r="D10" i="1" s="1"/>
  <c r="D11" i="1" s="1"/>
  <c r="E6" i="1"/>
  <c r="E7" i="1" l="1"/>
  <c r="E8" i="1" s="1"/>
  <c r="E9" i="1" s="1"/>
  <c r="E10" i="1" s="1"/>
  <c r="E11" i="1" s="1"/>
  <c r="F6" i="1"/>
  <c r="F7" i="1" l="1"/>
  <c r="F8" i="1" s="1"/>
  <c r="F9" i="1" s="1"/>
  <c r="F10" i="1" s="1"/>
  <c r="F11" i="1" s="1"/>
  <c r="G6" i="1"/>
  <c r="H6" i="1" l="1"/>
  <c r="H7" i="1" s="1"/>
  <c r="H8" i="1" s="1"/>
  <c r="H9" i="1" s="1"/>
  <c r="H10" i="1" s="1"/>
  <c r="H11" i="1" s="1"/>
  <c r="G7" i="1"/>
  <c r="G8" i="1" s="1"/>
  <c r="G9" i="1" s="1"/>
  <c r="G10" i="1" s="1"/>
  <c r="G11" i="1" s="1"/>
</calcChain>
</file>

<file path=xl/sharedStrings.xml><?xml version="1.0" encoding="utf-8"?>
<sst xmlns="http://schemas.openxmlformats.org/spreadsheetml/2006/main" count="44" uniqueCount="36">
  <si>
    <t>L</t>
  </si>
  <si>
    <t>M</t>
  </si>
  <si>
    <t>J</t>
  </si>
  <si>
    <t>V</t>
  </si>
  <si>
    <t>S</t>
  </si>
  <si>
    <t>D</t>
  </si>
  <si>
    <t>Dernier jour d'absence</t>
  </si>
  <si>
    <r>
      <t>1</t>
    </r>
    <r>
      <rPr>
        <b/>
        <vertAlign val="superscript"/>
        <sz val="14"/>
        <color rgb="FF3E70B7"/>
        <rFont val="Calibri"/>
        <family val="2"/>
        <scheme val="minor"/>
      </rPr>
      <t>er</t>
    </r>
    <r>
      <rPr>
        <b/>
        <sz val="14"/>
        <color rgb="FF3E70B7"/>
        <rFont val="Calibri"/>
        <family val="2"/>
        <scheme val="minor"/>
      </rPr>
      <t xml:space="preserve"> jour d'absence</t>
    </r>
  </si>
  <si>
    <t>Taux horaire</t>
  </si>
  <si>
    <t>Salaire de base</t>
  </si>
  <si>
    <t>Absence en jours ouvrables réels</t>
  </si>
  <si>
    <t>Absence en jours ouvrés réels</t>
  </si>
  <si>
    <t>Absence en jours calendaires réels</t>
  </si>
  <si>
    <t>Absence en heures réelles du mois</t>
  </si>
  <si>
    <t>Absence en jours ouvrés moyens</t>
  </si>
  <si>
    <t>Absence en jours ouvrables moyens</t>
  </si>
  <si>
    <t>Absence en jours calendaires moyens</t>
  </si>
  <si>
    <t>Absence en heures moyennes</t>
  </si>
  <si>
    <t>Décompte de l'absence en</t>
  </si>
  <si>
    <t>Répartition horaire de travail</t>
  </si>
  <si>
    <t>Calcul des absences</t>
  </si>
  <si>
    <t>Nb d'heures réelles du mois</t>
  </si>
  <si>
    <t>Nb de jours calendaires</t>
  </si>
  <si>
    <t>Nb de jours ouvrables</t>
  </si>
  <si>
    <t>Nb de jours ouvrés</t>
  </si>
  <si>
    <t>Nb d'heures mensuelles</t>
  </si>
  <si>
    <t>Nb d'heures réelles</t>
  </si>
  <si>
    <t>Novembre</t>
  </si>
  <si>
    <t>lun-ven</t>
  </si>
  <si>
    <t>"0000011"</t>
  </si>
  <si>
    <t>lun-sam</t>
  </si>
  <si>
    <t>"0000001"</t>
  </si>
  <si>
    <t>ouvré</t>
  </si>
  <si>
    <t>ouvrable</t>
  </si>
  <si>
    <t>calendaire</t>
  </si>
  <si>
    <t>"0000000"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</si>
</sst>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;;;"/>
    <numFmt numFmtId="165" formatCode="dd"/>
    <numFmt numFmtId="166" formatCode="0.000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3377B1"/>
      <name val="Calibri"/>
      <family val="2"/>
      <scheme val="minor"/>
    </font>
    <font>
      <b/>
      <sz val="16"/>
      <color rgb="FF3E70B7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rgb="FF3E70B7"/>
      <name val="Calibri"/>
      <family val="2"/>
      <scheme val="minor"/>
    </font>
    <font>
      <b/>
      <vertAlign val="superscript"/>
      <sz val="14"/>
      <color rgb="FF3E70B7"/>
      <name val="Calibri"/>
      <family val="2"/>
      <scheme val="minor"/>
    </font>
    <font>
      <sz val="11"/>
      <color rgb="FF3E70B7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1" fillId="0" borderId="0" xfId="0" applyNumberFormat="1" applyFont="1"/>
    <xf numFmtId="0" fontId="4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/>
    </xf>
    <xf numFmtId="165" fontId="5" fillId="3" borderId="3" xfId="0" applyNumberFormat="1" applyFont="1" applyFill="1" applyBorder="1" applyAlignment="1">
      <alignment horizontal="center"/>
    </xf>
    <xf numFmtId="165" fontId="6" fillId="2" borderId="3" xfId="0" applyNumberFormat="1" applyFont="1" applyFill="1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right"/>
    </xf>
    <xf numFmtId="166" fontId="3" fillId="0" borderId="3" xfId="0" applyNumberFormat="1" applyFont="1" applyBorder="1" applyAlignment="1">
      <alignment vertical="center"/>
    </xf>
    <xf numFmtId="164" fontId="8" fillId="0" borderId="0" xfId="0" applyNumberFormat="1" applyFont="1"/>
    <xf numFmtId="165" fontId="6" fillId="2" borderId="4" xfId="0" applyNumberFormat="1" applyFont="1" applyFill="1" applyBorder="1" applyAlignment="1">
      <alignment horizontal="left" vertical="center" indent="1"/>
    </xf>
    <xf numFmtId="165" fontId="6" fillId="2" borderId="5" xfId="0" applyNumberFormat="1" applyFont="1" applyFill="1" applyBorder="1" applyAlignment="1">
      <alignment horizontal="left" vertical="center" indent="1"/>
    </xf>
    <xf numFmtId="165" fontId="6" fillId="2" borderId="6" xfId="0" applyNumberFormat="1" applyFont="1" applyFill="1" applyBorder="1" applyAlignment="1">
      <alignment horizontal="left" vertical="center" indent="1"/>
    </xf>
    <xf numFmtId="2" fontId="3" fillId="0" borderId="3" xfId="0" applyNumberFormat="1" applyFont="1" applyBorder="1" applyAlignment="1">
      <alignment vertical="center"/>
    </xf>
    <xf numFmtId="4" fontId="3" fillId="4" borderId="3" xfId="0" applyNumberFormat="1" applyFont="1" applyFill="1" applyBorder="1" applyAlignment="1">
      <alignment vertical="center"/>
    </xf>
    <xf numFmtId="14" fontId="3" fillId="4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6" fillId="2" borderId="4" xfId="0" applyNumberFormat="1" applyFont="1" applyFill="1" applyBorder="1" applyAlignment="1">
      <alignment horizontal="left" vertical="center" indent="1"/>
    </xf>
    <xf numFmtId="165" fontId="6" fillId="2" borderId="5" xfId="0" applyNumberFormat="1" applyFont="1" applyFill="1" applyBorder="1" applyAlignment="1">
      <alignment horizontal="left" vertical="center" indent="1"/>
    </xf>
    <xf numFmtId="165" fontId="6" fillId="2" borderId="6" xfId="0" applyNumberFormat="1" applyFont="1" applyFill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165" fontId="6" fillId="2" borderId="4" xfId="0" applyNumberFormat="1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/>
    </xf>
    <xf numFmtId="0" fontId="0" fillId="6" borderId="0" xfId="0" applyFill="1"/>
    <xf numFmtId="0" fontId="9" fillId="6" borderId="3" xfId="0" applyFont="1" applyFill="1" applyBorder="1" applyAlignment="1">
      <alignment horizontal="center" vertical="center"/>
    </xf>
    <xf numFmtId="14" fontId="0" fillId="6" borderId="0" xfId="0" applyNumberFormat="1" applyFill="1"/>
  </cellXfs>
  <cellStyles count="1">
    <cellStyle name="Normal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3E70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1143000</xdr:colOff>
      <xdr:row>12</xdr:row>
      <xdr:rowOff>10211</xdr:rowOff>
    </xdr:from>
    <xdr:to>
      <xdr:col>13</xdr:col>
      <xdr:colOff>0</xdr:colOff>
      <xdr:row>19</xdr:row>
      <xdr:rowOff>59347</xdr:rowOff>
    </xdr:to>
    <xdr:pic>
      <xdr:nvPicPr>
        <xdr:cNvPr id="2" name="Image 1" descr="Absence - Free business and finance icons">
          <a:extLst>
            <a:ext uri="{FF2B5EF4-FFF2-40B4-BE49-F238E27FC236}">
              <a16:creationId xmlns:a16="http://schemas.microsoft.com/office/drawing/2014/main" id="{A5FF6EF8-0111-3959-222F-42CB59167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54308" y="3256038"/>
          <a:ext cx="1912327" cy="191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50858-58E1-4744-9D77-8A0C86CB3F2D}">
  <sheetPr>
    <tabColor rgb="FF3377B1"/>
  </sheetPr>
  <dimension ref="A1:O34"/>
  <sheetViews>
    <sheetView showGridLines="0" tabSelected="1" zoomScale="130" zoomScaleNormal="130" workbookViewId="0">
      <selection activeCell="K11" sqref="K11"/>
    </sheetView>
  </sheetViews>
  <sheetFormatPr defaultColWidth="10.90625" defaultRowHeight="14.5" x14ac:dyDescent="0.35"/>
  <cols>
    <col min="1" max="1" width="20.7265625" customWidth="1"/>
    <col min="2" max="8" width="6.7265625" customWidth="1"/>
    <col min="9" max="9" width="3.7265625" customWidth="1"/>
    <col min="10" max="10" width="34.453125" bestFit="1" customWidth="1"/>
    <col min="11" max="11" width="16.54296875" bestFit="1" customWidth="1"/>
    <col min="12" max="12" width="3.7265625" customWidth="1"/>
    <col min="13" max="13" width="45.81640625" bestFit="1" customWidth="1"/>
    <col min="15" max="15" width="11.453125" customWidth="1"/>
  </cols>
  <sheetData>
    <row r="1" spans="1:15" ht="15" thickBot="1" x14ac:dyDescent="0.4"/>
    <row r="2" spans="1:15" ht="27" customHeight="1" thickBot="1" x14ac:dyDescent="0.4">
      <c r="I2" s="10">
        <f>IFERROR(DATEVALUE("1"&amp;B4&amp;F4),"")</f>
        <v>45231</v>
      </c>
      <c r="J2" s="21" t="s">
        <v>20</v>
      </c>
      <c r="K2" s="22"/>
    </row>
    <row r="3" spans="1:15" ht="15" thickBot="1" x14ac:dyDescent="0.4">
      <c r="I3" s="1">
        <f>EOMONTH(I2,0)</f>
        <v>45260</v>
      </c>
    </row>
    <row r="4" spans="1:15" ht="22" customHeight="1" thickBot="1" x14ac:dyDescent="0.55000000000000004">
      <c r="A4" s="33">
        <f>DATE(F4,MONTH(1&amp;B4),1)</f>
        <v>45231</v>
      </c>
      <c r="B4" s="26" t="s">
        <v>27</v>
      </c>
      <c r="C4" s="26"/>
      <c r="D4" s="26"/>
      <c r="E4" s="26"/>
      <c r="F4" s="27">
        <v>2023</v>
      </c>
      <c r="G4" s="27"/>
      <c r="H4" s="27"/>
      <c r="J4" s="6" t="s">
        <v>7</v>
      </c>
      <c r="K4" s="16">
        <v>45236</v>
      </c>
      <c r="M4" s="6" t="s">
        <v>13</v>
      </c>
      <c r="N4" s="14">
        <f>IF(COUNTA(K4:K5,K8:K11,K13,K15)&lt;&gt;8,"",K15*K11/H20)</f>
        <v>738.46153846153845</v>
      </c>
      <c r="O4" s="8">
        <v>1</v>
      </c>
    </row>
    <row r="5" spans="1:15" ht="22" customHeight="1" thickBot="1" x14ac:dyDescent="0.4">
      <c r="A5" s="33">
        <f>EOMONTH(A4,0)</f>
        <v>45260</v>
      </c>
      <c r="B5" s="2" t="s">
        <v>0</v>
      </c>
      <c r="C5" s="2" t="s">
        <v>1</v>
      </c>
      <c r="D5" s="2" t="s">
        <v>1</v>
      </c>
      <c r="E5" s="2" t="s">
        <v>2</v>
      </c>
      <c r="F5" s="2" t="s">
        <v>3</v>
      </c>
      <c r="G5" s="3" t="s">
        <v>4</v>
      </c>
      <c r="H5" s="3" t="s">
        <v>5</v>
      </c>
      <c r="J5" s="6" t="s">
        <v>6</v>
      </c>
      <c r="K5" s="16">
        <v>45243</v>
      </c>
      <c r="M5" s="6" t="s">
        <v>17</v>
      </c>
      <c r="N5" s="14">
        <f>IF(COUNTA(K4:K5,K8:K11,K13,K15)&lt;&gt;8,"",K15*K11/K13)</f>
        <v>738.46153846153845</v>
      </c>
      <c r="O5" s="8">
        <v>2</v>
      </c>
    </row>
    <row r="6" spans="1:15" ht="22" customHeight="1" thickBot="1" x14ac:dyDescent="0.55000000000000004">
      <c r="B6" s="4">
        <f>IFERROR(I2-WEEKDAY(I2,2)+COLUMN()-1,"")</f>
        <v>45229</v>
      </c>
      <c r="C6" s="4">
        <f>IFERROR(B6+1,"")</f>
        <v>45230</v>
      </c>
      <c r="D6" s="4">
        <f t="shared" ref="D6:H6" si="0">IFERROR(C6+1,"")</f>
        <v>45231</v>
      </c>
      <c r="E6" s="4">
        <f t="shared" si="0"/>
        <v>45232</v>
      </c>
      <c r="F6" s="4">
        <f t="shared" si="0"/>
        <v>45233</v>
      </c>
      <c r="G6" s="5">
        <f t="shared" si="0"/>
        <v>45234</v>
      </c>
      <c r="H6" s="5">
        <f t="shared" si="0"/>
        <v>45235</v>
      </c>
      <c r="M6" s="6" t="s">
        <v>11</v>
      </c>
      <c r="N6" s="14">
        <f>IF(COUNTA(K4:K5,K8:K11,K13,K15)&lt;&gt;8,"",K15*K8/H17)</f>
        <v>369.23076923076923</v>
      </c>
      <c r="O6" s="8">
        <v>3</v>
      </c>
    </row>
    <row r="7" spans="1:15" ht="22" customHeight="1" thickBot="1" x14ac:dyDescent="0.55000000000000004">
      <c r="B7" s="4">
        <f>IFERROR(B6+7,"")</f>
        <v>45236</v>
      </c>
      <c r="C7" s="4">
        <f t="shared" ref="C7:H11" si="1">IFERROR(C6+7,"")</f>
        <v>45237</v>
      </c>
      <c r="D7" s="4">
        <f t="shared" si="1"/>
        <v>45238</v>
      </c>
      <c r="E7" s="4">
        <f t="shared" si="1"/>
        <v>45239</v>
      </c>
      <c r="F7" s="4">
        <f t="shared" si="1"/>
        <v>45240</v>
      </c>
      <c r="G7" s="5">
        <f t="shared" si="1"/>
        <v>45241</v>
      </c>
      <c r="H7" s="5">
        <f t="shared" si="1"/>
        <v>45242</v>
      </c>
      <c r="J7" s="28" t="s">
        <v>18</v>
      </c>
      <c r="K7" s="30"/>
      <c r="M7" s="6" t="s">
        <v>14</v>
      </c>
      <c r="N7" s="14">
        <f>IF(COUNTA(K4:K5,K8:K11,K13,K15)&lt;&gt;8,"",K15*K8/21.67)</f>
        <v>221.50438394093214</v>
      </c>
      <c r="O7" s="8">
        <v>4</v>
      </c>
    </row>
    <row r="8" spans="1:15" ht="22" customHeight="1" thickBot="1" x14ac:dyDescent="0.55000000000000004">
      <c r="B8" s="4">
        <f t="shared" ref="B8:B11" si="2">IFERROR(B7+7,"")</f>
        <v>45243</v>
      </c>
      <c r="C8" s="4">
        <f t="shared" si="1"/>
        <v>45244</v>
      </c>
      <c r="D8" s="4">
        <f t="shared" si="1"/>
        <v>45245</v>
      </c>
      <c r="E8" s="4">
        <f t="shared" si="1"/>
        <v>45246</v>
      </c>
      <c r="F8" s="4">
        <f t="shared" si="1"/>
        <v>45247</v>
      </c>
      <c r="G8" s="5">
        <f t="shared" si="1"/>
        <v>45248</v>
      </c>
      <c r="H8" s="5">
        <f t="shared" si="1"/>
        <v>45249</v>
      </c>
      <c r="J8" s="6" t="str">
        <f>B17</f>
        <v>Nb de jours ouvrés</v>
      </c>
      <c r="K8" s="20">
        <f>IF(AND(ISNUMBER(K4),ISNUMBER(K5)),NETWORKDAYS.INTL(K4,K5,$B$23),"")</f>
        <v>4</v>
      </c>
      <c r="M8" s="6" t="s">
        <v>10</v>
      </c>
      <c r="N8" s="14">
        <f>IF(COUNTA(K4:K5,K8:K11,K13,K15)&lt;&gt;8,"",K15*K9/H18)</f>
        <v>323.07692307692309</v>
      </c>
      <c r="O8" s="8">
        <v>5</v>
      </c>
    </row>
    <row r="9" spans="1:15" ht="22" customHeight="1" thickBot="1" x14ac:dyDescent="0.55000000000000004">
      <c r="B9" s="4">
        <f t="shared" si="2"/>
        <v>45250</v>
      </c>
      <c r="C9" s="4">
        <f t="shared" si="1"/>
        <v>45251</v>
      </c>
      <c r="D9" s="4">
        <f t="shared" si="1"/>
        <v>45252</v>
      </c>
      <c r="E9" s="4">
        <f t="shared" si="1"/>
        <v>45253</v>
      </c>
      <c r="F9" s="4">
        <f t="shared" si="1"/>
        <v>45254</v>
      </c>
      <c r="G9" s="5">
        <f t="shared" si="1"/>
        <v>45255</v>
      </c>
      <c r="H9" s="5">
        <f t="shared" si="1"/>
        <v>45256</v>
      </c>
      <c r="J9" s="6" t="str">
        <f>B18</f>
        <v>Nb de jours ouvrables</v>
      </c>
      <c r="K9" s="32">
        <f>IF(AND(ISNUMBER(K4),ISNUMBER(K5)),NETWORKDAYS.INTL(K4,K5,"0000001"),"")</f>
        <v>7</v>
      </c>
      <c r="M9" s="6" t="s">
        <v>15</v>
      </c>
      <c r="N9" s="14">
        <f>IF(COUNTA(K4:K5,K8:K11,K13,K15)&lt;&gt;8,"",K15*K9/26)</f>
        <v>323.07692307692309</v>
      </c>
      <c r="O9" s="8">
        <v>6</v>
      </c>
    </row>
    <row r="10" spans="1:15" ht="22" customHeight="1" thickBot="1" x14ac:dyDescent="0.55000000000000004">
      <c r="B10" s="4">
        <f t="shared" si="2"/>
        <v>45257</v>
      </c>
      <c r="C10" s="4">
        <f t="shared" si="1"/>
        <v>45258</v>
      </c>
      <c r="D10" s="4">
        <f t="shared" si="1"/>
        <v>45259</v>
      </c>
      <c r="E10" s="4">
        <f t="shared" si="1"/>
        <v>45260</v>
      </c>
      <c r="F10" s="4">
        <f t="shared" si="1"/>
        <v>45261</v>
      </c>
      <c r="G10" s="5">
        <f t="shared" si="1"/>
        <v>45262</v>
      </c>
      <c r="H10" s="5">
        <f t="shared" si="1"/>
        <v>45263</v>
      </c>
      <c r="J10" s="6" t="str">
        <f>B19</f>
        <v>Nb de jours calendaires</v>
      </c>
      <c r="K10" s="32">
        <f>IF(AND(ISNUMBER(K4),ISNUMBER(K5)),NETWORKDAYS.INTL(K4,K5,"0000000"),"")</f>
        <v>8</v>
      </c>
      <c r="M10" s="6" t="s">
        <v>12</v>
      </c>
      <c r="N10" s="14">
        <f>IF(COUNTA(K4:K5,K8:K11,K13,K15)&lt;&gt;8,"",K15*K10/H19)</f>
        <v>320</v>
      </c>
      <c r="O10" s="8">
        <v>7</v>
      </c>
    </row>
    <row r="11" spans="1:15" ht="22" customHeight="1" thickBot="1" x14ac:dyDescent="0.55000000000000004">
      <c r="B11" s="4">
        <f t="shared" si="2"/>
        <v>45264</v>
      </c>
      <c r="C11" s="4">
        <f t="shared" si="1"/>
        <v>45265</v>
      </c>
      <c r="D11" s="4">
        <f t="shared" si="1"/>
        <v>45266</v>
      </c>
      <c r="E11" s="4">
        <f t="shared" si="1"/>
        <v>45267</v>
      </c>
      <c r="F11" s="4">
        <f t="shared" si="1"/>
        <v>45268</v>
      </c>
      <c r="G11" s="5">
        <f t="shared" si="1"/>
        <v>45269</v>
      </c>
      <c r="H11" s="5">
        <f t="shared" si="1"/>
        <v>45270</v>
      </c>
      <c r="J11" s="6" t="s">
        <v>26</v>
      </c>
      <c r="K11" s="18">
        <f>K10*8</f>
        <v>64</v>
      </c>
      <c r="M11" s="6" t="s">
        <v>16</v>
      </c>
      <c r="N11" s="14">
        <f>IF(COUNTA(K4:K5,K8:K11,K13,K15)&lt;&gt;8,"",K15*K10/30)</f>
        <v>320</v>
      </c>
      <c r="O11" s="8">
        <v>8</v>
      </c>
    </row>
    <row r="12" spans="1:15" ht="22" customHeight="1" thickBot="1" x14ac:dyDescent="0.4">
      <c r="B12" s="31">
        <f>NETWORKDAYS.INTL($I$2,$I$3,"0111111")</f>
        <v>4</v>
      </c>
      <c r="C12" s="31">
        <f>NETWORKDAYS.INTL($I$2,$I$3,"1011111")</f>
        <v>4</v>
      </c>
      <c r="D12" s="31">
        <f>NETWORKDAYS.INTL($I$2,$I$3,"1101111")</f>
        <v>5</v>
      </c>
      <c r="E12" s="31">
        <f>NETWORKDAYS.INTL($I$2,$I$3,"1110111")</f>
        <v>5</v>
      </c>
      <c r="F12" s="31">
        <f>NETWORKDAYS.INTL($I$2,$I$3,"1111011")</f>
        <v>4</v>
      </c>
      <c r="G12" s="31">
        <f>NETWORKDAYS.INTL($I$2,$I$3,"1111101")</f>
        <v>4</v>
      </c>
      <c r="H12" s="31">
        <f>NETWORKDAYS.INTL($I$2,$I$3,"1111110")</f>
        <v>4</v>
      </c>
      <c r="O12" s="8">
        <v>9</v>
      </c>
    </row>
    <row r="13" spans="1:15" ht="22" customHeight="1" thickBot="1" x14ac:dyDescent="0.4">
      <c r="B13" s="28" t="s">
        <v>19</v>
      </c>
      <c r="C13" s="29"/>
      <c r="D13" s="29"/>
      <c r="E13" s="29"/>
      <c r="F13" s="29"/>
      <c r="G13" s="29"/>
      <c r="H13" s="30"/>
      <c r="J13" s="6" t="s">
        <v>25</v>
      </c>
      <c r="K13" s="14">
        <f>SUM(B15:H15)*52/12</f>
        <v>104</v>
      </c>
      <c r="O13">
        <v>10</v>
      </c>
    </row>
    <row r="14" spans="1:15" ht="21.5" thickBot="1" x14ac:dyDescent="0.4">
      <c r="B14" s="2" t="s">
        <v>0</v>
      </c>
      <c r="C14" s="2" t="s">
        <v>1</v>
      </c>
      <c r="D14" s="2" t="s">
        <v>1</v>
      </c>
      <c r="E14" s="2" t="s">
        <v>2</v>
      </c>
      <c r="F14" s="2" t="s">
        <v>3</v>
      </c>
      <c r="G14" s="3" t="s">
        <v>4</v>
      </c>
      <c r="H14" s="3" t="s">
        <v>5</v>
      </c>
      <c r="J14" s="6" t="s">
        <v>8</v>
      </c>
      <c r="K14" s="9">
        <f>IFERROR(K15/K13,"")</f>
        <v>11.538461538461538</v>
      </c>
      <c r="O14">
        <v>11</v>
      </c>
    </row>
    <row r="15" spans="1:15" ht="21.5" thickBot="1" x14ac:dyDescent="0.4">
      <c r="B15" s="17">
        <v>8</v>
      </c>
      <c r="C15" s="17">
        <v>8</v>
      </c>
      <c r="D15" s="17">
        <v>8</v>
      </c>
      <c r="E15" s="17"/>
      <c r="F15" s="17"/>
      <c r="G15" s="17"/>
      <c r="H15" s="17"/>
      <c r="J15" s="6" t="s">
        <v>9</v>
      </c>
      <c r="K15" s="15">
        <v>1200</v>
      </c>
      <c r="O15">
        <v>12</v>
      </c>
    </row>
    <row r="16" spans="1:15" ht="15" thickBot="1" x14ac:dyDescent="0.4">
      <c r="O16">
        <v>13</v>
      </c>
    </row>
    <row r="17" spans="1:15" ht="21.5" thickBot="1" x14ac:dyDescent="0.4">
      <c r="B17" s="23" t="s">
        <v>24</v>
      </c>
      <c r="C17" s="24"/>
      <c r="D17" s="24"/>
      <c r="E17" s="24"/>
      <c r="F17" s="24"/>
      <c r="G17" s="25"/>
      <c r="H17" s="19">
        <f>IFERROR(NETWORKDAYS.INTL(I2,EOMONTH(I2,0),$B$23),"")</f>
        <v>13</v>
      </c>
      <c r="O17">
        <v>14</v>
      </c>
    </row>
    <row r="18" spans="1:15" ht="21.5" thickBot="1" x14ac:dyDescent="0.4">
      <c r="B18" s="11" t="s">
        <v>23</v>
      </c>
      <c r="C18" s="12"/>
      <c r="D18" s="12"/>
      <c r="E18" s="12"/>
      <c r="F18" s="12"/>
      <c r="G18" s="13"/>
      <c r="H18" s="7">
        <f>IFERROR(NETWORKDAYS.INTL(I2,EOMONTH(I2,0),11),"")</f>
        <v>26</v>
      </c>
      <c r="O18">
        <v>15</v>
      </c>
    </row>
    <row r="19" spans="1:15" ht="21.5" thickBot="1" x14ac:dyDescent="0.4">
      <c r="B19" s="11" t="s">
        <v>22</v>
      </c>
      <c r="C19" s="12"/>
      <c r="D19" s="12"/>
      <c r="E19" s="12"/>
      <c r="F19" s="12"/>
      <c r="G19" s="13"/>
      <c r="H19" s="7">
        <f>IFERROR(_xlfn.DAYS(I3,I2)+1,"")</f>
        <v>30</v>
      </c>
      <c r="O19">
        <v>16</v>
      </c>
    </row>
    <row r="20" spans="1:15" ht="21.5" thickBot="1" x14ac:dyDescent="0.4">
      <c r="B20" s="23" t="s">
        <v>21</v>
      </c>
      <c r="C20" s="24"/>
      <c r="D20" s="24"/>
      <c r="E20" s="24"/>
      <c r="F20" s="24"/>
      <c r="G20" s="25"/>
      <c r="H20" s="7">
        <f>IFERROR(SUMPRODUCT(B15:H15,B12:H12),"")</f>
        <v>104</v>
      </c>
      <c r="O20">
        <v>17</v>
      </c>
    </row>
    <row r="21" spans="1:15" x14ac:dyDescent="0.35">
      <c r="O21">
        <v>18</v>
      </c>
    </row>
    <row r="22" spans="1:15" x14ac:dyDescent="0.35">
      <c r="B22">
        <f>IF(B15,0,1)</f>
        <v>0</v>
      </c>
      <c r="C22">
        <f t="shared" ref="C22:H22" si="3">IF(C15,0,1)</f>
        <v>0</v>
      </c>
      <c r="D22">
        <f t="shared" si="3"/>
        <v>0</v>
      </c>
      <c r="E22">
        <f t="shared" si="3"/>
        <v>1</v>
      </c>
      <c r="F22">
        <f t="shared" si="3"/>
        <v>1</v>
      </c>
      <c r="G22">
        <f t="shared" si="3"/>
        <v>1</v>
      </c>
      <c r="H22">
        <f t="shared" si="3"/>
        <v>1</v>
      </c>
      <c r="O22">
        <v>19</v>
      </c>
    </row>
    <row r="23" spans="1:15" x14ac:dyDescent="0.35">
      <c r="B23" t="str">
        <f>_xlfn.TEXTJOIN("",1,B22:H22)</f>
        <v>0001111</v>
      </c>
      <c r="O23">
        <v>20</v>
      </c>
    </row>
    <row r="24" spans="1:15" x14ac:dyDescent="0.35">
      <c r="O24">
        <v>21</v>
      </c>
    </row>
    <row r="25" spans="1:15" x14ac:dyDescent="0.35">
      <c r="O25">
        <v>22</v>
      </c>
    </row>
    <row r="26" spans="1:15" x14ac:dyDescent="0.35">
      <c r="A26" t="s">
        <v>32</v>
      </c>
      <c r="B26" t="s">
        <v>28</v>
      </c>
      <c r="C26" t="s">
        <v>29</v>
      </c>
      <c r="O26">
        <v>23</v>
      </c>
    </row>
    <row r="27" spans="1:15" x14ac:dyDescent="0.35">
      <c r="A27" t="s">
        <v>33</v>
      </c>
      <c r="B27" t="s">
        <v>30</v>
      </c>
      <c r="C27" t="s">
        <v>31</v>
      </c>
      <c r="O27">
        <v>24</v>
      </c>
    </row>
    <row r="28" spans="1:15" x14ac:dyDescent="0.35">
      <c r="A28" t="s">
        <v>34</v>
      </c>
      <c r="C28" t="s">
        <v>35</v>
      </c>
      <c r="O28">
        <v>25</v>
      </c>
    </row>
    <row r="29" spans="1:15" x14ac:dyDescent="0.35">
      <c r="O29">
        <v>26</v>
      </c>
    </row>
    <row r="30" spans="1:15" x14ac:dyDescent="0.35">
      <c r="O30">
        <v>27</v>
      </c>
    </row>
    <row r="31" spans="1:15" x14ac:dyDescent="0.35">
      <c r="O31">
        <v>28</v>
      </c>
    </row>
    <row r="32" spans="1:15" x14ac:dyDescent="0.35">
      <c r="O32">
        <v>29</v>
      </c>
    </row>
    <row r="33" spans="15:15" x14ac:dyDescent="0.35">
      <c r="O33">
        <v>30</v>
      </c>
    </row>
    <row r="34" spans="15:15" x14ac:dyDescent="0.35">
      <c r="O34">
        <v>31</v>
      </c>
    </row>
  </sheetData>
  <mergeCells count="7">
    <mergeCell ref="J2:K2"/>
    <mergeCell ref="B20:G20"/>
    <mergeCell ref="B4:E4"/>
    <mergeCell ref="F4:H4"/>
    <mergeCell ref="B17:G17"/>
    <mergeCell ref="B13:H13"/>
    <mergeCell ref="J7:K7"/>
  </mergeCells>
  <conditionalFormatting sqref="B6:H11">
    <cfRule type="expression" dxfId="6" priority="44">
      <formula>COUNTIF($K$4:$K$5,B6)&gt;0</formula>
    </cfRule>
  </conditionalFormatting>
  <conditionalFormatting sqref="J4:J5 B6:H11">
    <cfRule type="expression" dxfId="5" priority="21">
      <formula>MONTH(B4)&lt;&gt;MONTH($I$2)</formula>
    </cfRule>
  </conditionalFormatting>
  <conditionalFormatting sqref="J7:J11">
    <cfRule type="expression" dxfId="4" priority="5">
      <formula>MONTH(J7)&lt;&gt;MONTH($I$2)</formula>
    </cfRule>
  </conditionalFormatting>
  <conditionalFormatting sqref="J13:J15">
    <cfRule type="expression" dxfId="3" priority="8">
      <formula>MONTH(J13)&lt;&gt;MONTH($I$2)</formula>
    </cfRule>
  </conditionalFormatting>
  <conditionalFormatting sqref="M4:M11 B13 B17:B20">
    <cfRule type="expression" dxfId="2" priority="4">
      <formula>MONTH(B4)&lt;&gt;MONTH($I$2)</formula>
    </cfRule>
  </conditionalFormatting>
  <conditionalFormatting sqref="N4:N11">
    <cfRule type="top10" dxfId="1" priority="42" bottom="1" rank="1"/>
    <cfRule type="top10" dxfId="0" priority="43" rank="1"/>
  </conditionalFormatting>
  <dataValidations count="1">
    <dataValidation type="list" allowBlank="1" showInputMessage="1" showErrorMessage="1" sqref="B4" xr:uid="{BE6A19AA-53B0-45CF-835D-5C8C036D9329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I3 B12:H12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450F4-65E3-413B-8E0C-A8C3453B2BA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Absences Hors-CP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IFA</dc:creator>
  <cp:lastModifiedBy>Jean-Eric</cp:lastModifiedBy>
  <dcterms:created xsi:type="dcterms:W3CDTF">2023-11-13T10:52:27Z</dcterms:created>
  <dcterms:modified xsi:type="dcterms:W3CDTF">2023-11-16T09:53:22Z</dcterms:modified>
</cp:coreProperties>
</file>