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62CC46B-A889-46CD-8105-8946C83E1BCA}" xr6:coauthVersionLast="47" xr6:coauthVersionMax="47" xr10:uidLastSave="{00000000-0000-0000-0000-000000000000}"/>
  <bookViews>
    <workbookView xWindow="-110" yWindow="-110" windowWidth="25820" windowHeight="16220" xr2:uid="{54118C49-597C-4B9A-BDCB-75ADF629FB9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1" l="1"/>
  <c r="P6" i="1" s="1"/>
  <c r="L6" i="1"/>
  <c r="Q5" i="1"/>
  <c r="P5" i="1"/>
  <c r="L5" i="1"/>
  <c r="Q4" i="1"/>
  <c r="P4" i="1"/>
  <c r="M4" i="1"/>
  <c r="L4" i="1"/>
  <c r="Q3" i="1"/>
  <c r="P3" i="1"/>
  <c r="M3" i="1"/>
  <c r="L3" i="1"/>
  <c r="Q2" i="1"/>
  <c r="P2" i="1"/>
  <c r="M2" i="1"/>
  <c r="L2" i="1"/>
</calcChain>
</file>

<file path=xl/sharedStrings.xml><?xml version="1.0" encoding="utf-8"?>
<sst xmlns="http://schemas.openxmlformats.org/spreadsheetml/2006/main" count="75" uniqueCount="39">
  <si>
    <t>Société</t>
  </si>
  <si>
    <t>Sous-Groupe</t>
  </si>
  <si>
    <t>Exercice</t>
  </si>
  <si>
    <t>Mois</t>
  </si>
  <si>
    <t>Code journal</t>
  </si>
  <si>
    <t>Date piece</t>
  </si>
  <si>
    <t>Date saisie</t>
  </si>
  <si>
    <t>N° compte general</t>
  </si>
  <si>
    <t>N° compte general 5</t>
  </si>
  <si>
    <t>N° compte general 3</t>
  </si>
  <si>
    <t>Libelle ecriture</t>
  </si>
  <si>
    <t>Clé</t>
  </si>
  <si>
    <t>Type Mapping</t>
  </si>
  <si>
    <t>Code interco</t>
  </si>
  <si>
    <t>Montant</t>
  </si>
  <si>
    <t>Montant en €</t>
  </si>
  <si>
    <t>Taux de Change</t>
  </si>
  <si>
    <t>Site</t>
  </si>
  <si>
    <t>Référence</t>
  </si>
  <si>
    <t>EBITDA</t>
  </si>
  <si>
    <t>CASH</t>
  </si>
  <si>
    <t>DIRECT</t>
  </si>
  <si>
    <t>Destination</t>
  </si>
  <si>
    <t>Nature</t>
  </si>
  <si>
    <t>Tiers</t>
  </si>
  <si>
    <t>1</t>
  </si>
  <si>
    <t>OK</t>
  </si>
  <si>
    <t>004</t>
  </si>
  <si>
    <t>LPLP</t>
  </si>
  <si>
    <t>CHIFFRE D'AFFAIRES BRUT GESTION</t>
  </si>
  <si>
    <t>CA NET</t>
  </si>
  <si>
    <t>GROUP</t>
  </si>
  <si>
    <t>2</t>
  </si>
  <si>
    <t>MPL</t>
  </si>
  <si>
    <t>3</t>
  </si>
  <si>
    <t>OD</t>
  </si>
  <si>
    <t>KPK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</si>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</sst>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??\ _€_-;_-@_-"/>
    <numFmt numFmtId="165" formatCode="00000"/>
    <numFmt numFmtId="166" formatCode="#,##0.0000"/>
    <numFmt numFmtId="167" formatCode="_-* #,##0.0000\ _€_-;\-* #,##0.00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166" fontId="2" fillId="0" borderId="1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3" fontId="2" fillId="0" borderId="1" xfId="1" applyNumberFormat="1" applyFont="1" applyFill="1" applyBorder="1" applyAlignment="1">
      <alignment vertical="center"/>
    </xf>
    <xf numFmtId="4" fontId="2" fillId="0" borderId="1" xfId="2" applyNumberFormat="1" applyFont="1" applyFill="1" applyBorder="1" applyAlignment="1">
      <alignment vertical="center"/>
    </xf>
    <xf numFmtId="167" fontId="2" fillId="0" borderId="1" xfId="1" applyNumberFormat="1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3" xfId="0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14" fontId="3" fillId="0" borderId="3" xfId="0" applyNumberFormat="1" applyFont="1" applyBorder="1" applyAlignment="1">
      <alignment vertical="center"/>
    </xf>
    <xf numFmtId="1" fontId="3" fillId="0" borderId="3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0" fontId="5" fillId="0" borderId="0" xfId="0" applyFont="1"/>
    <xf numFmtId="4" fontId="3" fillId="0" borderId="4" xfId="0" applyNumberFormat="1" applyFont="1" applyBorder="1" applyAlignment="1">
      <alignment vertical="center"/>
    </xf>
    <xf numFmtId="43" fontId="5" fillId="0" borderId="0" xfId="1" applyFont="1" applyFill="1" applyAlignme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xt-fcluzaud\Documents\Mapping%20Reporting%20PL%20V%20CA%20V3.xlsm" TargetMode="External"/><Relationship Id="rId1" Type="http://schemas.openxmlformats.org/officeDocument/2006/relationships/externalLinkPath" Target="/Users/ext-fcluzaud/Documents/Mapping%20Reporting%20PL%20V%20CA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P&amp;L à intégrer"/>
      <sheetName val="Mod Op"/>
      <sheetName val="Exraction Base GL"/>
      <sheetName val="Base Mapping"/>
      <sheetName val="Mapping 4"/>
      <sheetName val="Mapping 3"/>
      <sheetName val="Mapping 2"/>
      <sheetName val="Mapping"/>
      <sheetName val="Mapping 1"/>
      <sheetName val="Feuil1"/>
      <sheetName val="Mapping Reporting PL V CA 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B2F6E86-09E3-4CD7-A6C9-DC99410F4A2E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1E94C-ED03-4511-B0C9-58DD5A1D57C8}">
  <sheetPr codeName="Feuil1"/>
  <dimension ref="A1:Y6"/>
  <sheetViews>
    <sheetView tabSelected="1" workbookViewId="0">
      <selection activeCell="F10" sqref="F10"/>
    </sheetView>
  </sheetViews>
  <sheetFormatPr defaultColWidth="10.90625" defaultRowHeight="14.5" x14ac:dyDescent="0.35"/>
  <cols>
    <col min="8" max="8" width="12.1796875" bestFit="1" customWidth="1"/>
  </cols>
  <sheetData>
    <row r="1" spans="1:25" ht="15" thickBot="1" x14ac:dyDescent="0.4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5" t="s">
        <v>8</v>
      </c>
      <c r="J1" s="6" t="s">
        <v>9</v>
      </c>
      <c r="K1" s="3" t="s">
        <v>10</v>
      </c>
      <c r="L1" s="1" t="s">
        <v>11</v>
      </c>
      <c r="M1" s="1" t="s">
        <v>12</v>
      </c>
      <c r="N1" s="3" t="s">
        <v>13</v>
      </c>
      <c r="O1" s="7" t="s">
        <v>14</v>
      </c>
      <c r="P1" s="1" t="s">
        <v>15</v>
      </c>
      <c r="Q1" s="8" t="s">
        <v>16</v>
      </c>
      <c r="R1" s="1" t="s">
        <v>17</v>
      </c>
      <c r="S1" s="9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t="15" thickBot="1" x14ac:dyDescent="0.4">
      <c r="A2" s="2" t="s">
        <v>25</v>
      </c>
      <c r="B2" s="10" t="s">
        <v>26</v>
      </c>
      <c r="C2" s="11">
        <v>2023</v>
      </c>
      <c r="D2" s="12">
        <v>9</v>
      </c>
      <c r="E2" s="11" t="s">
        <v>27</v>
      </c>
      <c r="F2" s="13">
        <v>45199</v>
      </c>
      <c r="G2" s="13">
        <v>45215</v>
      </c>
      <c r="H2" s="14">
        <v>7061100000000</v>
      </c>
      <c r="I2" s="14">
        <v>70611</v>
      </c>
      <c r="J2" s="14">
        <v>706</v>
      </c>
      <c r="K2" s="15" t="s">
        <v>28</v>
      </c>
      <c r="L2" s="10" t="str">
        <f t="shared" ref="L2:L6" si="0">A2&amp;I2</f>
        <v>170611</v>
      </c>
      <c r="M2" s="10" t="str">
        <f>IF(IFERROR(FIND("TUNIS",A2),FALSE),"Mapping 4",IF(IFERROR(FIND("BULGARIE",A2),FALSE),"Mapping 3",VLOOKUP(J2,[1]!Tbl_Mapping[#All],2,0)))</f>
        <v>Mapping 1</v>
      </c>
      <c r="N2" s="16"/>
      <c r="O2" s="17">
        <v>2000</v>
      </c>
      <c r="P2" s="18">
        <f t="shared" ref="P2:P6" si="1">O2/Q2</f>
        <v>2000</v>
      </c>
      <c r="Q2" s="18">
        <f t="shared" ref="Q2:Q6" si="2">IF(A2="OWLIANCE TUNISIE",$D$4,IF(A2="OWLIANCE TUNISIE ON SHORE SERVICES",$D$4,1))</f>
        <v>1</v>
      </c>
      <c r="R2" s="16"/>
      <c r="S2">
        <v>0</v>
      </c>
      <c r="T2" s="16" t="s">
        <v>19</v>
      </c>
      <c r="U2" s="16" t="s">
        <v>20</v>
      </c>
      <c r="V2" s="16" t="s">
        <v>21</v>
      </c>
      <c r="W2" s="16" t="s">
        <v>29</v>
      </c>
      <c r="X2" s="16" t="s">
        <v>30</v>
      </c>
      <c r="Y2" s="16" t="s">
        <v>31</v>
      </c>
    </row>
    <row r="3" spans="1:25" ht="15" thickBot="1" x14ac:dyDescent="0.4">
      <c r="A3" s="2" t="s">
        <v>32</v>
      </c>
      <c r="B3" s="10" t="s">
        <v>26</v>
      </c>
      <c r="C3" s="11">
        <v>2023</v>
      </c>
      <c r="D3" s="12">
        <v>9</v>
      </c>
      <c r="E3" s="11" t="s">
        <v>27</v>
      </c>
      <c r="F3" s="13">
        <v>45199</v>
      </c>
      <c r="G3" s="13">
        <v>45215</v>
      </c>
      <c r="H3" s="14">
        <v>7061100000000</v>
      </c>
      <c r="I3" s="14">
        <v>70611</v>
      </c>
      <c r="J3" s="14">
        <v>706</v>
      </c>
      <c r="K3" s="15" t="s">
        <v>33</v>
      </c>
      <c r="L3" s="10" t="str">
        <f t="shared" si="0"/>
        <v>270611</v>
      </c>
      <c r="M3" s="10" t="str">
        <f>IF(IFERROR(FIND("TUNIS",A3),FALSE),"Mapping 4",IF(IFERROR(FIND("BULGARIE",A3),FALSE),"Mapping 3",VLOOKUP(J3,[1]!Tbl_Mapping[#All],2,0)))</f>
        <v>Mapping 1</v>
      </c>
      <c r="N3" s="16"/>
      <c r="O3" s="17">
        <v>2000</v>
      </c>
      <c r="P3" s="18">
        <f t="shared" si="1"/>
        <v>2000</v>
      </c>
      <c r="Q3" s="18">
        <f t="shared" si="2"/>
        <v>1</v>
      </c>
      <c r="R3" s="16"/>
      <c r="S3">
        <v>0</v>
      </c>
      <c r="T3" s="16" t="s">
        <v>19</v>
      </c>
      <c r="U3" s="16" t="s">
        <v>20</v>
      </c>
      <c r="V3" s="16" t="s">
        <v>21</v>
      </c>
      <c r="W3" s="16" t="s">
        <v>29</v>
      </c>
      <c r="X3" s="16" t="s">
        <v>30</v>
      </c>
      <c r="Y3" s="16" t="s">
        <v>31</v>
      </c>
    </row>
    <row r="4" spans="1:25" ht="15" thickBot="1" x14ac:dyDescent="0.4">
      <c r="A4" s="2" t="s">
        <v>34</v>
      </c>
      <c r="B4" s="10" t="s">
        <v>26</v>
      </c>
      <c r="C4" s="11">
        <v>2023</v>
      </c>
      <c r="D4" s="12">
        <v>9</v>
      </c>
      <c r="E4" s="11" t="s">
        <v>35</v>
      </c>
      <c r="F4" s="13">
        <v>45199</v>
      </c>
      <c r="G4" s="13">
        <v>45215</v>
      </c>
      <c r="H4" s="14">
        <v>7081000000000</v>
      </c>
      <c r="I4" s="14">
        <v>70810</v>
      </c>
      <c r="J4" s="14">
        <v>708</v>
      </c>
      <c r="K4" s="15" t="s">
        <v>36</v>
      </c>
      <c r="L4" s="10" t="str">
        <f t="shared" si="0"/>
        <v>370810</v>
      </c>
      <c r="M4" s="10" t="str">
        <f>IF(IFERROR(FIND("TUNIS",A4),FALSE),"Mapping 4",IF(IFERROR(FIND("BULGARIE",A4),FALSE),"Mapping 3",VLOOKUP(J4,[1]!Tbl_Mapping[#All],2,0)))</f>
        <v>Mapping 1</v>
      </c>
      <c r="N4" s="16"/>
      <c r="O4" s="17">
        <v>1000</v>
      </c>
      <c r="P4" s="18">
        <f t="shared" si="1"/>
        <v>1000</v>
      </c>
      <c r="Q4" s="18">
        <f t="shared" si="2"/>
        <v>1</v>
      </c>
      <c r="R4" s="16"/>
      <c r="S4">
        <v>0</v>
      </c>
      <c r="T4" s="16" t="s">
        <v>19</v>
      </c>
      <c r="U4" s="16" t="s">
        <v>20</v>
      </c>
      <c r="V4" s="16" t="s">
        <v>21</v>
      </c>
      <c r="W4" s="16" t="s">
        <v>29</v>
      </c>
      <c r="X4" s="16" t="s">
        <v>30</v>
      </c>
      <c r="Y4" s="16" t="s">
        <v>31</v>
      </c>
    </row>
    <row r="5" spans="1:25" ht="15" thickBot="1" x14ac:dyDescent="0.4">
      <c r="A5" s="2" t="s">
        <v>37</v>
      </c>
      <c r="B5" s="10" t="s">
        <v>26</v>
      </c>
      <c r="C5" s="11">
        <v>2023</v>
      </c>
      <c r="D5" s="12">
        <v>9</v>
      </c>
      <c r="E5" s="11" t="s">
        <v>27</v>
      </c>
      <c r="F5" s="13">
        <v>45199</v>
      </c>
      <c r="G5" s="13">
        <v>45215</v>
      </c>
      <c r="H5" s="14">
        <v>7061100000000</v>
      </c>
      <c r="I5" s="14">
        <v>70611</v>
      </c>
      <c r="J5" s="14">
        <v>706</v>
      </c>
      <c r="K5" s="15" t="s">
        <v>33</v>
      </c>
      <c r="L5" s="10" t="str">
        <f t="shared" si="0"/>
        <v>470611</v>
      </c>
      <c r="M5" s="10" t="e">
        <v>#N/A</v>
      </c>
      <c r="N5" s="16"/>
      <c r="O5" s="17">
        <v>2000</v>
      </c>
      <c r="P5" s="18">
        <f t="shared" si="1"/>
        <v>2000</v>
      </c>
      <c r="Q5" s="18">
        <f t="shared" si="2"/>
        <v>1</v>
      </c>
      <c r="R5" s="16"/>
      <c r="S5">
        <v>0</v>
      </c>
      <c r="T5" s="16" t="s">
        <v>19</v>
      </c>
      <c r="U5" s="16" t="s">
        <v>20</v>
      </c>
      <c r="V5" s="16" t="s">
        <v>21</v>
      </c>
      <c r="W5" s="16" t="s">
        <v>29</v>
      </c>
      <c r="X5" s="16" t="s">
        <v>30</v>
      </c>
      <c r="Y5" s="16" t="s">
        <v>31</v>
      </c>
    </row>
    <row r="6" spans="1:25" x14ac:dyDescent="0.35">
      <c r="A6" s="2" t="s">
        <v>38</v>
      </c>
      <c r="B6" s="10" t="s">
        <v>26</v>
      </c>
      <c r="C6" s="11">
        <v>2023</v>
      </c>
      <c r="D6" s="12">
        <v>9</v>
      </c>
      <c r="E6" s="11" t="s">
        <v>35</v>
      </c>
      <c r="F6" s="13">
        <v>45199</v>
      </c>
      <c r="G6" s="13">
        <v>45215</v>
      </c>
      <c r="H6" s="14">
        <v>7081000000000</v>
      </c>
      <c r="I6" s="14">
        <v>70810</v>
      </c>
      <c r="J6" s="14">
        <v>708</v>
      </c>
      <c r="K6" s="15" t="s">
        <v>36</v>
      </c>
      <c r="L6" s="10" t="str">
        <f t="shared" si="0"/>
        <v>570810</v>
      </c>
      <c r="M6" s="10" t="e">
        <v>#N/A</v>
      </c>
      <c r="N6" s="16"/>
      <c r="O6" s="17">
        <v>1000</v>
      </c>
      <c r="P6" s="18">
        <f t="shared" si="1"/>
        <v>1000</v>
      </c>
      <c r="Q6" s="18">
        <f t="shared" si="2"/>
        <v>1</v>
      </c>
      <c r="R6" s="16"/>
      <c r="S6">
        <v>0</v>
      </c>
      <c r="T6" s="16" t="s">
        <v>19</v>
      </c>
      <c r="U6" s="16" t="s">
        <v>20</v>
      </c>
      <c r="V6" s="16" t="s">
        <v>21</v>
      </c>
      <c r="W6" s="16" t="s">
        <v>29</v>
      </c>
      <c r="X6" s="16" t="s">
        <v>30</v>
      </c>
      <c r="Y6" s="1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CLUZAUD</dc:creator>
  <cp:lastModifiedBy>Jean-Eric Pelouas</cp:lastModifiedBy>
  <dcterms:created xsi:type="dcterms:W3CDTF">2023-10-18T07:48:57Z</dcterms:created>
  <dcterms:modified xsi:type="dcterms:W3CDTF">2023-10-18T08:11:25Z</dcterms:modified>
</cp:coreProperties>
</file>