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07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888E30DA-1A2D-4E7F-94DA-20952855C673}" xr6:coauthVersionLast="47" xr6:coauthVersionMax="47" xr10:uidLastSave="{00000000-0000-0000-0000-000000000000}"/>
  <bookViews>
    <workbookView xWindow="-110" yWindow="-110" windowWidth="25820" windowHeight="16220" xr2:uid="{00000000-000D-0000-FFFF-FFFF00000000}"/>
  </bookViews>
  <sheets>
    <sheet name="Infos dimension" sheetId="1" r:id="rId1"/>
    <sheet name="Tambour" sheetId="3" r:id="rId2"/>
    <sheet name="Base de données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2" i="3" l="1" a="1"/>
  <c r="J2" i="3" s="1"/>
  <c r="I2" i="3" a="1"/>
  <c r="I2" i="3" s="1"/>
  <c r="H2" i="3" a="1"/>
  <c r="H2" i="3" s="1"/>
  <c r="G2" i="3" a="1"/>
  <c r="G2" i="3" s="1"/>
  <c r="F2" i="3" a="1"/>
  <c r="F2" i="3" s="1"/>
  <c r="F5" i="3"/>
  <c r="B14" i="1"/>
  <c r="B13" i="1"/>
  <c r="B12" i="1"/>
  <c r="B11" i="1"/>
  <c r="B10" i="1"/>
  <c r="B9" i="1"/>
  <c r="B8" i="1"/>
  <c r="B7" i="1"/>
  <c r="B6" i="1"/>
  <c r="B5" i="1"/>
  <c r="B4" i="1"/>
  <c r="B3" i="1"/>
  <c r="B2" i="1"/>
  <c r="H3" i="3"/>
  <c r="I3" i="3"/>
  <c r="J3" i="3"/>
  <c r="I4" i="3"/>
  <c r="H4" i="3"/>
  <c r="J4" i="3"/>
  <c r="G3" i="3"/>
  <c r="G4" i="3"/>
  <c r="F4" i="3"/>
  <c r="F3" i="3"/>
  <c r="D3" i="1"/>
  <c r="D4" i="1"/>
  <c r="D5" i="1"/>
  <c r="D6" i="1"/>
  <c r="D13" i="1"/>
  <c r="D14" i="1"/>
  <c r="D7" i="1"/>
  <c r="D8" i="1"/>
  <c r="D12" i="1"/>
  <c r="D9" i="1"/>
  <c r="D10" i="1"/>
  <c r="D11" i="1"/>
  <c r="D2" i="1"/>
  <c r="F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<sst xmlns="http://schemas.openxmlformats.org/spreadsheetml/2006/main" count="55" uniqueCount="36">
  <si>
    <t>Rohling</t>
  </si>
  <si>
    <t>Carcasse</t>
  </si>
  <si>
    <t>Dimension</t>
  </si>
  <si>
    <t>Chape</t>
  </si>
  <si>
    <t>Pli 1</t>
  </si>
  <si>
    <t>Pli 2</t>
  </si>
  <si>
    <t>RT</t>
  </si>
  <si>
    <t>Tringle</t>
  </si>
  <si>
    <t>BL</t>
  </si>
  <si>
    <t>Ceinture A</t>
  </si>
  <si>
    <t>Ceinture B</t>
  </si>
  <si>
    <t>Spool</t>
  </si>
  <si>
    <t>BDR</t>
  </si>
  <si>
    <t>Tambour</t>
  </si>
  <si>
    <t>235/45R18</t>
  </si>
  <si>
    <t>A194</t>
  </si>
  <si>
    <t>B194</t>
  </si>
  <si>
    <t>215/55R18</t>
  </si>
  <si>
    <t>A212</t>
  </si>
  <si>
    <t>B212</t>
  </si>
  <si>
    <t>032</t>
  </si>
  <si>
    <t>235/50R19</t>
  </si>
  <si>
    <t>A27</t>
  </si>
  <si>
    <t>B27</t>
  </si>
  <si>
    <t>255/55R18</t>
  </si>
  <si>
    <t>A306</t>
  </si>
  <si>
    <t>B306</t>
  </si>
  <si>
    <t>312 ou 5312 si BRF</t>
  </si>
  <si>
    <t>Nb de tambours</t>
  </si>
  <si>
    <t>A33</t>
  </si>
  <si>
    <t>B33</t>
  </si>
  <si>
    <t>0010</t>
  </si>
  <si>
    <t>225/40R18</t>
  </si>
  <si>
    <t>03</t>
  </si>
  <si>
    <t>A170</t>
  </si>
  <si>
    <t>B165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</si>
</sst>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#,##0;[Red]\-#,##0;&quot;-&quot;"/>
    <numFmt numFmtId="168" formatCode="#,##0_);[Red]\(#,##0\);\-_,_0_0_);@_)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68" fontId="3" fillId="0" borderId="0" xfId="0" applyNumberFormat="1" applyFont="1"/>
    <xf numFmtId="0" fontId="3" fillId="0" borderId="0" xfId="0" applyFont="1"/>
    <xf numFmtId="0" fontId="0" fillId="0" borderId="0" xfId="0" applyAlignment="1">
      <alignment vertical="center"/>
    </xf>
    <xf numFmtId="0" fontId="0" fillId="0" borderId="0" xfId="0" applyAlignment="1"/>
    <xf numFmtId="0" fontId="0" fillId="0" borderId="0" xfId="0" quotePrefix="1" applyAlignment="1">
      <alignment vertical="center"/>
    </xf>
    <xf numFmtId="43" fontId="0" fillId="0" borderId="0" xfId="1" quotePrefix="1" applyFont="1" applyAlignment="1">
      <alignment vertical="center"/>
    </xf>
    <xf numFmtId="0" fontId="0" fillId="0" borderId="0" xfId="0" applyBorder="1" applyAlignment="1">
      <alignment vertical="center"/>
    </xf>
    <xf numFmtId="0" fontId="4" fillId="2" borderId="0" xfId="0" applyFont="1" applyFill="1" applyAlignment="1"/>
    <xf numFmtId="0" fontId="0" fillId="2" borderId="0" xfId="0" applyFill="1" applyAlignment="1"/>
    <xf numFmtId="0" fontId="5" fillId="0" borderId="0" xfId="0" applyFont="1" applyAlignment="1"/>
  </cellXfs>
  <cellStyles count="2">
    <cellStyle name="Comma" xfId="1" builtinId="3"/>
    <cellStyle name="Normal" xfId="0" builtinId="0"/>
  </cellStyles>
  <dxfs count="19"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8E3EEAC-C229-4AA3-9B62-65832A5CF0AC}" name="T_Données" displayName="T_Données" ref="A1:N7" totalsRowShown="0" headerRowDxfId="4" dataDxfId="3">
  <autoFilter ref="A1:N7" xr:uid="{18E3EEAC-C229-4AA3-9B62-65832A5CF0AC}"/>
  <tableColumns count="14">
    <tableColumn id="1" xr3:uid="{77F94BE6-A8A2-45F7-AC0A-72428D7F98F1}" name="Rohling" dataDxfId="18"/>
    <tableColumn id="2" xr3:uid="{223CD7D5-2CD6-429A-8B4F-E5CC860664E8}" name="Carcasse" dataDxfId="17"/>
    <tableColumn id="3" xr3:uid="{F77F21C6-374C-4844-B4B4-6D43BA0FF9CB}" name="Dimension" dataDxfId="16"/>
    <tableColumn id="4" xr3:uid="{1F5753E6-61DB-4811-B22C-D6D958256EAE}" name="Chape" dataDxfId="15"/>
    <tableColumn id="5" xr3:uid="{16E33224-DE9F-4CC1-B376-0D42E278CB0F}" name="Pli 1" dataDxfId="14"/>
    <tableColumn id="6" xr3:uid="{E21D609F-643A-4E14-9A56-C22386B41EE8}" name="Pli 2" dataDxfId="13"/>
    <tableColumn id="7" xr3:uid="{FDBB4B27-01F3-47EB-88AC-8BCD0A25AF75}" name="Tringle" dataDxfId="12"/>
    <tableColumn id="8" xr3:uid="{38277B28-266C-46C1-99B4-41D1A3FB8E6E}" name="RT" dataDxfId="11"/>
    <tableColumn id="9" xr3:uid="{8F48CED0-189C-42A6-A603-A6AC305D8769}" name="BL" dataDxfId="10"/>
    <tableColumn id="10" xr3:uid="{84D58652-C3FE-4F07-A3A3-D5158F5D94FF}" name="Ceinture A" dataDxfId="9"/>
    <tableColumn id="11" xr3:uid="{FC8407B6-0BDB-4D2F-85E9-107A641B1722}" name="Ceinture B" dataDxfId="8"/>
    <tableColumn id="12" xr3:uid="{2E949F76-889A-4FE9-90DC-D4F1C4C26DD2}" name="Spool" dataDxfId="7"/>
    <tableColumn id="13" xr3:uid="{F99276DA-7746-4B4F-ACF8-02C4719BD80E}" name="BDR" dataDxfId="6"/>
    <tableColumn id="14" xr3:uid="{850D87FD-0EC7-4D86-9691-1E9F5C6DDA6F}" name="Tambour" dataDxfId="5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4"/>
  <sheetViews>
    <sheetView showGridLines="0" tabSelected="1" workbookViewId="0">
      <selection activeCell="C24" sqref="C24"/>
    </sheetView>
  </sheetViews>
  <sheetFormatPr defaultColWidth="8.90625" defaultRowHeight="14.5" x14ac:dyDescent="0.35"/>
  <cols>
    <col min="1" max="1" width="9.54296875" bestFit="1" customWidth="1"/>
    <col min="2" max="2" width="16.36328125" bestFit="1" customWidth="1"/>
    <col min="4" max="4" width="9.7265625" bestFit="1" customWidth="1"/>
  </cols>
  <sheetData>
    <row r="1" spans="1:11" x14ac:dyDescent="0.35">
      <c r="A1" s="2" t="s">
        <v>0</v>
      </c>
      <c r="B1" s="3">
        <v>663</v>
      </c>
      <c r="C1" s="1"/>
      <c r="D1" s="1"/>
      <c r="E1" s="1"/>
      <c r="F1" s="1"/>
      <c r="G1" s="1"/>
      <c r="H1" s="1"/>
      <c r="I1" s="1"/>
      <c r="J1" s="1"/>
      <c r="K1" s="1"/>
    </row>
    <row r="2" spans="1:11" x14ac:dyDescent="0.35">
      <c r="A2" s="2" t="s">
        <v>1</v>
      </c>
      <c r="B2" s="4">
        <f>VLOOKUP($B$1,'Base de données'!$A$2:$N$7,2,FALSE)</f>
        <v>729</v>
      </c>
      <c r="D2" s="5">
        <f ca="1">INDEX(INDIRECT("T_Données["&amp;A2&amp;"]"),MATCH($B$1,T_Données[Rohling],0))</f>
        <v>729</v>
      </c>
      <c r="F2" s="6" t="str">
        <f ca="1">_xlfn.FORMULATEXT(D2)</f>
        <v>=INDEX(INDIRECT("T_Données["&amp;A2&amp;"]");MATCH($B$1;T_Données[Rohling];0))</v>
      </c>
    </row>
    <row r="3" spans="1:11" x14ac:dyDescent="0.35">
      <c r="A3" s="2" t="s">
        <v>2</v>
      </c>
      <c r="B3" s="4" t="str">
        <f>VLOOKUP($B$1,'Base de données'!$A$2:$N$7,3,FALSE)</f>
        <v>225/40R18</v>
      </c>
      <c r="D3" s="5" t="str">
        <f ca="1">INDEX(INDIRECT("T_Données["&amp;A3&amp;"]"),MATCH($B$1,T_Données[Rohling],0))</f>
        <v>225/40R18</v>
      </c>
    </row>
    <row r="4" spans="1:11" x14ac:dyDescent="0.35">
      <c r="A4" s="2" t="s">
        <v>3</v>
      </c>
      <c r="B4" s="4" t="str">
        <f>VLOOKUP($B$1,'Base de données'!$A$2:$N$7,4,FALSE)</f>
        <v>03</v>
      </c>
      <c r="D4" s="5" t="str">
        <f ca="1">INDEX(INDIRECT("T_Données["&amp;A4&amp;"]"),MATCH($B$1,T_Données[Rohling],0))</f>
        <v>03</v>
      </c>
    </row>
    <row r="5" spans="1:11" x14ac:dyDescent="0.35">
      <c r="A5" s="2" t="s">
        <v>4</v>
      </c>
      <c r="B5" s="4">
        <f>VLOOKUP($B$1,'Base de données'!$A$2:$N$7,5,FALSE)</f>
        <v>305</v>
      </c>
      <c r="D5" s="5">
        <f ca="1">INDEX(INDIRECT("T_Données["&amp;A5&amp;"]"),MATCH($B$1,T_Données[Rohling],0))</f>
        <v>305</v>
      </c>
    </row>
    <row r="6" spans="1:11" x14ac:dyDescent="0.35">
      <c r="A6" s="2" t="s">
        <v>5</v>
      </c>
      <c r="B6" s="4">
        <f>VLOOKUP($B$1,'Base de données'!$A$2:$N$7,6,FALSE)</f>
        <v>0</v>
      </c>
      <c r="D6" s="5">
        <f ca="1">INDEX(INDIRECT("T_Données["&amp;A6&amp;"]"),MATCH($B$1,T_Données[Rohling],0))</f>
        <v>0</v>
      </c>
    </row>
    <row r="7" spans="1:11" x14ac:dyDescent="0.35">
      <c r="A7" s="2" t="s">
        <v>7</v>
      </c>
      <c r="B7" s="4">
        <f>VLOOKUP($B$1,'Base de données'!$A$2:$N$7,7,FALSE)</f>
        <v>89</v>
      </c>
      <c r="D7" s="5">
        <f ca="1">INDEX(INDIRECT("T_Données["&amp;A7&amp;"]"),MATCH($B$1,T_Données[Rohling],0))</f>
        <v>89</v>
      </c>
    </row>
    <row r="8" spans="1:11" x14ac:dyDescent="0.35">
      <c r="A8" s="2" t="s">
        <v>6</v>
      </c>
      <c r="B8" s="4">
        <f>VLOOKUP($B$1,'Base de données'!$A$2:$N$7,8,FALSE)</f>
        <v>0</v>
      </c>
      <c r="D8" s="5">
        <f ca="1">INDEX(INDIRECT("T_Données["&amp;A8&amp;"]"),MATCH($B$1,T_Données[Rohling],0))</f>
        <v>0</v>
      </c>
    </row>
    <row r="9" spans="1:11" x14ac:dyDescent="0.35">
      <c r="A9" s="2" t="s">
        <v>8</v>
      </c>
      <c r="B9" s="4">
        <f>VLOOKUP($B$1,'Base de données'!$A$2:$N$7,9,FALSE)</f>
        <v>602</v>
      </c>
      <c r="D9" s="5">
        <f ca="1">INDEX(INDIRECT("T_Données["&amp;A9&amp;"]"),MATCH($B$1,T_Données[Rohling],0))</f>
        <v>602</v>
      </c>
    </row>
    <row r="10" spans="1:11" x14ac:dyDescent="0.35">
      <c r="A10" s="2" t="s">
        <v>9</v>
      </c>
      <c r="B10" s="4" t="str">
        <f>VLOOKUP($B$1,'Base de données'!$A$2:$N$7,10,FALSE)</f>
        <v>A170</v>
      </c>
      <c r="D10" s="5" t="str">
        <f ca="1">INDEX(INDIRECT("T_Données["&amp;A10&amp;"]"),MATCH($B$1,T_Données[Rohling],0))</f>
        <v>A170</v>
      </c>
    </row>
    <row r="11" spans="1:11" x14ac:dyDescent="0.35">
      <c r="A11" s="2" t="s">
        <v>10</v>
      </c>
      <c r="B11" s="4" t="str">
        <f>VLOOKUP($B$1,'Base de données'!$A$2:$N$7,11,FALSE)</f>
        <v>B165</v>
      </c>
      <c r="D11" s="5" t="str">
        <f ca="1">INDEX(INDIRECT("T_Données["&amp;A11&amp;"]"),MATCH($B$1,T_Données[Rohling],0))</f>
        <v>B165</v>
      </c>
    </row>
    <row r="12" spans="1:11" x14ac:dyDescent="0.35">
      <c r="A12" s="2" t="s">
        <v>11</v>
      </c>
      <c r="B12" s="4">
        <f>VLOOKUP($B$1,'Base de données'!$A$2:$N$7,12,FALSE)</f>
        <v>11</v>
      </c>
      <c r="D12" s="5">
        <f ca="1">INDEX(INDIRECT("T_Données["&amp;A12&amp;"]"),MATCH($B$1,T_Données[Rohling],0))</f>
        <v>11</v>
      </c>
    </row>
    <row r="13" spans="1:11" x14ac:dyDescent="0.35">
      <c r="A13" s="2" t="s">
        <v>12</v>
      </c>
      <c r="B13" s="4">
        <f>VLOOKUP($B$1,'Base de données'!$A$2:$N$7,13,FALSE)</f>
        <v>58030</v>
      </c>
      <c r="D13" s="5">
        <f ca="1">INDEX(INDIRECT("T_Données["&amp;A13&amp;"]"),MATCH($B$1,T_Données[Rohling],0))</f>
        <v>58030</v>
      </c>
    </row>
    <row r="14" spans="1:11" x14ac:dyDescent="0.35">
      <c r="A14" s="2" t="s">
        <v>13</v>
      </c>
      <c r="B14" s="4">
        <f>VLOOKUP($B$1,'Base de données'!$A$2:$N$7,14,FALSE)</f>
        <v>302</v>
      </c>
      <c r="D14" s="5">
        <f ca="1">INDEX(INDIRECT("T_Données["&amp;A14&amp;"]"),MATCH($B$1,T_Données[Rohling],0))</f>
        <v>302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893010-0C58-4651-8750-B3800E59AC9A}">
  <dimension ref="B2:M6"/>
  <sheetViews>
    <sheetView showGridLines="0" workbookViewId="0">
      <selection activeCell="F2" sqref="F2"/>
    </sheetView>
  </sheetViews>
  <sheetFormatPr defaultColWidth="9.453125" defaultRowHeight="14.5" x14ac:dyDescent="0.35"/>
  <cols>
    <col min="1" max="16384" width="9.453125" style="8"/>
  </cols>
  <sheetData>
    <row r="2" spans="2:13" x14ac:dyDescent="0.35">
      <c r="B2" s="11" t="s">
        <v>13</v>
      </c>
      <c r="C2" s="13">
        <v>336</v>
      </c>
      <c r="E2" s="8" t="s">
        <v>0</v>
      </c>
      <c r="F2" s="12" cm="1">
        <f t="array" ref="F2">IFERROR(
INDEX(T_Données[Rohling],
_xlfn.AGGREGATE(15, 3, (T_Données[Tambour]=$C$2) / (T_Données[Tambour] = $C$2) * (ROW(T_Données[Tambour]) - ROW(T_Données[[#Headers], [Tambour]])),
COLUMNS($B$1:B1))), "")</f>
        <v>128</v>
      </c>
      <c r="G2" s="12" cm="1">
        <f t="array" ref="G2">IFERROR(
INDEX(T_Données[Rohling],
_xlfn.AGGREGATE(15, 3, (T_Données[Tambour]=$C$2) / (T_Données[Tambour] = $C$2) * (ROW(T_Données[Tambour]) - ROW(T_Données[[#Headers], [Tambour]])),
COLUMNS($B$1:C1))), "")</f>
        <v>900</v>
      </c>
      <c r="H2" s="12" t="str" cm="1">
        <f t="array" ref="H2">IFERROR(
INDEX(T_Données[Rohling],
_xlfn.AGGREGATE(15, 3, (T_Données[Tambour]=$C$2) / (T_Données[Tambour] = $C$2) * (ROW(T_Données[Tambour]) - ROW(T_Données[[#Headers], [Tambour]])),
COLUMNS($B$1:D1))), "")</f>
        <v/>
      </c>
      <c r="I2" s="12" t="str" cm="1">
        <f t="array" ref="I2">IFERROR(
INDEX(T_Données[Rohling],
_xlfn.AGGREGATE(15, 3, (T_Données[Tambour]=$C$2) / (T_Données[Tambour] = $C$2) * (ROW(T_Données[Tambour]) - ROW(T_Données[[#Headers], [Tambour]])),
COLUMNS($B$1:E1))), "")</f>
        <v/>
      </c>
      <c r="J2" s="12" t="str" cm="1">
        <f t="array" ref="J2">IFERROR(
INDEX(T_Données[Rohling],
_xlfn.AGGREGATE(15, 3, (T_Données[Tambour]=$C$2) / (T_Données[Tambour] = $C$2) * (ROW(T_Données[Tambour]) - ROW(T_Données[[#Headers], [Tambour]])),
COLUMNS($B$1:F1))), "")</f>
        <v/>
      </c>
      <c r="M2" s="14">
        <v>302</v>
      </c>
    </row>
    <row r="3" spans="2:13" x14ac:dyDescent="0.35">
      <c r="E3" s="8" t="s">
        <v>1</v>
      </c>
      <c r="F3" s="8">
        <f ca="1">IFERROR(INDEX(INDIRECT("T_Données["&amp;$E3&amp;"]"),MATCH(F$2,T_Données[Rohling],0)),"")</f>
        <v>128</v>
      </c>
      <c r="G3" s="8">
        <f ca="1">IFERROR(INDEX(INDIRECT("T_Données["&amp;$E3&amp;"]"),MATCH(G$2,T_Données[Carcasse],0)),"")</f>
        <v>900</v>
      </c>
      <c r="H3" s="8" t="str">
        <f ca="1">IFERROR(INDEX(INDIRECT("T_Données["&amp;$E3&amp;"]"),MATCH(H$2,T_Données[Carcasse],0)),"")</f>
        <v/>
      </c>
      <c r="I3" s="8" t="str">
        <f ca="1">IFERROR(INDEX(INDIRECT("T_Données["&amp;$E3&amp;"]"),MATCH(I$2,T_Données[Dimension],0)),"")</f>
        <v/>
      </c>
      <c r="J3" s="8" t="str">
        <f ca="1">IFERROR(INDEX(INDIRECT("T_Données["&amp;$E3&amp;"]"),MATCH(J$2,T_Données[Dimension],0)),"")</f>
        <v/>
      </c>
      <c r="M3" s="14">
        <v>336</v>
      </c>
    </row>
    <row r="4" spans="2:13" x14ac:dyDescent="0.35">
      <c r="E4" s="8" t="s">
        <v>2</v>
      </c>
      <c r="F4" s="8" t="str">
        <f ca="1">IFERROR(INDEX(INDIRECT("T_Données["&amp;$E4&amp;"]"),MATCH(F$2,T_Données[Rohling],0)),"")</f>
        <v>235/45R18</v>
      </c>
      <c r="G4" s="8" t="str">
        <f ca="1">IFERROR(INDEX(INDIRECT("T_Données["&amp;$E4&amp;"]"),MATCH(G$2,T_Données[Carcasse],0)),"")</f>
        <v>255/55R18</v>
      </c>
      <c r="H4" s="8" t="str">
        <f ca="1">IFERROR(INDEX(INDIRECT("T_Données["&amp;$E4&amp;"]"),MATCH(H$2,T_Données[Carcasse],0)),"")</f>
        <v/>
      </c>
      <c r="I4" s="8" t="str">
        <f ca="1">IFERROR(INDEX(INDIRECT("T_Données["&amp;$E4&amp;"]"),MATCH(I$2,T_Données[Dimension],0)),"")</f>
        <v/>
      </c>
      <c r="J4" s="8" t="str">
        <f ca="1">IFERROR(INDEX(INDIRECT("T_Données["&amp;$E4&amp;"]"),MATCH(J$2,T_Données[Dimension],0)),"")</f>
        <v/>
      </c>
      <c r="M4" s="14">
        <v>354</v>
      </c>
    </row>
    <row r="5" spans="2:13" x14ac:dyDescent="0.35">
      <c r="E5" s="8" t="s">
        <v>28</v>
      </c>
      <c r="F5" s="8">
        <f>COUNTIFS(T_Données[Tambour],Tambour!$C$2)</f>
        <v>2</v>
      </c>
      <c r="M5" s="14">
        <v>358</v>
      </c>
    </row>
    <row r="6" spans="2:13" x14ac:dyDescent="0.35">
      <c r="M6" s="14">
        <v>376</v>
      </c>
    </row>
  </sheetData>
  <dataValidations count="1">
    <dataValidation type="list" allowBlank="1" showInputMessage="1" showErrorMessage="1" sqref="C2" xr:uid="{05A1E132-1A85-443F-AE9F-536B17DF94D7}">
      <formula1>$M$2:$M$6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D61830-515B-408B-8948-1CE393F45BC6}">
  <dimension ref="A1:N7"/>
  <sheetViews>
    <sheetView showGridLines="0" workbookViewId="0">
      <selection activeCell="F11" sqref="F11"/>
    </sheetView>
  </sheetViews>
  <sheetFormatPr defaultColWidth="10.90625" defaultRowHeight="14.5" x14ac:dyDescent="0.35"/>
  <cols>
    <col min="1" max="8" width="13.81640625" style="8" customWidth="1"/>
    <col min="9" max="9" width="16.36328125" style="8" bestFit="1" customWidth="1"/>
    <col min="10" max="14" width="13.81640625" style="8" customWidth="1"/>
    <col min="15" max="16384" width="10.90625" style="8"/>
  </cols>
  <sheetData>
    <row r="1" spans="1:14" s="7" customFormat="1" x14ac:dyDescent="0.35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7</v>
      </c>
      <c r="H1" s="7" t="s">
        <v>6</v>
      </c>
      <c r="I1" s="7" t="s">
        <v>8</v>
      </c>
      <c r="J1" s="7" t="s">
        <v>9</v>
      </c>
      <c r="K1" s="7" t="s">
        <v>10</v>
      </c>
      <c r="L1" s="7" t="s">
        <v>11</v>
      </c>
      <c r="M1" s="7" t="s">
        <v>12</v>
      </c>
      <c r="N1" s="7" t="s">
        <v>13</v>
      </c>
    </row>
    <row r="2" spans="1:14" x14ac:dyDescent="0.35">
      <c r="A2" s="7">
        <v>128</v>
      </c>
      <c r="B2" s="7">
        <v>128</v>
      </c>
      <c r="C2" s="7" t="s">
        <v>14</v>
      </c>
      <c r="D2" s="7">
        <v>111</v>
      </c>
      <c r="E2" s="7">
        <v>823</v>
      </c>
      <c r="F2" s="7"/>
      <c r="G2" s="7">
        <v>29</v>
      </c>
      <c r="H2" s="7"/>
      <c r="I2" s="7">
        <v>223</v>
      </c>
      <c r="J2" s="7" t="s">
        <v>15</v>
      </c>
      <c r="K2" s="7" t="s">
        <v>16</v>
      </c>
      <c r="L2" s="7">
        <v>33</v>
      </c>
      <c r="M2" s="7">
        <v>4033</v>
      </c>
      <c r="N2" s="7">
        <v>336</v>
      </c>
    </row>
    <row r="3" spans="1:14" x14ac:dyDescent="0.35">
      <c r="A3" s="7">
        <v>680</v>
      </c>
      <c r="B3" s="7">
        <v>680</v>
      </c>
      <c r="C3" s="7" t="s">
        <v>17</v>
      </c>
      <c r="D3" s="7">
        <v>304</v>
      </c>
      <c r="E3" s="7">
        <v>219</v>
      </c>
      <c r="F3" s="7"/>
      <c r="G3" s="7">
        <v>90</v>
      </c>
      <c r="H3" s="7"/>
      <c r="I3" s="7">
        <v>592</v>
      </c>
      <c r="J3" s="7" t="s">
        <v>18</v>
      </c>
      <c r="K3" s="7" t="s">
        <v>19</v>
      </c>
      <c r="L3" s="7">
        <v>44</v>
      </c>
      <c r="M3" s="7">
        <v>6028</v>
      </c>
      <c r="N3" s="7">
        <v>358</v>
      </c>
    </row>
    <row r="4" spans="1:14" x14ac:dyDescent="0.35">
      <c r="A4" s="7">
        <v>104</v>
      </c>
      <c r="B4" s="9" t="s">
        <v>20</v>
      </c>
      <c r="C4" s="7" t="s">
        <v>21</v>
      </c>
      <c r="D4" s="7">
        <v>39</v>
      </c>
      <c r="E4" s="7">
        <v>274</v>
      </c>
      <c r="F4" s="7"/>
      <c r="G4" s="7">
        <v>39</v>
      </c>
      <c r="H4" s="7"/>
      <c r="I4" s="7">
        <v>554</v>
      </c>
      <c r="J4" s="7" t="s">
        <v>22</v>
      </c>
      <c r="K4" s="7" t="s">
        <v>23</v>
      </c>
      <c r="L4" s="7">
        <v>33</v>
      </c>
      <c r="M4" s="7">
        <v>5027</v>
      </c>
      <c r="N4" s="7">
        <v>376</v>
      </c>
    </row>
    <row r="5" spans="1:14" x14ac:dyDescent="0.35">
      <c r="A5" s="7">
        <v>900</v>
      </c>
      <c r="B5" s="7">
        <v>900</v>
      </c>
      <c r="C5" s="7" t="s">
        <v>24</v>
      </c>
      <c r="D5" s="7">
        <v>159</v>
      </c>
      <c r="E5" s="7">
        <v>620</v>
      </c>
      <c r="F5" s="7">
        <v>606</v>
      </c>
      <c r="G5" s="7">
        <v>223</v>
      </c>
      <c r="H5" s="7">
        <v>55</v>
      </c>
      <c r="I5" s="7" t="s">
        <v>27</v>
      </c>
      <c r="J5" s="7" t="s">
        <v>25</v>
      </c>
      <c r="K5" s="7" t="s">
        <v>26</v>
      </c>
      <c r="L5" s="7">
        <v>55</v>
      </c>
      <c r="M5" s="7">
        <v>2031</v>
      </c>
      <c r="N5" s="7">
        <v>336</v>
      </c>
    </row>
    <row r="6" spans="1:14" x14ac:dyDescent="0.35">
      <c r="A6" s="7">
        <v>713</v>
      </c>
      <c r="B6" s="7">
        <v>176</v>
      </c>
      <c r="C6" s="7" t="s">
        <v>17</v>
      </c>
      <c r="D6" s="7">
        <v>90</v>
      </c>
      <c r="E6" s="7">
        <v>276</v>
      </c>
      <c r="F6" s="7"/>
      <c r="G6" s="7">
        <v>90</v>
      </c>
      <c r="H6" s="7"/>
      <c r="I6" s="7">
        <v>596</v>
      </c>
      <c r="J6" s="7" t="s">
        <v>29</v>
      </c>
      <c r="K6" s="7" t="s">
        <v>30</v>
      </c>
      <c r="L6" s="7">
        <v>11</v>
      </c>
      <c r="M6" s="10" t="s">
        <v>31</v>
      </c>
      <c r="N6" s="7">
        <v>354</v>
      </c>
    </row>
    <row r="7" spans="1:14" x14ac:dyDescent="0.35">
      <c r="A7" s="7">
        <v>663</v>
      </c>
      <c r="B7" s="7">
        <v>729</v>
      </c>
      <c r="C7" s="7" t="s">
        <v>32</v>
      </c>
      <c r="D7" s="9" t="s">
        <v>33</v>
      </c>
      <c r="E7" s="7">
        <v>305</v>
      </c>
      <c r="F7" s="7"/>
      <c r="G7" s="7">
        <v>89</v>
      </c>
      <c r="H7" s="7"/>
      <c r="I7" s="7">
        <v>602</v>
      </c>
      <c r="J7" s="7" t="s">
        <v>34</v>
      </c>
      <c r="K7" s="7" t="s">
        <v>35</v>
      </c>
      <c r="L7" s="7">
        <v>11</v>
      </c>
      <c r="M7" s="7">
        <v>58030</v>
      </c>
      <c r="N7" s="7">
        <v>302</v>
      </c>
    </row>
  </sheetData>
  <conditionalFormatting sqref="C2:C7">
    <cfRule type="containsText" dxfId="2" priority="1" operator="containsText" text="19">
      <formula>NOT(ISERROR(SEARCH("19",C2)))</formula>
    </cfRule>
    <cfRule type="containsText" dxfId="1" priority="2" operator="containsText" text="18">
      <formula>NOT(ISERROR(SEARCH("18",C2)))</formula>
    </cfRule>
  </conditionalFormatting>
  <conditionalFormatting sqref="N2:N7">
    <cfRule type="duplicateValues" dxfId="0" priority="3"/>
  </conditionalFormatting>
  <pageMargins left="0.7" right="0.7" top="0.75" bottom="0.75" header="0.3" footer="0.3"/>
  <ignoredErrors>
    <ignoredError sqref="B4 M6 D7" numberStoredAsText="1"/>
  </ignoredErrors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Infos dimension</vt:lpstr>
      <vt:lpstr>Tambour</vt:lpstr>
      <vt:lpstr>Base de 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Jung Joffrey</dc:creator>
  <cp:lastModifiedBy>Jean-Eric</cp:lastModifiedBy>
  <dcterms:created xsi:type="dcterms:W3CDTF">2015-06-05T18:17:20Z</dcterms:created>
  <dcterms:modified xsi:type="dcterms:W3CDTF">2023-09-21T22:47:32Z</dcterms:modified>
</cp:coreProperties>
</file>