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tables/table3.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29"/>
  <workbookPr defaultThemeVersion="166925"/>
  <mc:AlternateContent xmlns:mc="http://schemas.openxmlformats.org/markup-compatibility/2006">
    <mc:Choice Requires="x15">
      <x15ac:absPath xmlns:x15ac="http://schemas.microsoft.com/office/spreadsheetml/2010/11/ac" url="C:\Users\jeane\Downloads\"/>
    </mc:Choice>
  </mc:AlternateContent>
  <xr:revisionPtr revIDLastSave="0" documentId="13_ncr:1_{62354723-CC8F-464F-90AA-7D0CDE623F78}" xr6:coauthVersionLast="47" xr6:coauthVersionMax="47" xr10:uidLastSave="{00000000-0000-0000-0000-000000000000}"/>
  <bookViews>
    <workbookView xWindow="-110" yWindow="-110" windowWidth="25820" windowHeight="16220" xr2:uid="{48F3A008-37F2-4B43-852D-C6A3E5FFD2B7}"/>
  </bookViews>
  <sheets>
    <sheet name="BD_TEMOINS" sheetId="1" r:id="rId1"/>
    <sheet name="Sheet1" sheetId="2" r:id="rId2"/>
  </sheets>
  <definedNames>
    <definedName name="_xlnm._FilterDatabase" localSheetId="0" hidden="1">BD_TEMOINS!$B$6:$S$22</definedName>
    <definedName name="d.feries">t_feries[Date]</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M7" i="1" l="1"/>
  <c r="M8" i="1"/>
  <c r="M9" i="1"/>
  <c r="M10" i="1"/>
  <c r="M11" i="1"/>
  <c r="M12" i="1"/>
  <c r="M13" i="1"/>
  <c r="M14" i="1"/>
  <c r="M15" i="1"/>
  <c r="M16" i="1"/>
  <c r="M17" i="1"/>
  <c r="M18" i="1"/>
  <c r="M19" i="1"/>
  <c r="M20" i="1"/>
  <c r="M21" i="1"/>
  <c r="M22" i="1"/>
  <c r="I7" i="1"/>
  <c r="I8" i="1"/>
  <c r="I9" i="1"/>
  <c r="I10" i="1"/>
  <c r="I11" i="1"/>
  <c r="I12" i="1"/>
  <c r="I13" i="1"/>
  <c r="I14" i="1"/>
  <c r="I15" i="1"/>
  <c r="I16" i="1"/>
  <c r="I17" i="1"/>
  <c r="I18" i="1"/>
  <c r="I19" i="1"/>
  <c r="I20" i="1"/>
  <c r="I21" i="1"/>
  <c r="I22" i="1"/>
  <c r="L7" i="1"/>
  <c r="L8" i="1"/>
  <c r="L9" i="1"/>
  <c r="L10" i="1"/>
  <c r="L11" i="1"/>
  <c r="L12" i="1"/>
  <c r="L13" i="1"/>
  <c r="L14" i="1"/>
  <c r="L15" i="1"/>
  <c r="L16" i="1"/>
  <c r="L17" i="1"/>
  <c r="L18" i="1"/>
  <c r="L19" i="1"/>
  <c r="L20" i="1"/>
  <c r="L21" i="1"/>
  <c r="L22" i="1"/>
  <c r="F7" i="1"/>
  <c r="F8" i="1"/>
  <c r="F9" i="1"/>
  <c r="F10" i="1"/>
  <c r="F11" i="1"/>
  <c r="F12" i="1"/>
  <c r="F13" i="1"/>
  <c r="F14" i="1"/>
  <c r="F15" i="1"/>
  <c r="F16" i="1"/>
  <c r="F17" i="1"/>
  <c r="F18" i="1"/>
  <c r="F19" i="1"/>
  <c r="F20" i="1"/>
  <c r="F21" i="1"/>
  <c r="F22" i="1"/>
  <c r="B7" i="1"/>
  <c r="B8" i="1"/>
  <c r="B9" i="1"/>
  <c r="B10" i="1"/>
  <c r="B11" i="1"/>
  <c r="B12" i="1"/>
  <c r="B13" i="1"/>
  <c r="B14" i="1"/>
  <c r="B15" i="1"/>
  <c r="B16" i="1"/>
  <c r="B17" i="1"/>
  <c r="B18" i="1"/>
  <c r="B19" i="1"/>
  <c r="B20" i="1"/>
  <c r="B21" i="1"/>
  <c r="B22" i="1"/>
  <c r="P8" i="1"/>
  <c r="P9" i="1"/>
  <c r="P10" i="1"/>
  <c r="P11" i="1"/>
  <c r="P12" i="1"/>
  <c r="P13" i="1"/>
  <c r="P14" i="1"/>
  <c r="P15" i="1"/>
  <c r="P16" i="1"/>
  <c r="P17" i="1"/>
  <c r="P18" i="1"/>
  <c r="P19" i="1"/>
  <c r="P20" i="1"/>
  <c r="P21" i="1"/>
  <c r="P22" i="1"/>
  <c r="P7" i="1"/>
  <c r="U2"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Christophe Wolf</author>
  </authors>
  <commentList>
    <comment ref="F6" authorId="0" shapeId="0" xr:uid="{20DDC401-6541-4397-90F4-129676199234}">
      <text>
        <r>
          <rPr>
            <b/>
            <sz val="9"/>
            <color indexed="81"/>
            <rFont val="Tahoma"/>
            <family val="2"/>
          </rPr>
          <t>Christophe Wolf:</t>
        </r>
        <r>
          <rPr>
            <sz val="9"/>
            <color indexed="81"/>
            <rFont val="Tahoma"/>
            <family val="2"/>
          </rPr>
          <t xml:space="preserve">
ou mise au repos pour des plates</t>
        </r>
      </text>
    </comment>
    <comment ref="I6" authorId="0" shapeId="0" xr:uid="{0CA2742B-F10D-4A43-BE31-1D3EAE592FD6}">
      <text>
        <r>
          <rPr>
            <b/>
            <sz val="9"/>
            <color indexed="81"/>
            <rFont val="Tahoma"/>
            <family val="2"/>
          </rPr>
          <t>Christophe Wolf:</t>
        </r>
        <r>
          <rPr>
            <sz val="9"/>
            <color indexed="81"/>
            <rFont val="Tahoma"/>
            <family val="2"/>
          </rPr>
          <t xml:space="preserve">
Sur cette colonne j'ai une mise en forme conditionnelle, la cellule change de format si elle correspond à la date du jour probleme si cette date doit tombé un jour ferié ou un we elle va effectivement changée de format mais moi je ne travaille pas 
ce que je voudrais c'est que dans cette cellule ne s'affiche que des jours ouvrés.
chaque date est differentes en fonction du produits de la colonne "E" c'est en effet le resultat de la date d'entrée en repos + "X" jours en fonction du produit
l'ideal serait que dans la colonne "I" le resultats ne soit que des jours ouvrés
si en theorie la date de sortie est un dimanche et bien que celle ci soit reportée au lundi de meme si la date de sortie est un jour ferié et bien qu'elle soit reporté au lendemain
et enfin si la date tombe un jour ferié mais que ce jour soit un vendredi et bien que la date affichée soit le lundi
merci de votre aide</t>
        </r>
      </text>
    </comment>
  </commentList>
</comments>
</file>

<file path=xl/sharedStrings.xml><?xml version="1.0" encoding="utf-8"?>
<sst xmlns="http://schemas.openxmlformats.org/spreadsheetml/2006/main" count="68" uniqueCount="47">
  <si>
    <t>BASE DE DONNEES DES TEMOINS</t>
  </si>
  <si>
    <t>SEMAINE SALAGE</t>
  </si>
  <si>
    <t>LOT</t>
  </si>
  <si>
    <t>PRODUIT</t>
  </si>
  <si>
    <t>SEMAINE EMBOSSAGE</t>
  </si>
  <si>
    <t>% Perte</t>
  </si>
  <si>
    <t>Validation PrPO 2*</t>
  </si>
  <si>
    <t>Visa</t>
  </si>
  <si>
    <t>OBSERVATIONS</t>
  </si>
  <si>
    <t>Poitrine Plate + Cochets</t>
  </si>
  <si>
    <t>NON</t>
  </si>
  <si>
    <t>CP</t>
  </si>
  <si>
    <t>TRI = CONSO OU DECHET</t>
  </si>
  <si>
    <t>Poitrine Roulée</t>
  </si>
  <si>
    <t>JOUR DE L'AN</t>
  </si>
  <si>
    <t>SAMEDI</t>
  </si>
  <si>
    <t>Coppa</t>
  </si>
  <si>
    <t>LUNDI DE Pâques</t>
  </si>
  <si>
    <t>DIMANCHE</t>
  </si>
  <si>
    <t>Filets mignons</t>
  </si>
  <si>
    <t>Pancetta</t>
  </si>
  <si>
    <t>FETE DU TRAVAIL</t>
  </si>
  <si>
    <t>MISE A LA CONSOMMATION</t>
  </si>
  <si>
    <t>VICTOIRE 1945</t>
  </si>
  <si>
    <t>1/2 Ficelle</t>
  </si>
  <si>
    <t>ASCENSION</t>
  </si>
  <si>
    <t>PENTECOTE</t>
  </si>
  <si>
    <t>FETE NATIONNALE</t>
  </si>
  <si>
    <t>ASSOMPTION</t>
  </si>
  <si>
    <t>TOUSSAINT</t>
  </si>
  <si>
    <t>ARMISTICE 1918</t>
  </si>
  <si>
    <t>NOEL</t>
  </si>
  <si>
    <t>% Perte4</t>
  </si>
  <si>
    <t>DTE REPOS</t>
  </si>
  <si>
    <t>DTS SORTIE REPOS THEORIQUE</t>
  </si>
  <si>
    <t>DTS REPOS REEL</t>
  </si>
  <si>
    <t>DTS SECHOIR THEORIQUE</t>
  </si>
  <si>
    <t>DTS SECHOIR REEL</t>
  </si>
  <si>
    <t>Poids 3 témoins 1</t>
  </si>
  <si>
    <t>Poids 3 témoins 2</t>
  </si>
  <si>
    <t>Poids 3 témoins 3</t>
  </si>
  <si>
    <t>Produits</t>
  </si>
  <si>
    <t>Repos</t>
  </si>
  <si>
    <t>Séchage</t>
  </si>
  <si>
    <t>Date</t>
  </si>
  <si>
    <t>Jour férié</t>
  </si>
  <si>
    <t>DTS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</si>
</sst>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b/>
      <sz val="11"/>
      <color theme="1"/>
      <name val="Calibri"/>
      <family val="2"/>
      <scheme val="minor"/>
    </font>
    <font>
      <b/>
      <u/>
      <sz val="11"/>
      <color theme="1"/>
      <name val="Calibri"/>
      <family val="2"/>
      <scheme val="minor"/>
    </font>
    <font>
      <b/>
      <sz val="9"/>
      <color indexed="81"/>
      <name val="Tahoma"/>
      <family val="2"/>
    </font>
    <font>
      <sz val="9"/>
      <color indexed="81"/>
      <name val="Tahoma"/>
      <family val="2"/>
    </font>
    <font>
      <sz val="10"/>
      <color theme="1"/>
      <name val="Consolas"/>
      <family val="2"/>
    </font>
  </fonts>
  <fills count="3">
    <fill>
      <patternFill patternType="none"/>
    </fill>
    <fill>
      <patternFill patternType="gray125"/>
    </fill>
    <fill>
      <patternFill patternType="solid">
        <fgColor theme="7" tint="0.79998168889431442"/>
        <bgColor indexed="64"/>
      </patternFill>
    </fill>
  </fills>
  <borders count="2">
    <border>
      <left/>
      <right/>
      <top/>
      <bottom/>
      <diagonal/>
    </border>
    <border>
      <left style="thin">
        <color auto="1"/>
      </left>
      <right/>
      <top/>
      <bottom/>
      <diagonal/>
    </border>
  </borders>
  <cellStyleXfs count="2">
    <xf numFmtId="0" fontId="0" fillId="0" borderId="0"/>
    <xf numFmtId="0" fontId="5" fillId="0" borderId="0"/>
  </cellStyleXfs>
  <cellXfs count="12">
    <xf numFmtId="0" fontId="0" fillId="0" borderId="0" xfId="0"/>
    <xf numFmtId="0" fontId="0" fillId="0" borderId="0" xfId="0" applyAlignment="1">
      <alignment horizontal="center"/>
    </xf>
    <xf numFmtId="14" fontId="0" fillId="0" borderId="0" xfId="0" applyNumberFormat="1" applyAlignment="1">
      <alignment horizontal="center"/>
    </xf>
    <xf numFmtId="0" fontId="1" fillId="0" borderId="0" xfId="0" applyFont="1" applyAlignment="1">
      <alignment horizontal="center" vertical="center" wrapText="1"/>
    </xf>
    <xf numFmtId="14" fontId="0" fillId="0" borderId="0" xfId="0" applyNumberFormat="1"/>
    <xf numFmtId="2" fontId="0" fillId="0" borderId="0" xfId="0" applyNumberFormat="1"/>
    <xf numFmtId="0" fontId="0" fillId="0" borderId="0" xfId="0" applyAlignment="1">
      <alignment vertical="top" wrapText="1"/>
    </xf>
    <xf numFmtId="0" fontId="5" fillId="0" borderId="0" xfId="1"/>
    <xf numFmtId="0" fontId="1" fillId="0" borderId="0" xfId="0" applyFont="1"/>
    <xf numFmtId="16" fontId="0" fillId="0" borderId="0" xfId="0" applyNumberFormat="1"/>
    <xf numFmtId="0" fontId="2" fillId="2" borderId="1" xfId="0" applyFont="1" applyFill="1" applyBorder="1" applyAlignment="1">
      <alignment horizontal="center"/>
    </xf>
    <xf numFmtId="0" fontId="2" fillId="2" borderId="0" xfId="0" applyFont="1" applyFill="1" applyAlignment="1">
      <alignment horizontal="center"/>
    </xf>
  </cellXfs>
  <cellStyles count="2">
    <cellStyle name="Normal" xfId="0" builtinId="0"/>
    <cellStyle name="Normal 2" xfId="1" xr:uid="{FBA3D51A-2527-4BD3-B426-81EDD751C57E}"/>
  </cellStyles>
  <dxfs count="24">
    <dxf>
      <font>
        <b/>
        <i val="0"/>
        <color rgb="FFFF0000"/>
      </font>
      <fill>
        <patternFill>
          <bgColor theme="7" tint="0.79998168889431442"/>
        </patternFill>
      </fill>
    </dxf>
    <dxf>
      <font>
        <b/>
        <i val="0"/>
        <color theme="4"/>
      </font>
      <fill>
        <patternFill>
          <bgColor theme="5" tint="0.79998168889431442"/>
        </patternFill>
      </fill>
    </dxf>
    <dxf>
      <font>
        <b/>
        <i val="0"/>
        <color theme="4"/>
      </font>
      <fill>
        <patternFill>
          <bgColor theme="7"/>
        </patternFill>
      </fill>
    </dxf>
    <dxf>
      <font>
        <b/>
        <i val="0"/>
        <color rgb="FFFF0000"/>
      </font>
      <fill>
        <patternFill>
          <bgColor rgb="FFFFFF00"/>
        </patternFill>
      </fill>
    </dxf>
    <dxf>
      <numFmt numFmtId="19" formatCode="dd/mm/yyyy"/>
      <alignment horizontal="general" vertical="bottom" textRotation="0" wrapText="0" indent="0" justifyLastLine="0" shrinkToFit="0" readingOrder="0"/>
    </dxf>
    <dxf>
      <alignment horizontal="general" vertical="bottom" textRotation="0" wrapText="0" indent="0" justifyLastLine="0" shrinkToFit="0" readingOrder="0"/>
    </dxf>
    <dxf>
      <font>
        <b/>
        <i val="0"/>
        <strike val="0"/>
        <condense val="0"/>
        <extend val="0"/>
        <outline val="0"/>
        <shadow val="0"/>
        <u val="none"/>
        <vertAlign val="baseline"/>
        <sz val="11"/>
        <color theme="1"/>
        <name val="Calibri"/>
        <family val="2"/>
        <scheme val="minor"/>
      </font>
      <alignment horizontal="general" vertical="bottom" textRotation="0" wrapText="0" indent="0" justifyLastLine="0" shrinkToFit="0" readingOrder="0"/>
    </dxf>
    <dxf>
      <alignment horizontal="general" vertical="bottom" textRotation="0" wrapText="0" indent="0" justifyLastLine="0" shrinkToFit="0" readingOrder="0"/>
    </dxf>
    <dxf>
      <alignment horizontal="general" vertical="bottom" textRotation="0" wrapText="0" indent="0" justifyLastLine="0" shrinkToFit="0" readingOrder="0"/>
    </dxf>
    <dxf>
      <alignment horizontal="general" vertical="bottom" textRotation="0" wrapText="0" indent="0" justifyLastLine="0" shrinkToFit="0" readingOrder="0"/>
    </dxf>
    <dxf>
      <alignment horizontal="general" vertical="bottom" textRotation="0" wrapText="0" indent="0" justifyLastLine="0" shrinkToFit="0" readingOrder="0"/>
    </dxf>
    <dxf>
      <alignment horizontal="general" vertical="bottom" textRotation="0" wrapText="0" indent="0" justifyLastLine="0" shrinkToFit="0" readingOrder="0"/>
    </dxf>
    <dxf>
      <numFmt numFmtId="19" formatCode="dd/mm/yyyy"/>
    </dxf>
    <dxf>
      <numFmt numFmtId="19" formatCode="dd/mm/yyyy"/>
    </dxf>
    <dxf>
      <numFmt numFmtId="0" formatCode="General"/>
    </dxf>
    <dxf>
      <numFmt numFmtId="19" formatCode="dd/mm/yyyy"/>
    </dxf>
    <dxf>
      <numFmt numFmtId="19" formatCode="dd/mm/yyyy"/>
    </dxf>
    <dxf>
      <numFmt numFmtId="2" formatCode="0.00"/>
    </dxf>
    <dxf>
      <numFmt numFmtId="19" formatCode="dd/mm/yyyy"/>
    </dxf>
    <dxf>
      <numFmt numFmtId="0" formatCode="General"/>
    </dxf>
    <dxf>
      <numFmt numFmtId="19" formatCode="dd/mm/yyyy"/>
    </dxf>
    <dxf>
      <numFmt numFmtId="0" formatCode="General"/>
    </dxf>
    <dxf>
      <border outline="0">
        <left style="thin">
          <color indexed="64"/>
        </left>
      </border>
    </dxf>
    <dxf>
      <alignment horizontal="general" vertical="top" textRotation="0" wrapText="1"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0</xdr:colOff>
          <xdr:row>0</xdr:row>
          <xdr:rowOff>12700</xdr:rowOff>
        </xdr:from>
        <xdr:to>
          <xdr:col>3</xdr:col>
          <xdr:colOff>501650</xdr:colOff>
          <xdr:row>1</xdr:row>
          <xdr:rowOff>152400</xdr:rowOff>
        </xdr:to>
        <xdr:sp macro="" textlink="">
          <xdr:nvSpPr>
            <xdr:cNvPr id="1025" name="CommandButton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56D3E397-D08D-4D28-88F2-03A5406D01ED}" name="t_temoins" displayName="t_temoins" ref="B6:S22" totalsRowShown="0" headerRowDxfId="23" tableBorderDxfId="22">
  <autoFilter ref="B6:S22" xr:uid="{56D3E397-D08D-4D28-88F2-03A5406D01ED}"/>
  <tableColumns count="18">
    <tableColumn id="18" xr3:uid="{3C2851D7-0C23-48C7-BF0F-2CD4C91C26D1}" name="SEMAINE SALAGE" dataDxfId="21" dataCellStyle="Normal">
      <calculatedColumnFormula>IF(D7="","",_xlfn.ISOWEEKNUM(D7))</calculatedColumnFormula>
    </tableColumn>
    <tableColumn id="1" xr3:uid="{DAD04606-65DD-4CD8-A1CB-0E3BDA409925}" name="LOT"/>
    <tableColumn id="2" xr3:uid="{40804967-383E-41B1-B96A-12A14617CE00}" name="DTS" dataDxfId="20"/>
    <tableColumn id="3" xr3:uid="{195F8047-A617-448F-8462-C1CB7BA78EEE}" name="PRODUIT"/>
    <tableColumn id="4" xr3:uid="{F02C4F5D-203A-4A61-916C-458368963DB8}" name="SEMAINE EMBOSSAGE" dataDxfId="19">
      <calculatedColumnFormula>IF(G7="","",_xlfn.ISOWEEKNUM(G7))</calculatedColumnFormula>
    </tableColumn>
    <tableColumn id="5" xr3:uid="{554FAB9C-1EA3-464D-A217-82B1BA64FB50}" name="DTE REPOS" dataDxfId="18"/>
    <tableColumn id="6" xr3:uid="{DC86CDE8-4767-4A5E-A7B6-4C06556DAB21}" name="Poids 3 témoins 1" dataDxfId="17"/>
    <tableColumn id="7" xr3:uid="{2D29C7F8-456F-4B3C-BC62-98EBC6C97643}" name="DTS SORTIE REPOS THEORIQUE" dataDxfId="16">
      <calculatedColumnFormula>WORKDAY.INTL(t_temoins[[#This Row],[DTE REPOS]],_xlfn.XLOOKUP(t_temoins[[#This Row],[PRODUIT]],t_durees[Produits],t_durees[Repos]),1,d.feries)</calculatedColumnFormula>
    </tableColumn>
    <tableColumn id="8" xr3:uid="{2B582710-5753-4A86-82C3-6CE219D51401}" name="DTS REPOS REEL" dataDxfId="15"/>
    <tableColumn id="9" xr3:uid="{21DCFA37-61A7-4C1D-A0D8-99A581F4AF0F}" name="Poids 3 témoins 2"/>
    <tableColumn id="10" xr3:uid="{C6E48C50-EDDE-42D7-8A14-CE8791C8B4EF}" name="% Perte" dataDxfId="14">
      <calculatedColumnFormula>IF(D7="","",(1-K7/H7))</calculatedColumnFormula>
    </tableColumn>
    <tableColumn id="11" xr3:uid="{B4FB54E6-659C-4F12-826B-951C7D9A8ECD}" name="DTS SECHOIR THEORIQUE" dataDxfId="13">
      <calculatedColumnFormula>WORKDAY.INTL(t_temoins[[#This Row],[DTE REPOS]],_xlfn.XLOOKUP(t_temoins[[#This Row],[PRODUIT]],t_durees[Produits],t_durees[Séchage]),1,d.feries)</calculatedColumnFormula>
    </tableColumn>
    <tableColumn id="12" xr3:uid="{2BFFFE24-3724-415B-B1C4-3D5295237A27}" name="DTS SECHOIR REEL" dataDxfId="12"/>
    <tableColumn id="13" xr3:uid="{549A132C-69D8-46C9-A582-58996E7A96E6}" name="Poids 3 témoins 3"/>
    <tableColumn id="14" xr3:uid="{3E1E4FC0-4463-416C-AC58-4E2B45E5B670}" name="% Perte4">
      <calculatedColumnFormula>IF(D7="","",(1-O7/H7)*100)</calculatedColumnFormula>
    </tableColumn>
    <tableColumn id="15" xr3:uid="{A71462AB-A743-47AC-96E4-5076242AD158}" name="Validation PrPO 2*"/>
    <tableColumn id="16" xr3:uid="{72CF16FC-ED46-4186-919F-7DFBC982D602}" name="Visa"/>
    <tableColumn id="17" xr3:uid="{8FCFFBA8-59D5-4488-80BF-92AC6BE9F050}" name="OBSERVATIONS"/>
  </tableColumns>
  <tableStyleInfo name="TableStyleLight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3FC10291-CABD-47E8-BD63-8F7221E0D741}" name="t_durees" displayName="t_durees" ref="E5:G11" totalsRowShown="0" headerRowDxfId="11" dataDxfId="10">
  <autoFilter ref="E5:G11" xr:uid="{3FC10291-CABD-47E8-BD63-8F7221E0D741}"/>
  <tableColumns count="3">
    <tableColumn id="1" xr3:uid="{6CB0F150-8868-46E8-A0E1-4756F82F1E78}" name="Produits" dataDxfId="9"/>
    <tableColumn id="2" xr3:uid="{841E9175-B622-4FD0-A6B0-58AA75BF1247}" name="Repos" dataDxfId="8"/>
    <tableColumn id="3" xr3:uid="{4EBD0EDB-2540-4971-87D3-5E567012E2FE}" name="Séchage" dataDxfId="7"/>
  </tableColumns>
  <tableStyleInfo name="TableStyleLight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F12CDB42-0F15-4591-A194-B28987F30469}" name="t_feries" displayName="t_feries" ref="B5:C16" totalsRowShown="0" headerRowDxfId="6">
  <autoFilter ref="B5:C16" xr:uid="{F12CDB42-0F15-4591-A194-B28987F30469}"/>
  <tableColumns count="2">
    <tableColumn id="1" xr3:uid="{1DC3881D-A67D-497A-876B-FE8A85D174F1}" name="Jour férié" dataDxfId="5"/>
    <tableColumn id="2" xr3:uid="{193D89B6-7FCD-447A-8659-FD049A14A686}" name="Date" dataDxfId="4"/>
  </tableColumns>
  <tableStyleInfo name="TableStyleLight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comments" Target="../comments1.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table" Target="../tables/table1.xml"/><Relationship Id="rId5" Type="http://schemas.openxmlformats.org/officeDocument/2006/relationships/image" Target="../media/image1.emf"/><Relationship Id="rId4" Type="http://schemas.openxmlformats.org/officeDocument/2006/relationships/control" Target="../activeX/activeX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table" Target="../tables/table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B7D8F6-BEC2-46B2-9451-9A8E8C9F3A70}">
  <sheetPr codeName="Feuil14"/>
  <dimension ref="B2:Z41"/>
  <sheetViews>
    <sheetView tabSelected="1" workbookViewId="0">
      <selection activeCell="M7" sqref="M7"/>
    </sheetView>
  </sheetViews>
  <sheetFormatPr defaultColWidth="10.6328125" defaultRowHeight="14.5" x14ac:dyDescent="0.35"/>
  <cols>
    <col min="1" max="1" width="1.7265625" style="1" customWidth="1"/>
    <col min="2" max="2" width="10.6328125" style="1"/>
    <col min="3" max="3" width="10.6328125" style="1" customWidth="1"/>
    <col min="4" max="4" width="14.08984375" style="1" bestFit="1" customWidth="1"/>
    <col min="5" max="5" width="20.453125" style="1" bestFit="1" customWidth="1"/>
    <col min="6" max="6" width="13.54296875" style="1" bestFit="1" customWidth="1"/>
    <col min="7" max="7" width="12.26953125" style="1" bestFit="1" customWidth="1"/>
    <col min="8" max="8" width="11.36328125" style="1" bestFit="1" customWidth="1"/>
    <col min="9" max="9" width="18.453125" style="1" customWidth="1"/>
    <col min="10" max="10" width="16.6328125" style="1" bestFit="1" customWidth="1"/>
    <col min="11" max="11" width="11.36328125" style="1" bestFit="1" customWidth="1"/>
    <col min="12" max="12" width="9.26953125" style="1" customWidth="1"/>
    <col min="13" max="14" width="14" style="1" bestFit="1" customWidth="1"/>
    <col min="15" max="15" width="11.36328125" style="1" bestFit="1" customWidth="1"/>
    <col min="16" max="16" width="10.26953125" style="1" customWidth="1"/>
    <col min="17" max="17" width="18.54296875" style="1" customWidth="1"/>
    <col min="18" max="18" width="6.26953125" style="1" customWidth="1"/>
    <col min="19" max="19" width="24" style="1" bestFit="1" customWidth="1"/>
    <col min="20" max="20" width="17.36328125" style="1" customWidth="1"/>
    <col min="21" max="21" width="20.453125" style="1" bestFit="1" customWidth="1"/>
    <col min="22" max="22" width="20.453125" style="1" customWidth="1"/>
    <col min="23" max="23" width="19.453125" style="1" bestFit="1" customWidth="1"/>
    <col min="24" max="24" width="16.1796875" style="1" bestFit="1" customWidth="1"/>
    <col min="25" max="25" width="10.453125" style="1" bestFit="1" customWidth="1"/>
    <col min="26" max="26" width="10.6328125" style="1"/>
    <col min="27" max="27" width="12.81640625" style="1" bestFit="1" customWidth="1"/>
    <col min="28" max="16384" width="10.6328125" style="1"/>
  </cols>
  <sheetData>
    <row r="2" spans="2:26" x14ac:dyDescent="0.35">
      <c r="U2" s="2">
        <f ca="1">TODAY()</f>
        <v>45083</v>
      </c>
      <c r="V2" s="2"/>
    </row>
    <row r="3" spans="2:26" x14ac:dyDescent="0.35">
      <c r="B3" s="10" t="s">
        <v>0</v>
      </c>
      <c r="C3" s="11"/>
      <c r="D3" s="11"/>
      <c r="E3" s="11"/>
      <c r="F3" s="11"/>
      <c r="G3" s="11"/>
      <c r="H3" s="11"/>
      <c r="I3" s="11"/>
      <c r="J3" s="11"/>
      <c r="K3" s="11"/>
      <c r="L3" s="11"/>
      <c r="M3" s="11"/>
      <c r="N3" s="11"/>
      <c r="O3" s="11"/>
      <c r="P3" s="11"/>
      <c r="Q3" s="11"/>
      <c r="R3" s="11"/>
      <c r="S3" s="11"/>
    </row>
    <row r="6" spans="2:26" ht="29" x14ac:dyDescent="0.35">
      <c r="B6" s="6" t="s">
        <v>1</v>
      </c>
      <c r="C6" s="6" t="s">
        <v>2</v>
      </c>
      <c r="D6" s="6" t="s">
        <v>46</v>
      </c>
      <c r="E6" s="6" t="s">
        <v>3</v>
      </c>
      <c r="F6" s="6" t="s">
        <v>4</v>
      </c>
      <c r="G6" s="6" t="s">
        <v>33</v>
      </c>
      <c r="H6" s="6" t="s">
        <v>38</v>
      </c>
      <c r="I6" s="6" t="s">
        <v>34</v>
      </c>
      <c r="J6" s="6" t="s">
        <v>35</v>
      </c>
      <c r="K6" s="6" t="s">
        <v>39</v>
      </c>
      <c r="L6" s="6" t="s">
        <v>5</v>
      </c>
      <c r="M6" s="6" t="s">
        <v>36</v>
      </c>
      <c r="N6" s="6" t="s">
        <v>37</v>
      </c>
      <c r="O6" s="6" t="s">
        <v>40</v>
      </c>
      <c r="P6" s="6" t="s">
        <v>32</v>
      </c>
      <c r="Q6" s="6" t="s">
        <v>6</v>
      </c>
      <c r="R6" s="6" t="s">
        <v>7</v>
      </c>
      <c r="S6" s="6" t="s">
        <v>8</v>
      </c>
      <c r="T6" s="3"/>
    </row>
    <row r="7" spans="2:26" x14ac:dyDescent="0.35">
      <c r="B7">
        <f t="shared" ref="B7:B22" si="0">IF(D7="","",_xlfn.ISOWEEKNUM(D7))</f>
        <v>18</v>
      </c>
      <c r="C7"/>
      <c r="D7" s="4">
        <v>45051</v>
      </c>
      <c r="E7" t="s">
        <v>9</v>
      </c>
      <c r="F7">
        <f t="shared" ref="F7:F22" si="1">IF(G7="","",_xlfn.ISOWEEKNUM(G7))</f>
        <v>19</v>
      </c>
      <c r="G7" s="4">
        <v>45055</v>
      </c>
      <c r="H7" s="5">
        <v>12.62</v>
      </c>
      <c r="I7" s="4">
        <f>WORKDAY.INTL(t_temoins[[#This Row],[DTE REPOS]],_xlfn.XLOOKUP(t_temoins[[#This Row],[PRODUIT]],t_durees[Produits],t_durees[Repos]),1,d.feries)</f>
        <v>45076</v>
      </c>
      <c r="J7" s="4">
        <v>45068</v>
      </c>
      <c r="K7">
        <v>10.99</v>
      </c>
      <c r="L7">
        <f t="shared" ref="L7:L22" si="2">IF(D7="","",(1-K7/H7))</f>
        <v>0.12916006339144204</v>
      </c>
      <c r="M7" s="4">
        <f>WORKDAY.INTL(t_temoins[[#This Row],[DTE REPOS]],_xlfn.XLOOKUP(t_temoins[[#This Row],[PRODUIT]],t_durees[Produits],t_durees[Séchage]),1,d.feries)</f>
        <v>45070</v>
      </c>
      <c r="N7" s="4"/>
      <c r="O7"/>
      <c r="P7">
        <f t="shared" ref="P7:P22" si="3">IF(D7="","",(1-O7/H7)*100)</f>
        <v>100</v>
      </c>
      <c r="Q7" t="s">
        <v>10</v>
      </c>
      <c r="R7" t="s">
        <v>11</v>
      </c>
      <c r="S7" t="s">
        <v>12</v>
      </c>
      <c r="T7" s="2"/>
    </row>
    <row r="8" spans="2:26" x14ac:dyDescent="0.35">
      <c r="B8">
        <f t="shared" si="0"/>
        <v>18</v>
      </c>
      <c r="C8"/>
      <c r="D8" s="4">
        <v>45050</v>
      </c>
      <c r="E8" t="s">
        <v>13</v>
      </c>
      <c r="F8">
        <f t="shared" si="1"/>
        <v>19</v>
      </c>
      <c r="G8" s="4">
        <v>45055</v>
      </c>
      <c r="H8" s="5">
        <v>11.26</v>
      </c>
      <c r="I8" s="4">
        <f>WORKDAY.INTL(t_temoins[[#This Row],[DTE REPOS]],_xlfn.XLOOKUP(t_temoins[[#This Row],[PRODUIT]],t_durees[Produits],t_durees[Repos]),1,d.feries)</f>
        <v>45077</v>
      </c>
      <c r="J8" s="4">
        <v>45069</v>
      </c>
      <c r="K8">
        <v>10.27</v>
      </c>
      <c r="L8">
        <f t="shared" si="2"/>
        <v>8.7921847246891671E-2</v>
      </c>
      <c r="M8" s="4">
        <f>WORKDAY.INTL(t_temoins[[#This Row],[DTE REPOS]],_xlfn.XLOOKUP(t_temoins[[#This Row],[PRODUIT]],t_durees[Produits],t_durees[Séchage]),1,d.feries)</f>
        <v>45097</v>
      </c>
      <c r="N8" s="4"/>
      <c r="O8"/>
      <c r="P8">
        <f t="shared" si="3"/>
        <v>100</v>
      </c>
      <c r="Q8"/>
      <c r="R8"/>
      <c r="S8"/>
      <c r="T8" s="2"/>
      <c r="Z8" s="1" t="s">
        <v>15</v>
      </c>
    </row>
    <row r="9" spans="2:26" x14ac:dyDescent="0.35">
      <c r="B9">
        <f t="shared" si="0"/>
        <v>18</v>
      </c>
      <c r="C9"/>
      <c r="D9" s="4">
        <v>45049</v>
      </c>
      <c r="E9" t="s">
        <v>16</v>
      </c>
      <c r="F9">
        <f t="shared" si="1"/>
        <v>19</v>
      </c>
      <c r="G9" s="4">
        <v>45057</v>
      </c>
      <c r="H9" s="5">
        <v>16.03</v>
      </c>
      <c r="I9" s="4">
        <f>WORKDAY.INTL(t_temoins[[#This Row],[DTE REPOS]],_xlfn.XLOOKUP(t_temoins[[#This Row],[PRODUIT]],t_durees[Produits],t_durees[Repos]),1,d.feries)</f>
        <v>45090</v>
      </c>
      <c r="J9" s="4">
        <v>45078</v>
      </c>
      <c r="K9">
        <v>13.4</v>
      </c>
      <c r="L9">
        <f t="shared" si="2"/>
        <v>0.16406737367436064</v>
      </c>
      <c r="M9" s="4">
        <f>WORKDAY.INTL(t_temoins[[#This Row],[DTE REPOS]],_xlfn.XLOOKUP(t_temoins[[#This Row],[PRODUIT]],t_durees[Produits],t_durees[Séchage]),1,d.feries)</f>
        <v>45104</v>
      </c>
      <c r="N9" s="4"/>
      <c r="O9"/>
      <c r="P9">
        <f t="shared" si="3"/>
        <v>100</v>
      </c>
      <c r="Q9"/>
      <c r="R9"/>
      <c r="S9"/>
      <c r="T9" s="2"/>
      <c r="Z9" s="1" t="s">
        <v>18</v>
      </c>
    </row>
    <row r="10" spans="2:26" x14ac:dyDescent="0.35">
      <c r="B10">
        <f t="shared" si="0"/>
        <v>18</v>
      </c>
      <c r="C10"/>
      <c r="D10" s="4">
        <v>45051</v>
      </c>
      <c r="E10" t="s">
        <v>19</v>
      </c>
      <c r="F10">
        <f t="shared" si="1"/>
        <v>19</v>
      </c>
      <c r="G10" s="4">
        <v>45056</v>
      </c>
      <c r="H10" s="5">
        <v>6.95</v>
      </c>
      <c r="I10" s="4">
        <f>WORKDAY.INTL(t_temoins[[#This Row],[DTE REPOS]],_xlfn.XLOOKUP(t_temoins[[#This Row],[PRODUIT]],t_durees[Produits],t_durees[Repos]),1,d.feries)</f>
        <v>45068</v>
      </c>
      <c r="J10" s="4">
        <v>45063</v>
      </c>
      <c r="K10">
        <v>6.5</v>
      </c>
      <c r="L10">
        <f t="shared" si="2"/>
        <v>6.4748201438848962E-2</v>
      </c>
      <c r="M10" s="4">
        <f>WORKDAY.INTL(t_temoins[[#This Row],[DTE REPOS]],_xlfn.XLOOKUP(t_temoins[[#This Row],[PRODUIT]],t_durees[Produits],t_durees[Séchage]),1,d.feries)</f>
        <v>45089</v>
      </c>
      <c r="N10" s="4"/>
      <c r="O10"/>
      <c r="P10">
        <f t="shared" si="3"/>
        <v>100</v>
      </c>
      <c r="Q10"/>
      <c r="R10"/>
      <c r="S10"/>
      <c r="T10" s="2"/>
    </row>
    <row r="11" spans="2:26" x14ac:dyDescent="0.35">
      <c r="B11">
        <f t="shared" si="0"/>
        <v>19</v>
      </c>
      <c r="C11"/>
      <c r="D11" s="4">
        <v>45058</v>
      </c>
      <c r="E11" t="s">
        <v>9</v>
      </c>
      <c r="F11">
        <f t="shared" si="1"/>
        <v>20</v>
      </c>
      <c r="G11" s="4">
        <v>45061</v>
      </c>
      <c r="H11" s="5">
        <v>13.22</v>
      </c>
      <c r="I11" s="4">
        <f>WORKDAY.INTL(t_temoins[[#This Row],[DTE REPOS]],_xlfn.XLOOKUP(t_temoins[[#This Row],[PRODUIT]],t_durees[Produits],t_durees[Repos]),1,d.feries)</f>
        <v>45082</v>
      </c>
      <c r="J11" s="4">
        <v>45071</v>
      </c>
      <c r="K11">
        <v>11.8</v>
      </c>
      <c r="L11">
        <f t="shared" si="2"/>
        <v>0.10741301059001507</v>
      </c>
      <c r="M11" s="4">
        <f>WORKDAY.INTL(t_temoins[[#This Row],[DTE REPOS]],_xlfn.XLOOKUP(t_temoins[[#This Row],[PRODUIT]],t_durees[Produits],t_durees[Séchage]),1,d.feries)</f>
        <v>45077</v>
      </c>
      <c r="N11" s="4"/>
      <c r="O11"/>
      <c r="P11">
        <f t="shared" si="3"/>
        <v>100</v>
      </c>
      <c r="Q11" t="s">
        <v>10</v>
      </c>
      <c r="R11" t="s">
        <v>11</v>
      </c>
      <c r="S11" t="s">
        <v>22</v>
      </c>
      <c r="T11" s="2"/>
    </row>
    <row r="12" spans="2:26" x14ac:dyDescent="0.35">
      <c r="B12">
        <f t="shared" si="0"/>
        <v>18</v>
      </c>
      <c r="C12"/>
      <c r="D12" s="4">
        <v>45051</v>
      </c>
      <c r="E12" t="s">
        <v>16</v>
      </c>
      <c r="F12">
        <f t="shared" si="1"/>
        <v>20</v>
      </c>
      <c r="G12" s="4">
        <v>45061</v>
      </c>
      <c r="H12" s="5">
        <v>16.16</v>
      </c>
      <c r="I12" s="4">
        <f>WORKDAY.INTL(t_temoins[[#This Row],[DTE REPOS]],_xlfn.XLOOKUP(t_temoins[[#This Row],[PRODUIT]],t_durees[Produits],t_durees[Repos]),1,d.feries)</f>
        <v>45092</v>
      </c>
      <c r="J12" s="4">
        <v>45082</v>
      </c>
      <c r="K12">
        <v>13.24</v>
      </c>
      <c r="L12">
        <f t="shared" si="2"/>
        <v>0.18069306930693074</v>
      </c>
      <c r="M12" s="4">
        <f>WORKDAY.INTL(t_temoins[[#This Row],[DTE REPOS]],_xlfn.XLOOKUP(t_temoins[[#This Row],[PRODUIT]],t_durees[Produits],t_durees[Séchage]),1,d.feries)</f>
        <v>45106</v>
      </c>
      <c r="N12" s="4"/>
      <c r="O12"/>
      <c r="P12">
        <f t="shared" si="3"/>
        <v>100</v>
      </c>
      <c r="Q12"/>
      <c r="R12"/>
      <c r="S12"/>
      <c r="T12" s="2"/>
    </row>
    <row r="13" spans="2:26" x14ac:dyDescent="0.35">
      <c r="B13">
        <f t="shared" si="0"/>
        <v>19</v>
      </c>
      <c r="C13"/>
      <c r="D13" s="4">
        <v>45056</v>
      </c>
      <c r="E13" t="s">
        <v>20</v>
      </c>
      <c r="F13">
        <f t="shared" si="1"/>
        <v>20</v>
      </c>
      <c r="G13" s="4">
        <v>45061</v>
      </c>
      <c r="H13" s="5">
        <v>8.9</v>
      </c>
      <c r="I13" s="4">
        <f>WORKDAY.INTL(t_temoins[[#This Row],[DTE REPOS]],_xlfn.XLOOKUP(t_temoins[[#This Row],[PRODUIT]],t_durees[Produits],t_durees[Repos]),1,d.feries)</f>
        <v>45092</v>
      </c>
      <c r="J13" s="4">
        <v>45082</v>
      </c>
      <c r="K13">
        <v>7.56</v>
      </c>
      <c r="L13">
        <f t="shared" si="2"/>
        <v>0.15056179775280909</v>
      </c>
      <c r="M13" s="4">
        <f>WORKDAY.INTL(t_temoins[[#This Row],[DTE REPOS]],_xlfn.XLOOKUP(t_temoins[[#This Row],[PRODUIT]],t_durees[Produits],t_durees[Séchage]),1,d.feries)</f>
        <v>45112</v>
      </c>
      <c r="N13" s="4"/>
      <c r="O13"/>
      <c r="P13">
        <f t="shared" si="3"/>
        <v>100</v>
      </c>
      <c r="Q13"/>
      <c r="R13"/>
      <c r="S13"/>
      <c r="T13" s="2"/>
    </row>
    <row r="14" spans="2:26" x14ac:dyDescent="0.35">
      <c r="B14">
        <f t="shared" si="0"/>
        <v>19</v>
      </c>
      <c r="C14"/>
      <c r="D14" s="4">
        <v>45058</v>
      </c>
      <c r="E14" t="s">
        <v>13</v>
      </c>
      <c r="F14">
        <f t="shared" si="1"/>
        <v>20</v>
      </c>
      <c r="G14" s="4">
        <v>45063</v>
      </c>
      <c r="H14" s="5">
        <v>8.6999999999999993</v>
      </c>
      <c r="I14" s="4">
        <f>WORKDAY.INTL(t_temoins[[#This Row],[DTE REPOS]],_xlfn.XLOOKUP(t_temoins[[#This Row],[PRODUIT]],t_durees[Produits],t_durees[Repos]),1,d.feries)</f>
        <v>45085</v>
      </c>
      <c r="J14" s="4">
        <v>45077</v>
      </c>
      <c r="K14">
        <v>7.36</v>
      </c>
      <c r="L14">
        <f t="shared" si="2"/>
        <v>0.15402298850574703</v>
      </c>
      <c r="M14" s="4">
        <f>WORKDAY.INTL(t_temoins[[#This Row],[DTE REPOS]],_xlfn.XLOOKUP(t_temoins[[#This Row],[PRODUIT]],t_durees[Produits],t_durees[Séchage]),1,d.feries)</f>
        <v>45105</v>
      </c>
      <c r="N14" s="4"/>
      <c r="O14"/>
      <c r="P14">
        <f t="shared" si="3"/>
        <v>100</v>
      </c>
      <c r="Q14"/>
      <c r="R14"/>
      <c r="S14"/>
      <c r="T14" s="2"/>
    </row>
    <row r="15" spans="2:26" x14ac:dyDescent="0.35">
      <c r="B15">
        <f t="shared" si="0"/>
        <v>20</v>
      </c>
      <c r="C15"/>
      <c r="D15" s="4">
        <v>45063</v>
      </c>
      <c r="E15" t="s">
        <v>19</v>
      </c>
      <c r="F15">
        <f t="shared" si="1"/>
        <v>21</v>
      </c>
      <c r="G15" s="4">
        <v>45068</v>
      </c>
      <c r="H15" s="5">
        <v>7.34</v>
      </c>
      <c r="I15" s="4">
        <f>WORKDAY.INTL(t_temoins[[#This Row],[DTE REPOS]],_xlfn.XLOOKUP(t_temoins[[#This Row],[PRODUIT]],t_durees[Produits],t_durees[Repos]),1,d.feries)</f>
        <v>45078</v>
      </c>
      <c r="J15" s="4">
        <v>45076</v>
      </c>
      <c r="K15">
        <v>5.56</v>
      </c>
      <c r="L15">
        <f t="shared" si="2"/>
        <v>0.24250681198910085</v>
      </c>
      <c r="M15" s="4">
        <f>WORKDAY.INTL(t_temoins[[#This Row],[DTE REPOS]],_xlfn.XLOOKUP(t_temoins[[#This Row],[PRODUIT]],t_durees[Produits],t_durees[Séchage]),1,d.feries)</f>
        <v>45098</v>
      </c>
      <c r="N15" s="4"/>
      <c r="O15"/>
      <c r="P15">
        <f t="shared" si="3"/>
        <v>100</v>
      </c>
      <c r="Q15"/>
      <c r="R15"/>
      <c r="S15"/>
      <c r="T15" s="2"/>
    </row>
    <row r="16" spans="2:26" x14ac:dyDescent="0.35">
      <c r="B16">
        <f t="shared" si="0"/>
        <v>20</v>
      </c>
      <c r="C16"/>
      <c r="D16" s="4">
        <v>45065</v>
      </c>
      <c r="E16" t="s">
        <v>9</v>
      </c>
      <c r="F16">
        <f t="shared" si="1"/>
        <v>21</v>
      </c>
      <c r="G16" s="4">
        <v>45068</v>
      </c>
      <c r="H16" s="5">
        <v>11.3</v>
      </c>
      <c r="I16" s="4">
        <f>WORKDAY.INTL(t_temoins[[#This Row],[DTE REPOS]],_xlfn.XLOOKUP(t_temoins[[#This Row],[PRODUIT]],t_durees[Produits],t_durees[Repos]),1,d.feries)</f>
        <v>45086</v>
      </c>
      <c r="J16" s="4">
        <v>45077</v>
      </c>
      <c r="K16">
        <v>9.56</v>
      </c>
      <c r="L16">
        <f t="shared" si="2"/>
        <v>0.15398230088495579</v>
      </c>
      <c r="M16" s="4">
        <f>WORKDAY.INTL(t_temoins[[#This Row],[DTE REPOS]],_xlfn.XLOOKUP(t_temoins[[#This Row],[PRODUIT]],t_durees[Produits],t_durees[Séchage]),1,d.feries)</f>
        <v>45083</v>
      </c>
      <c r="N16" s="4"/>
      <c r="O16"/>
      <c r="P16">
        <f t="shared" si="3"/>
        <v>100</v>
      </c>
      <c r="Q16" t="s">
        <v>10</v>
      </c>
      <c r="R16" t="s">
        <v>11</v>
      </c>
      <c r="S16" t="s">
        <v>22</v>
      </c>
      <c r="T16" s="2"/>
    </row>
    <row r="17" spans="2:20" x14ac:dyDescent="0.35">
      <c r="B17">
        <f t="shared" si="0"/>
        <v>20</v>
      </c>
      <c r="C17"/>
      <c r="D17" s="4">
        <v>45061</v>
      </c>
      <c r="E17" t="s">
        <v>16</v>
      </c>
      <c r="F17">
        <f t="shared" si="1"/>
        <v>21</v>
      </c>
      <c r="G17" s="4">
        <v>45068</v>
      </c>
      <c r="H17" s="5">
        <v>16.12</v>
      </c>
      <c r="I17" s="4">
        <f>WORKDAY.INTL(t_temoins[[#This Row],[DTE REPOS]],_xlfn.XLOOKUP(t_temoins[[#This Row],[PRODUIT]],t_durees[Produits],t_durees[Repos]),1,d.feries)</f>
        <v>45098</v>
      </c>
      <c r="J17" s="4"/>
      <c r="K17"/>
      <c r="L17">
        <f t="shared" si="2"/>
        <v>1</v>
      </c>
      <c r="M17" s="4">
        <f>WORKDAY.INTL(t_temoins[[#This Row],[DTE REPOS]],_xlfn.XLOOKUP(t_temoins[[#This Row],[PRODUIT]],t_durees[Produits],t_durees[Séchage]),1,d.feries)</f>
        <v>45112</v>
      </c>
      <c r="N17" s="4"/>
      <c r="O17"/>
      <c r="P17">
        <f t="shared" si="3"/>
        <v>100</v>
      </c>
      <c r="Q17"/>
      <c r="R17"/>
      <c r="S17"/>
      <c r="T17" s="2"/>
    </row>
    <row r="18" spans="2:20" x14ac:dyDescent="0.35">
      <c r="B18">
        <f t="shared" si="0"/>
        <v>20</v>
      </c>
      <c r="C18"/>
      <c r="D18" s="4">
        <v>45063</v>
      </c>
      <c r="E18" t="s">
        <v>13</v>
      </c>
      <c r="F18">
        <f t="shared" si="1"/>
        <v>21</v>
      </c>
      <c r="G18" s="4">
        <v>45072</v>
      </c>
      <c r="H18" s="5">
        <v>10.18</v>
      </c>
      <c r="I18" s="4">
        <f>WORKDAY.INTL(t_temoins[[#This Row],[DTE REPOS]],_xlfn.XLOOKUP(t_temoins[[#This Row],[PRODUIT]],t_durees[Produits],t_durees[Repos]),1,d.feries)</f>
        <v>45093</v>
      </c>
      <c r="J18" s="4"/>
      <c r="K18"/>
      <c r="L18">
        <f t="shared" si="2"/>
        <v>1</v>
      </c>
      <c r="M18" s="4">
        <f>WORKDAY.INTL(t_temoins[[#This Row],[DTE REPOS]],_xlfn.XLOOKUP(t_temoins[[#This Row],[PRODUIT]],t_durees[Produits],t_durees[Séchage]),1,d.feries)</f>
        <v>45113</v>
      </c>
      <c r="N18" s="4"/>
      <c r="O18"/>
      <c r="P18">
        <f t="shared" si="3"/>
        <v>100</v>
      </c>
      <c r="Q18"/>
      <c r="R18"/>
      <c r="S18"/>
      <c r="T18" s="2"/>
    </row>
    <row r="19" spans="2:20" x14ac:dyDescent="0.35">
      <c r="B19">
        <f t="shared" si="0"/>
        <v>20</v>
      </c>
      <c r="C19"/>
      <c r="D19" s="4">
        <v>45063</v>
      </c>
      <c r="E19" t="s">
        <v>13</v>
      </c>
      <c r="F19">
        <f t="shared" si="1"/>
        <v>22</v>
      </c>
      <c r="G19" s="4">
        <v>45076</v>
      </c>
      <c r="H19" s="5">
        <v>10.199999999999999</v>
      </c>
      <c r="I19" s="4">
        <f>WORKDAY.INTL(t_temoins[[#This Row],[DTE REPOS]],_xlfn.XLOOKUP(t_temoins[[#This Row],[PRODUIT]],t_durees[Produits],t_durees[Repos]),1,d.feries)</f>
        <v>45096</v>
      </c>
      <c r="J19" s="4"/>
      <c r="K19"/>
      <c r="L19">
        <f t="shared" si="2"/>
        <v>1</v>
      </c>
      <c r="M19" s="4">
        <f>WORKDAY.INTL(t_temoins[[#This Row],[DTE REPOS]],_xlfn.XLOOKUP(t_temoins[[#This Row],[PRODUIT]],t_durees[Produits],t_durees[Séchage]),1,d.feries)</f>
        <v>45114</v>
      </c>
      <c r="N19" s="4"/>
      <c r="O19"/>
      <c r="P19">
        <f t="shared" si="3"/>
        <v>100</v>
      </c>
      <c r="Q19"/>
      <c r="R19"/>
      <c r="S19"/>
      <c r="T19" s="2"/>
    </row>
    <row r="20" spans="2:20" x14ac:dyDescent="0.35">
      <c r="B20">
        <f t="shared" si="0"/>
        <v>21</v>
      </c>
      <c r="C20"/>
      <c r="D20" s="4">
        <v>45072</v>
      </c>
      <c r="E20" t="s">
        <v>9</v>
      </c>
      <c r="F20">
        <f t="shared" si="1"/>
        <v>22</v>
      </c>
      <c r="G20" s="4">
        <v>45076</v>
      </c>
      <c r="H20" s="5">
        <v>11.32</v>
      </c>
      <c r="I20" s="4">
        <f>WORKDAY.INTL(t_temoins[[#This Row],[DTE REPOS]],_xlfn.XLOOKUP(t_temoins[[#This Row],[PRODUIT]],t_durees[Produits],t_durees[Repos]),1,d.feries)</f>
        <v>45093</v>
      </c>
      <c r="J20" s="4"/>
      <c r="K20"/>
      <c r="L20">
        <f t="shared" si="2"/>
        <v>1</v>
      </c>
      <c r="M20" s="4">
        <f>WORKDAY.INTL(t_temoins[[#This Row],[DTE REPOS]],_xlfn.XLOOKUP(t_temoins[[#This Row],[PRODUIT]],t_durees[Produits],t_durees[Séchage]),1,d.feries)</f>
        <v>45090</v>
      </c>
      <c r="N20" s="4"/>
      <c r="O20"/>
      <c r="P20">
        <f t="shared" si="3"/>
        <v>100</v>
      </c>
      <c r="Q20"/>
      <c r="R20"/>
      <c r="S20"/>
      <c r="T20" s="2"/>
    </row>
    <row r="21" spans="2:20" x14ac:dyDescent="0.35">
      <c r="B21">
        <f t="shared" si="0"/>
        <v>21</v>
      </c>
      <c r="C21"/>
      <c r="D21" s="4">
        <v>45070</v>
      </c>
      <c r="E21" t="s">
        <v>16</v>
      </c>
      <c r="F21">
        <f t="shared" si="1"/>
        <v>22</v>
      </c>
      <c r="G21" s="4">
        <v>45078</v>
      </c>
      <c r="H21" s="5">
        <v>16.399999999999999</v>
      </c>
      <c r="I21" s="4">
        <f>WORKDAY.INTL(t_temoins[[#This Row],[DTE REPOS]],_xlfn.XLOOKUP(t_temoins[[#This Row],[PRODUIT]],t_durees[Produits],t_durees[Repos]),1,d.feries)</f>
        <v>45107</v>
      </c>
      <c r="J21" s="4"/>
      <c r="K21"/>
      <c r="L21">
        <f t="shared" si="2"/>
        <v>1</v>
      </c>
      <c r="M21" s="4">
        <f>WORKDAY.INTL(t_temoins[[#This Row],[DTE REPOS]],_xlfn.XLOOKUP(t_temoins[[#This Row],[PRODUIT]],t_durees[Produits],t_durees[Séchage]),1,d.feries)</f>
        <v>45124</v>
      </c>
      <c r="N21" s="4"/>
      <c r="O21"/>
      <c r="P21">
        <f t="shared" si="3"/>
        <v>100</v>
      </c>
      <c r="Q21"/>
      <c r="R21"/>
      <c r="S21"/>
      <c r="T21" s="2"/>
    </row>
    <row r="22" spans="2:20" x14ac:dyDescent="0.35">
      <c r="B22">
        <f t="shared" si="0"/>
        <v>22</v>
      </c>
      <c r="C22"/>
      <c r="D22" s="4">
        <v>45079</v>
      </c>
      <c r="E22" t="s">
        <v>9</v>
      </c>
      <c r="F22">
        <f t="shared" si="1"/>
        <v>23</v>
      </c>
      <c r="G22" s="4">
        <v>45082</v>
      </c>
      <c r="H22" s="5">
        <v>11.02</v>
      </c>
      <c r="I22" s="4">
        <f>WORKDAY.INTL(t_temoins[[#This Row],[DTE REPOS]],_xlfn.XLOOKUP(t_temoins[[#This Row],[PRODUIT]],t_durees[Produits],t_durees[Repos]),1,d.feries)</f>
        <v>45099</v>
      </c>
      <c r="J22" s="4"/>
      <c r="K22"/>
      <c r="L22">
        <f t="shared" si="2"/>
        <v>1</v>
      </c>
      <c r="M22" s="4">
        <f>WORKDAY.INTL(t_temoins[[#This Row],[DTE REPOS]],_xlfn.XLOOKUP(t_temoins[[#This Row],[PRODUIT]],t_durees[Produits],t_durees[Séchage]),1,d.feries)</f>
        <v>45096</v>
      </c>
      <c r="N22" s="4"/>
      <c r="O22"/>
      <c r="P22">
        <f t="shared" si="3"/>
        <v>100</v>
      </c>
      <c r="Q22"/>
      <c r="R22"/>
      <c r="S22"/>
      <c r="T22" s="2"/>
    </row>
    <row r="25" spans="2:20" x14ac:dyDescent="0.35">
      <c r="I25" s="2"/>
    </row>
    <row r="26" spans="2:20" x14ac:dyDescent="0.35">
      <c r="I26" s="2"/>
    </row>
    <row r="27" spans="2:20" x14ac:dyDescent="0.35">
      <c r="I27" s="2"/>
    </row>
    <row r="28" spans="2:20" x14ac:dyDescent="0.35">
      <c r="I28" s="2"/>
    </row>
    <row r="29" spans="2:20" x14ac:dyDescent="0.35">
      <c r="I29" s="2"/>
    </row>
    <row r="30" spans="2:20" x14ac:dyDescent="0.35">
      <c r="I30" s="2"/>
    </row>
    <row r="31" spans="2:20" x14ac:dyDescent="0.35">
      <c r="I31" s="2"/>
    </row>
    <row r="32" spans="2:20" x14ac:dyDescent="0.35">
      <c r="I32" s="2"/>
    </row>
    <row r="33" spans="9:9" x14ac:dyDescent="0.35">
      <c r="I33" s="2"/>
    </row>
    <row r="34" spans="9:9" x14ac:dyDescent="0.35">
      <c r="I34" s="2"/>
    </row>
    <row r="35" spans="9:9" x14ac:dyDescent="0.35">
      <c r="I35" s="2"/>
    </row>
    <row r="36" spans="9:9" x14ac:dyDescent="0.35">
      <c r="I36" s="2"/>
    </row>
    <row r="37" spans="9:9" x14ac:dyDescent="0.35">
      <c r="I37" s="2"/>
    </row>
    <row r="38" spans="9:9" x14ac:dyDescent="0.35">
      <c r="I38" s="2"/>
    </row>
    <row r="39" spans="9:9" x14ac:dyDescent="0.35">
      <c r="I39" s="2"/>
    </row>
    <row r="40" spans="9:9" x14ac:dyDescent="0.35">
      <c r="I40" s="2"/>
    </row>
    <row r="41" spans="9:9" x14ac:dyDescent="0.35">
      <c r="I41" s="2"/>
    </row>
  </sheetData>
  <mergeCells count="1">
    <mergeCell ref="B3:S3"/>
  </mergeCells>
  <conditionalFormatting sqref="I7:I22 M7:M22">
    <cfRule type="cellIs" dxfId="3" priority="1" operator="equal">
      <formula>$U$2</formula>
    </cfRule>
  </conditionalFormatting>
  <conditionalFormatting sqref="L7:L22">
    <cfRule type="cellIs" dxfId="2" priority="4" operator="lessThan">
      <formula>100</formula>
    </cfRule>
  </conditionalFormatting>
  <conditionalFormatting sqref="P7:P22">
    <cfRule type="cellIs" dxfId="1" priority="3" operator="lessThan">
      <formula>100</formula>
    </cfRule>
  </conditionalFormatting>
  <conditionalFormatting sqref="Q7:Q22">
    <cfRule type="cellIs" dxfId="0" priority="2" operator="equal">
      <formula>"NON"</formula>
    </cfRule>
  </conditionalFormatting>
  <dataValidations disablePrompts="1" count="1">
    <dataValidation type="list" allowBlank="1" showInputMessage="1" showErrorMessage="1" sqref="E7:E22" xr:uid="{F12C5A3B-7261-4E6E-937D-66537F27F3D3}">
      <formula1>$U$13:$U$13</formula1>
    </dataValidation>
  </dataValidations>
  <pageMargins left="0.7" right="0.7" top="0.75" bottom="0.75" header="0.3" footer="0.3"/>
  <pageSetup paperSize="9" orientation="portrait" horizontalDpi="1200" verticalDpi="1200" r:id="rId1"/>
  <drawing r:id="rId2"/>
  <legacyDrawing r:id="rId3"/>
  <controls>
    <mc:AlternateContent xmlns:mc="http://schemas.openxmlformats.org/markup-compatibility/2006">
      <mc:Choice Requires="x14">
        <control shapeId="1025" r:id="rId4" name="CommandButton1">
          <controlPr defaultSize="0" autoLine="0" r:id="rId5">
            <anchor moveWithCells="1">
              <from>
                <xdr:col>3</xdr:col>
                <xdr:colOff>0</xdr:colOff>
                <xdr:row>0</xdr:row>
                <xdr:rowOff>12700</xdr:rowOff>
              </from>
              <to>
                <xdr:col>3</xdr:col>
                <xdr:colOff>501650</xdr:colOff>
                <xdr:row>1</xdr:row>
                <xdr:rowOff>152400</xdr:rowOff>
              </to>
            </anchor>
          </controlPr>
        </control>
      </mc:Choice>
      <mc:Fallback>
        <control shapeId="1025" r:id="rId4" name="CommandButton1"/>
      </mc:Fallback>
    </mc:AlternateContent>
  </controls>
  <tableParts count="1">
    <tablePart r:id="rId6"/>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EBCEDC-985A-40FC-9D51-BE6210DCB57C}">
  <dimension ref="B5:G16"/>
  <sheetViews>
    <sheetView showGridLines="0" workbookViewId="0">
      <selection activeCell="G17" sqref="G17"/>
    </sheetView>
  </sheetViews>
  <sheetFormatPr defaultRowHeight="13" x14ac:dyDescent="0.3"/>
  <cols>
    <col min="1" max="1" width="8.7265625" style="7"/>
    <col min="2" max="2" width="16.1796875" style="7" bestFit="1" customWidth="1"/>
    <col min="3" max="3" width="10.453125" style="7" bestFit="1" customWidth="1"/>
    <col min="4" max="4" width="8.7265625" style="7"/>
    <col min="5" max="5" width="20.453125" style="7" bestFit="1" customWidth="1"/>
    <col min="6" max="6" width="7.90625" style="7" customWidth="1"/>
    <col min="7" max="16384" width="8.7265625" style="7"/>
  </cols>
  <sheetData>
    <row r="5" spans="2:7" ht="14.5" x14ac:dyDescent="0.35">
      <c r="B5" s="8" t="s">
        <v>45</v>
      </c>
      <c r="C5" s="8" t="s">
        <v>44</v>
      </c>
      <c r="E5" t="s">
        <v>41</v>
      </c>
      <c r="F5" t="s">
        <v>42</v>
      </c>
      <c r="G5" s="7" t="s">
        <v>43</v>
      </c>
    </row>
    <row r="6" spans="2:7" ht="14.5" x14ac:dyDescent="0.35">
      <c r="B6" t="s">
        <v>14</v>
      </c>
      <c r="C6" s="4">
        <v>44927</v>
      </c>
      <c r="E6" t="s">
        <v>9</v>
      </c>
      <c r="F6">
        <v>13</v>
      </c>
      <c r="G6" s="7">
        <v>10</v>
      </c>
    </row>
    <row r="7" spans="2:7" ht="14.5" x14ac:dyDescent="0.35">
      <c r="B7" t="s">
        <v>17</v>
      </c>
      <c r="C7" s="4">
        <v>45031</v>
      </c>
      <c r="E7" t="s">
        <v>13</v>
      </c>
      <c r="F7">
        <v>14</v>
      </c>
      <c r="G7" s="7">
        <v>28</v>
      </c>
    </row>
    <row r="8" spans="2:7" ht="14.5" x14ac:dyDescent="0.35">
      <c r="B8" t="s">
        <v>21</v>
      </c>
      <c r="C8" s="4">
        <v>45047</v>
      </c>
      <c r="E8" t="s">
        <v>16</v>
      </c>
      <c r="F8">
        <v>21</v>
      </c>
      <c r="G8" s="7">
        <v>31</v>
      </c>
    </row>
    <row r="9" spans="2:7" ht="14.5" x14ac:dyDescent="0.35">
      <c r="B9" t="s">
        <v>23</v>
      </c>
      <c r="C9" s="4">
        <v>45054</v>
      </c>
      <c r="E9" t="s">
        <v>20</v>
      </c>
      <c r="F9">
        <v>21</v>
      </c>
      <c r="G9" s="7">
        <v>35</v>
      </c>
    </row>
    <row r="10" spans="2:7" ht="14.5" x14ac:dyDescent="0.35">
      <c r="B10" t="s">
        <v>25</v>
      </c>
      <c r="C10" s="4">
        <v>45064</v>
      </c>
      <c r="E10" t="s">
        <v>19</v>
      </c>
      <c r="F10">
        <v>7</v>
      </c>
      <c r="G10" s="7">
        <v>21</v>
      </c>
    </row>
    <row r="11" spans="2:7" ht="14.5" x14ac:dyDescent="0.35">
      <c r="B11" t="s">
        <v>26</v>
      </c>
      <c r="C11" s="4">
        <v>45075</v>
      </c>
      <c r="E11" t="s">
        <v>24</v>
      </c>
      <c r="F11">
        <v>14</v>
      </c>
      <c r="G11" s="7">
        <v>28</v>
      </c>
    </row>
    <row r="12" spans="2:7" ht="14.5" x14ac:dyDescent="0.35">
      <c r="B12" s="9" t="s">
        <v>27</v>
      </c>
      <c r="C12" s="4">
        <v>45121</v>
      </c>
    </row>
    <row r="13" spans="2:7" ht="14.5" x14ac:dyDescent="0.35">
      <c r="B13" t="s">
        <v>28</v>
      </c>
      <c r="C13" s="4">
        <v>45153</v>
      </c>
    </row>
    <row r="14" spans="2:7" ht="14.5" x14ac:dyDescent="0.35">
      <c r="B14" t="s">
        <v>29</v>
      </c>
      <c r="C14" s="4">
        <v>45231</v>
      </c>
    </row>
    <row r="15" spans="2:7" ht="14.5" x14ac:dyDescent="0.35">
      <c r="B15" t="s">
        <v>30</v>
      </c>
      <c r="C15" s="4">
        <v>45241</v>
      </c>
    </row>
    <row r="16" spans="2:7" ht="14.5" x14ac:dyDescent="0.35">
      <c r="B16" t="s">
        <v>31</v>
      </c>
      <c r="C16" s="4">
        <v>45285</v>
      </c>
    </row>
  </sheetData>
  <pageMargins left="0.7" right="0.7" top="0.75" bottom="0.75" header="0.3" footer="0.3"/>
  <pageSetup paperSize="9" orientation="portrait" r:id="rId1"/>
  <tableParts count="2">
    <tablePart r:id="rId2"/>
    <tablePart r:id="rId3"/>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BD_TEMOINS</vt:lpstr>
      <vt:lpstr>Sheet1</vt:lpstr>
      <vt:lpstr>d.feries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Christophe Wolf</dc:creator>
  <cp:lastModifiedBy>Jean-Eric</cp:lastModifiedBy>
  <dcterms:created xsi:type="dcterms:W3CDTF">2023-06-06T06:23:38Z</dcterms:created>
  <dcterms:modified xsi:type="dcterms:W3CDTF">2023-06-06T07:45:37Z</dcterms:modified>
</cp:coreProperties>
</file>