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15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3951AE6-CA41-4FB3-A661-E2DE2ABD2FFB}" xr6:coauthVersionLast="47" xr6:coauthVersionMax="47" xr10:uidLastSave="{00000000-0000-0000-0000-000000000000}"/>
  <bookViews>
    <workbookView xWindow="-110" yWindow="-110" windowWidth="25820" windowHeight="16220" tabRatio="639" xr2:uid="{00000000-000D-0000-FFFF-FFFF00000000}"/>
  </bookViews>
  <sheets>
    <sheet name="Appels de fonds" sheetId="35" r:id="rId1"/>
    <sheet name="Liste des subventions" sheetId="34" r:id="rId2"/>
    <sheet name="CILGERE" sheetId="12" state="hidden" r:id="rId3"/>
  </sheets>
  <definedNames>
    <definedName name="Bdgt_ADEME">#REF!</definedName>
    <definedName name="Bdgt_CAF">#REF!</definedName>
    <definedName name="Bdgt_DIECCTE">#REF!</definedName>
    <definedName name="Bdgt_EAU">#REF!</definedName>
    <definedName name="Bdgt_EDF">#REF!</definedName>
    <definedName name="Bdgt_ETG_SALE">#REF!</definedName>
    <definedName name="Bdgt_FEDER">#REF!</definedName>
    <definedName name="Bdgt_FRAFU">#REF!</definedName>
    <definedName name="Bdgt_LBU">#REF!</definedName>
    <definedName name="Bdgt_P_Ile">#REF!</definedName>
    <definedName name="Bdgt_Rectorat">#REF!</definedName>
    <definedName name="Bdgt_Region">#REF!</definedName>
    <definedName name="Bdgt_Rehab">#REF!</definedName>
    <definedName name="Bdgt_ST_JO">#REF!</definedName>
    <definedName name="Bdgt_ST_LEU">#REF!</definedName>
    <definedName name="Bdgt_TCO">#REF!</definedName>
    <definedName name="Date_AF_ETG_SALE">#REF!</definedName>
    <definedName name="Date_AF_FRAFU">#REF!</definedName>
    <definedName name="DateAF">#REF!</definedName>
    <definedName name="DateAF_ADEME">#REF!</definedName>
    <definedName name="DateAF_CAF">#REF!</definedName>
    <definedName name="DateAF_CIVIS">#REF!</definedName>
    <definedName name="DateAF_EAU">#REF!</definedName>
    <definedName name="DateAF_EDF">#REF!</definedName>
    <definedName name="DateAF_FEDER">#REF!</definedName>
    <definedName name="DateAF_LBU">#REF!</definedName>
    <definedName name="DateAF_LBU_rehab">#REF!</definedName>
    <definedName name="DateAF_P_ILE">#REF!</definedName>
    <definedName name="DateAF_Rectorat">#REF!</definedName>
    <definedName name="DateAF_Region">#REF!</definedName>
    <definedName name="DateAF_ST_JOSEPH">#REF!</definedName>
    <definedName name="DateAF_ST_LEU">#REF!</definedName>
    <definedName name="DateAF_Tampon">#REF!</definedName>
    <definedName name="DateAF_TCO">#REF!</definedName>
    <definedName name="DatePmt">#REF!</definedName>
    <definedName name="DatePmt_ADEME">#REF!</definedName>
    <definedName name="DatePmt_caf">#REF!</definedName>
    <definedName name="DatePmt_CIVIS">#REF!</definedName>
    <definedName name="DatePmt_DIECCTE">#REF!</definedName>
    <definedName name="DatePmt_EAU">#REF!</definedName>
    <definedName name="DatePmt_EDF">#REF!</definedName>
    <definedName name="DatePmt_ETG_SALE">#REF!</definedName>
    <definedName name="DatePmt_FEDER">#REF!</definedName>
    <definedName name="DatePmt_LBU">#REF!</definedName>
    <definedName name="DatePmt_P_ILE">#REF!</definedName>
    <definedName name="DatePmt_Rectorat">#REF!</definedName>
    <definedName name="DatePmt_Region">#REF!</definedName>
    <definedName name="DatePmt_ST_JOSEPH">#REF!</definedName>
    <definedName name="DatePmt_ST_LEU">#REF!</definedName>
    <definedName name="DatePmt_TAMPON">#REF!</definedName>
    <definedName name="DatePmt_TCO">#REF!</definedName>
    <definedName name="DatePmtRehab">#REF!</definedName>
    <definedName name="MontantAF">#REF!</definedName>
    <definedName name="MontantAF_ADEME">#REF!</definedName>
    <definedName name="MontantAF_CAF">#REF!</definedName>
    <definedName name="MontantAF_CIVIS">#REF!</definedName>
    <definedName name="MontantAF_EAU">#REF!</definedName>
    <definedName name="MontantAF_EDF">#REF!</definedName>
    <definedName name="MontantAF_ETG_SALE">#REF!</definedName>
    <definedName name="MontantAF_FEDER">#REF!</definedName>
    <definedName name="MontantAF_FRAFU">#REF!</definedName>
    <definedName name="MontantAF_LBU">#REF!</definedName>
    <definedName name="MontantAF_LBU_rehab">#REF!</definedName>
    <definedName name="MontantAF_P_ILE">#REF!</definedName>
    <definedName name="MontantAF_Rectorat">#REF!</definedName>
    <definedName name="MontantAF_Region">#REF!</definedName>
    <definedName name="MontantAF_ST_JOSEPH">#REF!</definedName>
    <definedName name="MontantAF_ST_LEU">#REF!</definedName>
    <definedName name="MontantAF_Tampon">#REF!</definedName>
    <definedName name="MontantAF_TCO">#REF!</definedName>
    <definedName name="MontantPaye">#REF!</definedName>
    <definedName name="MontantPayeRehab">#REF!</definedName>
    <definedName name="MtntPaye_ADEME">#REF!</definedName>
    <definedName name="MtntPaye_CAF">#REF!</definedName>
    <definedName name="MtntPaye_CIVIS">#REF!</definedName>
    <definedName name="MtntPaye_DIECCTE">#REF!</definedName>
    <definedName name="MtntPaye_EAU">#REF!</definedName>
    <definedName name="MtntPaye_EDF">#REF!</definedName>
    <definedName name="MtntPaye_ETG_SALE">#REF!</definedName>
    <definedName name="MtntPaye_FEDER">#REF!</definedName>
    <definedName name="MtntPaye_LBU">#REF!</definedName>
    <definedName name="MtntPaye_P_ILE">#REF!</definedName>
    <definedName name="MtntPaye_Rectorat">#REF!</definedName>
    <definedName name="MtntPaye_Region">#REF!</definedName>
    <definedName name="MtntPaye_ST_JOSEPH">#REF!</definedName>
    <definedName name="MtntPaye_ST_LEU">#REF!</definedName>
    <definedName name="MtntPaye_TAMPON">#REF!</definedName>
    <definedName name="MtntPaye_TCO">#REF!</definedName>
    <definedName name="OP_ADEME">#REF!</definedName>
    <definedName name="OP_CAF">#REF!</definedName>
    <definedName name="OP_CIVIS">#REF!</definedName>
    <definedName name="OP_DIECCTE">#REF!</definedName>
    <definedName name="OP_EAU">#REF!</definedName>
    <definedName name="OP_EDF">#REF!</definedName>
    <definedName name="OP_ETG_SALE">#REF!</definedName>
    <definedName name="OP_FEDER">#REF!</definedName>
    <definedName name="OP_FRAFU">#REF!</definedName>
    <definedName name="OP_LBU">#REF!</definedName>
    <definedName name="OP_P_Ile">#REF!</definedName>
    <definedName name="OP_Rectorat">#REF!</definedName>
    <definedName name="OP_Region">#REF!</definedName>
    <definedName name="OP_Rehab">#REF!</definedName>
    <definedName name="OP_ST_JO">#REF!</definedName>
    <definedName name="OP_ST_LEU">#REF!</definedName>
    <definedName name="OP_TAMPON">#REF!</definedName>
    <definedName name="OP_TC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35" l="1"/>
  <c r="C2" i="35"/>
  <c r="C4" i="35"/>
  <c r="B2" i="35"/>
  <c r="B3" i="35"/>
  <c r="B4" i="35"/>
  <c r="H2" i="34"/>
  <c r="I2" i="34" s="1"/>
  <c r="E2" i="34"/>
  <c r="L2" i="34" l="1"/>
  <c r="M2" i="34"/>
  <c r="N2" i="34" s="1"/>
  <c r="H15" i="12" l="1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L15" i="12"/>
  <c r="K15" i="12"/>
  <c r="K16" i="12"/>
</calcChain>
</file>

<file path=xl/sharedStrings.xml><?xml version="1.0" encoding="utf-8"?>
<sst xmlns="http://schemas.openxmlformats.org/spreadsheetml/2006/main" count="45" uniqueCount="37">
  <si>
    <t>Libellé</t>
  </si>
  <si>
    <t>Montant</t>
  </si>
  <si>
    <t>Opération</t>
  </si>
  <si>
    <t xml:space="preserve">N° </t>
  </si>
  <si>
    <t xml:space="preserve">APPELS DE FONDS </t>
  </si>
  <si>
    <t>CHALOUPE</t>
  </si>
  <si>
    <t>BUDGET</t>
  </si>
  <si>
    <t>RESTE A PERCEVOIR</t>
  </si>
  <si>
    <t>Payé</t>
  </si>
  <si>
    <t>Date</t>
  </si>
  <si>
    <t>Nbre js d'impayés</t>
  </si>
  <si>
    <t>Non appelé</t>
  </si>
  <si>
    <t>A payer</t>
  </si>
  <si>
    <t>Signature</t>
  </si>
  <si>
    <t>P'TIT CANAL</t>
  </si>
  <si>
    <t>AVENUE RAYMOND BARRE</t>
  </si>
  <si>
    <t>ETAT DES CREANCES : CILGERE</t>
  </si>
  <si>
    <t xml:space="preserve">Date OS </t>
  </si>
  <si>
    <t>100 MARCHES (10 LLS)</t>
  </si>
  <si>
    <t>Date limite DROC (12 mois)</t>
  </si>
  <si>
    <t>SHLS N° 17-0445</t>
  </si>
  <si>
    <t>Date limite DAT (2 ans à la signature de la convention)</t>
  </si>
  <si>
    <t>LBU REHAB</t>
  </si>
  <si>
    <t>OPERATION</t>
  </si>
  <si>
    <t>Date DAT/PV RECEPTION</t>
  </si>
  <si>
    <t>Date de la DROC/PV OUVERTURE CHANTIER</t>
  </si>
  <si>
    <t>Date AF</t>
  </si>
  <si>
    <t>N° ARRETE</t>
  </si>
  <si>
    <t>DATE SIGNATURE</t>
  </si>
  <si>
    <t>Date limite DAT prorogée</t>
  </si>
  <si>
    <t>Type subventions</t>
  </si>
  <si>
    <t>Montant subvention</t>
  </si>
  <si>
    <t>Date versement</t>
  </si>
  <si>
    <t>Montant appelé</t>
  </si>
  <si>
    <t>Montant perçu</t>
  </si>
  <si>
    <t>Reste à percevoir</t>
  </si>
  <si>
    <t>Reste à appeler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</si>
</sst>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/yy;@"/>
  </numFmts>
  <fonts count="6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/>
    <xf numFmtId="4" fontId="2" fillId="2" borderId="2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4" fontId="2" fillId="2" borderId="9" xfId="0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vertical="center" wrapText="1"/>
    </xf>
    <xf numFmtId="14" fontId="1" fillId="0" borderId="6" xfId="0" applyNumberFormat="1" applyFont="1" applyBorder="1"/>
    <xf numFmtId="4" fontId="1" fillId="0" borderId="6" xfId="0" applyNumberFormat="1" applyFont="1" applyBorder="1"/>
    <xf numFmtId="4" fontId="2" fillId="0" borderId="1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4" fontId="2" fillId="0" borderId="0" xfId="0" applyNumberFormat="1" applyFont="1"/>
    <xf numFmtId="4" fontId="2" fillId="0" borderId="6" xfId="0" applyNumberFormat="1" applyFont="1" applyBorder="1"/>
    <xf numFmtId="4" fontId="1" fillId="0" borderId="1" xfId="0" applyNumberFormat="1" applyFont="1" applyBorder="1"/>
    <xf numFmtId="4" fontId="1" fillId="0" borderId="0" xfId="0" applyNumberFormat="1" applyFont="1"/>
    <xf numFmtId="14" fontId="1" fillId="0" borderId="1" xfId="0" applyNumberFormat="1" applyFont="1" applyBorder="1"/>
    <xf numFmtId="4" fontId="2" fillId="0" borderId="2" xfId="0" applyNumberFormat="1" applyFont="1" applyBorder="1"/>
    <xf numFmtId="0" fontId="1" fillId="0" borderId="6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" fillId="0" borderId="4" xfId="0" applyFont="1" applyBorder="1"/>
    <xf numFmtId="10" fontId="1" fillId="0" borderId="0" xfId="0" applyNumberFormat="1" applyFont="1"/>
    <xf numFmtId="14" fontId="1" fillId="0" borderId="0" xfId="0" applyNumberFormat="1" applyFont="1" applyAlignment="1">
      <alignment horizontal="center" vertical="top"/>
    </xf>
    <xf numFmtId="0" fontId="1" fillId="0" borderId="6" xfId="0" applyFont="1" applyBorder="1" applyAlignment="1">
      <alignment vertical="center" wrapText="1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4" fontId="1" fillId="0" borderId="6" xfId="0" applyNumberFormat="1" applyFont="1" applyBorder="1"/>
    <xf numFmtId="14" fontId="2" fillId="0" borderId="1" xfId="0" applyNumberFormat="1" applyFont="1" applyBorder="1"/>
    <xf numFmtId="0" fontId="0" fillId="0" borderId="0" xfId="0" applyAlignment="1">
      <alignment horizontal="center"/>
    </xf>
    <xf numFmtId="3" fontId="0" fillId="0" borderId="0" xfId="0" applyNumberForma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4" fontId="2" fillId="3" borderId="8" xfId="0" applyNumberFormat="1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</cellXfs>
  <cellStyles count="1">
    <cellStyle name="Normal" xfId="0" builtinId="0"/>
  </cellStyles>
  <dxfs count="22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1" indent="0" justifyLastLine="0" shrinkToFit="0" readingOrder="0"/>
    </dxf>
    <dxf>
      <numFmt numFmtId="165" formatCode="dd/mm/yy;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1CA847"/>
      <color rgb="FF000000"/>
      <color rgb="FFFF8994"/>
      <color rgb="FF89F0F5"/>
      <color rgb="FFFF66CC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F27514-895F-469B-A278-9F8DD2993E7F}" name="AF" displayName="AF" ref="A1:G4" totalsRowShown="0" headerRowDxfId="21">
  <autoFilter ref="A1:G4" xr:uid="{43F27514-895F-469B-A278-9F8DD2993E7F}"/>
  <tableColumns count="7">
    <tableColumn id="1" xr3:uid="{1778086D-E6C1-4C94-8DE5-CEA1BA0AFC3F}" name="OPERATION"/>
    <tableColumn id="2" xr3:uid="{0CE60400-78A8-4B6C-B2B1-C7504CF181C6}" name="N° ARRETE" dataDxfId="1">
      <calculatedColumnFormula>_xlfn.XLOOKUP(AF[[#This Row],[OPERATION]],Liste_sub[OPERATION],Liste_sub[N° ARRETE],"")</calculatedColumnFormula>
    </tableColumn>
    <tableColumn id="3" xr3:uid="{8D48BC1A-8ED8-4D9C-9AB8-91020803DAF8}" name="Type subventions" dataDxfId="0">
      <calculatedColumnFormula>_xlfn.XLOOKUP(AF[[#This Row],[N° ARRETE]],Liste_sub[N° ARRETE],Liste_sub[Type subventions],"")</calculatedColumnFormula>
    </tableColumn>
    <tableColumn id="4" xr3:uid="{205DF791-A3AB-4242-A1E8-400744D5B175}" name="Date AF"/>
    <tableColumn id="5" xr3:uid="{2E1AAF8D-F8BB-4593-B760-3EF605654993}" name="Montant appelé" dataDxfId="20"/>
    <tableColumn id="6" xr3:uid="{AC110E92-6EE3-4086-995C-7B6C21FEBFD8}" name="Date versement"/>
    <tableColumn id="7" xr3:uid="{EC302195-252D-4848-94CD-66763415F617}" name="Montant perçu" dataDxfId="19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6B21BF-F2A6-4631-B89D-F47BEF449EF9}" name="Liste_sub" displayName="Liste_sub" ref="A1:O2" insertRowShift="1" totalsRowShown="0" headerRowDxfId="18" dataDxfId="17">
  <autoFilter ref="A1:O2" xr:uid="{656B21BF-F2A6-4631-B89D-F47BEF449EF9}"/>
  <tableColumns count="15">
    <tableColumn id="1" xr3:uid="{2DADA0A3-E157-44A7-AD05-C8D24B2C505C}" name="OPERATION" dataDxfId="16"/>
    <tableColumn id="2" xr3:uid="{4707BFBC-AA79-4F34-A49B-C90F40C7089A}" name="N° ARRETE" dataDxfId="15"/>
    <tableColumn id="11" xr3:uid="{08F935A6-ABFB-4CCE-84C8-C672089D9F0B}" name="Type subventions" dataDxfId="14"/>
    <tableColumn id="3" xr3:uid="{7FA17A30-BB7E-4CAF-94A5-0587ACD978E4}" name="DATE SIGNATURE" dataDxfId="13"/>
    <tableColumn id="4" xr3:uid="{E53F034D-5B4A-4A6F-BDFC-D1ACE8381297}" name="Date limite DROC (12 mois)" dataDxfId="12">
      <calculatedColumnFormula>DATE(YEAR(D2),MONTH(D2)+12,DAY(D2))</calculatedColumnFormula>
    </tableColumn>
    <tableColumn id="5" xr3:uid="{B14DEC27-5123-4E7F-9FC0-210F534A1489}" name="Date de la DROC/PV OUVERTURE CHANTIER" dataDxfId="11"/>
    <tableColumn id="6" xr3:uid="{C74F0A1E-CF1A-445F-80B4-11F9E7868516}" name="Date OS " dataDxfId="10"/>
    <tableColumn id="7" xr3:uid="{6527357F-E0F7-43E2-98D6-575E935E0DAE}" name="Date limite DAT (2 ans à la signature de la convention)" dataDxfId="9">
      <calculatedColumnFormula>DATE(YEAR(D2)+2,MONTH(D2),DAY(D2))</calculatedColumnFormula>
    </tableColumn>
    <tableColumn id="10" xr3:uid="{D577ECDB-C237-457A-81A1-9D32339806D7}" name="Date limite DAT prorogée" dataDxfId="8">
      <calculatedColumnFormula>DATE(YEAR(H2)+2,MONTH(H2),DAY(H2))</calculatedColumnFormula>
    </tableColumn>
    <tableColumn id="8" xr3:uid="{88C74DB1-F7F9-496E-ADAE-64E05B8C235D}" name="Date DAT/PV RECEPTION" dataDxfId="7"/>
    <tableColumn id="9" xr3:uid="{2D7E482E-66E9-4DF5-9D83-A93242019AF0}" name="Montant subvention" dataDxfId="6"/>
    <tableColumn id="12" xr3:uid="{CEA2F618-3254-4D5D-A8CC-320285977F0E}" name="Montant appelé" dataDxfId="5">
      <calculatedColumnFormula>_xlfn.XLOOKUP(Liste_sub[[#This Row],[N° ARRETE]],AF[[#This Row],[N° ARRETE]],AF[[#This Row],[Montant appelé]])</calculatedColumnFormula>
    </tableColumn>
    <tableColumn id="13" xr3:uid="{42A6220F-34E1-4557-9B0E-30044C9A0371}" name="Montant perçu" dataDxfId="4">
      <calculatedColumnFormula>_xlfn.XLOOKUP(Liste_sub[[#This Row],[N° ARRETE]],AF[[#This Row],[N° ARRETE]],AF[[#This Row],[Montant perçu]])</calculatedColumnFormula>
    </tableColumn>
    <tableColumn id="14" xr3:uid="{33B01891-5196-4FF1-9123-20442DD3D51B}" name="Reste à percevoir" dataDxfId="3">
      <calculatedColumnFormula>Liste_sub[[#This Row],[Montant subvention]]-Liste_sub[[#This Row],[Montant perçu]]</calculatedColumnFormula>
    </tableColumn>
    <tableColumn id="15" xr3:uid="{8369351D-4490-40A1-86B3-7C6539C45AB6}" name="Reste à appeler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F1E6A-7219-44D3-9B2C-4E9340BEE224}">
  <dimension ref="A1:G7"/>
  <sheetViews>
    <sheetView tabSelected="1" workbookViewId="0">
      <selection activeCell="F13" sqref="F13"/>
    </sheetView>
  </sheetViews>
  <sheetFormatPr defaultColWidth="10.90625" defaultRowHeight="12.5"/>
  <cols>
    <col min="1" max="1" width="21.36328125" bestFit="1" customWidth="1"/>
    <col min="2" max="2" width="15.54296875" bestFit="1" customWidth="1"/>
    <col min="3" max="3" width="16.90625" style="48" customWidth="1"/>
    <col min="5" max="5" width="18.1796875" customWidth="1"/>
    <col min="6" max="6" width="19.453125" customWidth="1"/>
    <col min="7" max="7" width="17.54296875" customWidth="1"/>
  </cols>
  <sheetData>
    <row r="1" spans="1:7" s="37" customFormat="1">
      <c r="A1" s="39" t="s">
        <v>23</v>
      </c>
      <c r="B1" s="37" t="s">
        <v>27</v>
      </c>
      <c r="C1" s="48" t="s">
        <v>30</v>
      </c>
      <c r="D1" s="39" t="s">
        <v>26</v>
      </c>
      <c r="E1" s="39" t="s">
        <v>33</v>
      </c>
      <c r="F1" s="39" t="s">
        <v>32</v>
      </c>
      <c r="G1" s="39" t="s">
        <v>34</v>
      </c>
    </row>
    <row r="2" spans="1:7">
      <c r="A2" t="s">
        <v>18</v>
      </c>
      <c r="B2" t="str">
        <f>_xlfn.XLOOKUP(AF[[#This Row],[OPERATION]],Liste_sub[OPERATION],Liste_sub[N° ARRETE],"")</f>
        <v>SHLS N° 17-0445</v>
      </c>
      <c r="C2" s="48" t="str">
        <f>_xlfn.XLOOKUP(AF[[#This Row],[N° ARRETE]],Liste_sub[N° ARRETE],Liste_sub[Type subventions],"")</f>
        <v>LBU REHAB</v>
      </c>
      <c r="D2" s="49">
        <v>43333</v>
      </c>
      <c r="E2" s="38">
        <v>3640</v>
      </c>
      <c r="F2" s="49">
        <v>43385</v>
      </c>
      <c r="G2" s="38">
        <v>3640</v>
      </c>
    </row>
    <row r="3" spans="1:7">
      <c r="A3" t="s">
        <v>18</v>
      </c>
      <c r="B3" t="str">
        <f>_xlfn.XLOOKUP(AF[[#This Row],[OPERATION]],Liste_sub[OPERATION],Liste_sub[N° ARRETE],"")</f>
        <v>SHLS N° 17-0445</v>
      </c>
      <c r="C3" s="48" t="str">
        <f>_xlfn.XLOOKUP(AF[[#This Row],[N° ARRETE]],Liste_sub[N° ARRETE],Liste_sub[Type subventions],"")</f>
        <v>LBU REHAB</v>
      </c>
      <c r="D3" s="49">
        <v>43601</v>
      </c>
      <c r="E3" s="38">
        <v>3272.36</v>
      </c>
      <c r="F3" s="49">
        <v>43628</v>
      </c>
      <c r="G3" s="38">
        <v>3272.36</v>
      </c>
    </row>
    <row r="4" spans="1:7">
      <c r="B4" t="str">
        <f>_xlfn.XLOOKUP(AF[[#This Row],[OPERATION]],Liste_sub[OPERATION],Liste_sub[N° ARRETE],"")</f>
        <v/>
      </c>
      <c r="C4" s="48" t="str">
        <f>_xlfn.XLOOKUP(AF[[#This Row],[N° ARRETE]],Liste_sub[N° ARRETE],Liste_sub[Type subventions],"")</f>
        <v/>
      </c>
      <c r="E4" s="38"/>
      <c r="G4" s="38"/>
    </row>
    <row r="7" spans="1:7">
      <c r="C7" s="5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E2E6-7ED8-4422-9589-2E089F2A3F26}">
  <dimension ref="A1:O3"/>
  <sheetViews>
    <sheetView workbookViewId="0">
      <selection activeCell="G2" sqref="G2"/>
    </sheetView>
  </sheetViews>
  <sheetFormatPr defaultColWidth="10.90625" defaultRowHeight="12.5"/>
  <cols>
    <col min="1" max="1" width="21.36328125" bestFit="1" customWidth="1"/>
    <col min="2" max="2" width="15.453125" style="37" bestFit="1" customWidth="1"/>
    <col min="3" max="3" width="19" style="37" customWidth="1"/>
    <col min="4" max="9" width="17.6328125" style="46" customWidth="1"/>
  </cols>
  <sheetData>
    <row r="1" spans="1:15" s="40" customFormat="1" ht="37.75" customHeight="1">
      <c r="A1" s="40" t="s">
        <v>23</v>
      </c>
      <c r="B1" s="40" t="s">
        <v>27</v>
      </c>
      <c r="C1" s="40" t="s">
        <v>30</v>
      </c>
      <c r="D1" s="40" t="s">
        <v>28</v>
      </c>
      <c r="E1" s="41" t="s">
        <v>19</v>
      </c>
      <c r="F1" s="41" t="s">
        <v>25</v>
      </c>
      <c r="G1" s="41" t="s">
        <v>17</v>
      </c>
      <c r="H1" s="41" t="s">
        <v>21</v>
      </c>
      <c r="I1" s="41" t="s">
        <v>29</v>
      </c>
      <c r="J1" s="41" t="s">
        <v>24</v>
      </c>
      <c r="K1" s="41" t="s">
        <v>31</v>
      </c>
      <c r="L1" s="41" t="s">
        <v>33</v>
      </c>
      <c r="M1" s="41" t="s">
        <v>34</v>
      </c>
      <c r="N1" s="41" t="s">
        <v>35</v>
      </c>
      <c r="O1" s="41" t="s">
        <v>36</v>
      </c>
    </row>
    <row r="2" spans="1:15">
      <c r="A2" t="s">
        <v>18</v>
      </c>
      <c r="B2" s="37" t="s">
        <v>20</v>
      </c>
      <c r="C2" s="39" t="s">
        <v>22</v>
      </c>
      <c r="D2" s="42">
        <v>43005</v>
      </c>
      <c r="E2" s="43">
        <f>DATE(YEAR(D2),MONTH(D2)+12,DAY(D2))</f>
        <v>43370</v>
      </c>
      <c r="F2" s="43">
        <v>43328</v>
      </c>
      <c r="G2" s="43">
        <v>43348</v>
      </c>
      <c r="H2" s="43">
        <f>DATE(YEAR(D2)+2,MONTH(D2),DAY(D2))</f>
        <v>43735</v>
      </c>
      <c r="I2" s="43">
        <f>DATE(YEAR(H2)+2,MONTH(H2),DAY(H2))</f>
        <v>44466</v>
      </c>
      <c r="J2" s="43">
        <v>43621</v>
      </c>
      <c r="K2" s="47">
        <v>18200</v>
      </c>
      <c r="L2" s="47">
        <f>_xlfn.XLOOKUP(Liste_sub[[#This Row],[N° ARRETE]],AF[[#This Row],[N° ARRETE]],AF[[#This Row],[Montant appelé]])</f>
        <v>3640</v>
      </c>
      <c r="M2" s="47">
        <f>_xlfn.XLOOKUP(Liste_sub[[#This Row],[N° ARRETE]],AF[[#This Row],[N° ARRETE]],AF[[#This Row],[Montant perçu]])</f>
        <v>3640</v>
      </c>
      <c r="N2" s="47">
        <f>Liste_sub[[#This Row],[Montant subvention]]-Liste_sub[[#This Row],[Montant perçu]]</f>
        <v>14560</v>
      </c>
      <c r="O2" s="47"/>
    </row>
    <row r="3" spans="1:15">
      <c r="C3" s="42"/>
      <c r="D3" s="43"/>
      <c r="E3" s="43"/>
      <c r="F3" s="43"/>
      <c r="G3" s="43"/>
      <c r="H3" s="44"/>
      <c r="I3" s="45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9"/>
  <dimension ref="A1:P16"/>
  <sheetViews>
    <sheetView workbookViewId="0">
      <selection sqref="A1:XFD1048576"/>
    </sheetView>
  </sheetViews>
  <sheetFormatPr defaultColWidth="11.453125" defaultRowHeight="12" outlineLevelCol="1"/>
  <cols>
    <col min="1" max="1" width="31.54296875" style="5" bestFit="1" customWidth="1"/>
    <col min="2" max="2" width="30.453125" style="1" hidden="1" customWidth="1" outlineLevel="1"/>
    <col min="3" max="3" width="11.453125" style="1" bestFit="1" customWidth="1" collapsed="1"/>
    <col min="4" max="4" width="13.453125" style="1" bestFit="1" customWidth="1"/>
    <col min="5" max="5" width="14.453125" style="1" customWidth="1"/>
    <col min="6" max="6" width="4.08984375" style="5" bestFit="1" customWidth="1"/>
    <col min="7" max="7" width="10.453125" style="1" bestFit="1" customWidth="1"/>
    <col min="8" max="8" width="12.453125" style="1" customWidth="1"/>
    <col min="9" max="9" width="10.453125" style="1" bestFit="1" customWidth="1"/>
    <col min="10" max="10" width="18.54296875" style="1" bestFit="1" customWidth="1"/>
    <col min="11" max="11" width="14.453125" style="1" customWidth="1"/>
    <col min="12" max="12" width="14.453125" style="1" bestFit="1" customWidth="1"/>
    <col min="13" max="13" width="4.08984375" style="1" customWidth="1"/>
    <col min="14" max="14" width="14.453125" style="1" bestFit="1" customWidth="1"/>
    <col min="15" max="15" width="13.453125" style="1" bestFit="1" customWidth="1"/>
    <col min="16" max="16384" width="11.453125" style="1"/>
  </cols>
  <sheetData>
    <row r="1" spans="1:16">
      <c r="N1" s="6"/>
      <c r="O1" s="7"/>
    </row>
    <row r="2" spans="1:16">
      <c r="A2" s="53" t="s">
        <v>16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8">
        <v>42155</v>
      </c>
      <c r="O2" s="30"/>
    </row>
    <row r="4" spans="1:16" s="2" customFormat="1">
      <c r="A4" s="54" t="s">
        <v>2</v>
      </c>
      <c r="B4" s="54" t="s">
        <v>0</v>
      </c>
      <c r="C4" s="56" t="s">
        <v>13</v>
      </c>
      <c r="D4" s="56" t="s">
        <v>6</v>
      </c>
      <c r="E4" s="58" t="s">
        <v>4</v>
      </c>
      <c r="F4" s="59"/>
      <c r="G4" s="59"/>
      <c r="H4" s="59"/>
      <c r="I4" s="59"/>
      <c r="J4" s="60"/>
      <c r="K4" s="61" t="s">
        <v>7</v>
      </c>
      <c r="L4" s="56"/>
      <c r="O4" s="31"/>
      <c r="P4" s="31"/>
    </row>
    <row r="5" spans="1:16" s="2" customFormat="1">
      <c r="A5" s="55"/>
      <c r="B5" s="55"/>
      <c r="C5" s="57"/>
      <c r="D5" s="57"/>
      <c r="E5" s="9" t="s">
        <v>1</v>
      </c>
      <c r="F5" s="10" t="s">
        <v>3</v>
      </c>
      <c r="G5" s="10" t="s">
        <v>9</v>
      </c>
      <c r="H5" s="11" t="s">
        <v>8</v>
      </c>
      <c r="I5" s="9" t="s">
        <v>9</v>
      </c>
      <c r="J5" s="10" t="s">
        <v>10</v>
      </c>
      <c r="K5" s="3" t="s">
        <v>12</v>
      </c>
      <c r="L5" s="3" t="s">
        <v>11</v>
      </c>
    </row>
    <row r="6" spans="1:16">
      <c r="A6" s="25" t="s">
        <v>14</v>
      </c>
      <c r="B6" s="12"/>
      <c r="C6" s="22">
        <v>40798</v>
      </c>
      <c r="D6" s="14">
        <v>100000</v>
      </c>
      <c r="E6" s="15"/>
      <c r="F6" s="16"/>
      <c r="G6" s="17"/>
      <c r="H6" s="18"/>
      <c r="I6" s="36"/>
      <c r="J6" s="17"/>
      <c r="K6" s="19"/>
      <c r="L6" s="19"/>
    </row>
    <row r="7" spans="1:16">
      <c r="A7" s="26"/>
      <c r="B7" s="4"/>
      <c r="C7" s="13"/>
      <c r="D7" s="14"/>
      <c r="E7" s="20">
        <v>80000</v>
      </c>
      <c r="F7" s="24">
        <v>1</v>
      </c>
      <c r="G7" s="22"/>
      <c r="H7" s="20">
        <v>80000</v>
      </c>
      <c r="I7" s="22">
        <v>40925</v>
      </c>
      <c r="J7" s="4"/>
      <c r="K7" s="35">
        <f>+IF(G7="",0,E7-H7)</f>
        <v>0</v>
      </c>
      <c r="L7" s="35">
        <f>IF(G7="",E7-H7,0)</f>
        <v>0</v>
      </c>
      <c r="N7" s="21"/>
      <c r="O7" s="21"/>
    </row>
    <row r="8" spans="1:16">
      <c r="A8" s="25"/>
      <c r="B8" s="4"/>
      <c r="C8" s="13"/>
      <c r="D8" s="14"/>
      <c r="E8" s="20">
        <v>20000</v>
      </c>
      <c r="F8" s="24">
        <v>2</v>
      </c>
      <c r="G8" s="13"/>
      <c r="H8" s="21"/>
      <c r="I8" s="22"/>
      <c r="J8" s="4"/>
      <c r="K8" s="35">
        <f t="shared" ref="K8:K14" si="0">+IF(G8="",0,E8-H8)</f>
        <v>0</v>
      </c>
      <c r="L8" s="35">
        <f t="shared" ref="L8:L14" si="1">IF(G8="",E8-H8,0)</f>
        <v>20000</v>
      </c>
      <c r="N8" s="21"/>
      <c r="O8" s="21"/>
    </row>
    <row r="9" spans="1:16">
      <c r="A9" s="25" t="s">
        <v>15</v>
      </c>
      <c r="B9" s="32"/>
      <c r="C9" s="13"/>
      <c r="D9" s="14">
        <v>100000</v>
      </c>
      <c r="E9" s="20"/>
      <c r="F9" s="24"/>
      <c r="G9" s="13"/>
      <c r="H9" s="21"/>
      <c r="I9" s="22"/>
      <c r="J9" s="4"/>
      <c r="K9" s="35">
        <f t="shared" si="0"/>
        <v>0</v>
      </c>
      <c r="L9" s="35">
        <f t="shared" si="1"/>
        <v>0</v>
      </c>
    </row>
    <row r="10" spans="1:16">
      <c r="A10" s="26"/>
      <c r="B10" s="32"/>
      <c r="C10" s="13"/>
      <c r="D10" s="14"/>
      <c r="E10" s="20">
        <v>50000</v>
      </c>
      <c r="F10" s="24">
        <v>1</v>
      </c>
      <c r="G10" s="13">
        <v>41729</v>
      </c>
      <c r="H10" s="20">
        <v>50000</v>
      </c>
      <c r="I10" s="22">
        <v>41829</v>
      </c>
      <c r="J10" s="4"/>
      <c r="K10" s="35">
        <f t="shared" si="0"/>
        <v>0</v>
      </c>
      <c r="L10" s="35">
        <f t="shared" si="1"/>
        <v>0</v>
      </c>
    </row>
    <row r="11" spans="1:16">
      <c r="A11" s="26"/>
      <c r="B11" s="32"/>
      <c r="C11" s="13"/>
      <c r="D11" s="14"/>
      <c r="E11" s="20">
        <v>50000</v>
      </c>
      <c r="F11" s="24">
        <v>2</v>
      </c>
      <c r="G11" s="13"/>
      <c r="H11" s="21"/>
      <c r="I11" s="22"/>
      <c r="J11" s="4"/>
      <c r="K11" s="35">
        <f t="shared" si="0"/>
        <v>0</v>
      </c>
      <c r="L11" s="35">
        <f t="shared" si="1"/>
        <v>50000</v>
      </c>
    </row>
    <row r="12" spans="1:16">
      <c r="A12" s="25" t="s">
        <v>5</v>
      </c>
      <c r="B12" s="32"/>
      <c r="C12" s="13"/>
      <c r="D12" s="14">
        <v>100000</v>
      </c>
      <c r="E12" s="20"/>
      <c r="F12" s="24"/>
      <c r="G12" s="13"/>
      <c r="H12" s="21"/>
      <c r="I12" s="22"/>
      <c r="J12" s="4"/>
      <c r="K12" s="35">
        <f t="shared" si="0"/>
        <v>0</v>
      </c>
      <c r="L12" s="35">
        <f t="shared" si="1"/>
        <v>0</v>
      </c>
    </row>
    <row r="13" spans="1:16">
      <c r="A13" s="26"/>
      <c r="B13" s="32"/>
      <c r="C13" s="13"/>
      <c r="D13" s="14"/>
      <c r="E13" s="20">
        <v>50000</v>
      </c>
      <c r="F13" s="24">
        <v>1</v>
      </c>
      <c r="G13" s="13">
        <v>41729</v>
      </c>
      <c r="H13" s="21">
        <v>50000</v>
      </c>
      <c r="I13" s="22">
        <v>41829</v>
      </c>
      <c r="J13" s="4"/>
      <c r="K13" s="35">
        <f t="shared" si="0"/>
        <v>0</v>
      </c>
      <c r="L13" s="35">
        <f t="shared" si="1"/>
        <v>0</v>
      </c>
    </row>
    <row r="14" spans="1:16">
      <c r="A14" s="26"/>
      <c r="B14" s="32"/>
      <c r="C14" s="13"/>
      <c r="D14" s="14"/>
      <c r="E14" s="20">
        <v>50000</v>
      </c>
      <c r="F14" s="24">
        <v>2</v>
      </c>
      <c r="G14" s="13"/>
      <c r="H14" s="21"/>
      <c r="I14" s="22"/>
      <c r="J14" s="4"/>
      <c r="K14" s="35">
        <f t="shared" si="0"/>
        <v>0</v>
      </c>
      <c r="L14" s="35">
        <f t="shared" si="1"/>
        <v>50000</v>
      </c>
    </row>
    <row r="15" spans="1:16" s="7" customFormat="1">
      <c r="A15" s="27"/>
      <c r="B15" s="27"/>
      <c r="C15" s="27"/>
      <c r="D15" s="23">
        <f>SUM(D6:D14)</f>
        <v>300000</v>
      </c>
      <c r="E15" s="23">
        <f>SUM(E6:E14)</f>
        <v>300000</v>
      </c>
      <c r="F15" s="28"/>
      <c r="G15" s="27"/>
      <c r="H15" s="23">
        <f>SUM(H6:H14)</f>
        <v>180000</v>
      </c>
      <c r="I15" s="27"/>
      <c r="J15" s="27"/>
      <c r="K15" s="23">
        <f>SUM(K6:K14)</f>
        <v>0</v>
      </c>
      <c r="L15" s="23">
        <f>SUM(L6:L14)</f>
        <v>120000</v>
      </c>
      <c r="N15" s="18"/>
      <c r="O15" s="18"/>
    </row>
    <row r="16" spans="1:16">
      <c r="A16" s="33"/>
      <c r="B16" s="34"/>
      <c r="C16" s="34"/>
      <c r="D16" s="34"/>
      <c r="E16" s="34"/>
      <c r="F16" s="33"/>
      <c r="G16" s="34"/>
      <c r="H16" s="34"/>
      <c r="I16" s="34"/>
      <c r="J16" s="29"/>
      <c r="K16" s="51">
        <f>SUM(K15:L15)</f>
        <v>120000</v>
      </c>
      <c r="L16" s="52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Appels de fonds</vt:lpstr>
      <vt:lpstr>Liste des subventions</vt:lpstr>
      <vt:lpstr>CILGERE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Jean-Eric</cp:lastModifiedBy>
  <cp:lastPrinted>2022-06-16T10:31:10Z</cp:lastPrinted>
  <dcterms:created xsi:type="dcterms:W3CDTF">2011-03-18T06:22:23Z</dcterms:created>
  <dcterms:modified xsi:type="dcterms:W3CDTF">2022-08-19T19:05:12Z</dcterms:modified>
</cp:coreProperties>
</file>