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BC09B19-11B1-4633-BA0C-477653AEFE46}" xr6:coauthVersionLast="47" xr6:coauthVersionMax="47" xr10:uidLastSave="{00000000-0000-0000-0000-000000000000}"/>
  <bookViews>
    <workbookView xWindow="-120" yWindow="-120" windowWidth="24240" windowHeight="13740" activeTab="1" xr2:uid="{FAE2914E-BF71-4940-BEE1-D171D1833EAA}"/>
  </bookViews>
  <sheets>
    <sheet name="BDD" sheetId="1" r:id="rId1"/>
    <sheet name="Tri" sheetId="3" r:id="rId2"/>
    <sheet name="COURRIE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5" i="3" l="1" a="1"/>
  <c r="E35" i="3" s="1"/>
  <c r="E28" i="3" a="1"/>
  <c r="E28" i="3" s="1"/>
  <c r="E26" i="3" a="1"/>
  <c r="E26" i="3" s="1"/>
  <c r="E19" i="3" a="1"/>
  <c r="E19" i="3" s="1"/>
  <c r="E17" i="3"/>
  <c r="E5" i="3" a="1"/>
  <c r="E5" i="3" s="1"/>
  <c r="L28" i="3"/>
  <c r="L35" i="3"/>
  <c r="M26" i="3"/>
  <c r="G19" i="3"/>
  <c r="G17" i="3"/>
  <c r="E14" i="3"/>
  <c r="J2" i="1" l="1"/>
  <c r="F2" i="1" s="1"/>
  <c r="J3" i="1"/>
  <c r="F3" i="1" s="1"/>
  <c r="J4" i="1"/>
  <c r="F4" i="1" s="1"/>
  <c r="J5" i="1"/>
  <c r="F5" i="1" s="1"/>
  <c r="J6" i="1"/>
  <c r="F6" i="1" s="1"/>
  <c r="J7" i="1"/>
  <c r="F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<sst xmlns="http://schemas.openxmlformats.org/spreadsheetml/2006/main" count="63" uniqueCount="38">
  <si>
    <t>Date début</t>
  </si>
  <si>
    <t>n° facture</t>
  </si>
  <si>
    <t>opp</t>
  </si>
  <si>
    <t>Montant net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</si>
  <si>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</si>
  <si>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</si>
  <si>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</si>
  <si>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</si>
  <si>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</si>
  <si>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</si>
  <si>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</si>
  <si>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</si>
  <si>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</si>
  <si>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</si>
  <si>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</si>
  <si>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</si>
  <si>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</si>
  <si>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</si>
  <si>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</si>
  <si>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</si>
  <si>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</si>
  <si>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</si>
  <si>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</si>
  <si>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</si>
  <si>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</si>
  <si>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Date :</t>
  </si>
  <si>
    <t>Désignations des dossiers</t>
  </si>
  <si>
    <t>Pourcentage
 rétrocession</t>
  </si>
  <si>
    <t>Rétrocession  dossier : opp-</t>
  </si>
  <si>
    <t xml:space="preserve">RETROCESSION COMMISION </t>
  </si>
  <si>
    <t>Nom</t>
  </si>
  <si>
    <t>Banque</t>
  </si>
  <si>
    <t>Banque1</t>
  </si>
  <si>
    <t>Banque2</t>
  </si>
  <si>
    <t>Banque3</t>
  </si>
  <si>
    <t>Banque4</t>
  </si>
  <si>
    <t>Dossier avec ou sans garantie</t>
  </si>
  <si>
    <t>Provenance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</si>
</sst>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3" borderId="5" xfId="0" applyFill="1" applyBorder="1"/>
    <xf numFmtId="0" fontId="0" fillId="4" borderId="5" xfId="0" applyFill="1" applyBorder="1"/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0" fillId="4" borderId="5" xfId="0" quotePrefix="1" applyFill="1" applyBorder="1"/>
    <xf numFmtId="165" fontId="0" fillId="4" borderId="5" xfId="0" applyNumberFormat="1" applyFill="1" applyBorder="1"/>
    <xf numFmtId="0" fontId="1" fillId="0" borderId="0" xfId="0" applyFont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" fillId="6" borderId="0" xfId="0" applyFont="1" applyFill="1"/>
  </cellXfs>
  <cellStyles count="1">
    <cellStyle name="Normal" xfId="0" builtinId="0"/>
  </cellStyles>
  <dxfs count="13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22AD3E-6CC5-4021-8DF1-3EA9CD138573}" name="t_factures" displayName="t_factures" ref="A1:K7" totalsRowShown="0" headerRowDxfId="12" dataDxfId="11">
  <tableColumns count="11">
    <tableColumn id="1" xr3:uid="{DECF41EF-A3BB-450E-B436-5979C0E9110C}" name="Date début" dataDxfId="10"/>
    <tableColumn id="3" xr3:uid="{0A09324F-F413-4A69-BFC2-661875860432}" name="n° facture" dataDxfId="9"/>
    <tableColumn id="4" xr3:uid="{CA85903C-D96A-47E1-9764-F4016BE656B5}" name="opp" dataDxfId="8"/>
    <tableColumn id="5" xr3:uid="{4D10031B-0497-4A51-BA7D-0995CCCF8FB9}" name="Noms" dataDxfId="7"/>
    <tableColumn id="6" xr3:uid="{0956FA83-48B2-47B2-938B-B3916DADD14A}" name="Financement" dataDxfId="6"/>
    <tableColumn id="7" xr3:uid="{CD3D251C-CA28-44B9-A854-39EBEB1583FA}" name="Mandat" dataDxfId="5">
      <calculatedColumnFormula>IF(t_factures[[#This Row],[POURCENTAGE]]="100",t_factures[[#This Row],[Financement]],t_factures[[#This Row],[Financement]]/100*40)</calculatedColumnFormula>
    </tableColumn>
    <tableColumn id="16" xr3:uid="{C8E55511-914A-4F30-8752-DAE929CE8786}" name="Banque" dataDxfId="4"/>
    <tableColumn id="10" xr3:uid="{A1DBF7FD-24CE-4872-A15A-C4C9CFD107F2}" name="Dossier avec garantie" dataDxfId="3"/>
    <tableColumn id="2" xr3:uid="{34757B75-398F-4114-9DAE-B5D13AFE77A3}" name="PROVENANCE" dataDxfId="2"/>
    <tableColumn id="12" xr3:uid="{4C756F8B-EB98-43B4-91FE-51367003FEFC}" name="POURCENTAGE" dataDxfId="1">
      <calculatedColumnFormula>IF(t_factures[[#This Row],[PROVENANCE]]="PERSO","100","40")</calculatedColumnFormula>
    </tableColumn>
    <tableColumn id="13" xr3:uid="{159279FF-9730-4293-B70C-04C0D86F267E}" name="TRAITE PAR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4C1-8BC9-4248-AED8-C2F717A66CDF}">
  <sheetPr>
    <tabColor theme="4" tint="0.39997558519241921"/>
  </sheetPr>
  <dimension ref="A1:N14"/>
  <sheetViews>
    <sheetView zoomScaleNormal="100" workbookViewId="0">
      <selection activeCell="F5" sqref="F5"/>
    </sheetView>
  </sheetViews>
  <sheetFormatPr baseColWidth="10" defaultColWidth="11.42578125" defaultRowHeight="15" x14ac:dyDescent="0.25"/>
  <cols>
    <col min="1" max="1" width="10.85546875" bestFit="1" customWidth="1"/>
    <col min="2" max="2" width="9.5703125" bestFit="1" customWidth="1"/>
    <col min="3" max="3" width="7" bestFit="1" customWidth="1"/>
    <col min="4" max="4" width="10.85546875" bestFit="1" customWidth="1"/>
    <col min="5" max="5" width="12.5703125" bestFit="1" customWidth="1"/>
    <col min="6" max="6" width="11.42578125" bestFit="1" customWidth="1"/>
    <col min="7" max="7" width="8.7109375" bestFit="1" customWidth="1"/>
    <col min="8" max="8" width="20" bestFit="1" customWidth="1"/>
    <col min="9" max="9" width="13.42578125" bestFit="1" customWidth="1"/>
    <col min="10" max="10" width="14.5703125" bestFit="1" customWidth="1"/>
    <col min="11" max="11" width="11" bestFit="1" customWidth="1"/>
    <col min="12" max="12" width="12.7109375" customWidth="1"/>
    <col min="13" max="13" width="13.7109375" customWidth="1"/>
    <col min="14" max="14" width="13.42578125" bestFit="1" customWidth="1"/>
  </cols>
  <sheetData>
    <row r="1" spans="1:14" x14ac:dyDescent="0.25">
      <c r="A1" s="6" t="s">
        <v>0</v>
      </c>
      <c r="B1" s="6" t="s">
        <v>1</v>
      </c>
      <c r="C1" s="6" t="s">
        <v>2</v>
      </c>
      <c r="D1" s="6" t="s">
        <v>6</v>
      </c>
      <c r="E1" s="6" t="s">
        <v>23</v>
      </c>
      <c r="F1" s="6" t="s">
        <v>5</v>
      </c>
      <c r="G1" s="6" t="s">
        <v>31</v>
      </c>
      <c r="H1" s="6" t="s">
        <v>4</v>
      </c>
      <c r="I1" s="6" t="s">
        <v>13</v>
      </c>
      <c r="J1" s="6" t="s">
        <v>16</v>
      </c>
      <c r="K1" s="6" t="s">
        <v>17</v>
      </c>
    </row>
    <row r="2" spans="1:14" x14ac:dyDescent="0.25">
      <c r="A2" s="7">
        <v>44656</v>
      </c>
      <c r="B2">
        <v>29</v>
      </c>
      <c r="C2">
        <v>266445</v>
      </c>
      <c r="D2" t="s">
        <v>7</v>
      </c>
      <c r="E2" s="8">
        <v>23110.82</v>
      </c>
      <c r="F2" s="8">
        <f>IF(t_factures[[#This Row],[POURCENTAGE]]="100",t_factures[[#This Row],[Financement]],t_factures[[#This Row],[Financement]]/100*40)</f>
        <v>23110.82</v>
      </c>
      <c r="G2" s="8" t="s">
        <v>32</v>
      </c>
      <c r="H2" t="s">
        <v>21</v>
      </c>
      <c r="I2" t="s">
        <v>14</v>
      </c>
      <c r="J2" t="str">
        <f>IF(t_factures[[#This Row],[PROVENANCE]]="PERSO","100","40")</f>
        <v>100</v>
      </c>
      <c r="K2" t="s">
        <v>18</v>
      </c>
    </row>
    <row r="3" spans="1:14" x14ac:dyDescent="0.25">
      <c r="A3" s="7">
        <v>44656</v>
      </c>
      <c r="B3">
        <v>29</v>
      </c>
      <c r="C3">
        <v>266317</v>
      </c>
      <c r="D3" t="s">
        <v>8</v>
      </c>
      <c r="E3" s="8">
        <v>53746.1</v>
      </c>
      <c r="F3" s="8">
        <f>IF(t_factures[[#This Row],[POURCENTAGE]]="100",t_factures[[#This Row],[Financement]],t_factures[[#This Row],[Financement]]/100*40)</f>
        <v>21498.440000000002</v>
      </c>
      <c r="G3" s="8" t="s">
        <v>32</v>
      </c>
      <c r="H3" t="s">
        <v>22</v>
      </c>
      <c r="I3" t="s">
        <v>15</v>
      </c>
      <c r="J3" t="str">
        <f>IF(t_factures[[#This Row],[PROVENANCE]]="PERSO","100","40")</f>
        <v>40</v>
      </c>
      <c r="K3" t="s">
        <v>19</v>
      </c>
    </row>
    <row r="4" spans="1:14" x14ac:dyDescent="0.25">
      <c r="A4" s="7">
        <v>44656</v>
      </c>
      <c r="B4">
        <v>29</v>
      </c>
      <c r="C4">
        <v>264113</v>
      </c>
      <c r="D4" t="s">
        <v>9</v>
      </c>
      <c r="E4" s="8">
        <v>283981.01</v>
      </c>
      <c r="F4" s="8">
        <f>IF(t_factures[[#This Row],[POURCENTAGE]]="100",t_factures[[#This Row],[Financement]],t_factures[[#This Row],[Financement]]/100*40)</f>
        <v>283981.01</v>
      </c>
      <c r="G4" s="8" t="s">
        <v>33</v>
      </c>
      <c r="H4" t="s">
        <v>21</v>
      </c>
      <c r="I4" t="s">
        <v>14</v>
      </c>
      <c r="J4" t="str">
        <f>IF(t_factures[[#This Row],[PROVENANCE]]="PERSO","100","40")</f>
        <v>100</v>
      </c>
      <c r="K4" t="s">
        <v>20</v>
      </c>
      <c r="N4" t="s">
        <v>14</v>
      </c>
    </row>
    <row r="5" spans="1:14" x14ac:dyDescent="0.25">
      <c r="A5" s="7">
        <v>44671</v>
      </c>
      <c r="B5">
        <v>30</v>
      </c>
      <c r="C5">
        <v>245762</v>
      </c>
      <c r="D5" t="s">
        <v>10</v>
      </c>
      <c r="E5" s="8">
        <v>174000</v>
      </c>
      <c r="F5" s="8">
        <f>IF(t_factures[[#This Row],[POURCENTAGE]]="100",t_factures[[#This Row],[Financement]],t_factures[[#This Row],[Financement]]/100*40)</f>
        <v>69600</v>
      </c>
      <c r="G5" s="8" t="s">
        <v>34</v>
      </c>
      <c r="H5" t="s">
        <v>21</v>
      </c>
      <c r="I5" t="s">
        <v>15</v>
      </c>
      <c r="J5" t="str">
        <f>IF(t_factures[[#This Row],[PROVENANCE]]="PERSO","100","40")</f>
        <v>40</v>
      </c>
      <c r="K5" t="s">
        <v>20</v>
      </c>
      <c r="N5" t="s">
        <v>15</v>
      </c>
    </row>
    <row r="6" spans="1:14" x14ac:dyDescent="0.25">
      <c r="A6" s="7">
        <v>44686</v>
      </c>
      <c r="B6">
        <v>31</v>
      </c>
      <c r="C6">
        <v>258402</v>
      </c>
      <c r="D6" t="s">
        <v>11</v>
      </c>
      <c r="E6" s="8">
        <v>162828</v>
      </c>
      <c r="F6" s="8">
        <f>IF(t_factures[[#This Row],[POURCENTAGE]]="100",t_factures[[#This Row],[Financement]],t_factures[[#This Row],[Financement]]/100*40)</f>
        <v>65131.199999999997</v>
      </c>
      <c r="G6" s="8" t="s">
        <v>35</v>
      </c>
      <c r="H6" t="s">
        <v>21</v>
      </c>
      <c r="I6" t="s">
        <v>15</v>
      </c>
      <c r="J6" t="str">
        <f>IF(t_factures[[#This Row],[PROVENANCE]]="PERSO","100","40")</f>
        <v>40</v>
      </c>
      <c r="K6" t="s">
        <v>18</v>
      </c>
    </row>
    <row r="7" spans="1:14" x14ac:dyDescent="0.25">
      <c r="A7" s="7">
        <v>44686</v>
      </c>
      <c r="B7">
        <v>31</v>
      </c>
      <c r="C7">
        <v>259402</v>
      </c>
      <c r="D7" t="s">
        <v>12</v>
      </c>
      <c r="E7" s="8">
        <v>304560</v>
      </c>
      <c r="F7" s="8">
        <f>IF(t_factures[[#This Row],[POURCENTAGE]]="100",t_factures[[#This Row],[Financement]],t_factures[[#This Row],[Financement]]/100*40)</f>
        <v>121824</v>
      </c>
      <c r="G7" s="8" t="s">
        <v>35</v>
      </c>
      <c r="H7" t="s">
        <v>22</v>
      </c>
      <c r="I7" t="s">
        <v>15</v>
      </c>
      <c r="J7" t="str">
        <f>IF(t_factures[[#This Row],[PROVENANCE]]="PERSO","100","40")</f>
        <v>40</v>
      </c>
      <c r="K7" t="s">
        <v>18</v>
      </c>
    </row>
    <row r="8" spans="1:14" x14ac:dyDescent="0.25">
      <c r="N8" t="s">
        <v>18</v>
      </c>
    </row>
    <row r="9" spans="1:14" x14ac:dyDescent="0.25">
      <c r="N9" t="s">
        <v>19</v>
      </c>
    </row>
    <row r="10" spans="1:14" x14ac:dyDescent="0.25">
      <c r="N10" t="s">
        <v>20</v>
      </c>
    </row>
    <row r="13" spans="1:14" x14ac:dyDescent="0.25">
      <c r="N13" t="s">
        <v>21</v>
      </c>
    </row>
    <row r="14" spans="1:14" x14ac:dyDescent="0.25">
      <c r="N14" t="s">
        <v>22</v>
      </c>
    </row>
  </sheetData>
  <dataValidations count="3">
    <dataValidation type="list" allowBlank="1" showInputMessage="1" showErrorMessage="1" sqref="I2:I7" xr:uid="{1E159170-88FB-4B3B-9799-9A7159339410}">
      <formula1>$N$4:$N$5</formula1>
    </dataValidation>
    <dataValidation type="list" allowBlank="1" showInputMessage="1" showErrorMessage="1" sqref="K2:L7" xr:uid="{CCED3526-8B8C-4105-A25A-43CBD1B1140F}">
      <formula1>$N$8:$N$10</formula1>
    </dataValidation>
    <dataValidation type="list" allowBlank="1" showInputMessage="1" showErrorMessage="1" sqref="H2:H7" xr:uid="{BA7BCCA5-F03B-42D3-AB35-61BA83507316}">
      <formula1>$N$13:$N$14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2CB9-0334-4478-A07E-656A8CF8C0A4}">
  <dimension ref="B4:M37"/>
  <sheetViews>
    <sheetView showGridLines="0" tabSelected="1" topLeftCell="A16" workbookViewId="0">
      <selection activeCell="E26" sqref="E26"/>
    </sheetView>
  </sheetViews>
  <sheetFormatPr baseColWidth="10" defaultColWidth="11.42578125" defaultRowHeight="15" x14ac:dyDescent="0.25"/>
  <cols>
    <col min="6" max="6" width="10.85546875" bestFit="1" customWidth="1"/>
    <col min="7" max="7" width="13.42578125" bestFit="1" customWidth="1"/>
    <col min="8" max="8" width="12.5703125" bestFit="1" customWidth="1"/>
    <col min="10" max="10" width="10.42578125" bestFit="1" customWidth="1"/>
    <col min="11" max="11" width="27.28515625" bestFit="1" customWidth="1"/>
  </cols>
  <sheetData>
    <row r="4" spans="2:11" x14ac:dyDescent="0.25">
      <c r="B4" t="s">
        <v>24</v>
      </c>
      <c r="C4">
        <v>29</v>
      </c>
      <c r="E4" s="2" t="s">
        <v>2</v>
      </c>
      <c r="F4" s="2" t="s">
        <v>30</v>
      </c>
      <c r="G4" s="2" t="s">
        <v>37</v>
      </c>
      <c r="H4" s="2" t="s">
        <v>23</v>
      </c>
      <c r="I4" s="2" t="s">
        <v>31</v>
      </c>
      <c r="J4" s="2" t="s">
        <v>5</v>
      </c>
      <c r="K4" s="2" t="s">
        <v>36</v>
      </c>
    </row>
    <row r="5" spans="2:11" x14ac:dyDescent="0.25">
      <c r="E5" s="9" cm="1">
        <f t="array" ref="E5:K7">_xlfn._xlws.FILTER(INDEX(t_factures[],_xlfn.SEQUENCE(ROWS(t_factures[])),{3,4,9,5,7,6,8}),t_factures[n° facture]=C4)</f>
        <v>266445</v>
      </c>
      <c r="F5" s="3" t="str">
        <v>HEREAU</v>
      </c>
      <c r="G5" s="3" t="str">
        <v>PERSO</v>
      </c>
      <c r="H5" s="10">
        <v>23110.82</v>
      </c>
      <c r="I5" s="3" t="str">
        <v>Banque1</v>
      </c>
      <c r="J5" s="10">
        <v>23110.82</v>
      </c>
      <c r="K5" s="3" t="str">
        <v>OUI</v>
      </c>
    </row>
    <row r="6" spans="2:11" x14ac:dyDescent="0.25">
      <c r="E6" s="3">
        <v>266317</v>
      </c>
      <c r="F6" s="3" t="str">
        <v>DE CASSAN</v>
      </c>
      <c r="G6" s="3" t="str">
        <v>CRE10FILEADS</v>
      </c>
      <c r="H6" s="10">
        <v>53746.1</v>
      </c>
      <c r="I6" s="3" t="str">
        <v>Banque1</v>
      </c>
      <c r="J6" s="10">
        <v>21498.440000000002</v>
      </c>
      <c r="K6" s="3" t="str">
        <v>NON</v>
      </c>
    </row>
    <row r="7" spans="2:11" x14ac:dyDescent="0.25">
      <c r="E7" s="3">
        <v>264113</v>
      </c>
      <c r="F7" s="3" t="str">
        <v>VITELLI</v>
      </c>
      <c r="G7" s="3" t="str">
        <v>PERSO</v>
      </c>
      <c r="H7" s="10">
        <v>283981.01</v>
      </c>
      <c r="I7" s="3" t="str">
        <v>Banque2</v>
      </c>
      <c r="J7" s="10">
        <v>283981.01</v>
      </c>
      <c r="K7" s="3" t="str">
        <v>OUI</v>
      </c>
    </row>
    <row r="8" spans="2:11" x14ac:dyDescent="0.25">
      <c r="E8" s="3"/>
      <c r="F8" s="3"/>
      <c r="G8" s="3"/>
      <c r="H8" s="10"/>
      <c r="I8" s="3"/>
      <c r="J8" s="10"/>
      <c r="K8" s="3"/>
    </row>
    <row r="9" spans="2:11" x14ac:dyDescent="0.25">
      <c r="E9" s="3"/>
      <c r="F9" s="3"/>
      <c r="G9" s="3"/>
      <c r="H9" s="10"/>
      <c r="I9" s="3"/>
      <c r="J9" s="10"/>
      <c r="K9" s="3"/>
    </row>
    <row r="10" spans="2:11" x14ac:dyDescent="0.25">
      <c r="E10" s="3"/>
      <c r="F10" s="3"/>
      <c r="G10" s="3"/>
      <c r="H10" s="10"/>
      <c r="I10" s="3"/>
      <c r="J10" s="10"/>
      <c r="K10" s="3"/>
    </row>
    <row r="11" spans="2:11" x14ac:dyDescent="0.25">
      <c r="E11" s="3"/>
      <c r="F11" s="3"/>
      <c r="G11" s="3"/>
      <c r="H11" s="10"/>
      <c r="I11" s="3"/>
      <c r="J11" s="10"/>
      <c r="K11" s="3"/>
    </row>
    <row r="14" spans="2:11" x14ac:dyDescent="0.25">
      <c r="E14" s="11" t="str">
        <f ca="1">ADDRESS(5,5,4)&amp;" : "&amp;_xlfn.FORMULATEXT(E5)</f>
        <v>E5 : =FILTRE(INDEX(t_factures;SEQUENCE(LIGNES(t_factures));{3.4.9.5.7.6.8});t_factures[n° facture]=C4)</v>
      </c>
    </row>
    <row r="17" spans="5:13" x14ac:dyDescent="0.25">
      <c r="E17">
        <f>ROWS(t_factures[])</f>
        <v>6</v>
      </c>
      <c r="G17" s="11" t="str">
        <f ca="1">_xlfn.FORMULATEXT(E17)</f>
        <v>=LIGNES(t_factures)</v>
      </c>
    </row>
    <row r="19" spans="5:13" x14ac:dyDescent="0.25">
      <c r="E19" s="15" cm="1">
        <f t="array" ref="E19:E24">_xlfn.SEQUENCE(E17)</f>
        <v>1</v>
      </c>
      <c r="G19" s="11" t="str">
        <f ca="1">_xlfn.FORMULATEXT(E19)</f>
        <v>=SEQUENCE(E17)</v>
      </c>
    </row>
    <row r="20" spans="5:13" x14ac:dyDescent="0.25">
      <c r="E20">
        <v>2</v>
      </c>
    </row>
    <row r="21" spans="5:13" x14ac:dyDescent="0.25">
      <c r="E21">
        <v>3</v>
      </c>
    </row>
    <row r="22" spans="5:13" x14ac:dyDescent="0.25">
      <c r="E22">
        <v>4</v>
      </c>
    </row>
    <row r="23" spans="5:13" x14ac:dyDescent="0.25">
      <c r="E23">
        <v>5</v>
      </c>
    </row>
    <row r="24" spans="5:13" x14ac:dyDescent="0.25">
      <c r="E24">
        <v>6</v>
      </c>
    </row>
    <row r="26" spans="5:13" x14ac:dyDescent="0.25">
      <c r="E26" cm="1">
        <f t="array" ref="E26:K26">{3,4,9,5,7,6,8}</f>
        <v>3</v>
      </c>
      <c r="F26">
        <v>4</v>
      </c>
      <c r="G26">
        <v>9</v>
      </c>
      <c r="H26">
        <v>5</v>
      </c>
      <c r="I26">
        <v>7</v>
      </c>
      <c r="J26">
        <v>6</v>
      </c>
      <c r="K26">
        <v>8</v>
      </c>
      <c r="M26" s="11" t="str">
        <f ca="1">_xlfn.FORMULATEXT(E26)</f>
        <v>={3.4.9.5.7.6.8}</v>
      </c>
    </row>
    <row r="28" spans="5:13" x14ac:dyDescent="0.25">
      <c r="E28" s="15" cm="1">
        <f t="array" ref="E28:K33">INDEX(t_factures[],_xlfn.ANCHORARRAY(E19),_xlfn.ANCHORARRAY(E26))</f>
        <v>266445</v>
      </c>
      <c r="F28" t="str">
        <v>HEREAU</v>
      </c>
      <c r="G28" t="str">
        <v>PERSO</v>
      </c>
      <c r="H28">
        <v>23110.82</v>
      </c>
      <c r="I28" t="str">
        <v>Banque1</v>
      </c>
      <c r="J28">
        <v>23110.82</v>
      </c>
      <c r="K28" t="str">
        <v>OUI</v>
      </c>
      <c r="L28" s="11" t="str">
        <f ca="1">_xlfn.FORMULATEXT(E28)</f>
        <v>=INDEX(t_factures;E19#;E26#)</v>
      </c>
    </row>
    <row r="29" spans="5:13" x14ac:dyDescent="0.25">
      <c r="E29">
        <v>266317</v>
      </c>
      <c r="F29" t="str">
        <v>DE CASSAN</v>
      </c>
      <c r="G29" t="str">
        <v>CRE10FILEADS</v>
      </c>
      <c r="H29">
        <v>53746.1</v>
      </c>
      <c r="I29" t="str">
        <v>Banque1</v>
      </c>
      <c r="J29">
        <v>21498.440000000002</v>
      </c>
      <c r="K29" t="str">
        <v>NON</v>
      </c>
    </row>
    <row r="30" spans="5:13" x14ac:dyDescent="0.25">
      <c r="E30">
        <v>264113</v>
      </c>
      <c r="F30" t="str">
        <v>VITELLI</v>
      </c>
      <c r="G30" t="str">
        <v>PERSO</v>
      </c>
      <c r="H30">
        <v>283981.01</v>
      </c>
      <c r="I30" t="str">
        <v>Banque2</v>
      </c>
      <c r="J30">
        <v>283981.01</v>
      </c>
      <c r="K30" t="str">
        <v>OUI</v>
      </c>
    </row>
    <row r="31" spans="5:13" x14ac:dyDescent="0.25">
      <c r="E31">
        <v>245762</v>
      </c>
      <c r="F31" t="str">
        <v>BERNARD</v>
      </c>
      <c r="G31" t="str">
        <v>CRE10FILEADS</v>
      </c>
      <c r="H31">
        <v>174000</v>
      </c>
      <c r="I31" t="str">
        <v>Banque3</v>
      </c>
      <c r="J31">
        <v>69600</v>
      </c>
      <c r="K31" t="str">
        <v>OUI</v>
      </c>
    </row>
    <row r="32" spans="5:13" x14ac:dyDescent="0.25">
      <c r="E32">
        <v>258402</v>
      </c>
      <c r="F32" t="str">
        <v>LMSALA</v>
      </c>
      <c r="G32" t="str">
        <v>CRE10FILEADS</v>
      </c>
      <c r="H32">
        <v>162828</v>
      </c>
      <c r="I32" t="str">
        <v>Banque4</v>
      </c>
      <c r="J32">
        <v>65131.199999999997</v>
      </c>
      <c r="K32" t="str">
        <v>OUI</v>
      </c>
    </row>
    <row r="33" spans="5:12" x14ac:dyDescent="0.25">
      <c r="E33">
        <v>259402</v>
      </c>
      <c r="F33" t="str">
        <v>POPECK</v>
      </c>
      <c r="G33" t="str">
        <v>CRE10FILEADS</v>
      </c>
      <c r="H33">
        <v>304560</v>
      </c>
      <c r="I33" t="str">
        <v>Banque4</v>
      </c>
      <c r="J33">
        <v>121824</v>
      </c>
      <c r="K33" t="str">
        <v>NON</v>
      </c>
    </row>
    <row r="35" spans="5:12" x14ac:dyDescent="0.25">
      <c r="E35" s="15" cm="1">
        <f t="array" ref="E35:K37">_xlfn._xlws.FILTER(_xlfn.ANCHORARRAY(E28),t_factures[n° facture]=C4)</f>
        <v>266445</v>
      </c>
      <c r="F35" t="str">
        <v>HEREAU</v>
      </c>
      <c r="G35" t="str">
        <v>PERSO</v>
      </c>
      <c r="H35">
        <v>23110.82</v>
      </c>
      <c r="I35" t="str">
        <v>Banque1</v>
      </c>
      <c r="J35">
        <v>23110.82</v>
      </c>
      <c r="K35" t="str">
        <v>OUI</v>
      </c>
      <c r="L35" s="11" t="str">
        <f ca="1">_xlfn.FORMULATEXT(E35)</f>
        <v>=FILTRE(E28#;t_factures[n° facture]=C4)</v>
      </c>
    </row>
    <row r="36" spans="5:12" x14ac:dyDescent="0.25">
      <c r="E36">
        <v>266317</v>
      </c>
      <c r="F36" t="str">
        <v>DE CASSAN</v>
      </c>
      <c r="G36" t="str">
        <v>CRE10FILEADS</v>
      </c>
      <c r="H36">
        <v>53746.1</v>
      </c>
      <c r="I36" t="str">
        <v>Banque1</v>
      </c>
      <c r="J36">
        <v>21498.440000000002</v>
      </c>
      <c r="K36" t="str">
        <v>NON</v>
      </c>
    </row>
    <row r="37" spans="5:12" x14ac:dyDescent="0.25">
      <c r="E37">
        <v>264113</v>
      </c>
      <c r="F37" t="str">
        <v>VITELLI</v>
      </c>
      <c r="G37" t="str">
        <v>PERSO</v>
      </c>
      <c r="H37">
        <v>283981.01</v>
      </c>
      <c r="I37" t="str">
        <v>Banque2</v>
      </c>
      <c r="J37">
        <v>283981.01</v>
      </c>
      <c r="K37" t="str">
        <v>OUI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A2DD67-8EFD-464E-BAA7-3F815A7CB142}">
          <x14:formula1>
            <xm:f>BDD!$B$2:$B$7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F3E0-7930-46D8-BF01-114B9F261D67}">
  <sheetPr>
    <tabColor rgb="FFFFC000"/>
  </sheetPr>
  <dimension ref="A8:G26"/>
  <sheetViews>
    <sheetView topLeftCell="A10" zoomScaleNormal="100" workbookViewId="0">
      <selection activeCell="G25" sqref="G25"/>
    </sheetView>
  </sheetViews>
  <sheetFormatPr baseColWidth="10" defaultColWidth="11.42578125" defaultRowHeight="15" x14ac:dyDescent="0.25"/>
  <sheetData>
    <row r="8" spans="1:6" x14ac:dyDescent="0.25">
      <c r="E8" s="1"/>
      <c r="F8" s="1"/>
    </row>
    <row r="9" spans="1:6" x14ac:dyDescent="0.25">
      <c r="E9" s="1"/>
      <c r="F9" s="1"/>
    </row>
    <row r="10" spans="1:6" x14ac:dyDescent="0.25">
      <c r="E10" s="1"/>
      <c r="F10" s="1"/>
    </row>
    <row r="11" spans="1:6" x14ac:dyDescent="0.25">
      <c r="E11" s="1"/>
      <c r="F11" s="1"/>
    </row>
    <row r="15" spans="1:6" x14ac:dyDescent="0.25">
      <c r="A15" t="s">
        <v>24</v>
      </c>
    </row>
    <row r="18" spans="1:7" x14ac:dyDescent="0.25">
      <c r="D18" t="s">
        <v>25</v>
      </c>
    </row>
    <row r="23" spans="1:7" x14ac:dyDescent="0.25">
      <c r="A23" t="s">
        <v>29</v>
      </c>
    </row>
    <row r="24" spans="1:7" ht="15.75" thickBot="1" x14ac:dyDescent="0.3"/>
    <row r="25" spans="1:7" ht="75.75" thickBot="1" x14ac:dyDescent="0.3">
      <c r="A25" s="12" t="s">
        <v>26</v>
      </c>
      <c r="B25" s="13"/>
      <c r="C25" s="13"/>
      <c r="D25" s="13"/>
      <c r="E25" s="14"/>
      <c r="F25" s="4" t="s">
        <v>27</v>
      </c>
      <c r="G25" s="5" t="s">
        <v>3</v>
      </c>
    </row>
    <row r="26" spans="1:7" x14ac:dyDescent="0.25">
      <c r="A26" t="s">
        <v>28</v>
      </c>
    </row>
  </sheetData>
  <mergeCells count="1">
    <mergeCell ref="A25:E2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1B1210-3B67-42EE-B820-0D90BA2EA8D4}">
          <x14:formula1>
            <xm:f>BDD!$B$2:$B$7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Tri</vt:lpstr>
      <vt:lpstr>COURRIER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Pujol</dc:creator>
  <cp:lastModifiedBy>Jean-Eric</cp:lastModifiedBy>
  <cp:lastPrinted>2022-05-05T21:23:48Z</cp:lastPrinted>
  <dcterms:created xsi:type="dcterms:W3CDTF">2022-05-03T14:43:48Z</dcterms:created>
  <dcterms:modified xsi:type="dcterms:W3CDTF">2022-05-06T05:09:55Z</dcterms:modified>
</cp:coreProperties>
</file>