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C:\Users\jeane\Downloads\"/>
    </mc:Choice>
  </mc:AlternateContent>
  <xr:revisionPtr revIDLastSave="0" documentId="8_{0F5D59FF-0F65-4673-B424-FBB6CD01889B}" xr6:coauthVersionLast="47" xr6:coauthVersionMax="47" xr10:uidLastSave="{00000000-0000-0000-0000-000000000000}"/>
  <bookViews>
    <workbookView xWindow="-120" yWindow="-120" windowWidth="24240" windowHeight="13740" activeTab="1" xr2:uid="{00000000-000D-0000-FFFF-FFFF00000000}"/>
  </bookViews>
  <sheets>
    <sheet name="resultat" sheetId="4" r:id="rId1"/>
    <sheet name="Feuil1" sheetId="5" r:id="rId2"/>
    <sheet name="Extraction " sheetId="1" r:id="rId3"/>
  </sheets>
  <externalReferences>
    <externalReference r:id="rId4"/>
  </externalReferences>
  <definedNames>
    <definedName name="Nom" localSheetId="0">Tableau441[Nom]</definedName>
    <definedName name="Nom">[1]!Tableau4[Nom]</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 i="5" l="1" a="1"/>
  <c r="A2" i="5" s="1"/>
  <c r="D2" i="5" a="1"/>
  <c r="D2" i="5" s="1"/>
  <c r="J4" i="5"/>
  <c r="J2" i="5"/>
  <c r="D81" i="4" l="1"/>
  <c r="C14" i="4" s="1"/>
  <c r="P79" i="4"/>
  <c r="N79" i="4"/>
  <c r="P78" i="4"/>
  <c r="N78" i="4"/>
  <c r="P77" i="4"/>
  <c r="N77" i="4"/>
  <c r="P76" i="4"/>
  <c r="O76" i="4"/>
  <c r="N76" i="4"/>
  <c r="P75" i="4"/>
  <c r="O75" i="4"/>
  <c r="N75" i="4"/>
  <c r="P74" i="4"/>
  <c r="N74" i="4"/>
  <c r="Q74" i="4" s="1"/>
  <c r="P73" i="4"/>
  <c r="O73" i="4"/>
  <c r="N73" i="4"/>
  <c r="P72" i="4"/>
  <c r="O72" i="4"/>
  <c r="N72" i="4"/>
  <c r="P71" i="4"/>
  <c r="O71" i="4"/>
  <c r="N71" i="4"/>
  <c r="P70" i="4"/>
  <c r="N70" i="4"/>
  <c r="P69" i="4"/>
  <c r="N69" i="4"/>
  <c r="P68" i="4"/>
  <c r="N68" i="4"/>
  <c r="P67" i="4"/>
  <c r="N67" i="4"/>
  <c r="P66" i="4"/>
  <c r="N66" i="4"/>
  <c r="Q66" i="4" s="1"/>
  <c r="P65" i="4"/>
  <c r="O65" i="4"/>
  <c r="N65" i="4"/>
  <c r="P64" i="4"/>
  <c r="O64" i="4"/>
  <c r="N64" i="4"/>
  <c r="P63" i="4"/>
  <c r="O63" i="4"/>
  <c r="N63" i="4"/>
  <c r="P62" i="4"/>
  <c r="N62" i="4"/>
  <c r="P61" i="4"/>
  <c r="N61" i="4"/>
  <c r="P60" i="4"/>
  <c r="N60" i="4"/>
  <c r="P59" i="4"/>
  <c r="N59" i="4"/>
  <c r="P58" i="4"/>
  <c r="N58" i="4"/>
  <c r="Q58" i="4" s="1"/>
  <c r="P57" i="4"/>
  <c r="O57" i="4"/>
  <c r="N57" i="4"/>
  <c r="P56" i="4"/>
  <c r="N56" i="4"/>
  <c r="O56" i="4" s="1"/>
  <c r="P55" i="4"/>
  <c r="O55" i="4"/>
  <c r="N55" i="4"/>
  <c r="P54" i="4"/>
  <c r="N54" i="4"/>
  <c r="P53" i="4"/>
  <c r="N53" i="4"/>
  <c r="P52" i="4"/>
  <c r="N52" i="4"/>
  <c r="P51" i="4"/>
  <c r="N51" i="4"/>
  <c r="P50" i="4"/>
  <c r="N50" i="4"/>
  <c r="Q50" i="4" s="1"/>
  <c r="P49" i="4"/>
  <c r="O49" i="4"/>
  <c r="N49" i="4"/>
  <c r="P48" i="4"/>
  <c r="N48" i="4"/>
  <c r="O48" i="4" s="1"/>
  <c r="P47" i="4"/>
  <c r="O47" i="4"/>
  <c r="N47" i="4"/>
  <c r="P46" i="4"/>
  <c r="N46" i="4"/>
  <c r="P45" i="4"/>
  <c r="N45" i="4"/>
  <c r="N44" i="4"/>
  <c r="P43" i="4"/>
  <c r="N43" i="4"/>
  <c r="P42" i="4"/>
  <c r="N42" i="4"/>
  <c r="Q42" i="4" s="1"/>
  <c r="P41" i="4"/>
  <c r="O41" i="4"/>
  <c r="N41" i="4"/>
  <c r="P40" i="4"/>
  <c r="N40" i="4"/>
  <c r="O40" i="4" s="1"/>
  <c r="P39" i="4"/>
  <c r="O39" i="4"/>
  <c r="N39" i="4"/>
  <c r="P38" i="4"/>
  <c r="N38" i="4"/>
  <c r="P37" i="4"/>
  <c r="N37" i="4"/>
  <c r="P36" i="4"/>
  <c r="N36" i="4"/>
  <c r="P35" i="4"/>
  <c r="N35" i="4"/>
  <c r="P34" i="4"/>
  <c r="N34" i="4"/>
  <c r="P33" i="4"/>
  <c r="N33" i="4"/>
  <c r="O33" i="4" s="1"/>
  <c r="P32" i="4"/>
  <c r="O32" i="4"/>
  <c r="N32" i="4"/>
  <c r="N31" i="4"/>
  <c r="N30" i="4"/>
  <c r="S31" i="4" a="1"/>
  <c r="M31" i="4" a="1"/>
  <c r="I24" i="4" a="1"/>
  <c r="T31" i="4" a="1"/>
  <c r="M44" i="4" a="1"/>
  <c r="S44" i="4" a="1"/>
  <c r="K24" i="4" a="1"/>
  <c r="J24" i="4" a="1"/>
  <c r="T44" i="4" a="1"/>
  <c r="T31" i="4" l="1"/>
  <c r="J24" i="4"/>
  <c r="S44" i="4"/>
  <c r="S31" i="4"/>
  <c r="T44" i="4"/>
  <c r="K24" i="4"/>
  <c r="M44" i="4"/>
  <c r="P44" i="4" s="1"/>
  <c r="Q44" i="4" s="1"/>
  <c r="M31" i="4"/>
  <c r="O31" i="4" s="1"/>
  <c r="I24" i="4"/>
  <c r="P30" i="4"/>
  <c r="Q30" i="4" s="1"/>
  <c r="Q34" i="4"/>
  <c r="O42" i="4"/>
  <c r="O50" i="4"/>
  <c r="O58" i="4"/>
  <c r="O66" i="4"/>
  <c r="O74" i="4"/>
  <c r="Q77" i="4"/>
  <c r="Q35" i="4"/>
  <c r="Q37" i="4"/>
  <c r="Q43" i="4"/>
  <c r="Q45" i="4"/>
  <c r="Q51" i="4"/>
  <c r="Q53" i="4"/>
  <c r="Q59" i="4"/>
  <c r="Q61" i="4"/>
  <c r="Q67" i="4"/>
  <c r="Q69" i="4"/>
  <c r="Q75" i="4"/>
  <c r="O34" i="4"/>
  <c r="O43" i="4"/>
  <c r="O51" i="4"/>
  <c r="Q54" i="4"/>
  <c r="O59" i="4"/>
  <c r="Q62" i="4"/>
  <c r="O67" i="4"/>
  <c r="Q78" i="4"/>
  <c r="O35" i="4"/>
  <c r="Q38" i="4"/>
  <c r="Q46" i="4"/>
  <c r="Q70" i="4"/>
  <c r="O30" i="4"/>
  <c r="Q33" i="4"/>
  <c r="O38" i="4"/>
  <c r="Q41" i="4"/>
  <c r="O46" i="4"/>
  <c r="Q49" i="4"/>
  <c r="O54" i="4"/>
  <c r="Q57" i="4"/>
  <c r="O62" i="4"/>
  <c r="Q65" i="4"/>
  <c r="O70" i="4"/>
  <c r="Q73" i="4"/>
  <c r="O78" i="4"/>
  <c r="Q76" i="4"/>
  <c r="Q36" i="4"/>
  <c r="Q52" i="4"/>
  <c r="Q60" i="4"/>
  <c r="Q68" i="4"/>
  <c r="O36" i="4"/>
  <c r="Q39" i="4"/>
  <c r="Q47" i="4"/>
  <c r="O52" i="4"/>
  <c r="Q55" i="4"/>
  <c r="O60" i="4"/>
  <c r="Q63" i="4"/>
  <c r="O68" i="4"/>
  <c r="Q71" i="4"/>
  <c r="Q79" i="4"/>
  <c r="O79" i="4"/>
  <c r="Q32" i="4"/>
  <c r="O37" i="4"/>
  <c r="Q40" i="4"/>
  <c r="O45" i="4"/>
  <c r="Q48" i="4"/>
  <c r="O53" i="4"/>
  <c r="Q56" i="4"/>
  <c r="O61" i="4"/>
  <c r="Q64" i="4"/>
  <c r="O69" i="4"/>
  <c r="Q72" i="4"/>
  <c r="O77" i="4"/>
  <c r="O44" i="4" l="1"/>
  <c r="P31" i="4"/>
  <c r="Q31"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C29" authorId="0" shapeId="0" xr:uid="{00000000-0006-0000-0000-000001000000}">
      <text>
        <r>
          <rPr>
            <b/>
            <sz val="9"/>
            <color indexed="81"/>
            <rFont val="Tahoma"/>
            <family val="2"/>
          </rPr>
          <t>Auteur:</t>
        </r>
        <r>
          <rPr>
            <sz val="9"/>
            <color indexed="81"/>
            <rFont val="Tahoma"/>
            <family val="2"/>
          </rPr>
          <t xml:space="preserve">
Faire (Ctrl + ;) puis 
(Ctrl +:)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<sst xmlns="http://schemas.openxmlformats.org/spreadsheetml/2006/main" count="576" uniqueCount="225">
  <si>
    <t>ENREGISTREMENT LISTE EXTRACTION ADN MAXWELL</t>
  </si>
  <si>
    <t>La version électronique du formulaire vierge SLL-SLHEM-BMHEM-DE-046_V02  est indexée dans le logiciel KaliLab et constitue la version de référence. Une fois complété, ce formulaire devient un enregistrement dont l’indexation dans le système de gestion documentaire est facultative mais dont les modalités de classement, de conservation et d’archivage doivent être maîtrisées.</t>
  </si>
  <si>
    <t>Page 4/4</t>
  </si>
  <si>
    <t>EXTRACTION ADN</t>
  </si>
  <si>
    <t>DATE EXTRACTION :</t>
  </si>
  <si>
    <t>OPERATEUR :</t>
  </si>
  <si>
    <t>EG</t>
  </si>
  <si>
    <t>NB D'ÉCHANTILLONS :</t>
  </si>
  <si>
    <t>RÉACTIFS :</t>
  </si>
  <si>
    <t>Désignation</t>
  </si>
  <si>
    <t>Fournisseur</t>
  </si>
  <si>
    <t>Référence</t>
  </si>
  <si>
    <t>N° Lot/Fabrication</t>
  </si>
  <si>
    <t>Date de péremption</t>
  </si>
  <si>
    <t>Maxwell RSC Blood DNA</t>
  </si>
  <si>
    <t>PROMEGA</t>
  </si>
  <si>
    <t>AS1400</t>
  </si>
  <si>
    <t>Maxwell RSC FFPE Plus DNA kit</t>
  </si>
  <si>
    <t>AS1720</t>
  </si>
  <si>
    <t>MATERIEL:</t>
  </si>
  <si>
    <t>N° DE SERIE</t>
  </si>
  <si>
    <t>MAXWELL RSC 1</t>
  </si>
  <si>
    <t>MAXWELL RSC 2</t>
  </si>
  <si>
    <t>COMMENTAIRES</t>
  </si>
  <si>
    <t>ATTENTION NE PAS CHANGER LE FORMAT DE LA DATE DE PRELEVEMENT LAISSER FORMAT TEXTE</t>
  </si>
  <si>
    <t>Renseigner rapports uniquement si hors limite</t>
  </si>
  <si>
    <t>Bornes d'acceptabilité</t>
  </si>
  <si>
    <t>A260/A280 = [1,8 ; 2,0]</t>
  </si>
  <si>
    <t>Ne pas appliquer la règle de dilution en cas de rapport aux limites</t>
  </si>
  <si>
    <t>A260/A230 = [1,8 ; 2,2]</t>
  </si>
  <si>
    <t>MAXWELL</t>
  </si>
  <si>
    <t>DATE EXTRACTION 
(Date + Heure)</t>
  </si>
  <si>
    <t>Nom</t>
  </si>
  <si>
    <t>Prénom</t>
  </si>
  <si>
    <t>Date de pvt</t>
  </si>
  <si>
    <t>Nature</t>
  </si>
  <si>
    <t>Nombre de CS</t>
  </si>
  <si>
    <t>Cellules / CS (millions)</t>
  </si>
  <si>
    <t>Nombre d'ampoules</t>
  </si>
  <si>
    <t>Numéro 
ADN</t>
  </si>
  <si>
    <t>Concentration 
Nanodrop</t>
  </si>
  <si>
    <t>Volume 
d'élution</t>
  </si>
  <si>
    <t>Rendement</t>
  </si>
  <si>
    <t>Dilution à réaliser / 
Facteur de dilution</t>
  </si>
  <si>
    <t>Volume final</t>
  </si>
  <si>
    <t>Concentration finale</t>
  </si>
  <si>
    <t>Rapport A260/A280</t>
  </si>
  <si>
    <t>Rapport A260/A230</t>
  </si>
  <si>
    <t>Commentaires</t>
  </si>
  <si>
    <t xml:space="preserve">01-02-22 </t>
  </si>
  <si>
    <t>Sang</t>
  </si>
  <si>
    <t/>
  </si>
  <si>
    <t xml:space="preserve">02-02-22 </t>
  </si>
  <si>
    <t>Moelle</t>
  </si>
  <si>
    <t>3</t>
  </si>
  <si>
    <t>1</t>
  </si>
  <si>
    <t>7</t>
  </si>
  <si>
    <t>5</t>
  </si>
  <si>
    <t>CD3 TM</t>
  </si>
  <si>
    <t>2</t>
  </si>
  <si>
    <t>TOTAL</t>
  </si>
  <si>
    <t>Sample ID</t>
  </si>
  <si>
    <t>User name</t>
  </si>
  <si>
    <t>Date and Time</t>
  </si>
  <si>
    <t>Nucleic Acid</t>
  </si>
  <si>
    <t>Unit</t>
  </si>
  <si>
    <t>A260 (Abs)</t>
  </si>
  <si>
    <t>A280 (Abs)</t>
  </si>
  <si>
    <t>260/280</t>
  </si>
  <si>
    <t>260/230</t>
  </si>
  <si>
    <t>Sample Type</t>
  </si>
  <si>
    <t>Factor</t>
  </si>
  <si>
    <t>EL</t>
  </si>
  <si>
    <t>ng/ｵl</t>
  </si>
  <si>
    <t>DNA</t>
  </si>
  <si>
    <t>XXXXXXYYYY</t>
  </si>
  <si>
    <t>540-42</t>
  </si>
  <si>
    <t>762202008211</t>
  </si>
  <si>
    <t>JEAN FRANCOIS</t>
  </si>
  <si>
    <t>03/02/2022 14:30</t>
  </si>
  <si>
    <t>540-41</t>
  </si>
  <si>
    <t>762202008205</t>
  </si>
  <si>
    <t>540-40</t>
  </si>
  <si>
    <t>762202008176</t>
  </si>
  <si>
    <t>GIOVANNI</t>
  </si>
  <si>
    <t>540-39</t>
  </si>
  <si>
    <t>6</t>
  </si>
  <si>
    <t>762202008154</t>
  </si>
  <si>
    <t>540-38</t>
  </si>
  <si>
    <t>762202008109</t>
  </si>
  <si>
    <t>MICHEL</t>
  </si>
  <si>
    <t>540-37</t>
  </si>
  <si>
    <t>762202008103</t>
  </si>
  <si>
    <t>YASMINA</t>
  </si>
  <si>
    <t>540-36</t>
  </si>
  <si>
    <t>762202008091</t>
  </si>
  <si>
    <t xml:space="preserve">31-01-22 </t>
  </si>
  <si>
    <t>JESSICA</t>
  </si>
  <si>
    <t>540-35</t>
  </si>
  <si>
    <t>762202008049</t>
  </si>
  <si>
    <t>RENE</t>
  </si>
  <si>
    <t>540-34</t>
  </si>
  <si>
    <t>762202007941</t>
  </si>
  <si>
    <t>JULES</t>
  </si>
  <si>
    <t>540-33</t>
  </si>
  <si>
    <t>762202007928</t>
  </si>
  <si>
    <t>AUTOMNE</t>
  </si>
  <si>
    <t>540-32</t>
  </si>
  <si>
    <t>762202007843</t>
  </si>
  <si>
    <t>LORIS</t>
  </si>
  <si>
    <t>540-31</t>
  </si>
  <si>
    <t>762202007800</t>
  </si>
  <si>
    <t xml:space="preserve">30-01-22 </t>
  </si>
  <si>
    <t>Patrice jean m</t>
  </si>
  <si>
    <t>540-30</t>
  </si>
  <si>
    <t>762201035978</t>
  </si>
  <si>
    <t>CG/Moelle</t>
  </si>
  <si>
    <t>11/01/2022</t>
  </si>
  <si>
    <t>LOUIS</t>
  </si>
  <si>
    <t>540-29</t>
  </si>
  <si>
    <t>762202007535</t>
  </si>
  <si>
    <t>ESTELLE</t>
  </si>
  <si>
    <t>540-28</t>
  </si>
  <si>
    <t>762202007520</t>
  </si>
  <si>
    <t>philippe</t>
  </si>
  <si>
    <t>540-27</t>
  </si>
  <si>
    <t>762202007506</t>
  </si>
  <si>
    <t>540-26</t>
  </si>
  <si>
    <t>762202007468</t>
  </si>
  <si>
    <t>MARIA OFELI</t>
  </si>
  <si>
    <t>540-25</t>
  </si>
  <si>
    <t>762202007353</t>
  </si>
  <si>
    <t>VALERIE</t>
  </si>
  <si>
    <t>540-24</t>
  </si>
  <si>
    <t>762202007311</t>
  </si>
  <si>
    <t>LCR</t>
  </si>
  <si>
    <t>HICHEM</t>
  </si>
  <si>
    <t>540-23</t>
  </si>
  <si>
    <t>762202007055</t>
  </si>
  <si>
    <t>GERARD</t>
  </si>
  <si>
    <t>540-22</t>
  </si>
  <si>
    <t>762202006958</t>
  </si>
  <si>
    <t>Theoline</t>
  </si>
  <si>
    <t>540-21</t>
  </si>
  <si>
    <t>762202006907</t>
  </si>
  <si>
    <t>KEVIN</t>
  </si>
  <si>
    <t>540-20</t>
  </si>
  <si>
    <t>3.5</t>
  </si>
  <si>
    <t>762202006632</t>
  </si>
  <si>
    <t>CHRISTELLE</t>
  </si>
  <si>
    <t>540-19</t>
  </si>
  <si>
    <t>762202005974</t>
  </si>
  <si>
    <t>SERGE</t>
  </si>
  <si>
    <t>540-18</t>
  </si>
  <si>
    <t>762202003890</t>
  </si>
  <si>
    <t>ODETTE</t>
  </si>
  <si>
    <t>540-17</t>
  </si>
  <si>
    <t>762202003714</t>
  </si>
  <si>
    <t>JUSTINE</t>
  </si>
  <si>
    <t>540-16</t>
  </si>
  <si>
    <t>762202003711</t>
  </si>
  <si>
    <t>ETIENNE</t>
  </si>
  <si>
    <t>540-15</t>
  </si>
  <si>
    <t>762202003465</t>
  </si>
  <si>
    <t xml:space="preserve">28-01-22 </t>
  </si>
  <si>
    <t>SOFIANE</t>
  </si>
  <si>
    <t>540-14</t>
  </si>
  <si>
    <t>762201036101</t>
  </si>
  <si>
    <t xml:space="preserve">10-01-22 </t>
  </si>
  <si>
    <t>CORENTIN</t>
  </si>
  <si>
    <t>Coupes-infiltrat lymphoide NP</t>
  </si>
  <si>
    <t>540-13</t>
  </si>
  <si>
    <t>762112073345</t>
  </si>
  <si>
    <t xml:space="preserve">15-12-21 </t>
  </si>
  <si>
    <t>JANNA</t>
  </si>
  <si>
    <t>540-12</t>
  </si>
  <si>
    <t>762112073130</t>
  </si>
  <si>
    <t>Yasmine</t>
  </si>
  <si>
    <t>540-11</t>
  </si>
  <si>
    <t>762112073103</t>
  </si>
  <si>
    <t>ishak</t>
  </si>
  <si>
    <t>XXXX1</t>
  </si>
  <si>
    <t>XXXX2</t>
  </si>
  <si>
    <t>XXXX3</t>
  </si>
  <si>
    <t>XXXX4</t>
  </si>
  <si>
    <t>XXXX5</t>
  </si>
  <si>
    <t>XXXX6</t>
  </si>
  <si>
    <t>XXXX7</t>
  </si>
  <si>
    <t>XXXX8</t>
  </si>
  <si>
    <t>XXXX9</t>
  </si>
  <si>
    <t>XXXX10</t>
  </si>
  <si>
    <t>XXXX11</t>
  </si>
  <si>
    <t>XXXX12</t>
  </si>
  <si>
    <t>XXXX13</t>
  </si>
  <si>
    <t>XXXX14</t>
  </si>
  <si>
    <t>XXXX15</t>
  </si>
  <si>
    <t>XXXX16</t>
  </si>
  <si>
    <t>XXXX17</t>
  </si>
  <si>
    <t>XXXX18</t>
  </si>
  <si>
    <t>XXXX19</t>
  </si>
  <si>
    <t>XXXX20</t>
  </si>
  <si>
    <t>XXXX21</t>
  </si>
  <si>
    <t>XXXX22</t>
  </si>
  <si>
    <t>XXXX23</t>
  </si>
  <si>
    <t>XXXX24</t>
  </si>
  <si>
    <t>XXXX25</t>
  </si>
  <si>
    <t>XXXX26</t>
  </si>
  <si>
    <t>XXXX27</t>
  </si>
  <si>
    <t>XXXX28</t>
  </si>
  <si>
    <t>XXXX29</t>
  </si>
  <si>
    <t>XXXX30</t>
  </si>
  <si>
    <t>XXXX31</t>
  </si>
  <si>
    <t>XXXX32</t>
  </si>
  <si>
    <t>XXXX33</t>
  </si>
  <si>
    <t>Nucleid</t>
  </si>
  <si>
    <t>AAA</t>
  </si>
  <si>
    <t>Identifiant / N° Glims</t>
  </si>
  <si>
    <t>En I24 =vextraction(TableExtraction[#Tout];$H24;"Nucleid")</t>
  </si>
  <si>
    <t>En J24 =vextraction(TableExtraction[#Tout];$H24;"260/280")</t>
  </si>
  <si>
    <t>En K24 =vextraction(TableExtraction[#Tout];$H24;"260/230")</t>
  </si>
  <si>
    <t>Concentration Nanodrop</t>
  </si>
  <si>
    <t xml:space="preserve">A2 : </t>
  </si>
  <si>
    <t xml:space="preserve">D2 : </t>
  </si>
  <si>
    <t xml:space="preserve">C2 : </t>
  </si>
  <si>
    <t>Liste dérouante de choix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</si>
</sst>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2" x14ac:knownFonts="1">
    <font>
      <sz val="11"/>
      <color theme="1"/>
      <name val="Calibri"/>
      <family val="2"/>
      <scheme val="minor"/>
    </font>
    <font>
      <sz val="11"/>
      <color theme="1"/>
      <name val="Calibri"/>
      <family val="2"/>
      <scheme val="minor"/>
    </font>
    <font>
      <sz val="10"/>
      <color theme="1"/>
      <name val="Arial"/>
      <family val="2"/>
    </font>
    <font>
      <b/>
      <sz val="9"/>
      <color indexed="81"/>
      <name val="Tahoma"/>
      <family val="2"/>
    </font>
    <font>
      <sz val="9"/>
      <color indexed="81"/>
      <name val="Tahoma"/>
      <family val="2"/>
    </font>
    <font>
      <sz val="10"/>
      <name val="Arial"/>
      <family val="2"/>
    </font>
    <font>
      <sz val="9"/>
      <color theme="1"/>
      <name val="Calibri"/>
      <family val="2"/>
      <scheme val="minor"/>
    </font>
    <font>
      <b/>
      <sz val="9"/>
      <color theme="1"/>
      <name val="Calibri"/>
      <family val="2"/>
      <scheme val="minor"/>
    </font>
    <font>
      <b/>
      <sz val="9"/>
      <color theme="5"/>
      <name val="Calibri"/>
      <family val="2"/>
      <scheme val="minor"/>
    </font>
    <font>
      <b/>
      <sz val="9"/>
      <color theme="1"/>
      <name val="Arial Narrow"/>
      <family val="2"/>
    </font>
    <font>
      <b/>
      <sz val="9"/>
      <color theme="0"/>
      <name val="Calibri"/>
      <family val="2"/>
      <scheme val="minor"/>
    </font>
    <font>
      <b/>
      <sz val="9"/>
      <color theme="4"/>
      <name val="Calibri"/>
      <family val="2"/>
      <scheme val="minor"/>
    </font>
    <font>
      <b/>
      <sz val="9"/>
      <name val="Calibri"/>
      <family val="2"/>
      <scheme val="minor"/>
    </font>
    <font>
      <sz val="9"/>
      <color theme="4"/>
      <name val="Calibri"/>
      <family val="2"/>
      <scheme val="minor"/>
    </font>
    <font>
      <b/>
      <sz val="9"/>
      <color rgb="FFFF0000"/>
      <name val="Calibri"/>
      <family val="2"/>
      <scheme val="minor"/>
    </font>
    <font>
      <sz val="9"/>
      <color rgb="FF92D050"/>
      <name val="Calibri"/>
      <family val="2"/>
      <scheme val="minor"/>
    </font>
    <font>
      <b/>
      <sz val="9"/>
      <name val="Arial"/>
      <family val="2"/>
    </font>
    <font>
      <sz val="9"/>
      <color theme="0"/>
      <name val="Calibri"/>
      <family val="2"/>
      <scheme val="minor"/>
    </font>
    <font>
      <sz val="9"/>
      <color rgb="FFFFC000"/>
      <name val="Calibri"/>
      <family val="2"/>
      <scheme val="minor"/>
    </font>
    <font>
      <sz val="9"/>
      <name val="Calibri"/>
      <family val="2"/>
      <scheme val="minor"/>
    </font>
    <font>
      <sz val="11"/>
      <color rgb="FF0070C0"/>
      <name val="Calibri"/>
      <family val="2"/>
      <scheme val="minor"/>
    </font>
    <font>
      <sz val="11"/>
      <name val="Calibri"/>
      <family val="2"/>
      <scheme val="minor"/>
    </font>
  </fonts>
  <fills count="11">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59999389629810485"/>
        <bgColor theme="0" tint="-0.14999847407452621"/>
      </patternFill>
    </fill>
    <fill>
      <patternFill patternType="solid">
        <fgColor theme="5" tint="0.59999389629810485"/>
        <bgColor theme="0" tint="-0.14999847407452621"/>
      </patternFill>
    </fill>
    <fill>
      <patternFill patternType="solid">
        <fgColor theme="6" tint="-0.249977111117893"/>
        <bgColor indexed="64"/>
      </patternFill>
    </fill>
    <fill>
      <patternFill patternType="solid">
        <fgColor indexed="26"/>
        <bgColor indexed="64"/>
      </patternFill>
    </fill>
    <fill>
      <patternFill patternType="solid">
        <fgColor rgb="FFFFC000"/>
        <bgColor indexed="64"/>
      </patternFill>
    </fill>
    <fill>
      <patternFill patternType="solid">
        <fgColor rgb="FF92D050"/>
        <bgColor indexed="64"/>
      </patternFill>
    </fill>
    <fill>
      <patternFill patternType="solid">
        <fgColor theme="1"/>
        <bgColor indexed="64"/>
      </patternFill>
    </fill>
  </fills>
  <borders count="22">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style="medium">
        <color theme="0" tint="-0.499984740745262"/>
      </top>
      <bottom/>
      <diagonal/>
    </border>
    <border>
      <left/>
      <right style="medium">
        <color theme="0" tint="-0.499984740745262"/>
      </right>
      <top/>
      <bottom/>
      <diagonal/>
    </border>
    <border>
      <left style="medium">
        <color theme="0" tint="-0.499984740745262"/>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theme="1"/>
      </top>
      <bottom/>
      <diagonal/>
    </border>
    <border>
      <left/>
      <right/>
      <top style="thin">
        <color theme="1"/>
      </top>
      <bottom style="thin">
        <color theme="1"/>
      </bottom>
      <diagonal/>
    </border>
    <border>
      <left/>
      <right/>
      <top/>
      <bottom style="thin">
        <color theme="1"/>
      </bottom>
      <diagonal/>
    </border>
    <border>
      <left/>
      <right/>
      <top style="hair">
        <color indexed="64"/>
      </top>
      <bottom/>
      <diagonal/>
    </border>
    <border>
      <left/>
      <right/>
      <top style="thin">
        <color theme="8" tint="0.39997558519241921"/>
      </top>
      <bottom style="thin">
        <color theme="8" tint="0.39997558519241921"/>
      </bottom>
      <diagonal/>
    </border>
  </borders>
  <cellStyleXfs count="4">
    <xf numFmtId="0" fontId="0" fillId="0" borderId="0"/>
    <xf numFmtId="9" fontId="1" fillId="0" borderId="0" applyFont="0" applyFill="0" applyBorder="0" applyAlignment="0" applyProtection="0"/>
    <xf numFmtId="0" fontId="2" fillId="0" borderId="0"/>
    <xf numFmtId="0" fontId="5" fillId="0" borderId="0"/>
  </cellStyleXfs>
  <cellXfs count="145">
    <xf numFmtId="0" fontId="0" fillId="0" borderId="0" xfId="0"/>
    <xf numFmtId="1" fontId="0" fillId="0" borderId="0" xfId="0" applyNumberFormat="1"/>
    <xf numFmtId="22" fontId="0" fillId="0" borderId="0" xfId="0" applyNumberFormat="1"/>
    <xf numFmtId="1" fontId="0" fillId="8" borderId="0" xfId="0" applyNumberFormat="1" applyFill="1"/>
    <xf numFmtId="0" fontId="0" fillId="8" borderId="0" xfId="0" applyFill="1"/>
    <xf numFmtId="1" fontId="0" fillId="9" borderId="0" xfId="0" applyNumberFormat="1" applyFill="1"/>
    <xf numFmtId="0" fontId="0" fillId="9" borderId="0" xfId="0" applyFill="1"/>
    <xf numFmtId="0" fontId="6" fillId="0" borderId="0" xfId="2" applyFont="1" applyBorder="1" applyAlignment="1" applyProtection="1">
      <alignment vertical="center"/>
    </xf>
    <xf numFmtId="0" fontId="7" fillId="0" borderId="1" xfId="2" applyFont="1" applyBorder="1" applyAlignment="1" applyProtection="1">
      <alignment vertical="center"/>
    </xf>
    <xf numFmtId="0" fontId="7" fillId="0" borderId="2" xfId="2" applyFont="1" applyBorder="1" applyAlignment="1" applyProtection="1">
      <alignment vertical="center"/>
    </xf>
    <xf numFmtId="0" fontId="7" fillId="0" borderId="3" xfId="2" applyFont="1" applyBorder="1" applyAlignment="1" applyProtection="1">
      <alignment vertical="center"/>
    </xf>
    <xf numFmtId="0" fontId="6" fillId="0" borderId="0" xfId="0" applyFont="1" applyProtection="1"/>
    <xf numFmtId="0" fontId="7" fillId="0" borderId="4" xfId="2" applyFont="1" applyBorder="1" applyAlignment="1" applyProtection="1">
      <alignment vertical="center"/>
    </xf>
    <xf numFmtId="0" fontId="7" fillId="0" borderId="0" xfId="2" applyFont="1" applyBorder="1" applyAlignment="1" applyProtection="1">
      <alignment vertical="center"/>
    </xf>
    <xf numFmtId="0" fontId="7" fillId="0" borderId="5" xfId="2" applyFont="1" applyBorder="1" applyAlignment="1" applyProtection="1">
      <alignment vertical="center"/>
    </xf>
    <xf numFmtId="0" fontId="7" fillId="0" borderId="6" xfId="2" applyFont="1" applyBorder="1" applyAlignment="1" applyProtection="1">
      <alignment vertical="center"/>
    </xf>
    <xf numFmtId="0" fontId="7" fillId="0" borderId="7" xfId="2" applyFont="1" applyBorder="1" applyAlignment="1" applyProtection="1">
      <alignment vertical="center"/>
    </xf>
    <xf numFmtId="0" fontId="7" fillId="0" borderId="8" xfId="2" applyFont="1" applyBorder="1" applyAlignment="1" applyProtection="1">
      <alignment vertical="center"/>
    </xf>
    <xf numFmtId="0" fontId="7" fillId="0" borderId="0" xfId="2" applyFont="1" applyBorder="1" applyAlignment="1" applyProtection="1">
      <alignment horizontal="center" vertical="center"/>
    </xf>
    <xf numFmtId="0" fontId="7" fillId="0" borderId="11" xfId="2" applyFont="1" applyBorder="1" applyAlignment="1" applyProtection="1">
      <alignment horizontal="center" vertical="center"/>
    </xf>
    <xf numFmtId="0" fontId="7" fillId="0" borderId="9" xfId="2" applyFont="1" applyBorder="1" applyAlignment="1" applyProtection="1">
      <alignment horizontal="center" vertical="center"/>
    </xf>
    <xf numFmtId="0" fontId="9" fillId="0" borderId="0" xfId="0" applyFont="1" applyProtection="1"/>
    <xf numFmtId="0" fontId="7" fillId="0" borderId="13" xfId="2" applyFont="1" applyBorder="1" applyAlignment="1" applyProtection="1">
      <alignment horizontal="center" vertical="center"/>
    </xf>
    <xf numFmtId="14" fontId="6" fillId="0" borderId="0" xfId="2" applyNumberFormat="1" applyFont="1" applyBorder="1" applyAlignment="1" applyProtection="1">
      <alignment vertical="center"/>
    </xf>
    <xf numFmtId="1" fontId="6" fillId="0" borderId="0" xfId="2" applyNumberFormat="1" applyFont="1" applyBorder="1" applyAlignment="1" applyProtection="1">
      <alignment vertical="center"/>
    </xf>
    <xf numFmtId="164" fontId="6" fillId="0" borderId="0" xfId="2" applyNumberFormat="1" applyFont="1" applyBorder="1" applyAlignment="1" applyProtection="1">
      <alignment vertical="center"/>
    </xf>
    <xf numFmtId="0" fontId="7" fillId="0" borderId="15" xfId="2" applyFont="1" applyBorder="1" applyAlignment="1" applyProtection="1">
      <alignment horizontal="left" vertical="center"/>
    </xf>
    <xf numFmtId="14" fontId="11" fillId="3" borderId="15" xfId="2" applyNumberFormat="1" applyFont="1" applyFill="1" applyBorder="1" applyAlignment="1" applyProtection="1">
      <alignment horizontal="center" vertical="center"/>
      <protection locked="0"/>
    </xf>
    <xf numFmtId="0" fontId="7" fillId="0" borderId="15" xfId="2" applyFont="1" applyBorder="1" applyAlignment="1" applyProtection="1">
      <alignment horizontal="center" vertical="center"/>
    </xf>
    <xf numFmtId="14" fontId="7" fillId="0" borderId="15" xfId="2" applyNumberFormat="1" applyFont="1" applyBorder="1" applyAlignment="1" applyProtection="1">
      <alignment horizontal="center" vertical="center"/>
    </xf>
    <xf numFmtId="1" fontId="7" fillId="0" borderId="15" xfId="2" applyNumberFormat="1" applyFont="1" applyFill="1" applyBorder="1" applyAlignment="1" applyProtection="1">
      <alignment horizontal="left" vertical="center"/>
    </xf>
    <xf numFmtId="1" fontId="6" fillId="0" borderId="15" xfId="2" applyNumberFormat="1" applyFont="1" applyFill="1" applyBorder="1" applyAlignment="1" applyProtection="1">
      <alignment vertical="center"/>
    </xf>
    <xf numFmtId="164" fontId="6" fillId="0" borderId="15" xfId="2" applyNumberFormat="1" applyFont="1" applyFill="1" applyBorder="1" applyAlignment="1" applyProtection="1">
      <alignment vertical="center"/>
    </xf>
    <xf numFmtId="0" fontId="6" fillId="0" borderId="15" xfId="2" applyFont="1" applyBorder="1" applyAlignment="1" applyProtection="1">
      <alignment vertical="center"/>
    </xf>
    <xf numFmtId="0" fontId="7" fillId="0" borderId="0" xfId="2" applyFont="1" applyBorder="1" applyAlignment="1" applyProtection="1">
      <alignment horizontal="left" vertical="center"/>
    </xf>
    <xf numFmtId="14" fontId="11" fillId="3" borderId="0" xfId="2" applyNumberFormat="1" applyFont="1" applyFill="1" applyBorder="1" applyAlignment="1" applyProtection="1">
      <alignment horizontal="center" vertical="center"/>
      <protection locked="0"/>
    </xf>
    <xf numFmtId="14" fontId="7" fillId="0" borderId="0" xfId="2" applyNumberFormat="1" applyFont="1" applyBorder="1" applyAlignment="1" applyProtection="1">
      <alignment horizontal="center" vertical="center"/>
    </xf>
    <xf numFmtId="1" fontId="7" fillId="0" borderId="0" xfId="2" applyNumberFormat="1" applyFont="1" applyFill="1" applyBorder="1" applyAlignment="1" applyProtection="1">
      <alignment horizontal="left" vertical="center"/>
    </xf>
    <xf numFmtId="1" fontId="6" fillId="0" borderId="0" xfId="2" applyNumberFormat="1" applyFont="1" applyFill="1" applyBorder="1" applyAlignment="1" applyProtection="1">
      <alignment vertical="center"/>
    </xf>
    <xf numFmtId="164" fontId="6" fillId="0" borderId="0" xfId="2" applyNumberFormat="1" applyFont="1" applyFill="1" applyBorder="1" applyAlignment="1" applyProtection="1">
      <alignment vertical="center"/>
    </xf>
    <xf numFmtId="0" fontId="7" fillId="0" borderId="16" xfId="2" applyFont="1" applyBorder="1" applyAlignment="1" applyProtection="1">
      <alignment horizontal="left" vertical="center"/>
    </xf>
    <xf numFmtId="0" fontId="11" fillId="3" borderId="16" xfId="2" applyFont="1" applyFill="1" applyBorder="1" applyAlignment="1" applyProtection="1">
      <alignment horizontal="center" vertical="center"/>
    </xf>
    <xf numFmtId="1" fontId="6" fillId="0" borderId="0" xfId="0" applyNumberFormat="1" applyFont="1" applyAlignment="1" applyProtection="1"/>
    <xf numFmtId="0" fontId="6" fillId="0" borderId="0" xfId="0" applyFont="1" applyAlignment="1" applyProtection="1"/>
    <xf numFmtId="164" fontId="6" fillId="0" borderId="0" xfId="0" applyNumberFormat="1" applyFont="1" applyBorder="1" applyAlignment="1" applyProtection="1"/>
    <xf numFmtId="0" fontId="6" fillId="0" borderId="0" xfId="0" applyFont="1" applyBorder="1" applyAlignment="1" applyProtection="1"/>
    <xf numFmtId="0" fontId="7" fillId="0" borderId="16" xfId="2" applyFont="1" applyBorder="1" applyAlignment="1" applyProtection="1">
      <alignment horizontal="center" vertical="center"/>
    </xf>
    <xf numFmtId="14" fontId="7" fillId="0" borderId="16" xfId="2" applyNumberFormat="1" applyFont="1" applyBorder="1" applyAlignment="1" applyProtection="1">
      <alignment horizontal="center" vertical="center"/>
    </xf>
    <xf numFmtId="0" fontId="7" fillId="0" borderId="0" xfId="2" applyFont="1" applyFill="1" applyBorder="1" applyAlignment="1" applyProtection="1">
      <alignment horizontal="center" vertical="center"/>
    </xf>
    <xf numFmtId="0" fontId="12" fillId="0" borderId="0" xfId="2" applyNumberFormat="1" applyFont="1" applyBorder="1" applyAlignment="1" applyProtection="1">
      <alignment horizontal="center" vertical="center"/>
    </xf>
    <xf numFmtId="0" fontId="6" fillId="0" borderId="0" xfId="2" applyFont="1" applyFill="1" applyBorder="1" applyAlignment="1" applyProtection="1">
      <alignment horizontal="center" vertical="center"/>
    </xf>
    <xf numFmtId="0" fontId="6" fillId="0" borderId="0" xfId="2" applyFont="1" applyBorder="1" applyAlignment="1" applyProtection="1">
      <alignment horizontal="center" vertical="center"/>
    </xf>
    <xf numFmtId="0" fontId="12" fillId="0" borderId="17" xfId="2" applyNumberFormat="1" applyFont="1" applyBorder="1" applyAlignment="1" applyProtection="1">
      <alignment horizontal="center" vertical="center"/>
    </xf>
    <xf numFmtId="0" fontId="7" fillId="4" borderId="18" xfId="2" applyNumberFormat="1" applyFont="1" applyFill="1" applyBorder="1" applyAlignment="1" applyProtection="1">
      <alignment vertical="center"/>
    </xf>
    <xf numFmtId="10" fontId="7" fillId="4" borderId="18" xfId="2" applyNumberFormat="1" applyFont="1" applyFill="1" applyBorder="1" applyAlignment="1" applyProtection="1">
      <alignment horizontal="center" vertical="center"/>
    </xf>
    <xf numFmtId="0" fontId="7" fillId="4" borderId="18" xfId="2" applyNumberFormat="1" applyFont="1" applyFill="1" applyBorder="1" applyAlignment="1" applyProtection="1">
      <alignment horizontal="center" vertical="center"/>
    </xf>
    <xf numFmtId="0" fontId="11" fillId="3" borderId="18" xfId="2" applyNumberFormat="1" applyFont="1" applyFill="1" applyBorder="1" applyAlignment="1" applyProtection="1">
      <alignment horizontal="right" vertical="center"/>
      <protection locked="0"/>
    </xf>
    <xf numFmtId="14" fontId="11" fillId="3" borderId="18" xfId="2" applyNumberFormat="1" applyFont="1" applyFill="1" applyBorder="1" applyAlignment="1" applyProtection="1">
      <alignment horizontal="right" vertical="center"/>
      <protection locked="0"/>
    </xf>
    <xf numFmtId="14" fontId="11" fillId="0" borderId="0" xfId="2" applyNumberFormat="1" applyFont="1" applyFill="1" applyBorder="1" applyAlignment="1" applyProtection="1">
      <alignment horizontal="right" vertical="center"/>
    </xf>
    <xf numFmtId="0" fontId="7" fillId="5" borderId="18" xfId="2" applyNumberFormat="1" applyFont="1" applyFill="1" applyBorder="1" applyAlignment="1" applyProtection="1">
      <alignment vertical="center"/>
    </xf>
    <xf numFmtId="0" fontId="11" fillId="0" borderId="0" xfId="2" applyFont="1" applyFill="1" applyBorder="1" applyAlignment="1" applyProtection="1">
      <alignment horizontal="right" vertical="center"/>
    </xf>
    <xf numFmtId="14" fontId="11" fillId="0" borderId="0" xfId="2" applyNumberFormat="1" applyFont="1" applyFill="1" applyBorder="1" applyAlignment="1" applyProtection="1">
      <alignment horizontal="center" vertical="center"/>
    </xf>
    <xf numFmtId="1" fontId="11" fillId="0" borderId="0" xfId="2" quotePrefix="1" applyNumberFormat="1" applyFont="1" applyFill="1" applyBorder="1" applyAlignment="1" applyProtection="1">
      <alignment horizontal="center" vertical="center"/>
    </xf>
    <xf numFmtId="164" fontId="11" fillId="0" borderId="0" xfId="2" quotePrefix="1" applyNumberFormat="1" applyFont="1" applyFill="1" applyBorder="1" applyAlignment="1" applyProtection="1">
      <alignment horizontal="center" vertical="center"/>
    </xf>
    <xf numFmtId="0" fontId="11" fillId="0" borderId="0" xfId="2" applyFont="1" applyBorder="1" applyAlignment="1" applyProtection="1">
      <alignment horizontal="center" vertical="center"/>
    </xf>
    <xf numFmtId="1" fontId="7" fillId="0" borderId="0" xfId="2" applyNumberFormat="1" applyFont="1" applyFill="1" applyBorder="1" applyAlignment="1" applyProtection="1">
      <alignment vertical="center"/>
    </xf>
    <xf numFmtId="0" fontId="12" fillId="0" borderId="0" xfId="2" applyFont="1" applyFill="1" applyBorder="1" applyAlignment="1" applyProtection="1">
      <alignment horizontal="center" vertical="center"/>
    </xf>
    <xf numFmtId="1" fontId="12" fillId="0" borderId="0" xfId="2" applyNumberFormat="1" applyFont="1" applyFill="1" applyBorder="1" applyAlignment="1" applyProtection="1">
      <alignment horizontal="center" vertical="center"/>
    </xf>
    <xf numFmtId="164" fontId="7" fillId="0" borderId="0" xfId="2" applyNumberFormat="1" applyFont="1" applyFill="1" applyBorder="1" applyAlignment="1" applyProtection="1">
      <alignment vertical="center"/>
    </xf>
    <xf numFmtId="0" fontId="7" fillId="4" borderId="17" xfId="2" applyNumberFormat="1" applyFont="1" applyFill="1" applyBorder="1" applyAlignment="1" applyProtection="1">
      <alignment horizontal="left" vertical="center"/>
    </xf>
    <xf numFmtId="0" fontId="7" fillId="4" borderId="17" xfId="2" applyNumberFormat="1" applyFont="1" applyFill="1" applyBorder="1" applyAlignment="1" applyProtection="1">
      <alignment horizontal="center" vertical="center"/>
    </xf>
    <xf numFmtId="0" fontId="11" fillId="0" borderId="0" xfId="2" applyFont="1" applyFill="1" applyBorder="1" applyAlignment="1" applyProtection="1">
      <alignment horizontal="center" vertical="center"/>
    </xf>
    <xf numFmtId="0" fontId="7" fillId="0" borderId="19" xfId="2" applyNumberFormat="1" applyFont="1" applyBorder="1" applyAlignment="1" applyProtection="1">
      <alignment horizontal="left" vertical="center"/>
    </xf>
    <xf numFmtId="0" fontId="7" fillId="0" borderId="19" xfId="2" applyNumberFormat="1" applyFont="1" applyBorder="1" applyAlignment="1" applyProtection="1">
      <alignment horizontal="center" vertical="center"/>
    </xf>
    <xf numFmtId="0" fontId="7" fillId="0" borderId="14" xfId="2" applyFont="1" applyBorder="1" applyAlignment="1" applyProtection="1">
      <alignment vertical="center"/>
    </xf>
    <xf numFmtId="0" fontId="11" fillId="3" borderId="14" xfId="2" applyFont="1" applyFill="1" applyBorder="1" applyAlignment="1" applyProtection="1">
      <alignment horizontal="center" vertical="center"/>
    </xf>
    <xf numFmtId="0" fontId="11" fillId="3" borderId="14" xfId="2" applyFont="1" applyFill="1" applyBorder="1" applyAlignment="1" applyProtection="1">
      <alignment horizontal="right" vertical="center"/>
    </xf>
    <xf numFmtId="14" fontId="11" fillId="3" borderId="14" xfId="2" applyNumberFormat="1" applyFont="1" applyFill="1" applyBorder="1" applyAlignment="1" applyProtection="1">
      <alignment horizontal="right" vertical="center"/>
    </xf>
    <xf numFmtId="0" fontId="13" fillId="3" borderId="14" xfId="2" applyFont="1" applyFill="1" applyBorder="1" applyAlignment="1" applyProtection="1">
      <alignment vertical="center"/>
    </xf>
    <xf numFmtId="1" fontId="13" fillId="3" borderId="14" xfId="2" applyNumberFormat="1" applyFont="1" applyFill="1" applyBorder="1" applyAlignment="1" applyProtection="1">
      <alignment vertical="center"/>
    </xf>
    <xf numFmtId="164" fontId="13" fillId="3" borderId="14" xfId="2" applyNumberFormat="1" applyFont="1" applyFill="1" applyBorder="1" applyAlignment="1" applyProtection="1">
      <alignment vertical="center"/>
    </xf>
    <xf numFmtId="0" fontId="14" fillId="0" borderId="0" xfId="2" applyFont="1" applyBorder="1" applyAlignment="1" applyProtection="1">
      <alignment horizontal="left" vertical="center"/>
    </xf>
    <xf numFmtId="14" fontId="6" fillId="0" borderId="0" xfId="0" applyNumberFormat="1" applyFont="1" applyAlignment="1" applyProtection="1"/>
    <xf numFmtId="164" fontId="6" fillId="0" borderId="0" xfId="0" applyNumberFormat="1" applyFont="1" applyAlignment="1" applyProtection="1"/>
    <xf numFmtId="0" fontId="6" fillId="6" borderId="0" xfId="0" applyFont="1" applyFill="1" applyBorder="1" applyAlignment="1" applyProtection="1">
      <alignment horizontal="center" vertical="center" wrapText="1"/>
    </xf>
    <xf numFmtId="1" fontId="6" fillId="6" borderId="0" xfId="0" applyNumberFormat="1" applyFont="1" applyFill="1" applyBorder="1" applyAlignment="1" applyProtection="1">
      <alignment horizontal="center" vertical="center" wrapText="1"/>
    </xf>
    <xf numFmtId="164" fontId="6" fillId="6" borderId="0" xfId="0" applyNumberFormat="1" applyFont="1" applyFill="1" applyBorder="1" applyAlignment="1" applyProtection="1">
      <alignment horizontal="center" vertical="center" wrapText="1"/>
    </xf>
    <xf numFmtId="0" fontId="7" fillId="0" borderId="0" xfId="0" applyFont="1" applyAlignment="1" applyProtection="1">
      <alignment horizontal="center" vertical="center"/>
    </xf>
    <xf numFmtId="0" fontId="6" fillId="0" borderId="0" xfId="0" applyFont="1" applyBorder="1" applyAlignment="1" applyProtection="1">
      <alignment horizontal="center" vertical="center"/>
      <protection locked="0"/>
    </xf>
    <xf numFmtId="49" fontId="6" fillId="0" borderId="0" xfId="0" applyNumberFormat="1" applyFont="1" applyBorder="1" applyAlignment="1" applyProtection="1">
      <alignment horizontal="center" vertical="center"/>
      <protection locked="0"/>
    </xf>
    <xf numFmtId="1" fontId="6" fillId="0" borderId="0" xfId="0" applyNumberFormat="1" applyFont="1" applyBorder="1" applyAlignment="1" applyProtection="1">
      <alignment horizontal="center" vertical="center"/>
      <protection locked="0"/>
    </xf>
    <xf numFmtId="164" fontId="6" fillId="0" borderId="0" xfId="0" applyNumberFormat="1" applyFont="1" applyBorder="1" applyAlignment="1" applyProtection="1">
      <alignment horizontal="center" vertical="center"/>
      <protection locked="0"/>
    </xf>
    <xf numFmtId="0" fontId="6" fillId="0" borderId="0" xfId="0" applyFont="1" applyBorder="1" applyAlignment="1" applyProtection="1">
      <alignment horizontal="center" vertical="center"/>
    </xf>
    <xf numFmtId="10" fontId="6" fillId="0" borderId="0" xfId="1" applyNumberFormat="1" applyFont="1" applyBorder="1" applyAlignment="1" applyProtection="1">
      <alignment horizontal="center" vertical="center"/>
    </xf>
    <xf numFmtId="1" fontId="6" fillId="0" borderId="0" xfId="0" applyNumberFormat="1" applyFont="1" applyAlignment="1" applyProtection="1">
      <alignment horizontal="center" vertical="center"/>
      <protection locked="0"/>
    </xf>
    <xf numFmtId="10" fontId="6" fillId="0" borderId="0" xfId="0" applyNumberFormat="1" applyFont="1" applyBorder="1" applyAlignment="1" applyProtection="1">
      <alignment horizontal="center" vertical="center"/>
    </xf>
    <xf numFmtId="49" fontId="16" fillId="7" borderId="20" xfId="3" applyNumberFormat="1" applyFont="1" applyFill="1" applyBorder="1" applyAlignment="1" applyProtection="1">
      <alignment horizontal="left" wrapText="1"/>
      <protection locked="0"/>
    </xf>
    <xf numFmtId="0" fontId="10" fillId="10" borderId="0" xfId="0" applyFont="1" applyFill="1" applyAlignment="1" applyProtection="1">
      <alignment horizontal="center" vertical="center"/>
    </xf>
    <xf numFmtId="0" fontId="17" fillId="10" borderId="0" xfId="0" applyFont="1" applyFill="1" applyBorder="1" applyAlignment="1" applyProtection="1">
      <alignment horizontal="center" vertical="center"/>
      <protection locked="0"/>
    </xf>
    <xf numFmtId="49" fontId="17" fillId="10" borderId="0" xfId="0" applyNumberFormat="1" applyFont="1" applyFill="1" applyBorder="1" applyAlignment="1" applyProtection="1">
      <alignment horizontal="center" vertical="center"/>
      <protection locked="0"/>
    </xf>
    <xf numFmtId="1" fontId="17" fillId="10" borderId="0" xfId="0" applyNumberFormat="1" applyFont="1" applyFill="1" applyBorder="1" applyAlignment="1" applyProtection="1">
      <alignment horizontal="center" vertical="center"/>
      <protection locked="0"/>
    </xf>
    <xf numFmtId="164" fontId="17" fillId="10" borderId="0" xfId="0" applyNumberFormat="1" applyFont="1" applyFill="1" applyBorder="1" applyAlignment="1" applyProtection="1">
      <alignment horizontal="center" vertical="center"/>
      <protection locked="0"/>
    </xf>
    <xf numFmtId="1" fontId="18" fillId="10" borderId="0" xfId="0" applyNumberFormat="1" applyFont="1" applyFill="1" applyBorder="1" applyAlignment="1" applyProtection="1">
      <alignment horizontal="center" vertical="center"/>
      <protection locked="0"/>
    </xf>
    <xf numFmtId="0" fontId="17" fillId="10" borderId="0" xfId="0" applyFont="1" applyFill="1" applyBorder="1" applyAlignment="1" applyProtection="1">
      <alignment horizontal="center" vertical="center"/>
    </xf>
    <xf numFmtId="10" fontId="17" fillId="10" borderId="0" xfId="0" applyNumberFormat="1" applyFont="1" applyFill="1" applyBorder="1" applyAlignment="1" applyProtection="1">
      <alignment horizontal="center" vertical="center"/>
    </xf>
    <xf numFmtId="0" fontId="17" fillId="10" borderId="0" xfId="0" applyFont="1" applyFill="1" applyProtection="1"/>
    <xf numFmtId="0" fontId="6" fillId="0" borderId="0" xfId="0" applyNumberFormat="1" applyFont="1" applyBorder="1" applyAlignment="1" applyProtection="1">
      <alignment horizontal="center" vertical="center"/>
    </xf>
    <xf numFmtId="0" fontId="6" fillId="0" borderId="0" xfId="0" applyNumberFormat="1" applyFont="1" applyBorder="1" applyAlignment="1" applyProtection="1">
      <alignment horizontal="center" vertical="center"/>
      <protection locked="0"/>
    </xf>
    <xf numFmtId="14" fontId="6" fillId="0" borderId="0" xfId="0" applyNumberFormat="1" applyFont="1" applyProtection="1"/>
    <xf numFmtId="1" fontId="6" fillId="0" borderId="0" xfId="0" applyNumberFormat="1" applyFont="1" applyProtection="1"/>
    <xf numFmtId="164" fontId="6" fillId="0" borderId="0" xfId="0" applyNumberFormat="1" applyFont="1" applyProtection="1"/>
    <xf numFmtId="0" fontId="8" fillId="0" borderId="9" xfId="2" applyFont="1" applyBorder="1" applyAlignment="1" applyProtection="1">
      <alignment vertical="top" wrapText="1"/>
    </xf>
    <xf numFmtId="0" fontId="8" fillId="0" borderId="10" xfId="2" applyFont="1" applyBorder="1" applyAlignment="1" applyProtection="1">
      <alignment vertical="top" wrapText="1"/>
    </xf>
    <xf numFmtId="0" fontId="8" fillId="0" borderId="0" xfId="2" applyFont="1" applyBorder="1" applyAlignment="1" applyProtection="1">
      <alignment vertical="top" wrapText="1"/>
    </xf>
    <xf numFmtId="0" fontId="8" fillId="0" borderId="12" xfId="2" applyFont="1" applyBorder="1" applyAlignment="1" applyProtection="1">
      <alignment vertical="top" wrapText="1"/>
    </xf>
    <xf numFmtId="0" fontId="14" fillId="0" borderId="0" xfId="2" applyFont="1" applyBorder="1" applyAlignment="1" applyProtection="1">
      <alignment vertical="center"/>
    </xf>
    <xf numFmtId="0" fontId="6" fillId="0" borderId="0" xfId="2" applyFont="1" applyBorder="1" applyAlignment="1" applyProtection="1">
      <alignment vertical="center" wrapText="1"/>
    </xf>
    <xf numFmtId="0" fontId="12" fillId="0" borderId="17" xfId="2" applyNumberFormat="1" applyFont="1" applyBorder="1" applyAlignment="1" applyProtection="1">
      <alignment horizontal="center" vertical="center" wrapText="1"/>
    </xf>
    <xf numFmtId="14" fontId="12" fillId="0" borderId="17" xfId="2" applyNumberFormat="1" applyFont="1" applyBorder="1" applyAlignment="1" applyProtection="1">
      <alignment horizontal="center" vertical="center" wrapText="1"/>
    </xf>
    <xf numFmtId="0" fontId="12" fillId="0" borderId="0" xfId="2" applyFont="1" applyBorder="1" applyAlignment="1" applyProtection="1">
      <alignment horizontal="center" vertical="center" wrapText="1"/>
    </xf>
    <xf numFmtId="1" fontId="6" fillId="0" borderId="0" xfId="0" applyNumberFormat="1" applyFont="1" applyAlignment="1" applyProtection="1">
      <alignment wrapText="1"/>
    </xf>
    <xf numFmtId="0" fontId="6" fillId="0" borderId="0" xfId="0" applyFont="1" applyAlignment="1" applyProtection="1">
      <alignment wrapText="1"/>
    </xf>
    <xf numFmtId="164" fontId="6" fillId="0" borderId="0" xfId="0" applyNumberFormat="1" applyFont="1" applyBorder="1" applyAlignment="1" applyProtection="1">
      <alignment wrapText="1"/>
    </xf>
    <xf numFmtId="0" fontId="7" fillId="0" borderId="0" xfId="2" applyFont="1" applyFill="1" applyBorder="1" applyAlignment="1" applyProtection="1">
      <alignment horizontal="center" vertical="center" wrapText="1"/>
    </xf>
    <xf numFmtId="0" fontId="6" fillId="0" borderId="0" xfId="2" applyFont="1" applyFill="1" applyBorder="1" applyAlignment="1" applyProtection="1">
      <alignment horizontal="center" vertical="center" wrapText="1"/>
    </xf>
    <xf numFmtId="0" fontId="6" fillId="0" borderId="0" xfId="2" applyFont="1" applyBorder="1" applyAlignment="1" applyProtection="1">
      <alignment horizontal="center" vertical="center" wrapText="1"/>
    </xf>
    <xf numFmtId="0" fontId="8" fillId="0" borderId="9" xfId="2" applyFont="1" applyBorder="1" applyAlignment="1" applyProtection="1">
      <alignment horizontal="center" vertical="top" wrapText="1"/>
    </xf>
    <xf numFmtId="14" fontId="6" fillId="6" borderId="0" xfId="0" applyNumberFormat="1" applyFont="1" applyFill="1" applyBorder="1" applyAlignment="1" applyProtection="1">
      <alignment horizontal="center" vertical="center" wrapText="1"/>
    </xf>
    <xf numFmtId="49" fontId="18" fillId="10" borderId="21" xfId="0" applyNumberFormat="1" applyFont="1" applyFill="1" applyBorder="1" applyAlignment="1">
      <alignment horizontal="center" vertical="center"/>
    </xf>
    <xf numFmtId="0" fontId="19" fillId="0" borderId="0" xfId="0" applyFont="1" applyAlignment="1" applyProtection="1"/>
    <xf numFmtId="1" fontId="19" fillId="0" borderId="0" xfId="2" quotePrefix="1" applyNumberFormat="1" applyFont="1" applyFill="1" applyBorder="1" applyAlignment="1" applyProtection="1">
      <alignment vertical="center"/>
    </xf>
    <xf numFmtId="1" fontId="7" fillId="0" borderId="0" xfId="2" applyNumberFormat="1" applyFont="1" applyFill="1" applyBorder="1" applyAlignment="1" applyProtection="1">
      <alignment horizontal="center" vertical="center"/>
    </xf>
    <xf numFmtId="164" fontId="7" fillId="0" borderId="0" xfId="2" quotePrefix="1" applyNumberFormat="1" applyFont="1" applyFill="1" applyBorder="1" applyAlignment="1" applyProtection="1">
      <alignment horizontal="center" vertical="center"/>
    </xf>
    <xf numFmtId="1" fontId="7" fillId="0" borderId="0" xfId="2" quotePrefix="1" applyNumberFormat="1" applyFont="1" applyFill="1" applyBorder="1" applyAlignment="1" applyProtection="1">
      <alignment horizontal="center" vertical="center"/>
    </xf>
    <xf numFmtId="2" fontId="7" fillId="0" borderId="0" xfId="2" applyNumberFormat="1" applyFont="1" applyFill="1" applyBorder="1" applyAlignment="1" applyProtection="1">
      <alignment horizontal="center" vertical="center"/>
    </xf>
    <xf numFmtId="164" fontId="7" fillId="0" borderId="0" xfId="2" applyNumberFormat="1" applyFont="1" applyFill="1" applyBorder="1" applyAlignment="1" applyProtection="1">
      <alignment horizontal="center" vertical="center"/>
    </xf>
    <xf numFmtId="1" fontId="19" fillId="0" borderId="0" xfId="0" applyNumberFormat="1" applyFont="1" applyBorder="1" applyAlignment="1" applyProtection="1">
      <alignment horizontal="center" vertical="center"/>
      <protection locked="0"/>
    </xf>
    <xf numFmtId="2" fontId="15" fillId="10" borderId="0" xfId="0" applyNumberFormat="1" applyFont="1" applyFill="1" applyBorder="1" applyAlignment="1" applyProtection="1">
      <alignment horizontal="center" vertical="center"/>
      <protection locked="0"/>
    </xf>
    <xf numFmtId="49" fontId="15" fillId="10" borderId="0" xfId="0" applyNumberFormat="1" applyFont="1" applyFill="1" applyBorder="1" applyAlignment="1" applyProtection="1">
      <alignment horizontal="center" vertical="center"/>
      <protection locked="0"/>
    </xf>
    <xf numFmtId="1" fontId="15" fillId="10" borderId="0" xfId="0" applyNumberFormat="1" applyFont="1" applyFill="1" applyBorder="1" applyAlignment="1" applyProtection="1">
      <alignment horizontal="center" vertical="center"/>
      <protection locked="0"/>
    </xf>
    <xf numFmtId="0" fontId="0" fillId="0" borderId="0" xfId="0" quotePrefix="1"/>
    <xf numFmtId="0" fontId="20" fillId="0" borderId="0" xfId="0" applyFont="1"/>
    <xf numFmtId="0" fontId="21" fillId="0" borderId="0" xfId="0" applyFont="1"/>
    <xf numFmtId="0" fontId="0" fillId="0" borderId="16" xfId="0" applyBorder="1" applyAlignment="1">
      <alignment vertical="top" wrapText="1"/>
    </xf>
    <xf numFmtId="0" fontId="10" fillId="2" borderId="14" xfId="2" applyFont="1" applyFill="1" applyBorder="1" applyAlignment="1" applyProtection="1">
      <alignment horizontal="center" vertical="center"/>
    </xf>
  </cellXfs>
  <cellStyles count="4">
    <cellStyle name="Normal" xfId="0" builtinId="0"/>
    <cellStyle name="Normal 2" xfId="2" xr:uid="{00000000-0005-0000-0000-000001000000}"/>
    <cellStyle name="Normal_Prob Stat" xfId="3" xr:uid="{00000000-0005-0000-0000-000002000000}"/>
    <cellStyle name="Pourcentage" xfId="1" builtinId="5"/>
  </cellStyles>
  <dxfs count="32">
    <dxf>
      <numFmt numFmtId="27" formatCode="dd/mm/yyyy\ hh:mm"/>
    </dxf>
    <dxf>
      <numFmt numFmtId="1" formatCode="0"/>
    </dxf>
    <dxf>
      <font>
        <strike val="0"/>
        <outline val="0"/>
        <shadow val="0"/>
        <u val="none"/>
        <vertAlign val="baseline"/>
        <sz val="9"/>
      </font>
      <alignment horizontal="center" vertical="center" textRotation="0" indent="0" justifyLastLine="0" shrinkToFit="0" readingOrder="0"/>
      <protection locked="0" hidden="0"/>
    </dxf>
    <dxf>
      <font>
        <strike val="0"/>
        <outline val="0"/>
        <shadow val="0"/>
        <u val="none"/>
        <vertAlign val="baseline"/>
        <sz val="9"/>
      </font>
      <alignment horizontal="center" vertical="center" textRotation="0" wrapText="0" indent="0" justifyLastLine="0" shrinkToFit="0" readingOrder="0"/>
      <protection locked="0" hidden="0"/>
    </dxf>
    <dxf>
      <font>
        <strike val="0"/>
        <outline val="0"/>
        <shadow val="0"/>
        <u val="none"/>
        <vertAlign val="baseline"/>
        <sz val="9"/>
      </font>
      <alignment horizontal="center" vertical="center" textRotation="0" wrapText="0" indent="0" justifyLastLine="0" shrinkToFit="0" readingOrder="0"/>
      <protection locked="0" hidden="0"/>
    </dxf>
    <dxf>
      <font>
        <strike val="0"/>
        <outline val="0"/>
        <shadow val="0"/>
        <u val="none"/>
        <vertAlign val="baseline"/>
        <sz val="9"/>
      </font>
      <numFmt numFmtId="0" formatCode="General"/>
      <alignment horizontal="center" vertical="center" textRotation="0" wrapText="0" indent="0" justifyLastLine="0" shrinkToFit="0" readingOrder="0"/>
      <protection locked="0" hidden="0"/>
    </dxf>
    <dxf>
      <font>
        <strike val="0"/>
        <outline val="0"/>
        <shadow val="0"/>
        <u val="none"/>
        <vertAlign val="baseline"/>
        <sz val="9"/>
      </font>
      <numFmt numFmtId="0" formatCode="General"/>
      <alignment horizontal="center" vertical="center" textRotation="0" wrapText="0" indent="0" justifyLastLine="0" shrinkToFit="0" readingOrder="0"/>
      <protection locked="1" hidden="0"/>
    </dxf>
    <dxf>
      <font>
        <strike val="0"/>
        <outline val="0"/>
        <shadow val="0"/>
        <u val="none"/>
        <vertAlign val="baseline"/>
        <sz val="9"/>
      </font>
      <numFmt numFmtId="0" formatCode="General"/>
      <alignment horizontal="center" vertical="center" textRotation="0" wrapText="0" indent="0" justifyLastLine="0" shrinkToFit="0" readingOrder="0"/>
      <protection locked="1" hidden="0"/>
    </dxf>
    <dxf>
      <font>
        <strike val="0"/>
        <outline val="0"/>
        <shadow val="0"/>
        <u val="none"/>
        <vertAlign val="baseline"/>
        <sz val="9"/>
      </font>
      <numFmt numFmtId="14" formatCode="0.00%"/>
      <alignment horizontal="center" vertical="center" textRotation="0" wrapText="0" indent="0" justifyLastLine="0" shrinkToFit="0" readingOrder="0"/>
      <protection locked="1" hidden="0"/>
    </dxf>
    <dxf>
      <font>
        <strike val="0"/>
        <outline val="0"/>
        <shadow val="0"/>
        <u val="none"/>
        <vertAlign val="baseline"/>
        <sz val="9"/>
      </font>
      <numFmt numFmtId="0" formatCode="General"/>
      <alignment horizontal="center" vertical="center" textRotation="0" wrapText="0" indent="0" justifyLastLine="0" shrinkToFit="0" readingOrder="0"/>
      <protection locked="1" hidden="0"/>
    </dxf>
    <dxf>
      <font>
        <strike val="0"/>
        <outline val="0"/>
        <shadow val="0"/>
        <u val="none"/>
        <vertAlign val="baseline"/>
        <sz val="9"/>
      </font>
      <numFmt numFmtId="1" formatCode="0"/>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1" formatCode="0"/>
      <alignment horizontal="center" vertical="center" textRotation="0" indent="0" justifyLastLine="0" shrinkToFit="0" readingOrder="0"/>
      <protection locked="0" hidden="0"/>
    </dxf>
    <dxf>
      <font>
        <strike val="0"/>
        <outline val="0"/>
        <shadow val="0"/>
        <u val="none"/>
        <vertAlign val="baseline"/>
        <sz val="9"/>
      </font>
      <numFmt numFmtId="164" formatCode="0.0"/>
      <alignment horizontal="center" vertical="center" textRotation="0" indent="0" justifyLastLine="0" shrinkToFit="0" readingOrder="0"/>
      <protection locked="0" hidden="0"/>
    </dxf>
    <dxf>
      <font>
        <strike val="0"/>
        <outline val="0"/>
        <shadow val="0"/>
        <u val="none"/>
        <vertAlign val="baseline"/>
        <sz val="9"/>
      </font>
      <numFmt numFmtId="1" formatCode="0"/>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numFmt numFmtId="30" formatCode="@"/>
      <alignment horizontal="center" vertical="center" textRotation="0" indent="0" justifyLastLine="0" shrinkToFit="0" readingOrder="0"/>
      <protection locked="0" hidden="0"/>
    </dxf>
    <dxf>
      <font>
        <strike val="0"/>
        <outline val="0"/>
        <shadow val="0"/>
        <u val="none"/>
        <vertAlign val="baseline"/>
        <sz val="9"/>
      </font>
      <alignment horizontal="center" vertical="center" textRotation="0" indent="0" justifyLastLine="0" shrinkToFit="0" readingOrder="0"/>
      <protection locked="0" hidden="0"/>
    </dxf>
    <dxf>
      <font>
        <strike val="0"/>
        <outline val="0"/>
        <shadow val="0"/>
        <u val="none"/>
        <vertAlign val="baseline"/>
        <sz val="9"/>
      </font>
      <alignment horizontal="center" vertical="center" textRotation="0" indent="0" justifyLastLine="0" shrinkToFit="0" readingOrder="0"/>
      <protection locked="1" hidden="0"/>
    </dxf>
    <dxf>
      <font>
        <strike val="0"/>
        <outline val="0"/>
        <shadow val="0"/>
        <u val="none"/>
        <vertAlign val="baseline"/>
        <sz val="9"/>
      </font>
      <fill>
        <patternFill patternType="solid">
          <fgColor indexed="64"/>
          <bgColor theme="6"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0"/>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5</xdr:row>
      <xdr:rowOff>0</xdr:rowOff>
    </xdr:from>
    <xdr:to>
      <xdr:col>13</xdr:col>
      <xdr:colOff>390056</xdr:colOff>
      <xdr:row>20</xdr:row>
      <xdr:rowOff>180595</xdr:rowOff>
    </xdr:to>
    <xdr:pic>
      <xdr:nvPicPr>
        <xdr:cNvPr id="2" name="Image 1">
          <a:extLst>
            <a:ext uri="{FF2B5EF4-FFF2-40B4-BE49-F238E27FC236}">
              <a16:creationId xmlns:a16="http://schemas.microsoft.com/office/drawing/2014/main" id="{74708F81-722F-4787-B9EA-203E394CC552}"/>
            </a:ext>
          </a:extLst>
        </xdr:cNvPr>
        <xdr:cNvPicPr>
          <a:picLocks noChangeAspect="1"/>
        </xdr:cNvPicPr>
      </xdr:nvPicPr>
      <xdr:blipFill>
        <a:blip xmlns:r="http://schemas.openxmlformats.org/officeDocument/2006/relationships" r:embed="rId1"/>
        <a:stretch>
          <a:fillRect/>
        </a:stretch>
      </xdr:blipFill>
      <xdr:spPr>
        <a:xfrm>
          <a:off x="6896100" y="1143000"/>
          <a:ext cx="3752381" cy="30380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ls-nas01\commons\Laboratoire_Hematologie\Biologie%20mol&#233;culaire%20h&#233;mato\05-%20EXTRACTION%20ADN\Extraction_ADN_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b Stat"/>
      <sheetName val="N° ADN"/>
      <sheetName val="Modèle manuel"/>
      <sheetName val="MAX Modèle"/>
      <sheetName val="MAX 05 02 2022"/>
      <sheetName val="MAX 04 02 2022 FFPE"/>
      <sheetName val="MAX 03 02 2022"/>
      <sheetName val="MAX IDEAL 03 02 2022"/>
      <sheetName val="MAX 02 02 2022"/>
      <sheetName val="Manuel 02 02 2022"/>
      <sheetName val="MAX 01 02 22"/>
      <sheetName val="MAX IDEAL 31 01 2022"/>
      <sheetName val="MAX 31 01 2022"/>
      <sheetName val="MAX 29 01 2022"/>
      <sheetName val="MAX IDEAL 28 01 2022"/>
      <sheetName val="MAX 28 01 22"/>
      <sheetName val="MAX 27 01 22"/>
      <sheetName val="MAX IDEAL 26 01 2022"/>
      <sheetName val="MAX 26 01 22"/>
      <sheetName val="MAX 25 01 22"/>
      <sheetName val="MAX 22 01 22"/>
      <sheetName val="MAX IDIOME 21 01 2022"/>
      <sheetName val="MAX 21 01 22"/>
      <sheetName val="MAX 20 01 22"/>
      <sheetName val="MAX 19 01 2022"/>
      <sheetName val="MAX 18 01 2022"/>
      <sheetName val="MAX 15 01 2022"/>
      <sheetName val="MAX 14 01 2022"/>
      <sheetName val="MAX 13 01 2022"/>
      <sheetName val="MAX 12 01 2022"/>
      <sheetName val="MAX 11 01 2022"/>
      <sheetName val="MAX 08 01 2022"/>
      <sheetName val="MAX 07 01 2022"/>
      <sheetName val="MAX 06 01 2022"/>
      <sheetName val="05 01 2022"/>
      <sheetName val="MAX 04 01 2022"/>
      <sheetName val="Extraction_ADN_20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Tableau441" displayName="Tableau441" ref="B29:U79" totalsRowShown="0" headerRowDxfId="23" dataDxfId="22">
  <autoFilter ref="B29:U79" xr:uid="{00000000-0009-0000-0100-000003000000}"/>
  <tableColumns count="20">
    <tableColumn id="1" xr3:uid="{00000000-0010-0000-0000-000001000000}" name="MAXWELL" dataDxfId="21"/>
    <tableColumn id="2" xr3:uid="{00000000-0010-0000-0000-000002000000}" name="DATE EXTRACTION _x000a_(Date + Heure)" dataDxfId="20"/>
    <tableColumn id="3" xr3:uid="{00000000-0010-0000-0000-000003000000}" name="Nom" dataDxfId="19"/>
    <tableColumn id="4" xr3:uid="{00000000-0010-0000-0000-000004000000}" name="Prénom" dataDxfId="18"/>
    <tableColumn id="5" xr3:uid="{00000000-0010-0000-0000-000005000000}" name="Date de pvt" dataDxfId="17"/>
    <tableColumn id="6" xr3:uid="{00000000-0010-0000-0000-000006000000}" name="Nature" dataDxfId="16"/>
    <tableColumn id="7" xr3:uid="{00000000-0010-0000-0000-000007000000}" name="Identifiant / N° Glims" dataDxfId="15"/>
    <tableColumn id="8" xr3:uid="{00000000-0010-0000-0000-000008000000}" name="Nombre de CS" dataDxfId="14"/>
    <tableColumn id="9" xr3:uid="{00000000-0010-0000-0000-000009000000}" name="Cellules / CS (millions)" dataDxfId="13"/>
    <tableColumn id="10" xr3:uid="{00000000-0010-0000-0000-00000A000000}" name="Nombre d'ampoules" dataDxfId="12"/>
    <tableColumn id="11" xr3:uid="{00000000-0010-0000-0000-00000B000000}" name="Numéro _x000a_ADN" dataDxfId="11"/>
    <tableColumn id="12" xr3:uid="{00000000-0010-0000-0000-00000C000000}" name="Concentration _x000a_Nanodrop" dataDxfId="10"/>
    <tableColumn id="14" xr3:uid="{00000000-0010-0000-0000-00000E000000}" name="Volume _x000a_d'élution" dataDxfId="9">
      <calculatedColumnFormula>IF(Tableau441[[#This Row],[Cellules / CS (millions)]]&gt;2,100,IF(Tableau441[[#This Row],[Cellules / CS (millions)]]&gt;0,50,IF(Tableau441[[#This Row],[Cellules / CS (millions)]]=0,50,0)))</calculatedColumnFormula>
    </tableColumn>
    <tableColumn id="16" xr3:uid="{00000000-0010-0000-0000-000010000000}" name="Rendement" dataDxfId="8">
      <calculatedColumnFormula>(M30*N30)/(J30*6.7*1000)</calculatedColumnFormula>
    </tableColumn>
    <tableColumn id="15" xr3:uid="{00000000-0010-0000-0000-00000F000000}" name="Dilution à réaliser / _x000a_Facteur de dilution" dataDxfId="7">
      <calculatedColumnFormula>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calculatedColumnFormula>
    </tableColumn>
    <tableColumn id="17" xr3:uid="{00000000-0010-0000-0000-000011000000}" name="Volume final" dataDxfId="6">
      <calculatedColumnFormula>Tableau441[[#This Row],[Volume 
d''élution]]*Tableau441[[#This Row],[Dilution à réaliser / 
Facteur de dilution]]</calculatedColumnFormula>
    </tableColumn>
    <tableColumn id="18" xr3:uid="{00000000-0010-0000-0000-000012000000}" name="Concentration finale" dataDxfId="5"/>
    <tableColumn id="19" xr3:uid="{00000000-0010-0000-0000-000013000000}" name="Rapport A260/A280" dataDxfId="4"/>
    <tableColumn id="20" xr3:uid="{00000000-0010-0000-0000-000014000000}" name="Rapport A260/A230" dataDxfId="3"/>
    <tableColumn id="13" xr3:uid="{00000000-0010-0000-0000-00000D000000}" name="Commentaires" dataDxfId="2"/>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E2C36FE-7357-4D5E-B209-CE7F4AC6CD32}" name="TableExtraction" displayName="TableExtraction" ref="A1:L60" totalsRowShown="0">
  <autoFilter ref="A1:L60" xr:uid="{AE2C36FE-7357-4D5E-B209-CE7F4AC6CD32}"/>
  <tableColumns count="12">
    <tableColumn id="1" xr3:uid="{0E2EFC81-3789-4031-9BEC-815525A95946}" name="AAA"/>
    <tableColumn id="2" xr3:uid="{746409D6-B151-4850-8F94-C17876700269}" name="Sample ID" dataDxfId="1"/>
    <tableColumn id="3" xr3:uid="{A27561FF-2612-49E1-8045-BD69224FDAA7}" name="User name"/>
    <tableColumn id="4" xr3:uid="{5D9DF015-ABBD-4FC7-84F1-FA3992C6CAAF}" name="Date and Time" dataDxfId="0"/>
    <tableColumn id="5" xr3:uid="{DBD2D81E-A861-4516-8617-C0D233CEF01A}" name="Nucleic Acid"/>
    <tableColumn id="6" xr3:uid="{7C6D574A-7A0D-4D76-BBF0-85BF1E45C555}" name="Unit"/>
    <tableColumn id="7" xr3:uid="{4350C102-0C71-4A2B-8C26-8FABB36B95CF}" name="A260 (Abs)"/>
    <tableColumn id="8" xr3:uid="{536C0E83-515C-4C56-9E2C-DA6C33B9D5E9}" name="A280 (Abs)"/>
    <tableColumn id="9" xr3:uid="{E31AC904-15E5-4FE8-8012-E2CF7AE97E87}" name="260/280"/>
    <tableColumn id="10" xr3:uid="{CE166D2C-7353-4368-9A5F-DB70FD3D53C8}" name="260/230"/>
    <tableColumn id="11" xr3:uid="{D5A9E2E3-2BEE-4450-8EAB-822FEC5B3C88}" name="Sample Type"/>
    <tableColumn id="12" xr3:uid="{D6D68146-9FA9-4C6F-8604-9892B42C84C1}" name="Factor"/>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U81"/>
  <sheetViews>
    <sheetView topLeftCell="A9" zoomScale="115" zoomScaleNormal="115" workbookViewId="0">
      <selection activeCell="H24" sqref="H24"/>
    </sheetView>
  </sheetViews>
  <sheetFormatPr baseColWidth="10" defaultColWidth="9.140625" defaultRowHeight="12" x14ac:dyDescent="0.2"/>
  <cols>
    <col min="1" max="1" width="2.7109375" style="11" bestFit="1" customWidth="1"/>
    <col min="2" max="2" width="21" style="11" customWidth="1"/>
    <col min="3" max="3" width="17.5703125" style="11" bestFit="1" customWidth="1"/>
    <col min="4" max="4" width="8.85546875" style="11" bestFit="1" customWidth="1"/>
    <col min="5" max="5" width="9.28515625" style="11" customWidth="1"/>
    <col min="6" max="6" width="12.28515625" style="108" customWidth="1"/>
    <col min="7" max="7" width="9.7109375" style="11" bestFit="1" customWidth="1"/>
    <col min="8" max="8" width="13.28515625" style="109" bestFit="1" customWidth="1"/>
    <col min="9" max="9" width="14.7109375" style="11" bestFit="1" customWidth="1"/>
    <col min="10" max="10" width="13.5703125" style="110" bestFit="1" customWidth="1"/>
    <col min="11" max="11" width="19.140625" style="11" bestFit="1" customWidth="1"/>
    <col min="12" max="12" width="10.7109375" style="11" bestFit="1" customWidth="1"/>
    <col min="13" max="13" width="14.7109375" style="11" bestFit="1" customWidth="1"/>
    <col min="14" max="14" width="46.5703125" style="11" customWidth="1"/>
    <col min="15" max="15" width="13.140625" style="11" bestFit="1" customWidth="1"/>
    <col min="16" max="16" width="18.28515625" style="11" bestFit="1" customWidth="1"/>
    <col min="17" max="17" width="13.85546875" style="11" bestFit="1" customWidth="1"/>
    <col min="18" max="18" width="19.140625" style="11" bestFit="1" customWidth="1"/>
    <col min="19" max="20" width="18.28515625" style="11" bestFit="1" customWidth="1"/>
    <col min="21" max="21" width="24.42578125" style="11" bestFit="1" customWidth="1"/>
    <col min="22" max="16384" width="9.140625" style="11"/>
  </cols>
  <sheetData>
    <row r="1" spans="1:21" ht="15.6" customHeight="1" x14ac:dyDescent="0.2">
      <c r="A1" s="7"/>
      <c r="B1" s="8" t="s">
        <v>0</v>
      </c>
      <c r="C1" s="9"/>
      <c r="D1" s="9"/>
      <c r="E1" s="9"/>
      <c r="F1" s="9"/>
      <c r="G1" s="9"/>
      <c r="H1" s="9"/>
      <c r="I1" s="9"/>
      <c r="J1" s="9"/>
      <c r="K1" s="9"/>
      <c r="L1" s="9"/>
      <c r="M1" s="9"/>
      <c r="N1" s="9"/>
      <c r="O1" s="9"/>
      <c r="P1" s="9"/>
      <c r="Q1" s="9"/>
      <c r="R1" s="9"/>
      <c r="S1" s="9"/>
      <c r="T1" s="9"/>
      <c r="U1" s="10"/>
    </row>
    <row r="2" spans="1:21" ht="15.6" customHeight="1" x14ac:dyDescent="0.2">
      <c r="A2" s="7"/>
      <c r="B2" s="12"/>
      <c r="C2" s="13"/>
      <c r="D2" s="13"/>
      <c r="E2" s="13"/>
      <c r="F2" s="13"/>
      <c r="G2" s="13"/>
      <c r="H2" s="13"/>
      <c r="I2" s="13"/>
      <c r="J2" s="13"/>
      <c r="K2" s="13"/>
      <c r="L2" s="13"/>
      <c r="M2" s="13"/>
      <c r="N2" s="13"/>
      <c r="O2" s="13"/>
      <c r="P2" s="13"/>
      <c r="Q2" s="13"/>
      <c r="R2" s="13"/>
      <c r="S2" s="13"/>
      <c r="T2" s="13"/>
      <c r="U2" s="14"/>
    </row>
    <row r="3" spans="1:21" ht="15.6" customHeight="1" x14ac:dyDescent="0.2">
      <c r="A3" s="7"/>
      <c r="B3" s="12"/>
      <c r="C3" s="13"/>
      <c r="D3" s="13"/>
      <c r="E3" s="13"/>
      <c r="F3" s="13"/>
      <c r="G3" s="13"/>
      <c r="H3" s="13"/>
      <c r="I3" s="13"/>
      <c r="J3" s="13"/>
      <c r="K3" s="13"/>
      <c r="L3" s="13"/>
      <c r="M3" s="13"/>
      <c r="N3" s="13"/>
      <c r="O3" s="13"/>
      <c r="P3" s="13"/>
      <c r="Q3" s="13"/>
      <c r="R3" s="13"/>
      <c r="S3" s="13"/>
      <c r="T3" s="13"/>
      <c r="U3" s="14"/>
    </row>
    <row r="4" spans="1:21" ht="15.6" customHeight="1" x14ac:dyDescent="0.2">
      <c r="A4" s="7"/>
      <c r="B4" s="12"/>
      <c r="C4" s="13"/>
      <c r="D4" s="13"/>
      <c r="E4" s="13"/>
      <c r="F4" s="13"/>
      <c r="G4" s="13"/>
      <c r="H4" s="13"/>
      <c r="I4" s="13"/>
      <c r="J4" s="13"/>
      <c r="K4" s="13"/>
      <c r="L4" s="13"/>
      <c r="M4" s="13"/>
      <c r="N4" s="13"/>
      <c r="O4" s="13"/>
      <c r="P4" s="13"/>
      <c r="Q4" s="13"/>
      <c r="R4" s="13"/>
      <c r="S4" s="13"/>
      <c r="T4" s="13"/>
      <c r="U4" s="14"/>
    </row>
    <row r="5" spans="1:21" ht="16.149999999999999" customHeight="1" thickBot="1" x14ac:dyDescent="0.25">
      <c r="A5" s="7"/>
      <c r="B5" s="15"/>
      <c r="C5" s="16"/>
      <c r="D5" s="16"/>
      <c r="E5" s="16"/>
      <c r="F5" s="16"/>
      <c r="G5" s="16"/>
      <c r="H5" s="16"/>
      <c r="I5" s="16"/>
      <c r="J5" s="16"/>
      <c r="K5" s="16"/>
      <c r="L5" s="16"/>
      <c r="M5" s="16"/>
      <c r="N5" s="16"/>
      <c r="O5" s="16"/>
      <c r="P5" s="16"/>
      <c r="Q5" s="16"/>
      <c r="R5" s="16"/>
      <c r="S5" s="16"/>
      <c r="T5" s="16"/>
      <c r="U5" s="17"/>
    </row>
    <row r="6" spans="1:21" ht="20.25" customHeight="1" thickBot="1" x14ac:dyDescent="0.25">
      <c r="A6" s="7"/>
      <c r="B6" s="18"/>
      <c r="C6" s="18"/>
      <c r="D6" s="18"/>
      <c r="E6" s="18"/>
      <c r="F6" s="18"/>
      <c r="G6" s="18"/>
      <c r="H6" s="18"/>
      <c r="I6" s="18"/>
      <c r="J6" s="18"/>
      <c r="K6" s="18"/>
      <c r="L6" s="18"/>
      <c r="M6" s="18"/>
      <c r="N6" s="18"/>
      <c r="O6" s="18"/>
      <c r="P6" s="18"/>
      <c r="Q6" s="18"/>
      <c r="R6" s="18"/>
      <c r="S6" s="18"/>
      <c r="T6" s="18"/>
      <c r="U6" s="18"/>
    </row>
    <row r="7" spans="1:21" ht="18" customHeight="1" x14ac:dyDescent="0.2">
      <c r="A7" s="7"/>
      <c r="B7" s="126" t="s">
        <v>1</v>
      </c>
      <c r="C7" s="111"/>
      <c r="D7" s="111"/>
      <c r="E7" s="111"/>
      <c r="F7" s="111"/>
      <c r="G7" s="111"/>
      <c r="H7" s="111"/>
      <c r="I7" s="111"/>
      <c r="J7" s="111"/>
      <c r="K7" s="111"/>
      <c r="L7" s="111"/>
      <c r="M7" s="111"/>
      <c r="N7" s="111"/>
      <c r="O7" s="111"/>
      <c r="P7" s="111"/>
      <c r="Q7" s="111"/>
      <c r="R7" s="111"/>
      <c r="S7" s="112"/>
      <c r="T7" s="19"/>
      <c r="U7" s="20"/>
    </row>
    <row r="8" spans="1:21" ht="15" customHeight="1" x14ac:dyDescent="0.25">
      <c r="A8" s="7"/>
      <c r="B8" s="113"/>
      <c r="C8" s="113"/>
      <c r="D8" s="113"/>
      <c r="E8" s="113"/>
      <c r="F8" s="113"/>
      <c r="G8" s="113"/>
      <c r="H8" s="113"/>
      <c r="I8" s="113"/>
      <c r="J8" s="113"/>
      <c r="K8" s="113"/>
      <c r="L8" s="113"/>
      <c r="M8" s="113"/>
      <c r="N8" s="113"/>
      <c r="O8" s="113"/>
      <c r="P8" s="113"/>
      <c r="Q8" s="113"/>
      <c r="R8" s="113"/>
      <c r="S8" s="114"/>
      <c r="T8" s="21" t="s">
        <v>2</v>
      </c>
      <c r="U8" s="18"/>
    </row>
    <row r="9" spans="1:21" ht="16.5" customHeight="1" x14ac:dyDescent="0.2">
      <c r="A9" s="7"/>
      <c r="B9" s="113"/>
      <c r="C9" s="113"/>
      <c r="D9" s="113"/>
      <c r="E9" s="113"/>
      <c r="F9" s="113"/>
      <c r="G9" s="113"/>
      <c r="H9" s="113"/>
      <c r="I9" s="113"/>
      <c r="J9" s="113"/>
      <c r="K9" s="113"/>
      <c r="L9" s="113"/>
      <c r="M9" s="113"/>
      <c r="N9" s="113"/>
      <c r="O9" s="113"/>
      <c r="P9" s="113"/>
      <c r="Q9" s="113"/>
      <c r="R9" s="113"/>
      <c r="S9" s="114"/>
      <c r="T9" s="22"/>
      <c r="U9" s="18"/>
    </row>
    <row r="10" spans="1:21" x14ac:dyDescent="0.2">
      <c r="A10" s="7"/>
      <c r="B10" s="7"/>
      <c r="C10" s="7"/>
      <c r="D10" s="7"/>
      <c r="E10" s="7"/>
      <c r="F10" s="23"/>
      <c r="G10" s="7"/>
      <c r="H10" s="24"/>
      <c r="I10" s="24"/>
      <c r="J10" s="25"/>
      <c r="K10" s="24"/>
      <c r="L10" s="24"/>
      <c r="M10" s="7"/>
      <c r="N10" s="7"/>
      <c r="O10" s="7"/>
      <c r="P10" s="7"/>
      <c r="Q10" s="7"/>
      <c r="R10" s="7"/>
      <c r="S10" s="7"/>
      <c r="T10" s="7"/>
      <c r="U10" s="7"/>
    </row>
    <row r="11" spans="1:21" x14ac:dyDescent="0.2">
      <c r="A11" s="7"/>
      <c r="B11" s="144" t="s">
        <v>3</v>
      </c>
      <c r="C11" s="144"/>
      <c r="D11" s="144"/>
      <c r="E11" s="144"/>
      <c r="F11" s="144"/>
      <c r="G11" s="144"/>
      <c r="H11" s="144"/>
      <c r="I11" s="144"/>
      <c r="J11" s="144"/>
      <c r="K11" s="144"/>
      <c r="L11" s="144"/>
      <c r="M11" s="144"/>
      <c r="N11" s="144"/>
      <c r="O11" s="144"/>
      <c r="P11" s="144"/>
      <c r="Q11" s="144"/>
      <c r="R11" s="144"/>
      <c r="S11" s="144"/>
      <c r="T11" s="144"/>
      <c r="U11" s="144"/>
    </row>
    <row r="12" spans="1:21" x14ac:dyDescent="0.2">
      <c r="A12" s="7"/>
      <c r="B12" s="26" t="s">
        <v>4</v>
      </c>
      <c r="C12" s="27">
        <v>44595</v>
      </c>
      <c r="D12" s="28"/>
      <c r="E12" s="28"/>
      <c r="F12" s="29"/>
      <c r="G12" s="28"/>
      <c r="H12" s="30"/>
      <c r="I12" s="31"/>
      <c r="J12" s="32"/>
      <c r="K12" s="31"/>
      <c r="L12" s="31"/>
      <c r="M12" s="33"/>
      <c r="N12" s="33"/>
      <c r="O12" s="33"/>
      <c r="P12" s="33"/>
      <c r="Q12" s="33"/>
      <c r="R12" s="33"/>
      <c r="S12" s="33"/>
      <c r="T12" s="33"/>
      <c r="U12" s="33"/>
    </row>
    <row r="13" spans="1:21" x14ac:dyDescent="0.2">
      <c r="A13" s="7"/>
      <c r="B13" s="34" t="s">
        <v>5</v>
      </c>
      <c r="C13" s="35" t="s">
        <v>6</v>
      </c>
      <c r="D13" s="18"/>
      <c r="E13" s="18"/>
      <c r="F13" s="36"/>
      <c r="G13" s="18"/>
      <c r="H13" s="37"/>
      <c r="I13" s="38"/>
      <c r="J13" s="39"/>
      <c r="K13" s="38"/>
      <c r="L13" s="38"/>
      <c r="M13" s="7"/>
      <c r="N13" s="7"/>
      <c r="O13" s="7"/>
      <c r="P13" s="7"/>
      <c r="Q13" s="7"/>
      <c r="R13" s="7"/>
      <c r="S13" s="7"/>
      <c r="T13" s="7"/>
      <c r="U13" s="7"/>
    </row>
    <row r="14" spans="1:21" x14ac:dyDescent="0.2">
      <c r="A14" s="7"/>
      <c r="B14" s="40" t="s">
        <v>7</v>
      </c>
      <c r="C14" s="41">
        <f xml:space="preserve"> D81</f>
        <v>33</v>
      </c>
      <c r="D14" s="18"/>
      <c r="E14" s="18"/>
      <c r="F14" s="36"/>
      <c r="G14" s="18"/>
      <c r="H14" s="42"/>
      <c r="I14" s="43"/>
      <c r="J14" s="44"/>
      <c r="K14" s="45"/>
      <c r="L14" s="45"/>
      <c r="M14" s="7"/>
      <c r="N14" s="7"/>
      <c r="O14" s="7"/>
      <c r="P14" s="7"/>
      <c r="Q14" s="7"/>
      <c r="R14" s="7"/>
      <c r="S14" s="7"/>
      <c r="T14" s="7"/>
      <c r="U14" s="7"/>
    </row>
    <row r="15" spans="1:21" x14ac:dyDescent="0.2">
      <c r="A15" s="7"/>
      <c r="B15" s="18"/>
      <c r="C15" s="18"/>
      <c r="D15" s="46"/>
      <c r="E15" s="46"/>
      <c r="F15" s="47"/>
      <c r="G15" s="18"/>
      <c r="H15" s="42"/>
      <c r="I15" s="43"/>
      <c r="J15" s="44"/>
      <c r="K15" s="48"/>
      <c r="L15" s="49"/>
      <c r="M15" s="49"/>
      <c r="N15" s="7"/>
      <c r="O15" s="7"/>
      <c r="P15" s="7"/>
      <c r="Q15" s="7"/>
      <c r="R15" s="7"/>
      <c r="S15" s="7"/>
      <c r="T15" s="7"/>
      <c r="U15" s="7"/>
    </row>
    <row r="16" spans="1:21" x14ac:dyDescent="0.2">
      <c r="A16" s="7"/>
      <c r="B16" s="26" t="s">
        <v>8</v>
      </c>
      <c r="C16" s="28"/>
      <c r="D16" s="28"/>
      <c r="E16" s="28"/>
      <c r="F16" s="29"/>
      <c r="G16" s="18"/>
      <c r="H16" s="42"/>
      <c r="I16" s="43"/>
      <c r="J16" s="44"/>
      <c r="K16" s="48"/>
      <c r="L16" s="50"/>
      <c r="M16" s="51"/>
      <c r="N16" s="7"/>
      <c r="O16" s="7"/>
      <c r="P16" s="7"/>
      <c r="Q16" s="7"/>
      <c r="R16" s="7"/>
      <c r="S16" s="7"/>
      <c r="T16" s="7"/>
      <c r="U16" s="7"/>
    </row>
    <row r="17" spans="1:21" s="121" customFormat="1" ht="36" x14ac:dyDescent="0.2">
      <c r="A17" s="116"/>
      <c r="B17" s="117" t="s">
        <v>9</v>
      </c>
      <c r="C17" s="117" t="s">
        <v>10</v>
      </c>
      <c r="D17" s="117" t="s">
        <v>11</v>
      </c>
      <c r="E17" s="117" t="s">
        <v>12</v>
      </c>
      <c r="F17" s="118" t="s">
        <v>13</v>
      </c>
      <c r="G17" s="119"/>
      <c r="H17" s="120"/>
      <c r="J17" s="122"/>
      <c r="K17" s="123"/>
      <c r="L17" s="124"/>
      <c r="M17" s="125"/>
      <c r="N17" s="116"/>
      <c r="O17" s="116"/>
      <c r="P17" s="116"/>
      <c r="Q17" s="116"/>
      <c r="R17" s="116"/>
      <c r="S17" s="116"/>
      <c r="T17" s="116"/>
      <c r="U17" s="116"/>
    </row>
    <row r="18" spans="1:21" x14ac:dyDescent="0.2">
      <c r="A18" s="7"/>
      <c r="B18" s="53" t="s">
        <v>14</v>
      </c>
      <c r="C18" s="54" t="s">
        <v>15</v>
      </c>
      <c r="D18" s="55" t="s">
        <v>16</v>
      </c>
      <c r="E18" s="56">
        <v>123176</v>
      </c>
      <c r="F18" s="57">
        <v>45170</v>
      </c>
      <c r="G18" s="58"/>
      <c r="H18" s="42"/>
      <c r="I18" s="43"/>
      <c r="J18" s="44"/>
      <c r="K18" s="48"/>
      <c r="L18" s="50"/>
      <c r="M18" s="51"/>
      <c r="N18" s="7"/>
      <c r="O18" s="7"/>
      <c r="P18" s="7"/>
      <c r="Q18" s="7"/>
      <c r="R18" s="7"/>
      <c r="S18" s="7"/>
      <c r="T18" s="7"/>
      <c r="U18" s="7"/>
    </row>
    <row r="19" spans="1:21" x14ac:dyDescent="0.2">
      <c r="A19" s="7"/>
      <c r="B19" s="59" t="s">
        <v>17</v>
      </c>
      <c r="C19" s="54" t="s">
        <v>15</v>
      </c>
      <c r="D19" s="55" t="s">
        <v>18</v>
      </c>
      <c r="E19" s="56"/>
      <c r="F19" s="57"/>
      <c r="G19" s="58"/>
      <c r="H19" s="42"/>
      <c r="I19" s="130" t="s">
        <v>217</v>
      </c>
      <c r="J19" s="44"/>
      <c r="K19" s="48"/>
      <c r="L19" s="50"/>
      <c r="M19" s="51"/>
      <c r="N19" s="7"/>
      <c r="O19" s="7"/>
      <c r="P19" s="7"/>
      <c r="Q19" s="7"/>
      <c r="R19" s="7"/>
      <c r="S19" s="7"/>
      <c r="T19" s="7"/>
      <c r="U19" s="7"/>
    </row>
    <row r="20" spans="1:21" x14ac:dyDescent="0.2">
      <c r="A20" s="7"/>
      <c r="B20" s="13"/>
      <c r="C20" s="18"/>
      <c r="D20" s="48"/>
      <c r="E20" s="60"/>
      <c r="F20" s="58"/>
      <c r="G20" s="61"/>
      <c r="H20" s="37"/>
      <c r="I20" s="130" t="s">
        <v>218</v>
      </c>
      <c r="J20" s="63"/>
      <c r="K20" s="48"/>
      <c r="L20" s="50"/>
      <c r="M20" s="51"/>
      <c r="N20" s="7"/>
      <c r="O20" s="7"/>
      <c r="P20" s="7"/>
      <c r="Q20" s="7"/>
      <c r="R20" s="7"/>
      <c r="S20" s="7"/>
      <c r="T20" s="7"/>
      <c r="U20" s="7"/>
    </row>
    <row r="21" spans="1:21" x14ac:dyDescent="0.2">
      <c r="A21" s="7"/>
      <c r="B21" s="13" t="s">
        <v>19</v>
      </c>
      <c r="C21" s="64"/>
      <c r="D21" s="48"/>
      <c r="E21" s="60"/>
      <c r="F21" s="61"/>
      <c r="G21" s="61"/>
      <c r="H21" s="65"/>
      <c r="I21" s="129" t="s">
        <v>219</v>
      </c>
      <c r="J21" s="63"/>
      <c r="K21" s="62"/>
      <c r="L21" s="62"/>
      <c r="M21" s="7"/>
      <c r="N21" s="7"/>
      <c r="O21" s="7"/>
      <c r="P21" s="7"/>
      <c r="Q21" s="7"/>
      <c r="R21" s="7"/>
      <c r="S21" s="7"/>
      <c r="T21" s="7"/>
      <c r="U21" s="7"/>
    </row>
    <row r="22" spans="1:21" x14ac:dyDescent="0.2">
      <c r="A22" s="51"/>
      <c r="B22" s="52" t="s">
        <v>9</v>
      </c>
      <c r="C22" s="52" t="s">
        <v>10</v>
      </c>
      <c r="D22" s="52" t="s">
        <v>20</v>
      </c>
      <c r="E22" s="66"/>
      <c r="F22" s="61"/>
      <c r="G22" s="61"/>
      <c r="H22" s="67"/>
      <c r="I22" s="65"/>
      <c r="J22" s="68"/>
      <c r="K22" s="65"/>
      <c r="L22" s="65"/>
      <c r="M22" s="51"/>
      <c r="N22" s="51"/>
      <c r="O22" s="51"/>
      <c r="P22" s="51"/>
      <c r="Q22" s="51"/>
      <c r="R22" s="51"/>
      <c r="S22" s="51"/>
      <c r="T22" s="51"/>
      <c r="U22" s="51"/>
    </row>
    <row r="23" spans="1:21" x14ac:dyDescent="0.2">
      <c r="A23" s="7"/>
      <c r="B23" s="69" t="s">
        <v>21</v>
      </c>
      <c r="C23" s="70" t="s">
        <v>15</v>
      </c>
      <c r="D23" s="70">
        <v>10001125</v>
      </c>
      <c r="E23" s="71"/>
      <c r="F23" s="61"/>
      <c r="G23" s="61"/>
      <c r="H23" s="37"/>
      <c r="I23" s="131" t="s">
        <v>214</v>
      </c>
      <c r="J23" s="132" t="s">
        <v>68</v>
      </c>
      <c r="K23" s="133" t="s">
        <v>69</v>
      </c>
      <c r="L23" s="65"/>
      <c r="M23" s="7"/>
      <c r="N23" s="7"/>
      <c r="O23" s="7"/>
      <c r="P23" s="7"/>
      <c r="Q23" s="7"/>
      <c r="R23" s="7"/>
      <c r="S23" s="7"/>
      <c r="T23" s="7"/>
      <c r="U23" s="7"/>
    </row>
    <row r="24" spans="1:21" x14ac:dyDescent="0.2">
      <c r="A24" s="7"/>
      <c r="B24" s="72" t="s">
        <v>22</v>
      </c>
      <c r="C24" s="73" t="s">
        <v>15</v>
      </c>
      <c r="D24" s="73">
        <v>10001128</v>
      </c>
      <c r="E24" s="71"/>
      <c r="F24" s="61"/>
      <c r="G24" s="61"/>
      <c r="H24" s="128" t="s">
        <v>160</v>
      </c>
      <c r="I24" s="131" cm="1">
        <f t="array" ref="I24">VExtraction(TableExtraction[#All],$H24,"Nucleid")</f>
        <v>358.1</v>
      </c>
      <c r="J24" s="134" cm="1">
        <f t="array" ref="J24">VExtraction(TableExtraction[#All],$H24,"260/280")</f>
        <v>1.9</v>
      </c>
      <c r="K24" s="135" cm="1">
        <f t="array" ref="K24">VExtraction(TableExtraction[#All],$H24,"260/230")</f>
        <v>2.2000000000000002</v>
      </c>
      <c r="L24" s="65"/>
      <c r="M24" s="7"/>
      <c r="N24" s="7"/>
      <c r="O24" s="7"/>
      <c r="P24" s="7"/>
      <c r="Q24" s="7"/>
      <c r="R24" s="7"/>
      <c r="S24" s="7"/>
      <c r="T24" s="7"/>
      <c r="U24" s="7"/>
    </row>
    <row r="25" spans="1:21" x14ac:dyDescent="0.2">
      <c r="A25" s="7"/>
      <c r="B25" s="13"/>
      <c r="C25" s="18"/>
      <c r="D25" s="48"/>
      <c r="E25" s="60"/>
      <c r="F25" s="58"/>
      <c r="G25" s="58"/>
      <c r="H25" s="38"/>
      <c r="I25" s="65"/>
      <c r="J25" s="68"/>
      <c r="K25" s="65"/>
      <c r="L25" s="65"/>
      <c r="M25" s="7"/>
      <c r="N25" s="7"/>
      <c r="O25" s="7"/>
      <c r="P25" s="7"/>
      <c r="Q25" s="7"/>
      <c r="R25" s="7"/>
      <c r="S25" s="7"/>
      <c r="T25" s="7"/>
      <c r="U25" s="7"/>
    </row>
    <row r="26" spans="1:21" x14ac:dyDescent="0.2">
      <c r="A26" s="7"/>
      <c r="B26" s="74" t="s">
        <v>23</v>
      </c>
      <c r="C26" s="75"/>
      <c r="D26" s="75"/>
      <c r="E26" s="76"/>
      <c r="F26" s="77"/>
      <c r="G26" s="78"/>
      <c r="H26" s="79"/>
      <c r="I26" s="79"/>
      <c r="J26" s="80"/>
      <c r="K26" s="79"/>
      <c r="L26" s="79"/>
      <c r="M26" s="78"/>
      <c r="N26" s="78"/>
      <c r="O26" s="78"/>
      <c r="P26" s="78"/>
      <c r="Q26" s="78"/>
      <c r="R26" s="78"/>
      <c r="S26" s="78"/>
      <c r="T26" s="78"/>
      <c r="U26" s="78"/>
    </row>
    <row r="27" spans="1:21" x14ac:dyDescent="0.2">
      <c r="A27" s="7"/>
      <c r="B27" s="115" t="s">
        <v>24</v>
      </c>
      <c r="C27" s="115"/>
      <c r="D27" s="115"/>
      <c r="E27" s="115"/>
      <c r="F27" s="115"/>
      <c r="G27" s="115"/>
      <c r="H27" s="24"/>
      <c r="I27" s="24"/>
      <c r="J27" s="25"/>
      <c r="K27" s="24"/>
      <c r="L27" s="24"/>
      <c r="M27" s="7"/>
      <c r="N27" s="81" t="s">
        <v>25</v>
      </c>
      <c r="O27" s="7"/>
      <c r="Q27" s="7"/>
      <c r="R27" s="13" t="s">
        <v>26</v>
      </c>
      <c r="S27" s="13"/>
      <c r="T27" s="13" t="s">
        <v>27</v>
      </c>
      <c r="U27" s="7"/>
    </row>
    <row r="28" spans="1:21" x14ac:dyDescent="0.2">
      <c r="A28" s="43"/>
      <c r="B28" s="43"/>
      <c r="C28" s="43"/>
      <c r="D28" s="43"/>
      <c r="E28" s="43"/>
      <c r="F28" s="82"/>
      <c r="G28" s="43"/>
      <c r="H28" s="42"/>
      <c r="I28" s="43"/>
      <c r="J28" s="83"/>
      <c r="K28" s="43"/>
      <c r="L28" s="43"/>
      <c r="M28" s="43"/>
      <c r="N28" s="81" t="s">
        <v>28</v>
      </c>
      <c r="O28" s="43"/>
      <c r="Q28" s="43"/>
      <c r="R28" s="43"/>
      <c r="S28" s="43"/>
      <c r="T28" s="13" t="s">
        <v>29</v>
      </c>
      <c r="U28" s="43"/>
    </row>
    <row r="29" spans="1:21" s="121" customFormat="1" ht="39.75" customHeight="1" x14ac:dyDescent="0.2">
      <c r="B29" s="84" t="s">
        <v>30</v>
      </c>
      <c r="C29" s="84" t="s">
        <v>31</v>
      </c>
      <c r="D29" s="84" t="s">
        <v>32</v>
      </c>
      <c r="E29" s="84" t="s">
        <v>33</v>
      </c>
      <c r="F29" s="127" t="s">
        <v>34</v>
      </c>
      <c r="G29" s="84" t="s">
        <v>35</v>
      </c>
      <c r="H29" s="85" t="s">
        <v>216</v>
      </c>
      <c r="I29" s="84" t="s">
        <v>36</v>
      </c>
      <c r="J29" s="86" t="s">
        <v>37</v>
      </c>
      <c r="K29" s="84" t="s">
        <v>38</v>
      </c>
      <c r="L29" s="84" t="s">
        <v>39</v>
      </c>
      <c r="M29" s="84" t="s">
        <v>40</v>
      </c>
      <c r="N29" s="84" t="s">
        <v>41</v>
      </c>
      <c r="O29" s="84" t="s">
        <v>42</v>
      </c>
      <c r="P29" s="84" t="s">
        <v>43</v>
      </c>
      <c r="Q29" s="84" t="s">
        <v>44</v>
      </c>
      <c r="R29" s="84" t="s">
        <v>45</v>
      </c>
      <c r="S29" s="84" t="s">
        <v>46</v>
      </c>
      <c r="T29" s="84" t="s">
        <v>47</v>
      </c>
      <c r="U29" s="84" t="s">
        <v>48</v>
      </c>
    </row>
    <row r="30" spans="1:21" x14ac:dyDescent="0.2">
      <c r="A30" s="87">
        <v>1</v>
      </c>
      <c r="B30" s="88" t="s">
        <v>21</v>
      </c>
      <c r="C30" s="89" t="s">
        <v>79</v>
      </c>
      <c r="D30" s="89" t="s">
        <v>181</v>
      </c>
      <c r="E30" s="89" t="s">
        <v>180</v>
      </c>
      <c r="F30" s="89" t="s">
        <v>173</v>
      </c>
      <c r="G30" s="89" t="s">
        <v>50</v>
      </c>
      <c r="H30" s="89" t="s">
        <v>179</v>
      </c>
      <c r="I30" s="90" t="s">
        <v>59</v>
      </c>
      <c r="J30" s="91" t="s">
        <v>57</v>
      </c>
      <c r="K30" s="90"/>
      <c r="L30" s="89" t="s">
        <v>178</v>
      </c>
      <c r="M30" s="90">
        <v>177.8</v>
      </c>
      <c r="N30" s="92">
        <f>IF(Tableau441[[#This Row],[Cellules / CS (millions)]]&gt;2,100,IF(Tableau441[[#This Row],[Cellules / CS (millions)]]&gt;0,50,IF(Tableau441[[#This Row],[Cellules / CS (millions)]]=0,50,0)))</f>
        <v>100</v>
      </c>
      <c r="O30" s="93">
        <f t="shared" ref="O30:O61" si="0">(M30*N30)/(J30*6.7*1000)</f>
        <v>0.53074626865671637</v>
      </c>
      <c r="P30"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30" s="92" t="e">
        <f>Tableau441[[#This Row],[Volume 
d''élution]]*Tableau441[[#This Row],[Dilution à réaliser / 
Facteur de dilution]]</f>
        <v>#VALUE!</v>
      </c>
      <c r="R30" s="90">
        <v>177.8</v>
      </c>
      <c r="S30" s="91">
        <v>1.89</v>
      </c>
      <c r="T30" s="91">
        <v>2.04</v>
      </c>
      <c r="U30" s="88"/>
    </row>
    <row r="31" spans="1:21" x14ac:dyDescent="0.2">
      <c r="A31" s="87">
        <v>2</v>
      </c>
      <c r="B31" s="88" t="s">
        <v>21</v>
      </c>
      <c r="C31" s="89" t="s">
        <v>79</v>
      </c>
      <c r="D31" s="89" t="s">
        <v>182</v>
      </c>
      <c r="E31" s="89" t="s">
        <v>177</v>
      </c>
      <c r="F31" s="89" t="s">
        <v>173</v>
      </c>
      <c r="G31" s="89" t="s">
        <v>50</v>
      </c>
      <c r="H31" s="138" t="s">
        <v>176</v>
      </c>
      <c r="I31" s="90" t="s">
        <v>59</v>
      </c>
      <c r="J31" s="91" t="s">
        <v>59</v>
      </c>
      <c r="K31" s="94"/>
      <c r="L31" s="89" t="s">
        <v>175</v>
      </c>
      <c r="M31" s="139" cm="1">
        <f t="array" ref="M31">VExtraction(TableExtraction[#All],$H31,"Nucleid")</f>
        <v>121</v>
      </c>
      <c r="N31" s="92">
        <f>IF(Tableau441[[#This Row],[Cellules / CS (millions)]]&gt;2,100,IF(Tableau441[[#This Row],[Cellules / CS (millions)]]&gt;0,50,IF(Tableau441[[#This Row],[Cellules / CS (millions)]]=0,50,0)))</f>
        <v>100</v>
      </c>
      <c r="O31" s="95">
        <f t="shared" si="0"/>
        <v>0.90298507462686572</v>
      </c>
      <c r="P31"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31" s="92" t="e">
        <f>Tableau441[[#This Row],[Volume 
d''élution]]*Tableau441[[#This Row],[Dilution à réaliser / 
Facteur de dilution]]</f>
        <v>#VALUE!</v>
      </c>
      <c r="R31" s="136">
        <v>121</v>
      </c>
      <c r="S31" s="137" cm="1">
        <f t="array" ref="S31">VExtraction(TableExtraction[#All],$H31,"260/280")</f>
        <v>1.86</v>
      </c>
      <c r="T31" s="137" cm="1">
        <f t="array" ref="T31">VExtraction(TableExtraction[#All],$H31,"260/230")</f>
        <v>2</v>
      </c>
      <c r="U31" s="88"/>
    </row>
    <row r="32" spans="1:21" ht="24" x14ac:dyDescent="0.2">
      <c r="A32" s="87">
        <v>3</v>
      </c>
      <c r="B32" s="88" t="s">
        <v>21</v>
      </c>
      <c r="C32" s="89" t="s">
        <v>79</v>
      </c>
      <c r="D32" s="89" t="s">
        <v>183</v>
      </c>
      <c r="E32" s="89" t="s">
        <v>174</v>
      </c>
      <c r="F32" s="89" t="s">
        <v>173</v>
      </c>
      <c r="G32" s="89" t="s">
        <v>58</v>
      </c>
      <c r="H32" s="89" t="s">
        <v>172</v>
      </c>
      <c r="I32" s="90" t="s">
        <v>51</v>
      </c>
      <c r="J32" s="91">
        <v>1</v>
      </c>
      <c r="K32" s="94"/>
      <c r="L32" s="89" t="s">
        <v>171</v>
      </c>
      <c r="M32" s="90">
        <v>273.60000000000002</v>
      </c>
      <c r="N32" s="92">
        <f>IF(Tableau441[[#This Row],[Cellules / CS (millions)]]&gt;2,100,IF(Tableau441[[#This Row],[Cellules / CS (millions)]]&gt;0,50,IF(Tableau441[[#This Row],[Cellules / CS (millions)]]=0,50,0)))</f>
        <v>50</v>
      </c>
      <c r="O32" s="95">
        <f t="shared" si="0"/>
        <v>2.0417910447761196</v>
      </c>
      <c r="P32"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32" s="92">
        <f>Tableau441[[#This Row],[Volume 
d''élution]]*Tableau441[[#This Row],[Dilution à réaliser / 
Facteur de dilution]]</f>
        <v>75</v>
      </c>
      <c r="R32" s="90">
        <v>163.9</v>
      </c>
      <c r="S32" s="11">
        <v>1.97</v>
      </c>
      <c r="T32" s="11">
        <v>1.92</v>
      </c>
      <c r="U32" s="96" t="s">
        <v>170</v>
      </c>
    </row>
    <row r="33" spans="1:21" x14ac:dyDescent="0.2">
      <c r="A33" s="87">
        <v>4</v>
      </c>
      <c r="B33" s="88" t="s">
        <v>21</v>
      </c>
      <c r="C33" s="89" t="s">
        <v>79</v>
      </c>
      <c r="D33" s="89" t="s">
        <v>184</v>
      </c>
      <c r="E33" s="89" t="s">
        <v>169</v>
      </c>
      <c r="F33" s="89" t="s">
        <v>168</v>
      </c>
      <c r="G33" s="89" t="s">
        <v>50</v>
      </c>
      <c r="H33" s="89" t="s">
        <v>167</v>
      </c>
      <c r="I33" s="90" t="s">
        <v>59</v>
      </c>
      <c r="J33" s="91">
        <v>1</v>
      </c>
      <c r="K33" s="94"/>
      <c r="L33" s="89" t="s">
        <v>166</v>
      </c>
      <c r="M33" s="90">
        <v>104.6</v>
      </c>
      <c r="N33" s="92">
        <f>IF(Tableau441[[#This Row],[Cellules / CS (millions)]]&gt;2,100,IF(Tableau441[[#This Row],[Cellules / CS (millions)]]&gt;0,50,IF(Tableau441[[#This Row],[Cellules / CS (millions)]]=0,50,0)))</f>
        <v>50</v>
      </c>
      <c r="O33" s="95">
        <f t="shared" si="0"/>
        <v>0.78059701492537314</v>
      </c>
      <c r="P33"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33" s="92" t="e">
        <f>Tableau441[[#This Row],[Volume 
d''élution]]*Tableau441[[#This Row],[Dilution à réaliser / 
Facteur de dilution]]</f>
        <v>#VALUE!</v>
      </c>
      <c r="R33" s="90">
        <v>104.6</v>
      </c>
      <c r="S33" s="91">
        <v>1.78</v>
      </c>
      <c r="T33" s="91">
        <v>1.85</v>
      </c>
      <c r="U33" s="88"/>
    </row>
    <row r="34" spans="1:21" x14ac:dyDescent="0.2">
      <c r="A34" s="87">
        <v>5</v>
      </c>
      <c r="B34" s="88" t="s">
        <v>21</v>
      </c>
      <c r="C34" s="89" t="s">
        <v>79</v>
      </c>
      <c r="D34" s="89" t="s">
        <v>185</v>
      </c>
      <c r="E34" s="89" t="s">
        <v>165</v>
      </c>
      <c r="F34" s="89" t="s">
        <v>164</v>
      </c>
      <c r="G34" s="89" t="s">
        <v>50</v>
      </c>
      <c r="H34" s="89" t="s">
        <v>163</v>
      </c>
      <c r="I34" s="90" t="s">
        <v>59</v>
      </c>
      <c r="J34" s="91" t="s">
        <v>57</v>
      </c>
      <c r="K34" s="94"/>
      <c r="L34" s="89" t="s">
        <v>162</v>
      </c>
      <c r="M34" s="90">
        <v>349.7</v>
      </c>
      <c r="N34" s="92">
        <f>IF(Tableau441[[#This Row],[Cellules / CS (millions)]]&gt;2,100,IF(Tableau441[[#This Row],[Cellules / CS (millions)]]&gt;0,50,IF(Tableau441[[#This Row],[Cellules / CS (millions)]]=0,50,0)))</f>
        <v>100</v>
      </c>
      <c r="O34" s="95">
        <f t="shared" si="0"/>
        <v>1.0438805970149254</v>
      </c>
      <c r="P34"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34" s="92">
        <f>Tableau441[[#This Row],[Volume 
d''élution]]*Tableau441[[#This Row],[Dilution à réaliser / 
Facteur de dilution]]</f>
        <v>200</v>
      </c>
      <c r="R34" s="90">
        <v>181.3</v>
      </c>
      <c r="S34" s="11">
        <v>1.87</v>
      </c>
      <c r="T34" s="11">
        <v>2.23</v>
      </c>
      <c r="U34" s="88"/>
    </row>
    <row r="35" spans="1:21" x14ac:dyDescent="0.2">
      <c r="A35" s="87">
        <v>6</v>
      </c>
      <c r="B35" s="88" t="s">
        <v>21</v>
      </c>
      <c r="C35" s="89" t="s">
        <v>79</v>
      </c>
      <c r="D35" s="89" t="s">
        <v>186</v>
      </c>
      <c r="E35" s="89" t="s">
        <v>161</v>
      </c>
      <c r="F35" s="89" t="s">
        <v>49</v>
      </c>
      <c r="G35" s="89" t="s">
        <v>53</v>
      </c>
      <c r="H35" s="89" t="s">
        <v>160</v>
      </c>
      <c r="I35" s="90" t="s">
        <v>55</v>
      </c>
      <c r="J35" s="91" t="s">
        <v>57</v>
      </c>
      <c r="K35" s="94"/>
      <c r="L35" s="89" t="s">
        <v>159</v>
      </c>
      <c r="M35" s="90">
        <v>358.1</v>
      </c>
      <c r="N35" s="92">
        <f>IF(Tableau441[[#This Row],[Cellules / CS (millions)]]&gt;2,100,IF(Tableau441[[#This Row],[Cellules / CS (millions)]]&gt;0,50,IF(Tableau441[[#This Row],[Cellules / CS (millions)]]=0,50,0)))</f>
        <v>100</v>
      </c>
      <c r="O35" s="95">
        <f t="shared" si="0"/>
        <v>1.068955223880597</v>
      </c>
      <c r="P35"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35" s="92">
        <f>Tableau441[[#This Row],[Volume 
d''élution]]*Tableau441[[#This Row],[Dilution à réaliser / 
Facteur de dilution]]</f>
        <v>200</v>
      </c>
      <c r="R35" s="90">
        <v>159.80000000000001</v>
      </c>
      <c r="S35" s="11">
        <v>1.9</v>
      </c>
      <c r="T35" s="11">
        <v>2.2000000000000002</v>
      </c>
      <c r="U35" s="88"/>
    </row>
    <row r="36" spans="1:21" x14ac:dyDescent="0.2">
      <c r="A36" s="87">
        <v>7</v>
      </c>
      <c r="B36" s="88" t="s">
        <v>21</v>
      </c>
      <c r="C36" s="89" t="s">
        <v>79</v>
      </c>
      <c r="D36" s="89" t="s">
        <v>187</v>
      </c>
      <c r="E36" s="89" t="s">
        <v>158</v>
      </c>
      <c r="F36" s="89" t="s">
        <v>49</v>
      </c>
      <c r="G36" s="89" t="s">
        <v>53</v>
      </c>
      <c r="H36" s="89" t="s">
        <v>157</v>
      </c>
      <c r="I36" s="90" t="s">
        <v>55</v>
      </c>
      <c r="J36" s="91" t="s">
        <v>57</v>
      </c>
      <c r="K36" s="94"/>
      <c r="L36" s="89" t="s">
        <v>156</v>
      </c>
      <c r="M36" s="90">
        <v>306.7</v>
      </c>
      <c r="N36" s="92">
        <f>IF(Tableau441[[#This Row],[Cellules / CS (millions)]]&gt;2,100,IF(Tableau441[[#This Row],[Cellules / CS (millions)]]&gt;0,50,IF(Tableau441[[#This Row],[Cellules / CS (millions)]]=0,50,0)))</f>
        <v>100</v>
      </c>
      <c r="O36" s="95">
        <f t="shared" si="0"/>
        <v>0.91552238805970154</v>
      </c>
      <c r="P36"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36" s="92">
        <f>Tableau441[[#This Row],[Volume 
d''élution]]*Tableau441[[#This Row],[Dilution à réaliser / 
Facteur de dilution]]</f>
        <v>200</v>
      </c>
      <c r="R36" s="90">
        <v>134.69999999999999</v>
      </c>
      <c r="S36" s="11">
        <v>1.89</v>
      </c>
      <c r="T36" s="11">
        <v>2.13</v>
      </c>
      <c r="U36" s="88"/>
    </row>
    <row r="37" spans="1:21" x14ac:dyDescent="0.2">
      <c r="A37" s="87">
        <v>8</v>
      </c>
      <c r="B37" s="88" t="s">
        <v>21</v>
      </c>
      <c r="C37" s="89" t="s">
        <v>79</v>
      </c>
      <c r="D37" s="89" t="s">
        <v>188</v>
      </c>
      <c r="E37" s="89" t="s">
        <v>155</v>
      </c>
      <c r="F37" s="89" t="s">
        <v>49</v>
      </c>
      <c r="G37" s="89" t="s">
        <v>53</v>
      </c>
      <c r="H37" s="89" t="s">
        <v>154</v>
      </c>
      <c r="I37" s="90" t="s">
        <v>59</v>
      </c>
      <c r="J37" s="91">
        <v>5</v>
      </c>
      <c r="K37" s="94"/>
      <c r="L37" s="89" t="s">
        <v>153</v>
      </c>
      <c r="M37" s="90">
        <v>270.2</v>
      </c>
      <c r="N37" s="92">
        <f>IF(Tableau441[[#This Row],[Cellules / CS (millions)]]&gt;2,100,IF(Tableau441[[#This Row],[Cellules / CS (millions)]]&gt;0,50,IF(Tableau441[[#This Row],[Cellules / CS (millions)]]=0,50,0)))</f>
        <v>100</v>
      </c>
      <c r="O37" s="95">
        <f t="shared" si="0"/>
        <v>0.80656716417910446</v>
      </c>
      <c r="P37"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37" s="92">
        <f>Tableau441[[#This Row],[Volume 
d''élution]]*Tableau441[[#This Row],[Dilution à réaliser / 
Facteur de dilution]]</f>
        <v>150</v>
      </c>
      <c r="R37" s="90">
        <v>161.9</v>
      </c>
      <c r="S37" s="11">
        <v>1.88</v>
      </c>
      <c r="T37" s="11">
        <v>2.11</v>
      </c>
      <c r="U37" s="88"/>
    </row>
    <row r="38" spans="1:21" x14ac:dyDescent="0.2">
      <c r="A38" s="87">
        <v>9</v>
      </c>
      <c r="B38" s="88" t="s">
        <v>21</v>
      </c>
      <c r="C38" s="89" t="s">
        <v>79</v>
      </c>
      <c r="D38" s="89" t="s">
        <v>189</v>
      </c>
      <c r="E38" s="89" t="s">
        <v>152</v>
      </c>
      <c r="F38" s="89" t="s">
        <v>52</v>
      </c>
      <c r="G38" s="89" t="s">
        <v>53</v>
      </c>
      <c r="H38" s="89" t="s">
        <v>151</v>
      </c>
      <c r="I38" s="90" t="s">
        <v>54</v>
      </c>
      <c r="J38" s="91">
        <v>5</v>
      </c>
      <c r="K38" s="94"/>
      <c r="L38" s="89" t="s">
        <v>150</v>
      </c>
      <c r="M38" s="90">
        <v>563.4</v>
      </c>
      <c r="N38" s="92">
        <f>IF(Tableau441[[#This Row],[Cellules / CS (millions)]]&gt;2,100,IF(Tableau441[[#This Row],[Cellules / CS (millions)]]&gt;0,50,IF(Tableau441[[#This Row],[Cellules / CS (millions)]]=0,50,0)))</f>
        <v>100</v>
      </c>
      <c r="O38" s="95">
        <f t="shared" si="0"/>
        <v>1.6817910447761193</v>
      </c>
      <c r="P38"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3</v>
      </c>
      <c r="Q38" s="92">
        <f>Tableau441[[#This Row],[Volume 
d''élution]]*Tableau441[[#This Row],[Dilution à réaliser / 
Facteur de dilution]]</f>
        <v>300</v>
      </c>
      <c r="R38" s="90">
        <v>168.4</v>
      </c>
      <c r="S38" s="11">
        <v>1.9</v>
      </c>
      <c r="T38" s="11">
        <v>2.13</v>
      </c>
      <c r="U38" s="88"/>
    </row>
    <row r="39" spans="1:21" x14ac:dyDescent="0.2">
      <c r="A39" s="87">
        <v>10</v>
      </c>
      <c r="B39" s="88" t="s">
        <v>21</v>
      </c>
      <c r="C39" s="89" t="s">
        <v>79</v>
      </c>
      <c r="D39" s="89" t="s">
        <v>190</v>
      </c>
      <c r="E39" s="89" t="s">
        <v>149</v>
      </c>
      <c r="F39" s="89" t="s">
        <v>52</v>
      </c>
      <c r="G39" s="89" t="s">
        <v>53</v>
      </c>
      <c r="H39" s="89" t="s">
        <v>148</v>
      </c>
      <c r="I39" s="90" t="s">
        <v>59</v>
      </c>
      <c r="J39" s="91" t="s">
        <v>147</v>
      </c>
      <c r="K39" s="94"/>
      <c r="L39" s="89" t="s">
        <v>146</v>
      </c>
      <c r="M39" s="90">
        <v>231.5</v>
      </c>
      <c r="N39" s="92">
        <f>IF(Tableau441[[#This Row],[Cellules / CS (millions)]]&gt;2,100,IF(Tableau441[[#This Row],[Cellules / CS (millions)]]&gt;0,50,IF(Tableau441[[#This Row],[Cellules / CS (millions)]]=0,50,0)))</f>
        <v>100</v>
      </c>
      <c r="O39" s="95" t="e">
        <f t="shared" si="0"/>
        <v>#VALUE!</v>
      </c>
      <c r="P39"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39" s="92">
        <f>Tableau441[[#This Row],[Volume 
d''élution]]*Tableau441[[#This Row],[Dilution à réaliser / 
Facteur de dilution]]</f>
        <v>150</v>
      </c>
      <c r="R39" s="90">
        <v>144</v>
      </c>
      <c r="S39" s="11">
        <v>1.9</v>
      </c>
      <c r="T39" s="11">
        <v>2.13</v>
      </c>
      <c r="U39" s="88"/>
    </row>
    <row r="40" spans="1:21" x14ac:dyDescent="0.2">
      <c r="A40" s="87">
        <v>11</v>
      </c>
      <c r="B40" s="88" t="s">
        <v>21</v>
      </c>
      <c r="C40" s="89" t="s">
        <v>79</v>
      </c>
      <c r="D40" s="89" t="s">
        <v>191</v>
      </c>
      <c r="E40" s="89" t="s">
        <v>145</v>
      </c>
      <c r="F40" s="89" t="s">
        <v>96</v>
      </c>
      <c r="G40" s="89" t="s">
        <v>53</v>
      </c>
      <c r="H40" s="89" t="s">
        <v>144</v>
      </c>
      <c r="I40" s="90" t="s">
        <v>55</v>
      </c>
      <c r="J40" s="91" t="s">
        <v>57</v>
      </c>
      <c r="K40" s="94"/>
      <c r="L40" s="89" t="s">
        <v>143</v>
      </c>
      <c r="M40" s="90">
        <v>255.4</v>
      </c>
      <c r="N40" s="92">
        <f>IF(Tableau441[[#This Row],[Cellules / CS (millions)]]&gt;2,100,IF(Tableau441[[#This Row],[Cellules / CS (millions)]]&gt;0,50,IF(Tableau441[[#This Row],[Cellules / CS (millions)]]=0,50,0)))</f>
        <v>100</v>
      </c>
      <c r="O40" s="95">
        <f t="shared" si="0"/>
        <v>0.76238805970149248</v>
      </c>
      <c r="P40"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40" s="92">
        <f>Tableau441[[#This Row],[Volume 
d''élution]]*Tableau441[[#This Row],[Dilution à réaliser / 
Facteur de dilution]]</f>
        <v>150</v>
      </c>
      <c r="R40" s="90">
        <v>145.6</v>
      </c>
      <c r="S40" s="11">
        <v>1.9</v>
      </c>
      <c r="T40" s="11">
        <v>2.0299999999999998</v>
      </c>
      <c r="U40" s="88"/>
    </row>
    <row r="41" spans="1:21" x14ac:dyDescent="0.2">
      <c r="A41" s="87">
        <v>12</v>
      </c>
      <c r="B41" s="88" t="s">
        <v>21</v>
      </c>
      <c r="C41" s="89" t="s">
        <v>79</v>
      </c>
      <c r="D41" s="89" t="s">
        <v>192</v>
      </c>
      <c r="E41" s="89" t="s">
        <v>142</v>
      </c>
      <c r="F41" s="89" t="s">
        <v>49</v>
      </c>
      <c r="G41" s="89" t="s">
        <v>53</v>
      </c>
      <c r="H41" s="89" t="s">
        <v>141</v>
      </c>
      <c r="I41" s="90" t="s">
        <v>54</v>
      </c>
      <c r="J41" s="91">
        <v>5</v>
      </c>
      <c r="K41" s="90"/>
      <c r="L41" s="89" t="s">
        <v>140</v>
      </c>
      <c r="M41" s="90">
        <v>340.1</v>
      </c>
      <c r="N41" s="92">
        <f>IF(Tableau441[[#This Row],[Cellules / CS (millions)]]&gt;2,100,IF(Tableau441[[#This Row],[Cellules / CS (millions)]]&gt;0,50,IF(Tableau441[[#This Row],[Cellules / CS (millions)]]=0,50,0)))</f>
        <v>100</v>
      </c>
      <c r="O41" s="95">
        <f t="shared" si="0"/>
        <v>1.0152238805970148</v>
      </c>
      <c r="P41"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41" s="92">
        <f>Tableau441[[#This Row],[Volume 
d''élution]]*Tableau441[[#This Row],[Dilution à réaliser / 
Facteur de dilution]]</f>
        <v>200</v>
      </c>
      <c r="R41" s="90">
        <v>143.19999999999999</v>
      </c>
      <c r="S41" s="11">
        <v>1.89</v>
      </c>
      <c r="T41" s="11">
        <v>2.2000000000000002</v>
      </c>
      <c r="U41" s="88"/>
    </row>
    <row r="42" spans="1:21" x14ac:dyDescent="0.2">
      <c r="A42" s="87">
        <v>13</v>
      </c>
      <c r="B42" s="88" t="s">
        <v>21</v>
      </c>
      <c r="C42" s="89" t="s">
        <v>79</v>
      </c>
      <c r="D42" s="89" t="s">
        <v>193</v>
      </c>
      <c r="E42" s="89" t="s">
        <v>139</v>
      </c>
      <c r="F42" s="89" t="s">
        <v>52</v>
      </c>
      <c r="G42" s="89" t="s">
        <v>53</v>
      </c>
      <c r="H42" s="89" t="s">
        <v>138</v>
      </c>
      <c r="I42" s="90" t="s">
        <v>59</v>
      </c>
      <c r="J42" s="91" t="s">
        <v>54</v>
      </c>
      <c r="K42" s="90"/>
      <c r="L42" s="89" t="s">
        <v>137</v>
      </c>
      <c r="M42" s="90">
        <v>119.8</v>
      </c>
      <c r="N42" s="92">
        <f>IF(Tableau441[[#This Row],[Cellules / CS (millions)]]&gt;2,100,IF(Tableau441[[#This Row],[Cellules / CS (millions)]]&gt;0,50,IF(Tableau441[[#This Row],[Cellules / CS (millions)]]=0,50,0)))</f>
        <v>100</v>
      </c>
      <c r="O42" s="95">
        <f t="shared" si="0"/>
        <v>0.59601990049751241</v>
      </c>
      <c r="P42"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42" s="92" t="e">
        <f>Tableau441[[#This Row],[Volume 
d''élution]]*Tableau441[[#This Row],[Dilution à réaliser / 
Facteur de dilution]]</f>
        <v>#VALUE!</v>
      </c>
      <c r="R42" s="90">
        <v>119.8</v>
      </c>
      <c r="S42" s="91">
        <v>1.84</v>
      </c>
      <c r="T42" s="91">
        <v>2.02</v>
      </c>
      <c r="U42" s="88"/>
    </row>
    <row r="43" spans="1:21" x14ac:dyDescent="0.2">
      <c r="A43" s="87">
        <v>14</v>
      </c>
      <c r="B43" s="88" t="s">
        <v>21</v>
      </c>
      <c r="C43" s="89" t="s">
        <v>79</v>
      </c>
      <c r="D43" s="89" t="s">
        <v>194</v>
      </c>
      <c r="E43" s="89" t="s">
        <v>136</v>
      </c>
      <c r="F43" s="89" t="s">
        <v>52</v>
      </c>
      <c r="G43" s="89" t="s">
        <v>135</v>
      </c>
      <c r="H43" s="89" t="s">
        <v>134</v>
      </c>
      <c r="I43" s="90" t="s">
        <v>51</v>
      </c>
      <c r="J43" s="91">
        <v>1</v>
      </c>
      <c r="K43" s="90"/>
      <c r="L43" s="89" t="s">
        <v>133</v>
      </c>
      <c r="M43" s="90">
        <v>1070.7</v>
      </c>
      <c r="N43" s="92">
        <f>IF(Tableau441[[#This Row],[Cellules / CS (millions)]]&gt;2,100,IF(Tableau441[[#This Row],[Cellules / CS (millions)]]&gt;0,50,IF(Tableau441[[#This Row],[Cellules / CS (millions)]]=0,50,0)))</f>
        <v>50</v>
      </c>
      <c r="O43" s="95">
        <f t="shared" si="0"/>
        <v>7.9902985074626862</v>
      </c>
      <c r="P43"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6</v>
      </c>
      <c r="Q43" s="92">
        <f>Tableau441[[#This Row],[Volume 
d''élution]]*Tableau441[[#This Row],[Dilution à réaliser / 
Facteur de dilution]]</f>
        <v>300</v>
      </c>
      <c r="R43" s="90">
        <v>146.19999999999999</v>
      </c>
      <c r="S43" s="11">
        <v>1.96</v>
      </c>
      <c r="T43" s="11">
        <v>2.2400000000000002</v>
      </c>
      <c r="U43" s="88"/>
    </row>
    <row r="44" spans="1:21" s="105" customFormat="1" x14ac:dyDescent="0.2">
      <c r="A44" s="97">
        <v>15</v>
      </c>
      <c r="B44" s="98" t="s">
        <v>21</v>
      </c>
      <c r="C44" s="99" t="s">
        <v>79</v>
      </c>
      <c r="D44" s="99" t="s">
        <v>195</v>
      </c>
      <c r="E44" s="99" t="s">
        <v>132</v>
      </c>
      <c r="F44" s="99" t="s">
        <v>52</v>
      </c>
      <c r="G44" s="99" t="s">
        <v>53</v>
      </c>
      <c r="H44" s="138" t="s">
        <v>131</v>
      </c>
      <c r="I44" s="100" t="s">
        <v>55</v>
      </c>
      <c r="J44" s="101" t="s">
        <v>86</v>
      </c>
      <c r="K44" s="100"/>
      <c r="L44" s="99" t="s">
        <v>130</v>
      </c>
      <c r="M44" s="139" cm="1">
        <f t="array" ref="M44">VExtraction(TableExtraction[#All],$H44,"Nucleid")</f>
        <v>269</v>
      </c>
      <c r="N44" s="103">
        <f>IF(Tableau441[[#This Row],[Cellules / CS (millions)]]&gt;2,100,IF(Tableau441[[#This Row],[Cellules / CS (millions)]]&gt;0,50,IF(Tableau441[[#This Row],[Cellules / CS (millions)]]=0,50,0)))</f>
        <v>100</v>
      </c>
      <c r="O44" s="104">
        <f t="shared" si="0"/>
        <v>0.6691542288557214</v>
      </c>
      <c r="P44" s="103">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44" s="103">
        <f>Tableau441[[#This Row],[Volume 
d''élution]]*Tableau441[[#This Row],[Dilution à réaliser / 
Facteur de dilution]]</f>
        <v>150</v>
      </c>
      <c r="R44" s="102">
        <v>166.2</v>
      </c>
      <c r="S44" s="137" cm="1">
        <f t="array" ref="S44">VExtraction(TableExtraction[#All],$H44,"260/280")</f>
        <v>1.88</v>
      </c>
      <c r="T44" s="137" cm="1">
        <f t="array" ref="T44">VExtraction(TableExtraction[#All],$H44,"260/230")</f>
        <v>2.16</v>
      </c>
      <c r="U44" s="98"/>
    </row>
    <row r="45" spans="1:21" x14ac:dyDescent="0.2">
      <c r="A45" s="87">
        <v>16</v>
      </c>
      <c r="B45" s="88" t="s">
        <v>21</v>
      </c>
      <c r="C45" s="89" t="s">
        <v>79</v>
      </c>
      <c r="D45" s="89" t="s">
        <v>196</v>
      </c>
      <c r="E45" s="89" t="s">
        <v>129</v>
      </c>
      <c r="F45" s="89" t="s">
        <v>96</v>
      </c>
      <c r="G45" s="89" t="s">
        <v>53</v>
      </c>
      <c r="H45" s="89" t="s">
        <v>128</v>
      </c>
      <c r="I45" s="90" t="s">
        <v>55</v>
      </c>
      <c r="J45" s="91" t="s">
        <v>57</v>
      </c>
      <c r="K45" s="90"/>
      <c r="L45" s="89" t="s">
        <v>127</v>
      </c>
      <c r="M45" s="90">
        <v>157.19999999999999</v>
      </c>
      <c r="N45" s="92">
        <f>IF(Tableau441[[#This Row],[Cellules / CS (millions)]]&gt;2,100,IF(Tableau441[[#This Row],[Cellules / CS (millions)]]&gt;0,50,IF(Tableau441[[#This Row],[Cellules / CS (millions)]]=0,50,0)))</f>
        <v>100</v>
      </c>
      <c r="O45" s="95">
        <f t="shared" si="0"/>
        <v>0.46925373134328352</v>
      </c>
      <c r="P45"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45" s="92" t="e">
        <f>Tableau441[[#This Row],[Volume 
d''élution]]*Tableau441[[#This Row],[Dilution à réaliser / 
Facteur de dilution]]</f>
        <v>#VALUE!</v>
      </c>
      <c r="R45" s="90">
        <v>157.19999999999999</v>
      </c>
      <c r="S45" s="91">
        <v>1.86</v>
      </c>
      <c r="T45" s="91">
        <v>2.08</v>
      </c>
      <c r="U45" s="88"/>
    </row>
    <row r="46" spans="1:21" x14ac:dyDescent="0.2">
      <c r="A46" s="87">
        <v>17</v>
      </c>
      <c r="B46" s="88"/>
      <c r="C46" s="89"/>
      <c r="D46" s="89" t="s">
        <v>197</v>
      </c>
      <c r="E46" s="89"/>
      <c r="F46" s="89"/>
      <c r="G46" s="89"/>
      <c r="H46" s="89"/>
      <c r="I46" s="90"/>
      <c r="J46" s="91"/>
      <c r="K46" s="90"/>
      <c r="L46" s="89"/>
      <c r="M46" s="90"/>
      <c r="N46" s="92">
        <f>IF(Tableau441[[#This Row],[Cellules / CS (millions)]]&gt;2,100,IF(Tableau441[[#This Row],[Cellules / CS (millions)]]&gt;0,50,IF(Tableau441[[#This Row],[Cellules / CS (millions)]]=0,50,0)))</f>
        <v>50</v>
      </c>
      <c r="O46" s="95" t="e">
        <f t="shared" si="0"/>
        <v>#DIV/0!</v>
      </c>
      <c r="P46"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46" s="92" t="e">
        <f>Tableau441[[#This Row],[Volume 
d''élution]]*Tableau441[[#This Row],[Dilution à réaliser / 
Facteur de dilution]]</f>
        <v>#VALUE!</v>
      </c>
      <c r="R46" s="88"/>
      <c r="S46" s="91"/>
      <c r="T46" s="91"/>
      <c r="U46" s="88"/>
    </row>
    <row r="47" spans="1:21" x14ac:dyDescent="0.2">
      <c r="A47" s="87">
        <v>18</v>
      </c>
      <c r="B47" s="88" t="s">
        <v>22</v>
      </c>
      <c r="C47" s="89" t="s">
        <v>79</v>
      </c>
      <c r="D47" s="89" t="s">
        <v>198</v>
      </c>
      <c r="E47" s="89" t="s">
        <v>124</v>
      </c>
      <c r="F47" s="89" t="s">
        <v>49</v>
      </c>
      <c r="G47" s="89" t="s">
        <v>50</v>
      </c>
      <c r="H47" s="89" t="s">
        <v>126</v>
      </c>
      <c r="I47" s="90" t="s">
        <v>55</v>
      </c>
      <c r="J47" s="91" t="s">
        <v>57</v>
      </c>
      <c r="K47" s="90"/>
      <c r="L47" s="89" t="s">
        <v>125</v>
      </c>
      <c r="M47" s="90">
        <v>279.10000000000002</v>
      </c>
      <c r="N47" s="92">
        <f>IF(Tableau441[[#This Row],[Cellules / CS (millions)]]&gt;2,100,IF(Tableau441[[#This Row],[Cellules / CS (millions)]]&gt;0,50,IF(Tableau441[[#This Row],[Cellules / CS (millions)]]=0,50,0)))</f>
        <v>100</v>
      </c>
      <c r="O47" s="95">
        <f t="shared" si="0"/>
        <v>0.83313432835820911</v>
      </c>
      <c r="P47"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47" s="92">
        <f>Tableau441[[#This Row],[Volume 
d''élution]]*Tableau441[[#This Row],[Dilution à réaliser / 
Facteur de dilution]]</f>
        <v>150</v>
      </c>
      <c r="R47" s="88">
        <v>199.2</v>
      </c>
      <c r="S47" s="11">
        <v>1.88</v>
      </c>
      <c r="T47" s="11">
        <v>2.1800000000000002</v>
      </c>
      <c r="U47" s="88"/>
    </row>
    <row r="48" spans="1:21" x14ac:dyDescent="0.2">
      <c r="A48" s="87">
        <v>19</v>
      </c>
      <c r="B48" s="88" t="s">
        <v>22</v>
      </c>
      <c r="C48" s="89" t="s">
        <v>79</v>
      </c>
      <c r="D48" s="89" t="s">
        <v>199</v>
      </c>
      <c r="E48" s="89" t="s">
        <v>124</v>
      </c>
      <c r="F48" s="89" t="s">
        <v>49</v>
      </c>
      <c r="G48" s="89" t="s">
        <v>53</v>
      </c>
      <c r="H48" s="89" t="s">
        <v>123</v>
      </c>
      <c r="I48" s="90" t="s">
        <v>55</v>
      </c>
      <c r="J48" s="91" t="s">
        <v>57</v>
      </c>
      <c r="K48" s="90"/>
      <c r="L48" s="89" t="s">
        <v>122</v>
      </c>
      <c r="M48" s="90">
        <v>327.10000000000002</v>
      </c>
      <c r="N48" s="92">
        <f>IF(Tableau441[[#This Row],[Cellules / CS (millions)]]&gt;2,100,IF(Tableau441[[#This Row],[Cellules / CS (millions)]]&gt;0,50,IF(Tableau441[[#This Row],[Cellules / CS (millions)]]=0,50,0)))</f>
        <v>100</v>
      </c>
      <c r="O48" s="95">
        <f t="shared" si="0"/>
        <v>0.97641791044776127</v>
      </c>
      <c r="P48"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48" s="92">
        <f>Tableau441[[#This Row],[Volume 
d''élution]]*Tableau441[[#This Row],[Dilution à réaliser / 
Facteur de dilution]]</f>
        <v>200</v>
      </c>
      <c r="R48" s="88">
        <v>148.6</v>
      </c>
      <c r="S48" s="11">
        <v>1.89</v>
      </c>
      <c r="T48" s="11">
        <v>2.21</v>
      </c>
      <c r="U48" s="88"/>
    </row>
    <row r="49" spans="1:21" x14ac:dyDescent="0.2">
      <c r="A49" s="87">
        <v>20</v>
      </c>
      <c r="B49" s="88" t="s">
        <v>22</v>
      </c>
      <c r="C49" s="89" t="s">
        <v>79</v>
      </c>
      <c r="D49" s="89" t="s">
        <v>200</v>
      </c>
      <c r="E49" s="89" t="s">
        <v>121</v>
      </c>
      <c r="F49" s="89" t="s">
        <v>49</v>
      </c>
      <c r="G49" s="89" t="s">
        <v>53</v>
      </c>
      <c r="H49" s="89" t="s">
        <v>120</v>
      </c>
      <c r="I49" s="90" t="s">
        <v>55</v>
      </c>
      <c r="J49" s="91" t="s">
        <v>86</v>
      </c>
      <c r="K49" s="90"/>
      <c r="L49" s="89" t="s">
        <v>119</v>
      </c>
      <c r="M49" s="90">
        <v>649</v>
      </c>
      <c r="N49" s="92">
        <f>IF(Tableau441[[#This Row],[Cellules / CS (millions)]]&gt;2,100,IF(Tableau441[[#This Row],[Cellules / CS (millions)]]&gt;0,50,IF(Tableau441[[#This Row],[Cellules / CS (millions)]]=0,50,0)))</f>
        <v>100</v>
      </c>
      <c r="O49" s="95">
        <f t="shared" si="0"/>
        <v>1.6144278606965174</v>
      </c>
      <c r="P49"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4</v>
      </c>
      <c r="Q49" s="92">
        <f>Tableau441[[#This Row],[Volume 
d''élution]]*Tableau441[[#This Row],[Dilution à réaliser / 
Facteur de dilution]]</f>
        <v>400</v>
      </c>
      <c r="R49" s="88">
        <v>150.5</v>
      </c>
      <c r="S49" s="11">
        <v>1.94</v>
      </c>
      <c r="T49" s="11">
        <v>2.23</v>
      </c>
      <c r="U49" s="88"/>
    </row>
    <row r="50" spans="1:21" x14ac:dyDescent="0.2">
      <c r="A50" s="87">
        <v>21</v>
      </c>
      <c r="B50" s="88" t="s">
        <v>22</v>
      </c>
      <c r="C50" s="89" t="s">
        <v>79</v>
      </c>
      <c r="D50" s="89" t="s">
        <v>201</v>
      </c>
      <c r="E50" s="89" t="s">
        <v>118</v>
      </c>
      <c r="F50" s="89" t="s">
        <v>117</v>
      </c>
      <c r="G50" s="89" t="s">
        <v>116</v>
      </c>
      <c r="H50" s="89" t="s">
        <v>115</v>
      </c>
      <c r="I50" s="90"/>
      <c r="J50" s="91">
        <v>1</v>
      </c>
      <c r="K50" s="90"/>
      <c r="L50" s="89" t="s">
        <v>114</v>
      </c>
      <c r="M50" s="90">
        <v>1040.5999999999999</v>
      </c>
      <c r="N50" s="92">
        <f>IF(Tableau441[[#This Row],[Cellules / CS (millions)]]&gt;2,100,IF(Tableau441[[#This Row],[Cellules / CS (millions)]]&gt;0,50,IF(Tableau441[[#This Row],[Cellules / CS (millions)]]=0,50,0)))</f>
        <v>50</v>
      </c>
      <c r="O50" s="95">
        <f t="shared" si="0"/>
        <v>7.7656716417910436</v>
      </c>
      <c r="P50"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6</v>
      </c>
      <c r="Q50" s="92">
        <f>Tableau441[[#This Row],[Volume 
d''élution]]*Tableau441[[#This Row],[Dilution à réaliser / 
Facteur de dilution]]</f>
        <v>300</v>
      </c>
      <c r="R50" s="88">
        <v>125.4</v>
      </c>
      <c r="S50" s="11">
        <v>1.87</v>
      </c>
      <c r="T50" s="11">
        <v>2.2799999999999998</v>
      </c>
      <c r="U50" s="88"/>
    </row>
    <row r="51" spans="1:21" x14ac:dyDescent="0.2">
      <c r="A51" s="87">
        <v>22</v>
      </c>
      <c r="B51" s="88" t="s">
        <v>22</v>
      </c>
      <c r="C51" s="89" t="s">
        <v>79</v>
      </c>
      <c r="D51" s="89" t="s">
        <v>202</v>
      </c>
      <c r="E51" s="89" t="s">
        <v>113</v>
      </c>
      <c r="F51" s="89" t="s">
        <v>112</v>
      </c>
      <c r="G51" s="89" t="s">
        <v>50</v>
      </c>
      <c r="H51" s="89" t="s">
        <v>111</v>
      </c>
      <c r="I51" s="90" t="s">
        <v>54</v>
      </c>
      <c r="J51" s="91">
        <v>5</v>
      </c>
      <c r="K51" s="90"/>
      <c r="L51" s="89" t="s">
        <v>110</v>
      </c>
      <c r="M51" s="90">
        <v>325.3</v>
      </c>
      <c r="N51" s="92">
        <f>IF(Tableau441[[#This Row],[Cellules / CS (millions)]]&gt;2,100,IF(Tableau441[[#This Row],[Cellules / CS (millions)]]&gt;0,50,IF(Tableau441[[#This Row],[Cellules / CS (millions)]]=0,50,0)))</f>
        <v>100</v>
      </c>
      <c r="O51" s="95">
        <f t="shared" si="0"/>
        <v>0.97104477611940299</v>
      </c>
      <c r="P51"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1" s="92">
        <f>Tableau441[[#This Row],[Volume 
d''élution]]*Tableau441[[#This Row],[Dilution à réaliser / 
Facteur de dilution]]</f>
        <v>200</v>
      </c>
      <c r="R51" s="88">
        <v>145.69999999999999</v>
      </c>
      <c r="S51" s="11">
        <v>1.87</v>
      </c>
      <c r="T51" s="11">
        <v>2.19</v>
      </c>
      <c r="U51" s="88"/>
    </row>
    <row r="52" spans="1:21" x14ac:dyDescent="0.2">
      <c r="A52" s="87">
        <v>23</v>
      </c>
      <c r="B52" s="88" t="s">
        <v>22</v>
      </c>
      <c r="C52" s="89" t="s">
        <v>79</v>
      </c>
      <c r="D52" s="89" t="s">
        <v>203</v>
      </c>
      <c r="E52" s="89" t="s">
        <v>109</v>
      </c>
      <c r="F52" s="89" t="s">
        <v>49</v>
      </c>
      <c r="G52" s="89" t="s">
        <v>53</v>
      </c>
      <c r="H52" s="89" t="s">
        <v>108</v>
      </c>
      <c r="I52" s="90" t="s">
        <v>55</v>
      </c>
      <c r="J52" s="91" t="s">
        <v>57</v>
      </c>
      <c r="K52" s="90"/>
      <c r="L52" s="89" t="s">
        <v>107</v>
      </c>
      <c r="M52" s="90">
        <v>384.7</v>
      </c>
      <c r="N52" s="92">
        <f>IF(Tableau441[[#This Row],[Cellules / CS (millions)]]&gt;2,100,IF(Tableau441[[#This Row],[Cellules / CS (millions)]]&gt;0,50,IF(Tableau441[[#This Row],[Cellules / CS (millions)]]=0,50,0)))</f>
        <v>100</v>
      </c>
      <c r="O52" s="95">
        <f t="shared" si="0"/>
        <v>1.1483582089552238</v>
      </c>
      <c r="P52"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2" s="92">
        <f>Tableau441[[#This Row],[Volume 
d''élution]]*Tableau441[[#This Row],[Dilution à réaliser / 
Facteur de dilution]]</f>
        <v>200</v>
      </c>
      <c r="R52" s="88">
        <v>179.5</v>
      </c>
      <c r="S52" s="11">
        <v>1.88</v>
      </c>
      <c r="T52" s="11">
        <v>2.2000000000000002</v>
      </c>
      <c r="U52" s="88"/>
    </row>
    <row r="53" spans="1:21" x14ac:dyDescent="0.2">
      <c r="A53" s="87">
        <v>24</v>
      </c>
      <c r="B53" s="88" t="s">
        <v>22</v>
      </c>
      <c r="C53" s="89" t="s">
        <v>79</v>
      </c>
      <c r="D53" s="89" t="s">
        <v>204</v>
      </c>
      <c r="E53" s="89" t="s">
        <v>106</v>
      </c>
      <c r="F53" s="89" t="s">
        <v>49</v>
      </c>
      <c r="G53" s="89" t="s">
        <v>53</v>
      </c>
      <c r="H53" s="89" t="s">
        <v>105</v>
      </c>
      <c r="I53" s="90" t="s">
        <v>55</v>
      </c>
      <c r="J53" s="91" t="s">
        <v>86</v>
      </c>
      <c r="K53" s="90"/>
      <c r="L53" s="89" t="s">
        <v>104</v>
      </c>
      <c r="M53" s="90">
        <v>310.3</v>
      </c>
      <c r="N53" s="106">
        <f>IF(Tableau441[[#This Row],[Cellules / CS (millions)]]&gt;2,100,IF(Tableau441[[#This Row],[Cellules / CS (millions)]]&gt;0,50,IF(Tableau441[[#This Row],[Cellules / CS (millions)]]=0,50,0)))</f>
        <v>100</v>
      </c>
      <c r="O53" s="95">
        <f t="shared" si="0"/>
        <v>0.77189054726368156</v>
      </c>
      <c r="P53"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3" s="106">
        <f>Tableau441[[#This Row],[Volume 
d''élution]]*Tableau441[[#This Row],[Dilution à réaliser / 
Facteur de dilution]]</f>
        <v>200</v>
      </c>
      <c r="R53" s="107">
        <v>141.80000000000001</v>
      </c>
      <c r="S53" s="11">
        <v>1.89</v>
      </c>
      <c r="T53" s="11">
        <v>2.2200000000000002</v>
      </c>
      <c r="U53" s="88"/>
    </row>
    <row r="54" spans="1:21" x14ac:dyDescent="0.2">
      <c r="A54" s="87">
        <v>25</v>
      </c>
      <c r="B54" s="88" t="s">
        <v>22</v>
      </c>
      <c r="C54" s="89" t="s">
        <v>79</v>
      </c>
      <c r="D54" s="89" t="s">
        <v>205</v>
      </c>
      <c r="E54" s="89" t="s">
        <v>103</v>
      </c>
      <c r="F54" s="89" t="s">
        <v>52</v>
      </c>
      <c r="G54" s="89" t="s">
        <v>53</v>
      </c>
      <c r="H54" s="89" t="s">
        <v>102</v>
      </c>
      <c r="I54" s="90" t="s">
        <v>59</v>
      </c>
      <c r="J54" s="91">
        <v>5</v>
      </c>
      <c r="K54" s="90"/>
      <c r="L54" s="89" t="s">
        <v>101</v>
      </c>
      <c r="M54" s="90">
        <v>457.2</v>
      </c>
      <c r="N54" s="106">
        <f>IF(Tableau441[[#This Row],[Cellules / CS (millions)]]&gt;2,100,IF(Tableau441[[#This Row],[Cellules / CS (millions)]]&gt;0,50,IF(Tableau441[[#This Row],[Cellules / CS (millions)]]=0,50,0)))</f>
        <v>100</v>
      </c>
      <c r="O54" s="95">
        <f t="shared" si="0"/>
        <v>1.364776119402985</v>
      </c>
      <c r="P54"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2.5</v>
      </c>
      <c r="Q54" s="106">
        <f>Tableau441[[#This Row],[Volume 
d''élution]]*Tableau441[[#This Row],[Dilution à réaliser / 
Facteur de dilution]]</f>
        <v>250</v>
      </c>
      <c r="R54" s="107">
        <v>170.6</v>
      </c>
      <c r="S54" s="11">
        <v>1.96</v>
      </c>
      <c r="T54" s="11">
        <v>2.19</v>
      </c>
      <c r="U54" s="88"/>
    </row>
    <row r="55" spans="1:21" x14ac:dyDescent="0.2">
      <c r="A55" s="87">
        <v>26</v>
      </c>
      <c r="B55" s="88" t="s">
        <v>22</v>
      </c>
      <c r="C55" s="89" t="s">
        <v>79</v>
      </c>
      <c r="D55" s="89" t="s">
        <v>206</v>
      </c>
      <c r="E55" s="89" t="s">
        <v>100</v>
      </c>
      <c r="F55" s="89" t="s">
        <v>96</v>
      </c>
      <c r="G55" s="89" t="s">
        <v>53</v>
      </c>
      <c r="H55" s="89" t="s">
        <v>99</v>
      </c>
      <c r="I55" s="90" t="s">
        <v>55</v>
      </c>
      <c r="J55" s="91" t="s">
        <v>56</v>
      </c>
      <c r="K55" s="90"/>
      <c r="L55" s="89" t="s">
        <v>98</v>
      </c>
      <c r="M55" s="90">
        <v>326.2</v>
      </c>
      <c r="N55" s="106">
        <f>IF(Tableau441[[#This Row],[Cellules / CS (millions)]]&gt;2,100,IF(Tableau441[[#This Row],[Cellules / CS (millions)]]&gt;0,50,IF(Tableau441[[#This Row],[Cellules / CS (millions)]]=0,50,0)))</f>
        <v>100</v>
      </c>
      <c r="O55" s="95">
        <f t="shared" si="0"/>
        <v>0.69552238805970146</v>
      </c>
      <c r="P55"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5" s="106">
        <f>Tableau441[[#This Row],[Volume 
d''élution]]*Tableau441[[#This Row],[Dilution à réaliser / 
Facteur de dilution]]</f>
        <v>200</v>
      </c>
      <c r="R55" s="107">
        <v>140.5</v>
      </c>
      <c r="S55" s="11">
        <v>1.88</v>
      </c>
      <c r="T55" s="11">
        <v>2.14</v>
      </c>
      <c r="U55" s="88"/>
    </row>
    <row r="56" spans="1:21" x14ac:dyDescent="0.2">
      <c r="A56" s="87">
        <v>27</v>
      </c>
      <c r="B56" s="88" t="s">
        <v>22</v>
      </c>
      <c r="C56" s="89" t="s">
        <v>79</v>
      </c>
      <c r="D56" s="89" t="s">
        <v>207</v>
      </c>
      <c r="E56" s="89" t="s">
        <v>97</v>
      </c>
      <c r="F56" s="89" t="s">
        <v>96</v>
      </c>
      <c r="G56" s="89" t="s">
        <v>53</v>
      </c>
      <c r="H56" s="89" t="s">
        <v>95</v>
      </c>
      <c r="I56" s="90" t="s">
        <v>55</v>
      </c>
      <c r="J56" s="91" t="s">
        <v>59</v>
      </c>
      <c r="K56" s="90"/>
      <c r="L56" s="89" t="s">
        <v>94</v>
      </c>
      <c r="M56" s="90">
        <v>130.4</v>
      </c>
      <c r="N56" s="106">
        <f>IF(Tableau441[[#This Row],[Cellules / CS (millions)]]&gt;2,100,IF(Tableau441[[#This Row],[Cellules / CS (millions)]]&gt;0,50,IF(Tableau441[[#This Row],[Cellules / CS (millions)]]=0,50,0)))</f>
        <v>100</v>
      </c>
      <c r="O56" s="95">
        <f t="shared" si="0"/>
        <v>0.9731343283582089</v>
      </c>
      <c r="P56"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56" s="106" t="e">
        <f>Tableau441[[#This Row],[Volume 
d''élution]]*Tableau441[[#This Row],[Dilution à réaliser / 
Facteur de dilution]]</f>
        <v>#VALUE!</v>
      </c>
      <c r="R56" s="90">
        <v>130.4</v>
      </c>
      <c r="S56" s="91">
        <v>1.83</v>
      </c>
      <c r="T56" s="91">
        <v>2.0499999999999998</v>
      </c>
      <c r="U56" s="88"/>
    </row>
    <row r="57" spans="1:21" x14ac:dyDescent="0.2">
      <c r="A57" s="87">
        <v>28</v>
      </c>
      <c r="B57" s="88" t="s">
        <v>22</v>
      </c>
      <c r="C57" s="89" t="s">
        <v>79</v>
      </c>
      <c r="D57" s="89" t="s">
        <v>208</v>
      </c>
      <c r="E57" s="89" t="s">
        <v>93</v>
      </c>
      <c r="F57" s="89" t="s">
        <v>52</v>
      </c>
      <c r="G57" s="89" t="s">
        <v>53</v>
      </c>
      <c r="H57" s="89" t="s">
        <v>92</v>
      </c>
      <c r="I57" s="90" t="s">
        <v>59</v>
      </c>
      <c r="J57" s="91" t="s">
        <v>57</v>
      </c>
      <c r="K57" s="90"/>
      <c r="L57" s="89" t="s">
        <v>91</v>
      </c>
      <c r="M57" s="90">
        <v>259.2</v>
      </c>
      <c r="N57" s="106">
        <f>IF(Tableau441[[#This Row],[Cellules / CS (millions)]]&gt;2,100,IF(Tableau441[[#This Row],[Cellules / CS (millions)]]&gt;0,50,IF(Tableau441[[#This Row],[Cellules / CS (millions)]]=0,50,0)))</f>
        <v>100</v>
      </c>
      <c r="O57" s="95">
        <f t="shared" si="0"/>
        <v>0.77373134328358206</v>
      </c>
      <c r="P57"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57" s="106">
        <f>Tableau441[[#This Row],[Volume 
d''élution]]*Tableau441[[#This Row],[Dilution à réaliser / 
Facteur de dilution]]</f>
        <v>150</v>
      </c>
      <c r="R57" s="90">
        <v>153.1</v>
      </c>
      <c r="S57" s="11">
        <v>1.89</v>
      </c>
      <c r="T57" s="11">
        <v>2.14</v>
      </c>
      <c r="U57" s="88"/>
    </row>
    <row r="58" spans="1:21" x14ac:dyDescent="0.2">
      <c r="A58" s="87">
        <v>29</v>
      </c>
      <c r="B58" s="88" t="s">
        <v>22</v>
      </c>
      <c r="C58" s="89" t="s">
        <v>79</v>
      </c>
      <c r="D58" s="89" t="s">
        <v>209</v>
      </c>
      <c r="E58" s="89" t="s">
        <v>90</v>
      </c>
      <c r="F58" s="89" t="s">
        <v>52</v>
      </c>
      <c r="G58" s="89" t="s">
        <v>53</v>
      </c>
      <c r="H58" s="89" t="s">
        <v>89</v>
      </c>
      <c r="I58" s="90" t="s">
        <v>55</v>
      </c>
      <c r="J58" s="91" t="s">
        <v>57</v>
      </c>
      <c r="K58" s="90"/>
      <c r="L58" s="89" t="s">
        <v>88</v>
      </c>
      <c r="M58" s="90">
        <v>404.1</v>
      </c>
      <c r="N58" s="106">
        <f>IF(Tableau441[[#This Row],[Cellules / CS (millions)]]&gt;2,100,IF(Tableau441[[#This Row],[Cellules / CS (millions)]]&gt;0,50,IF(Tableau441[[#This Row],[Cellules / CS (millions)]]=0,50,0)))</f>
        <v>100</v>
      </c>
      <c r="O58" s="95">
        <f t="shared" si="0"/>
        <v>1.2062686567164178</v>
      </c>
      <c r="P58"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2.5</v>
      </c>
      <c r="Q58" s="106">
        <f>Tableau441[[#This Row],[Volume 
d''élution]]*Tableau441[[#This Row],[Dilution à réaliser / 
Facteur de dilution]]</f>
        <v>250</v>
      </c>
      <c r="R58" s="90">
        <v>187.8</v>
      </c>
      <c r="S58" s="11">
        <v>1.92</v>
      </c>
      <c r="T58" s="11">
        <v>2.1800000000000002</v>
      </c>
      <c r="U58" s="88"/>
    </row>
    <row r="59" spans="1:21" x14ac:dyDescent="0.2">
      <c r="A59" s="87">
        <v>30</v>
      </c>
      <c r="B59" s="88" t="s">
        <v>22</v>
      </c>
      <c r="C59" s="89" t="s">
        <v>79</v>
      </c>
      <c r="D59" s="89" t="s">
        <v>210</v>
      </c>
      <c r="E59" s="89" t="s">
        <v>84</v>
      </c>
      <c r="F59" s="89" t="s">
        <v>49</v>
      </c>
      <c r="G59" s="89" t="s">
        <v>53</v>
      </c>
      <c r="H59" s="89" t="s">
        <v>87</v>
      </c>
      <c r="I59" s="90" t="s">
        <v>55</v>
      </c>
      <c r="J59" s="91" t="s">
        <v>86</v>
      </c>
      <c r="K59" s="90"/>
      <c r="L59" s="89" t="s">
        <v>85</v>
      </c>
      <c r="M59" s="90">
        <v>394.2</v>
      </c>
      <c r="N59" s="106">
        <f>IF(Tableau441[[#This Row],[Cellules / CS (millions)]]&gt;2,100,IF(Tableau441[[#This Row],[Cellules / CS (millions)]]&gt;0,50,IF(Tableau441[[#This Row],[Cellules / CS (millions)]]=0,50,0)))</f>
        <v>100</v>
      </c>
      <c r="O59" s="95">
        <f t="shared" si="0"/>
        <v>0.9805970149253731</v>
      </c>
      <c r="P59"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v>
      </c>
      <c r="Q59" s="106">
        <f>Tableau441[[#This Row],[Volume 
d''élution]]*Tableau441[[#This Row],[Dilution à réaliser / 
Facteur de dilution]]</f>
        <v>200</v>
      </c>
      <c r="R59" s="90">
        <v>181.3</v>
      </c>
      <c r="S59" s="11">
        <v>1.89</v>
      </c>
      <c r="T59" s="11">
        <v>2.2599999999999998</v>
      </c>
      <c r="U59" s="88"/>
    </row>
    <row r="60" spans="1:21" x14ac:dyDescent="0.2">
      <c r="A60" s="87">
        <v>31</v>
      </c>
      <c r="B60" s="88" t="s">
        <v>22</v>
      </c>
      <c r="C60" s="89" t="s">
        <v>79</v>
      </c>
      <c r="D60" s="89" t="s">
        <v>211</v>
      </c>
      <c r="E60" s="89" t="s">
        <v>84</v>
      </c>
      <c r="F60" s="89" t="s">
        <v>49</v>
      </c>
      <c r="G60" s="89" t="s">
        <v>50</v>
      </c>
      <c r="H60" s="89" t="s">
        <v>83</v>
      </c>
      <c r="I60" s="90" t="s">
        <v>55</v>
      </c>
      <c r="J60" s="91" t="s">
        <v>57</v>
      </c>
      <c r="K60" s="90"/>
      <c r="L60" s="89" t="s">
        <v>82</v>
      </c>
      <c r="M60" s="90">
        <v>297.7</v>
      </c>
      <c r="N60" s="106">
        <f>IF(Tableau441[[#This Row],[Cellules / CS (millions)]]&gt;2,100,IF(Tableau441[[#This Row],[Cellules / CS (millions)]]&gt;0,50,IF(Tableau441[[#This Row],[Cellules / CS (millions)]]=0,50,0)))</f>
        <v>100</v>
      </c>
      <c r="O60" s="95">
        <f t="shared" si="0"/>
        <v>0.88865671641791044</v>
      </c>
      <c r="P60" s="106">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60" s="106">
        <f>Tableau441[[#This Row],[Volume 
d''élution]]*Tableau441[[#This Row],[Dilution à réaliser / 
Facteur de dilution]]</f>
        <v>150</v>
      </c>
      <c r="R60" s="90">
        <v>182.5</v>
      </c>
      <c r="S60" s="11">
        <v>1.87</v>
      </c>
      <c r="T60" s="11">
        <v>2.2000000000000002</v>
      </c>
      <c r="U60" s="88"/>
    </row>
    <row r="61" spans="1:21" x14ac:dyDescent="0.2">
      <c r="A61" s="87">
        <v>32</v>
      </c>
      <c r="B61" s="88" t="s">
        <v>22</v>
      </c>
      <c r="C61" s="89" t="s">
        <v>79</v>
      </c>
      <c r="D61" s="89" t="s">
        <v>212</v>
      </c>
      <c r="E61" s="89" t="s">
        <v>78</v>
      </c>
      <c r="F61" s="89" t="s">
        <v>49</v>
      </c>
      <c r="G61" s="89" t="s">
        <v>53</v>
      </c>
      <c r="H61" s="89" t="s">
        <v>81</v>
      </c>
      <c r="I61" s="90" t="s">
        <v>55</v>
      </c>
      <c r="J61" s="91" t="s">
        <v>54</v>
      </c>
      <c r="K61" s="90"/>
      <c r="L61" s="89" t="s">
        <v>80</v>
      </c>
      <c r="M61" s="90">
        <v>210.7</v>
      </c>
      <c r="N61" s="92">
        <f>IF(Tableau441[[#This Row],[Cellules / CS (millions)]]&gt;2,100,IF(Tableau441[[#This Row],[Cellules / CS (millions)]]&gt;0,50,IF(Tableau441[[#This Row],[Cellules / CS (millions)]]=0,50,0)))</f>
        <v>100</v>
      </c>
      <c r="O61" s="95">
        <f t="shared" si="0"/>
        <v>1.0482587064676616</v>
      </c>
      <c r="P61"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1.5</v>
      </c>
      <c r="Q61" s="92">
        <f>Tableau441[[#This Row],[Volume 
d''élution]]*Tableau441[[#This Row],[Dilution à réaliser / 
Facteur de dilution]]</f>
        <v>150</v>
      </c>
      <c r="R61" s="90">
        <v>130.6</v>
      </c>
      <c r="S61" s="11">
        <v>1.87</v>
      </c>
      <c r="T61" s="11">
        <v>2.12</v>
      </c>
      <c r="U61" s="88"/>
    </row>
    <row r="62" spans="1:21" x14ac:dyDescent="0.2">
      <c r="A62" s="87">
        <v>33</v>
      </c>
      <c r="B62" s="88" t="s">
        <v>22</v>
      </c>
      <c r="C62" s="89" t="s">
        <v>79</v>
      </c>
      <c r="D62" s="89" t="s">
        <v>213</v>
      </c>
      <c r="E62" s="89" t="s">
        <v>78</v>
      </c>
      <c r="F62" s="89" t="s">
        <v>49</v>
      </c>
      <c r="G62" s="89" t="s">
        <v>50</v>
      </c>
      <c r="H62" s="89" t="s">
        <v>77</v>
      </c>
      <c r="I62" s="90" t="s">
        <v>55</v>
      </c>
      <c r="J62" s="91" t="s">
        <v>54</v>
      </c>
      <c r="K62" s="90"/>
      <c r="L62" s="89" t="s">
        <v>76</v>
      </c>
      <c r="M62" s="90">
        <v>488</v>
      </c>
      <c r="N62" s="92">
        <f>IF(Tableau441[[#This Row],[Cellules / CS (millions)]]&gt;2,100,IF(Tableau441[[#This Row],[Cellules / CS (millions)]]&gt;0,50,IF(Tableau441[[#This Row],[Cellules / CS (millions)]]=0,50,0)))</f>
        <v>100</v>
      </c>
      <c r="O62" s="95">
        <f t="shared" ref="O62:O79" si="1">(M62*N62)/(J62*6.7*1000)</f>
        <v>2.427860696517413</v>
      </c>
      <c r="P62" s="92">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2.5</v>
      </c>
      <c r="Q62" s="92">
        <f>Tableau441[[#This Row],[Volume 
d''élution]]*Tableau441[[#This Row],[Dilution à réaliser / 
Facteur de dilution]]</f>
        <v>250</v>
      </c>
      <c r="R62" s="90">
        <v>178.2</v>
      </c>
      <c r="S62" s="91">
        <v>1.88</v>
      </c>
      <c r="T62" s="91">
        <v>2.17</v>
      </c>
      <c r="U62" s="88"/>
    </row>
    <row r="63" spans="1:21" x14ac:dyDescent="0.2">
      <c r="A63" s="87">
        <v>34</v>
      </c>
      <c r="B63" s="88"/>
      <c r="C63" s="89"/>
      <c r="D63" s="89"/>
      <c r="E63" s="89"/>
      <c r="F63" s="89"/>
      <c r="G63" s="89"/>
      <c r="H63" s="89"/>
      <c r="I63" s="90"/>
      <c r="J63" s="91"/>
      <c r="K63" s="90"/>
      <c r="L63" s="89"/>
      <c r="M63" s="90"/>
      <c r="N63" s="92">
        <f>IF(Tableau441[[#This Row],[Cellules / CS (millions)]]&gt;2,100,IF(Tableau441[[#This Row],[Cellules / CS (millions)]]&gt;0,50,IF(Tableau441[[#This Row],[Cellules / CS (millions)]]=0,50,0)))</f>
        <v>50</v>
      </c>
      <c r="O63" s="95" t="e">
        <f t="shared" si="1"/>
        <v>#DIV/0!</v>
      </c>
      <c r="P63"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3" s="92" t="e">
        <f>Tableau441[[#This Row],[Volume 
d''élution]]*Tableau441[[#This Row],[Dilution à réaliser / 
Facteur de dilution]]</f>
        <v>#VALUE!</v>
      </c>
      <c r="R63" s="90"/>
      <c r="S63" s="91"/>
      <c r="T63" s="91"/>
      <c r="U63" s="88"/>
    </row>
    <row r="64" spans="1:21" x14ac:dyDescent="0.2">
      <c r="A64" s="87">
        <v>35</v>
      </c>
      <c r="B64" s="88"/>
      <c r="C64" s="89"/>
      <c r="D64" s="89"/>
      <c r="E64" s="89"/>
      <c r="F64" s="89"/>
      <c r="G64" s="89"/>
      <c r="H64" s="89"/>
      <c r="I64" s="90"/>
      <c r="J64" s="91"/>
      <c r="K64" s="90"/>
      <c r="L64" s="89"/>
      <c r="M64" s="90"/>
      <c r="N64" s="92">
        <f>IF(Tableau441[[#This Row],[Cellules / CS (millions)]]&gt;2,100,IF(Tableau441[[#This Row],[Cellules / CS (millions)]]&gt;0,50,IF(Tableau441[[#This Row],[Cellules / CS (millions)]]=0,50,0)))</f>
        <v>50</v>
      </c>
      <c r="O64" s="95" t="e">
        <f t="shared" si="1"/>
        <v>#DIV/0!</v>
      </c>
      <c r="P64"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4" s="92" t="e">
        <f>Tableau441[[#This Row],[Volume 
d''élution]]*Tableau441[[#This Row],[Dilution à réaliser / 
Facteur de dilution]]</f>
        <v>#VALUE!</v>
      </c>
      <c r="R64" s="88"/>
      <c r="S64" s="91"/>
      <c r="T64" s="91"/>
      <c r="U64" s="88"/>
    </row>
    <row r="65" spans="1:21" x14ac:dyDescent="0.2">
      <c r="A65" s="87">
        <v>36</v>
      </c>
      <c r="B65" s="88"/>
      <c r="C65" s="89"/>
      <c r="D65" s="89"/>
      <c r="E65" s="89"/>
      <c r="F65" s="89"/>
      <c r="G65" s="89"/>
      <c r="H65" s="89"/>
      <c r="I65" s="90"/>
      <c r="J65" s="91"/>
      <c r="K65" s="90"/>
      <c r="L65" s="89"/>
      <c r="M65" s="90"/>
      <c r="N65" s="92">
        <f>IF(Tableau441[[#This Row],[Cellules / CS (millions)]]&gt;2,100,IF(Tableau441[[#This Row],[Cellules / CS (millions)]]&gt;0,50,IF(Tableau441[[#This Row],[Cellules / CS (millions)]]=0,50,0)))</f>
        <v>50</v>
      </c>
      <c r="O65" s="95" t="e">
        <f t="shared" si="1"/>
        <v>#DIV/0!</v>
      </c>
      <c r="P65"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5" s="92" t="e">
        <f>Tableau441[[#This Row],[Volume 
d''élution]]*Tableau441[[#This Row],[Dilution à réaliser / 
Facteur de dilution]]</f>
        <v>#VALUE!</v>
      </c>
      <c r="R65" s="88"/>
      <c r="S65" s="91"/>
      <c r="T65" s="91"/>
      <c r="U65" s="88"/>
    </row>
    <row r="66" spans="1:21" x14ac:dyDescent="0.2">
      <c r="A66" s="87">
        <v>37</v>
      </c>
      <c r="B66" s="88"/>
      <c r="C66" s="89"/>
      <c r="D66" s="89"/>
      <c r="E66" s="89"/>
      <c r="F66" s="89"/>
      <c r="G66" s="89"/>
      <c r="H66" s="89"/>
      <c r="I66" s="90"/>
      <c r="J66" s="91"/>
      <c r="K66" s="90"/>
      <c r="L66" s="89"/>
      <c r="M66" s="90"/>
      <c r="N66" s="92">
        <f>IF(Tableau441[[#This Row],[Cellules / CS (millions)]]&gt;2,100,IF(Tableau441[[#This Row],[Cellules / CS (millions)]]&gt;0,50,IF(Tableau441[[#This Row],[Cellules / CS (millions)]]=0,50,0)))</f>
        <v>50</v>
      </c>
      <c r="O66" s="95" t="e">
        <f t="shared" si="1"/>
        <v>#DIV/0!</v>
      </c>
      <c r="P66"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6" s="92" t="e">
        <f>Tableau441[[#This Row],[Volume 
d''élution]]*Tableau441[[#This Row],[Dilution à réaliser / 
Facteur de dilution]]</f>
        <v>#VALUE!</v>
      </c>
      <c r="R66" s="88"/>
      <c r="S66" s="88"/>
      <c r="T66" s="88"/>
      <c r="U66" s="88"/>
    </row>
    <row r="67" spans="1:21" x14ac:dyDescent="0.2">
      <c r="A67" s="87">
        <v>38</v>
      </c>
      <c r="B67" s="88"/>
      <c r="C67" s="89"/>
      <c r="D67" s="89"/>
      <c r="E67" s="89"/>
      <c r="F67" s="89"/>
      <c r="G67" s="89"/>
      <c r="H67" s="89"/>
      <c r="I67" s="90"/>
      <c r="J67" s="91"/>
      <c r="K67" s="90"/>
      <c r="L67" s="89"/>
      <c r="M67" s="90"/>
      <c r="N67" s="92">
        <f>IF(Tableau441[[#This Row],[Cellules / CS (millions)]]&gt;2,100,IF(Tableau441[[#This Row],[Cellules / CS (millions)]]&gt;0,50,IF(Tableau441[[#This Row],[Cellules / CS (millions)]]=0,50,0)))</f>
        <v>50</v>
      </c>
      <c r="O67" s="95" t="e">
        <f t="shared" si="1"/>
        <v>#DIV/0!</v>
      </c>
      <c r="P67"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7" s="92" t="e">
        <f>Tableau441[[#This Row],[Volume 
d''élution]]*Tableau441[[#This Row],[Dilution à réaliser / 
Facteur de dilution]]</f>
        <v>#VALUE!</v>
      </c>
      <c r="R67" s="88"/>
      <c r="S67" s="88"/>
      <c r="T67" s="88"/>
      <c r="U67" s="88"/>
    </row>
    <row r="68" spans="1:21" x14ac:dyDescent="0.2">
      <c r="A68" s="87">
        <v>39</v>
      </c>
      <c r="B68" s="88"/>
      <c r="C68" s="89"/>
      <c r="D68" s="89"/>
      <c r="E68" s="89"/>
      <c r="F68" s="89"/>
      <c r="G68" s="89"/>
      <c r="H68" s="89"/>
      <c r="I68" s="90"/>
      <c r="J68" s="91"/>
      <c r="K68" s="90"/>
      <c r="L68" s="89"/>
      <c r="M68" s="90"/>
      <c r="N68" s="92">
        <f>IF(Tableau441[[#This Row],[Cellules / CS (millions)]]&gt;2,100,IF(Tableau441[[#This Row],[Cellules / CS (millions)]]&gt;0,50,IF(Tableau441[[#This Row],[Cellules / CS (millions)]]=0,50,0)))</f>
        <v>50</v>
      </c>
      <c r="O68" s="95" t="e">
        <f t="shared" si="1"/>
        <v>#DIV/0!</v>
      </c>
      <c r="P68"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8" s="92" t="e">
        <f>Tableau441[[#This Row],[Volume 
d''élution]]*Tableau441[[#This Row],[Dilution à réaliser / 
Facteur de dilution]]</f>
        <v>#VALUE!</v>
      </c>
      <c r="R68" s="88"/>
      <c r="S68" s="88"/>
      <c r="T68" s="88"/>
      <c r="U68" s="88"/>
    </row>
    <row r="69" spans="1:21" x14ac:dyDescent="0.2">
      <c r="A69" s="87">
        <v>40</v>
      </c>
      <c r="B69" s="88"/>
      <c r="C69" s="89"/>
      <c r="D69" s="89"/>
      <c r="E69" s="89"/>
      <c r="F69" s="89"/>
      <c r="G69" s="89"/>
      <c r="H69" s="89"/>
      <c r="I69" s="90"/>
      <c r="J69" s="91"/>
      <c r="K69" s="90"/>
      <c r="L69" s="89"/>
      <c r="M69" s="90"/>
      <c r="N69" s="106">
        <f>IF(Tableau441[[#This Row],[Cellules / CS (millions)]]&gt;2,100,IF(Tableau441[[#This Row],[Cellules / CS (millions)]]&gt;0,50,IF(Tableau441[[#This Row],[Cellules / CS (millions)]]=0,50,0)))</f>
        <v>50</v>
      </c>
      <c r="O69" s="95" t="e">
        <f t="shared" si="1"/>
        <v>#DIV/0!</v>
      </c>
      <c r="P69"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69" s="106" t="e">
        <f>Tableau441[[#This Row],[Volume 
d''élution]]*Tableau441[[#This Row],[Dilution à réaliser / 
Facteur de dilution]]</f>
        <v>#VALUE!</v>
      </c>
      <c r="R69" s="107"/>
      <c r="S69" s="88"/>
      <c r="T69" s="88"/>
      <c r="U69" s="88"/>
    </row>
    <row r="70" spans="1:21" x14ac:dyDescent="0.2">
      <c r="A70" s="87">
        <v>41</v>
      </c>
      <c r="B70" s="88"/>
      <c r="C70" s="89"/>
      <c r="D70" s="89"/>
      <c r="E70" s="89"/>
      <c r="F70" s="89"/>
      <c r="G70" s="89"/>
      <c r="H70" s="89"/>
      <c r="I70" s="90"/>
      <c r="J70" s="91"/>
      <c r="K70" s="90"/>
      <c r="L70" s="89"/>
      <c r="M70" s="90"/>
      <c r="N70" s="106">
        <f>IF(Tableau441[[#This Row],[Cellules / CS (millions)]]&gt;2,100,IF(Tableau441[[#This Row],[Cellules / CS (millions)]]&gt;0,50,IF(Tableau441[[#This Row],[Cellules / CS (millions)]]=0,50,0)))</f>
        <v>50</v>
      </c>
      <c r="O70" s="95" t="e">
        <f t="shared" si="1"/>
        <v>#DIV/0!</v>
      </c>
      <c r="P70"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0" s="106" t="e">
        <f>Tableau441[[#This Row],[Volume 
d''élution]]*Tableau441[[#This Row],[Dilution à réaliser / 
Facteur de dilution]]</f>
        <v>#VALUE!</v>
      </c>
      <c r="R70" s="107"/>
      <c r="S70" s="88"/>
      <c r="T70" s="88"/>
      <c r="U70" s="88"/>
    </row>
    <row r="71" spans="1:21" x14ac:dyDescent="0.2">
      <c r="A71" s="87">
        <v>42</v>
      </c>
      <c r="B71" s="88"/>
      <c r="C71" s="89"/>
      <c r="D71" s="89"/>
      <c r="E71" s="89"/>
      <c r="F71" s="89"/>
      <c r="G71" s="89"/>
      <c r="H71" s="89"/>
      <c r="I71" s="90"/>
      <c r="J71" s="91"/>
      <c r="K71" s="90"/>
      <c r="L71" s="89"/>
      <c r="M71" s="90"/>
      <c r="N71" s="106">
        <f>IF(Tableau441[[#This Row],[Cellules / CS (millions)]]&gt;2,100,IF(Tableau441[[#This Row],[Cellules / CS (millions)]]&gt;0,50,IF(Tableau441[[#This Row],[Cellules / CS (millions)]]=0,50,0)))</f>
        <v>50</v>
      </c>
      <c r="O71" s="95" t="e">
        <f t="shared" si="1"/>
        <v>#DIV/0!</v>
      </c>
      <c r="P71"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1" s="106" t="e">
        <f>Tableau441[[#This Row],[Volume 
d''élution]]*Tableau441[[#This Row],[Dilution à réaliser / 
Facteur de dilution]]</f>
        <v>#VALUE!</v>
      </c>
      <c r="R71" s="107"/>
      <c r="S71" s="88"/>
      <c r="T71" s="88"/>
      <c r="U71" s="88"/>
    </row>
    <row r="72" spans="1:21" x14ac:dyDescent="0.2">
      <c r="A72" s="87">
        <v>43</v>
      </c>
      <c r="B72" s="88"/>
      <c r="C72" s="89"/>
      <c r="D72" s="89"/>
      <c r="E72" s="89"/>
      <c r="F72" s="89"/>
      <c r="G72" s="89"/>
      <c r="H72" s="89"/>
      <c r="I72" s="90"/>
      <c r="J72" s="91"/>
      <c r="K72" s="90"/>
      <c r="L72" s="89"/>
      <c r="M72" s="90"/>
      <c r="N72" s="106">
        <f>IF(Tableau441[[#This Row],[Cellules / CS (millions)]]&gt;2,100,IF(Tableau441[[#This Row],[Cellules / CS (millions)]]&gt;0,50,IF(Tableau441[[#This Row],[Cellules / CS (millions)]]=0,50,0)))</f>
        <v>50</v>
      </c>
      <c r="O72" s="95" t="e">
        <f t="shared" si="1"/>
        <v>#DIV/0!</v>
      </c>
      <c r="P72"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2" s="106" t="e">
        <f>Tableau441[[#This Row],[Volume 
d''élution]]*Tableau441[[#This Row],[Dilution à réaliser / 
Facteur de dilution]]</f>
        <v>#VALUE!</v>
      </c>
      <c r="R72" s="107"/>
      <c r="S72" s="88"/>
      <c r="T72" s="88"/>
      <c r="U72" s="88"/>
    </row>
    <row r="73" spans="1:21" x14ac:dyDescent="0.2">
      <c r="A73" s="87">
        <v>44</v>
      </c>
      <c r="B73" s="88"/>
      <c r="C73" s="89"/>
      <c r="D73" s="89"/>
      <c r="E73" s="89"/>
      <c r="F73" s="89"/>
      <c r="G73" s="89"/>
      <c r="H73" s="89"/>
      <c r="I73" s="90"/>
      <c r="J73" s="91"/>
      <c r="K73" s="90"/>
      <c r="L73" s="89"/>
      <c r="M73" s="90"/>
      <c r="N73" s="106">
        <f>IF(Tableau441[[#This Row],[Cellules / CS (millions)]]&gt;2,100,IF(Tableau441[[#This Row],[Cellules / CS (millions)]]&gt;0,50,IF(Tableau441[[#This Row],[Cellules / CS (millions)]]=0,50,0)))</f>
        <v>50</v>
      </c>
      <c r="O73" s="95" t="e">
        <f t="shared" si="1"/>
        <v>#DIV/0!</v>
      </c>
      <c r="P73"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3" s="106" t="e">
        <f>Tableau441[[#This Row],[Volume 
d''élution]]*Tableau441[[#This Row],[Dilution à réaliser / 
Facteur de dilution]]</f>
        <v>#VALUE!</v>
      </c>
      <c r="R73" s="107"/>
      <c r="S73" s="88"/>
      <c r="T73" s="88"/>
      <c r="U73" s="88"/>
    </row>
    <row r="74" spans="1:21" x14ac:dyDescent="0.2">
      <c r="A74" s="87">
        <v>45</v>
      </c>
      <c r="B74" s="88"/>
      <c r="C74" s="89"/>
      <c r="D74" s="89"/>
      <c r="E74" s="89"/>
      <c r="F74" s="89"/>
      <c r="G74" s="89"/>
      <c r="H74" s="89"/>
      <c r="I74" s="90"/>
      <c r="J74" s="91"/>
      <c r="K74" s="90"/>
      <c r="L74" s="89"/>
      <c r="M74" s="90"/>
      <c r="N74" s="106">
        <f>IF(Tableau441[[#This Row],[Cellules / CS (millions)]]&gt;2,100,IF(Tableau441[[#This Row],[Cellules / CS (millions)]]&gt;0,50,IF(Tableau441[[#This Row],[Cellules / CS (millions)]]=0,50,0)))</f>
        <v>50</v>
      </c>
      <c r="O74" s="95" t="e">
        <f t="shared" si="1"/>
        <v>#DIV/0!</v>
      </c>
      <c r="P74"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4" s="106" t="e">
        <f>Tableau441[[#This Row],[Volume 
d''élution]]*Tableau441[[#This Row],[Dilution à réaliser / 
Facteur de dilution]]</f>
        <v>#VALUE!</v>
      </c>
      <c r="R74" s="107"/>
      <c r="S74" s="88"/>
      <c r="T74" s="88"/>
      <c r="U74" s="88"/>
    </row>
    <row r="75" spans="1:21" x14ac:dyDescent="0.2">
      <c r="A75" s="87">
        <v>46</v>
      </c>
      <c r="B75" s="88"/>
      <c r="C75" s="89"/>
      <c r="D75" s="89"/>
      <c r="E75" s="89"/>
      <c r="F75" s="89"/>
      <c r="G75" s="89"/>
      <c r="H75" s="89"/>
      <c r="I75" s="90"/>
      <c r="J75" s="91"/>
      <c r="K75" s="90"/>
      <c r="L75" s="89"/>
      <c r="M75" s="90"/>
      <c r="N75" s="106">
        <f>IF(Tableau441[[#This Row],[Cellules / CS (millions)]]&gt;2,100,IF(Tableau441[[#This Row],[Cellules / CS (millions)]]&gt;0,50,IF(Tableau441[[#This Row],[Cellules / CS (millions)]]=0,50,0)))</f>
        <v>50</v>
      </c>
      <c r="O75" s="95" t="e">
        <f t="shared" si="1"/>
        <v>#DIV/0!</v>
      </c>
      <c r="P75"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5" s="106" t="e">
        <f>Tableau441[[#This Row],[Volume 
d''élution]]*Tableau441[[#This Row],[Dilution à réaliser / 
Facteur de dilution]]</f>
        <v>#VALUE!</v>
      </c>
      <c r="R75" s="107"/>
      <c r="S75" s="88"/>
      <c r="T75" s="88"/>
      <c r="U75" s="88"/>
    </row>
    <row r="76" spans="1:21" x14ac:dyDescent="0.2">
      <c r="A76" s="87">
        <v>47</v>
      </c>
      <c r="B76" s="88"/>
      <c r="C76" s="89"/>
      <c r="D76" s="89"/>
      <c r="E76" s="89"/>
      <c r="F76" s="89"/>
      <c r="G76" s="89"/>
      <c r="H76" s="89"/>
      <c r="I76" s="90"/>
      <c r="J76" s="91"/>
      <c r="K76" s="90"/>
      <c r="L76" s="89"/>
      <c r="M76" s="90"/>
      <c r="N76" s="106">
        <f>IF(Tableau441[[#This Row],[Cellules / CS (millions)]]&gt;2,100,IF(Tableau441[[#This Row],[Cellules / CS (millions)]]&gt;0,50,IF(Tableau441[[#This Row],[Cellules / CS (millions)]]=0,50,0)))</f>
        <v>50</v>
      </c>
      <c r="O76" s="95" t="e">
        <f t="shared" si="1"/>
        <v>#DIV/0!</v>
      </c>
      <c r="P76"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6" s="106" t="e">
        <f>Tableau441[[#This Row],[Volume 
d''élution]]*Tableau441[[#This Row],[Dilution à réaliser / 
Facteur de dilution]]</f>
        <v>#VALUE!</v>
      </c>
      <c r="R76" s="107"/>
      <c r="S76" s="88"/>
      <c r="T76" s="88"/>
      <c r="U76" s="88"/>
    </row>
    <row r="77" spans="1:21" x14ac:dyDescent="0.2">
      <c r="A77" s="87">
        <v>48</v>
      </c>
      <c r="B77" s="88"/>
      <c r="C77" s="89"/>
      <c r="D77" s="89"/>
      <c r="E77" s="89"/>
      <c r="F77" s="89"/>
      <c r="G77" s="89"/>
      <c r="H77" s="89"/>
      <c r="I77" s="90"/>
      <c r="J77" s="91"/>
      <c r="K77" s="90"/>
      <c r="L77" s="89"/>
      <c r="M77" s="90"/>
      <c r="N77" s="106">
        <f>IF(Tableau441[[#This Row],[Cellules / CS (millions)]]&gt;2,100,IF(Tableau441[[#This Row],[Cellules / CS (millions)]]&gt;0,50,IF(Tableau441[[#This Row],[Cellules / CS (millions)]]=0,50,0)))</f>
        <v>50</v>
      </c>
      <c r="O77" s="95" t="e">
        <f t="shared" si="1"/>
        <v>#DIV/0!</v>
      </c>
      <c r="P77"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7" s="106" t="e">
        <f>Tableau441[[#This Row],[Volume 
d''élution]]*Tableau441[[#This Row],[Dilution à réaliser / 
Facteur de dilution]]</f>
        <v>#VALUE!</v>
      </c>
      <c r="R77" s="107"/>
      <c r="S77" s="88"/>
      <c r="T77" s="88"/>
      <c r="U77" s="88"/>
    </row>
    <row r="78" spans="1:21" x14ac:dyDescent="0.2">
      <c r="A78" s="87">
        <v>49</v>
      </c>
      <c r="B78" s="88"/>
      <c r="C78" s="89"/>
      <c r="D78" s="89"/>
      <c r="E78" s="89"/>
      <c r="F78" s="89"/>
      <c r="G78" s="89"/>
      <c r="H78" s="89"/>
      <c r="I78" s="90"/>
      <c r="J78" s="91"/>
      <c r="K78" s="90"/>
      <c r="L78" s="89"/>
      <c r="M78" s="90"/>
      <c r="N78" s="106">
        <f>IF(Tableau441[[#This Row],[Cellules / CS (millions)]]&gt;2,100,IF(Tableau441[[#This Row],[Cellules / CS (millions)]]&gt;0,50,IF(Tableau441[[#This Row],[Cellules / CS (millions)]]=0,50,0)))</f>
        <v>50</v>
      </c>
      <c r="O78" s="95" t="e">
        <f t="shared" si="1"/>
        <v>#DIV/0!</v>
      </c>
      <c r="P78" s="106"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8" s="106" t="e">
        <f>Tableau441[[#This Row],[Volume 
d''élution]]*Tableau441[[#This Row],[Dilution à réaliser / 
Facteur de dilution]]</f>
        <v>#VALUE!</v>
      </c>
      <c r="R78" s="107"/>
      <c r="S78" s="88"/>
      <c r="T78" s="88"/>
      <c r="U78" s="88"/>
    </row>
    <row r="79" spans="1:21" x14ac:dyDescent="0.2">
      <c r="A79" s="87">
        <v>50</v>
      </c>
      <c r="B79" s="88"/>
      <c r="C79" s="89"/>
      <c r="D79" s="89"/>
      <c r="E79" s="89"/>
      <c r="F79" s="89"/>
      <c r="G79" s="89"/>
      <c r="H79" s="89"/>
      <c r="I79" s="90"/>
      <c r="J79" s="91"/>
      <c r="K79" s="90"/>
      <c r="L79" s="89"/>
      <c r="M79" s="90"/>
      <c r="N79" s="92">
        <f>IF(Tableau441[[#This Row],[Cellules / CS (millions)]]&gt;2,100,IF(Tableau441[[#This Row],[Cellules / CS (millions)]]&gt;0,50,IF(Tableau441[[#This Row],[Cellules / CS (millions)]]=0,50,0)))</f>
        <v>50</v>
      </c>
      <c r="O79" s="95" t="e">
        <f t="shared" si="1"/>
        <v>#DIV/0!</v>
      </c>
      <c r="P79" s="92" t="str">
        <f>IF(Tableau441[[#This Row],[Concentration 
Nanodrop]]&gt;=800,6,IF(Tableau441[[#This Row],[Concentration 
Nanodrop]]&gt;=600,4,(IF(Tableau441[[#This Row],[Concentration 
Nanodrop]]&gt;=500,3,IF(Tableau441[[#This Row],[Concentration 
Nanodrop]]&gt;=400,2.5,IF(Tableau441[[#This Row],[Concentration 
Nanodrop]]&gt;=300,2,IF(Tableau441[[#This Row],[Concentration 
Nanodrop]]&gt;=200,1.5,"non")))))))</f>
        <v>non</v>
      </c>
      <c r="Q79" s="92" t="e">
        <f>Tableau441[[#This Row],[Volume 
d''élution]]*Tableau441[[#This Row],[Dilution à réaliser / 
Facteur de dilution]]</f>
        <v>#VALUE!</v>
      </c>
      <c r="R79" s="88"/>
      <c r="S79" s="88"/>
      <c r="T79" s="88"/>
      <c r="U79" s="88"/>
    </row>
    <row r="81" spans="3:4" x14ac:dyDescent="0.2">
      <c r="C81" s="87" t="s">
        <v>60</v>
      </c>
      <c r="D81" s="11">
        <f>SUBTOTAL(103,Tableau441[Nom])</f>
        <v>33</v>
      </c>
    </row>
  </sheetData>
  <dataConsolidate/>
  <mergeCells count="1">
    <mergeCell ref="B11:U11"/>
  </mergeCells>
  <conditionalFormatting sqref="O30:O79">
    <cfRule type="cellIs" dxfId="31" priority="7" operator="lessThan">
      <formula>0.2</formula>
    </cfRule>
    <cfRule type="cellIs" dxfId="30" priority="8" operator="between">
      <formula>0.2</formula>
      <formula>0.5</formula>
    </cfRule>
  </conditionalFormatting>
  <conditionalFormatting sqref="S30:S31 S33 S42 S56 S62:S79 S44:S46">
    <cfRule type="cellIs" dxfId="29" priority="5" operator="greaterThan">
      <formula>2.1</formula>
    </cfRule>
    <cfRule type="cellIs" dxfId="28" priority="6" operator="between">
      <formula>2.01</formula>
      <formula>2.1</formula>
    </cfRule>
  </conditionalFormatting>
  <conditionalFormatting sqref="T30:T31 T33 T42 T56 T62:T79 T44:T46">
    <cfRule type="cellIs" dxfId="27" priority="1" operator="greaterThan">
      <formula>2.3</formula>
    </cfRule>
    <cfRule type="cellIs" dxfId="26" priority="2" operator="between">
      <formula>2.201</formula>
      <formula>2.3</formula>
    </cfRule>
    <cfRule type="cellIs" dxfId="25" priority="3" operator="between">
      <formula>0.1</formula>
      <formula>1.699</formula>
    </cfRule>
    <cfRule type="cellIs" dxfId="24" priority="4" operator="between">
      <formula>1.7</formula>
      <formula>1.79</formula>
    </cfRule>
  </conditionalFormatting>
  <dataValidations count="5">
    <dataValidation type="list" allowBlank="1" showInputMessage="1" showErrorMessage="1" sqref="G30:G78" xr:uid="{00000000-0002-0000-0000-000000000000}">
      <formula1>"Sang, Moelle, Biopsie, LBA, LCR, Ganglion, Autre,Sang2, Moelle2, Biopsie2, LBA2, LCR2, Ganglion2, Autre2"</formula1>
    </dataValidation>
    <dataValidation type="list" allowBlank="1" showInputMessage="1" showErrorMessage="1" sqref="G79" xr:uid="{00000000-0002-0000-0000-000001000000}">
      <formula1>"Sang, Moelle, Biopsie, LBA, LCR, Ganglion, Autre"</formula1>
    </dataValidation>
    <dataValidation type="list" allowBlank="1" showInputMessage="1" showErrorMessage="1" sqref="B30:B79" xr:uid="{00000000-0002-0000-0000-000002000000}">
      <formula1>$B$23:$B$24</formula1>
    </dataValidation>
    <dataValidation type="list" allowBlank="1" showInputMessage="1" showErrorMessage="1" sqref="E23:E24" xr:uid="{00000000-0002-0000-0000-000003000000}">
      <formula1>"X, ,"</formula1>
    </dataValidation>
    <dataValidation type="list" allowBlank="1" showInputMessage="1" showErrorMessage="1" sqref="H24" xr:uid="{18C80CD1-A9EE-4DDB-9391-778F2180F877}">
      <formula1>INDIRECT("Tableau441[Identifiant / N° Glims]")</formula1>
    </dataValidation>
  </dataValidations>
  <pageMargins left="0.7" right="0.7" top="0.75" bottom="0.75" header="0.3" footer="0.3"/>
  <pageSetup paperSize="9" orientation="portrait" horizontalDpi="4294967293" verticalDpi="4294967295"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2F38B-2DE3-40E4-BBDF-105A3C8EBF41}">
  <sheetPr codeName="Feuil3"/>
  <dimension ref="A1:J33"/>
  <sheetViews>
    <sheetView showGridLines="0" tabSelected="1" workbookViewId="0">
      <selection activeCell="D13" sqref="D13"/>
    </sheetView>
  </sheetViews>
  <sheetFormatPr baseColWidth="10" defaultRowHeight="15" x14ac:dyDescent="0.25"/>
  <cols>
    <col min="1" max="1" width="15.85546875" customWidth="1"/>
    <col min="3" max="3" width="15.85546875" customWidth="1"/>
    <col min="4" max="4" width="14.5703125" customWidth="1"/>
    <col min="9" max="9" width="4.7109375" bestFit="1" customWidth="1"/>
    <col min="29" max="29" width="14" bestFit="1" customWidth="1"/>
  </cols>
  <sheetData>
    <row r="1" spans="1:10" ht="30" x14ac:dyDescent="0.25">
      <c r="A1" s="143" t="s">
        <v>216</v>
      </c>
      <c r="C1" s="143" t="s">
        <v>216</v>
      </c>
      <c r="D1" s="143" t="s">
        <v>220</v>
      </c>
      <c r="E1" s="143" t="s">
        <v>46</v>
      </c>
      <c r="F1" s="143" t="s">
        <v>47</v>
      </c>
    </row>
    <row r="2" spans="1:10" x14ac:dyDescent="0.25">
      <c r="A2" s="141" t="str" cm="1">
        <f t="array" ref="A2:A33">_xlfn.UNIQUE(_xlfn._xlws.FILTER(Tableau441[Identifiant / N° Glims],Tableau441[Identifiant / N° Glims]&lt;&gt;0))</f>
        <v>762112073103</v>
      </c>
      <c r="C2" s="141" t="s">
        <v>163</v>
      </c>
      <c r="D2" s="140" cm="1">
        <f t="array" ref="D2:F2">_xlfn._xlws.FILTER(INDEX(Tableau441[],_xlfn.SEQUENCE(ROWS(Tableau441[])),{12,18,19}),Tableau441[Identifiant / N° Glims]=$C2)</f>
        <v>349.7</v>
      </c>
      <c r="E2">
        <v>1.87</v>
      </c>
      <c r="F2">
        <v>2.23</v>
      </c>
      <c r="I2" s="141" t="s">
        <v>221</v>
      </c>
      <c r="J2" s="141" t="str">
        <f ca="1">_xlfn.FORMULATEXT(A2)</f>
        <v>=UNIQUE(FILTRE(Tableau441[Identifiant / N° Glims];Tableau441[Identifiant / N° Glims]&lt;&gt;0))</v>
      </c>
    </row>
    <row r="3" spans="1:10" x14ac:dyDescent="0.25">
      <c r="A3" t="str">
        <v>762112073130</v>
      </c>
      <c r="I3" s="142" t="s">
        <v>223</v>
      </c>
      <c r="J3" s="142" t="s">
        <v>224</v>
      </c>
    </row>
    <row r="4" spans="1:10" x14ac:dyDescent="0.25">
      <c r="A4" t="str">
        <v>762112073345</v>
      </c>
      <c r="I4" s="141" t="s">
        <v>222</v>
      </c>
      <c r="J4" s="141" t="str">
        <f ca="1">_xlfn.FORMULATEXT(D2)</f>
        <v>=FILTRE(INDEX(Tableau441;SEQUENCE(LIGNES(Tableau441));{12.18.19});Tableau441[Identifiant / N° Glims]=$C2)</v>
      </c>
    </row>
    <row r="5" spans="1:10" x14ac:dyDescent="0.25">
      <c r="A5" t="str">
        <v>762201036101</v>
      </c>
    </row>
    <row r="6" spans="1:10" x14ac:dyDescent="0.25">
      <c r="A6" t="str">
        <v>762202003465</v>
      </c>
    </row>
    <row r="7" spans="1:10" x14ac:dyDescent="0.25">
      <c r="A7" t="str">
        <v>762202003711</v>
      </c>
    </row>
    <row r="8" spans="1:10" x14ac:dyDescent="0.25">
      <c r="A8" t="str">
        <v>762202003714</v>
      </c>
    </row>
    <row r="9" spans="1:10" x14ac:dyDescent="0.25">
      <c r="A9" t="str">
        <v>762202003890</v>
      </c>
    </row>
    <row r="10" spans="1:10" x14ac:dyDescent="0.25">
      <c r="A10" t="str">
        <v>762202005974</v>
      </c>
    </row>
    <row r="11" spans="1:10" x14ac:dyDescent="0.25">
      <c r="A11" t="str">
        <v>762202006632</v>
      </c>
    </row>
    <row r="12" spans="1:10" x14ac:dyDescent="0.25">
      <c r="A12" t="str">
        <v>762202006907</v>
      </c>
    </row>
    <row r="13" spans="1:10" x14ac:dyDescent="0.25">
      <c r="A13" t="str">
        <v>762202006958</v>
      </c>
    </row>
    <row r="14" spans="1:10" x14ac:dyDescent="0.25">
      <c r="A14" t="str">
        <v>762202007055</v>
      </c>
    </row>
    <row r="15" spans="1:10" x14ac:dyDescent="0.25">
      <c r="A15" t="str">
        <v>762202007311</v>
      </c>
    </row>
    <row r="16" spans="1:10" x14ac:dyDescent="0.25">
      <c r="A16" t="str">
        <v>762202007353</v>
      </c>
    </row>
    <row r="17" spans="1:1" x14ac:dyDescent="0.25">
      <c r="A17" t="str">
        <v>762202007468</v>
      </c>
    </row>
    <row r="18" spans="1:1" x14ac:dyDescent="0.25">
      <c r="A18" t="str">
        <v>762202007506</v>
      </c>
    </row>
    <row r="19" spans="1:1" x14ac:dyDescent="0.25">
      <c r="A19" t="str">
        <v>762202007520</v>
      </c>
    </row>
    <row r="20" spans="1:1" x14ac:dyDescent="0.25">
      <c r="A20" t="str">
        <v>762202007535</v>
      </c>
    </row>
    <row r="21" spans="1:1" x14ac:dyDescent="0.25">
      <c r="A21" t="str">
        <v>762201035978</v>
      </c>
    </row>
    <row r="22" spans="1:1" x14ac:dyDescent="0.25">
      <c r="A22" t="str">
        <v>762202007800</v>
      </c>
    </row>
    <row r="23" spans="1:1" x14ac:dyDescent="0.25">
      <c r="A23" t="str">
        <v>762202007843</v>
      </c>
    </row>
    <row r="24" spans="1:1" x14ac:dyDescent="0.25">
      <c r="A24" t="str">
        <v>762202007928</v>
      </c>
    </row>
    <row r="25" spans="1:1" x14ac:dyDescent="0.25">
      <c r="A25" t="str">
        <v>762202007941</v>
      </c>
    </row>
    <row r="26" spans="1:1" x14ac:dyDescent="0.25">
      <c r="A26" t="str">
        <v>762202008049</v>
      </c>
    </row>
    <row r="27" spans="1:1" x14ac:dyDescent="0.25">
      <c r="A27" t="str">
        <v>762202008091</v>
      </c>
    </row>
    <row r="28" spans="1:1" x14ac:dyDescent="0.25">
      <c r="A28" t="str">
        <v>762202008103</v>
      </c>
    </row>
    <row r="29" spans="1:1" x14ac:dyDescent="0.25">
      <c r="A29" t="str">
        <v>762202008109</v>
      </c>
    </row>
    <row r="30" spans="1:1" x14ac:dyDescent="0.25">
      <c r="A30" t="str">
        <v>762202008154</v>
      </c>
    </row>
    <row r="31" spans="1:1" x14ac:dyDescent="0.25">
      <c r="A31" t="str">
        <v>762202008176</v>
      </c>
    </row>
    <row r="32" spans="1:1" x14ac:dyDescent="0.25">
      <c r="A32" t="str">
        <v>762202008205</v>
      </c>
    </row>
    <row r="33" spans="1:1" x14ac:dyDescent="0.25">
      <c r="A33" t="str">
        <v>762202008211</v>
      </c>
    </row>
  </sheetData>
  <dataValidations count="1">
    <dataValidation type="list" allowBlank="1" showInputMessage="1" showErrorMessage="1" sqref="C2" xr:uid="{C82CFD94-ADEC-426D-BB58-BE39DF191DA6}">
      <formula1>_xlfn.ANCHORARRAY($A$2)</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L60"/>
  <sheetViews>
    <sheetView workbookViewId="0">
      <selection activeCell="I4" sqref="I4"/>
    </sheetView>
  </sheetViews>
  <sheetFormatPr baseColWidth="10" defaultRowHeight="15" x14ac:dyDescent="0.25"/>
  <cols>
    <col min="2" max="2" width="18.7109375" style="1" customWidth="1"/>
    <col min="3" max="3" width="26.5703125" customWidth="1"/>
    <col min="4" max="4" width="27.7109375" customWidth="1"/>
    <col min="5" max="5" width="13" customWidth="1"/>
    <col min="7" max="8" width="11.85546875" customWidth="1"/>
    <col min="11" max="11" width="13.5703125" customWidth="1"/>
  </cols>
  <sheetData>
    <row r="1" spans="1:12" x14ac:dyDescent="0.25">
      <c r="A1" t="s">
        <v>215</v>
      </c>
      <c r="B1" s="1" t="s">
        <v>61</v>
      </c>
      <c r="C1" t="s">
        <v>62</v>
      </c>
      <c r="D1" t="s">
        <v>63</v>
      </c>
      <c r="E1" t="s">
        <v>64</v>
      </c>
      <c r="F1" t="s">
        <v>65</v>
      </c>
      <c r="G1" t="s">
        <v>66</v>
      </c>
      <c r="H1" t="s">
        <v>67</v>
      </c>
      <c r="I1" t="s">
        <v>68</v>
      </c>
      <c r="J1" t="s">
        <v>69</v>
      </c>
      <c r="K1" t="s">
        <v>70</v>
      </c>
      <c r="L1" t="s">
        <v>71</v>
      </c>
    </row>
    <row r="2" spans="1:12" x14ac:dyDescent="0.25">
      <c r="A2">
        <v>54</v>
      </c>
      <c r="B2" s="1" t="s">
        <v>72</v>
      </c>
      <c r="C2" t="s">
        <v>75</v>
      </c>
      <c r="D2" s="2">
        <v>44595.650891203702</v>
      </c>
      <c r="E2">
        <v>0</v>
      </c>
      <c r="F2" t="s">
        <v>73</v>
      </c>
      <c r="G2">
        <v>0</v>
      </c>
      <c r="H2">
        <v>-1.4999999999999999E-2</v>
      </c>
      <c r="I2">
        <v>-0.03</v>
      </c>
      <c r="J2">
        <v>-0.09</v>
      </c>
      <c r="K2" t="s">
        <v>74</v>
      </c>
      <c r="L2">
        <v>50</v>
      </c>
    </row>
    <row r="3" spans="1:12" x14ac:dyDescent="0.25">
      <c r="A3">
        <v>55</v>
      </c>
      <c r="B3" s="1">
        <v>762112073345</v>
      </c>
      <c r="C3" t="s">
        <v>75</v>
      </c>
      <c r="D3" s="2">
        <v>44595.652187500003</v>
      </c>
      <c r="E3">
        <v>273.60000000000002</v>
      </c>
      <c r="F3" t="s">
        <v>73</v>
      </c>
      <c r="G3">
        <v>5.4729999999999999</v>
      </c>
      <c r="H3">
        <v>2.7749999999999999</v>
      </c>
      <c r="I3">
        <v>1.97</v>
      </c>
      <c r="J3">
        <v>1.91</v>
      </c>
      <c r="K3" t="s">
        <v>74</v>
      </c>
      <c r="L3">
        <v>50</v>
      </c>
    </row>
    <row r="4" spans="1:12" x14ac:dyDescent="0.25">
      <c r="A4">
        <v>56</v>
      </c>
      <c r="B4" s="5">
        <v>762112073130</v>
      </c>
      <c r="C4" t="s">
        <v>75</v>
      </c>
      <c r="D4" s="2">
        <v>44595.651863425926</v>
      </c>
      <c r="E4" s="6">
        <v>121</v>
      </c>
      <c r="F4" t="s">
        <v>73</v>
      </c>
      <c r="G4">
        <v>2.4209999999999998</v>
      </c>
      <c r="H4">
        <v>1.3009999999999999</v>
      </c>
      <c r="I4" s="6">
        <v>1.86</v>
      </c>
      <c r="J4" s="6">
        <v>2</v>
      </c>
      <c r="K4" t="s">
        <v>74</v>
      </c>
      <c r="L4">
        <v>50</v>
      </c>
    </row>
    <row r="5" spans="1:12" x14ac:dyDescent="0.25">
      <c r="A5">
        <v>57</v>
      </c>
      <c r="B5" s="1">
        <v>762201036101</v>
      </c>
      <c r="C5" t="s">
        <v>75</v>
      </c>
      <c r="D5" s="2">
        <v>44595.652499999997</v>
      </c>
      <c r="E5">
        <v>104.6</v>
      </c>
      <c r="F5" t="s">
        <v>73</v>
      </c>
      <c r="G5">
        <v>2.0920000000000001</v>
      </c>
      <c r="H5">
        <v>1.1779999999999999</v>
      </c>
      <c r="I5">
        <v>1.78</v>
      </c>
      <c r="J5">
        <v>1.85</v>
      </c>
      <c r="K5" t="s">
        <v>74</v>
      </c>
      <c r="L5">
        <v>50</v>
      </c>
    </row>
    <row r="6" spans="1:12" x14ac:dyDescent="0.25">
      <c r="A6">
        <v>58</v>
      </c>
      <c r="B6" s="1">
        <v>762202003711</v>
      </c>
      <c r="C6" t="s">
        <v>75</v>
      </c>
      <c r="D6" s="2">
        <v>44595.65320601852</v>
      </c>
      <c r="E6">
        <v>358.1</v>
      </c>
      <c r="F6" t="s">
        <v>73</v>
      </c>
      <c r="G6">
        <v>7.1619999999999999</v>
      </c>
      <c r="H6">
        <v>3.7210000000000001</v>
      </c>
      <c r="I6">
        <v>1.92</v>
      </c>
      <c r="J6">
        <v>2.1800000000000002</v>
      </c>
      <c r="K6" t="s">
        <v>74</v>
      </c>
      <c r="L6">
        <v>50</v>
      </c>
    </row>
    <row r="7" spans="1:12" x14ac:dyDescent="0.25">
      <c r="A7">
        <v>59</v>
      </c>
      <c r="B7" s="1">
        <v>762202003465</v>
      </c>
      <c r="C7" t="s">
        <v>75</v>
      </c>
      <c r="D7" s="2">
        <v>44595.65283564815</v>
      </c>
      <c r="E7">
        <v>349.7</v>
      </c>
      <c r="F7" t="s">
        <v>73</v>
      </c>
      <c r="G7">
        <v>6.9930000000000003</v>
      </c>
      <c r="H7">
        <v>3.7519999999999998</v>
      </c>
      <c r="I7">
        <v>1.86</v>
      </c>
      <c r="J7">
        <v>2.25</v>
      </c>
      <c r="K7" t="s">
        <v>74</v>
      </c>
      <c r="L7">
        <v>50</v>
      </c>
    </row>
    <row r="8" spans="1:12" x14ac:dyDescent="0.25">
      <c r="A8">
        <v>60</v>
      </c>
      <c r="B8" s="1">
        <v>762202003714</v>
      </c>
      <c r="C8" t="s">
        <v>75</v>
      </c>
      <c r="D8" s="2">
        <v>44595.653495370374</v>
      </c>
      <c r="E8">
        <v>306.7</v>
      </c>
      <c r="F8" t="s">
        <v>73</v>
      </c>
      <c r="G8">
        <v>6.1349999999999998</v>
      </c>
      <c r="H8">
        <v>3.2149999999999999</v>
      </c>
      <c r="I8">
        <v>1.91</v>
      </c>
      <c r="J8">
        <v>2.11</v>
      </c>
      <c r="K8" t="s">
        <v>74</v>
      </c>
      <c r="L8">
        <v>50</v>
      </c>
    </row>
    <row r="9" spans="1:12" x14ac:dyDescent="0.25">
      <c r="A9">
        <v>61</v>
      </c>
      <c r="B9" s="1">
        <v>762202005974</v>
      </c>
      <c r="C9" t="s">
        <v>75</v>
      </c>
      <c r="D9" s="2">
        <v>44595.654085648152</v>
      </c>
      <c r="E9">
        <v>563.4</v>
      </c>
      <c r="F9" t="s">
        <v>73</v>
      </c>
      <c r="G9">
        <v>11.268000000000001</v>
      </c>
      <c r="H9">
        <v>5.9210000000000003</v>
      </c>
      <c r="I9">
        <v>1.9</v>
      </c>
      <c r="J9">
        <v>2.12</v>
      </c>
      <c r="K9" t="s">
        <v>74</v>
      </c>
      <c r="L9">
        <v>50</v>
      </c>
    </row>
    <row r="10" spans="1:12" x14ac:dyDescent="0.25">
      <c r="A10">
        <v>62</v>
      </c>
      <c r="B10" s="1">
        <v>762202003890</v>
      </c>
      <c r="C10" t="s">
        <v>75</v>
      </c>
      <c r="D10" s="2">
        <v>44595.653749999998</v>
      </c>
      <c r="E10">
        <v>270.2</v>
      </c>
      <c r="F10" t="s">
        <v>73</v>
      </c>
      <c r="G10">
        <v>5.4039999999999999</v>
      </c>
      <c r="H10">
        <v>2.871</v>
      </c>
      <c r="I10">
        <v>1.88</v>
      </c>
      <c r="J10">
        <v>2.11</v>
      </c>
      <c r="K10" t="s">
        <v>74</v>
      </c>
      <c r="L10">
        <v>50</v>
      </c>
    </row>
    <row r="11" spans="1:12" x14ac:dyDescent="0.25">
      <c r="A11">
        <v>63</v>
      </c>
      <c r="B11" s="1">
        <v>762202006632</v>
      </c>
      <c r="C11" t="s">
        <v>75</v>
      </c>
      <c r="D11" s="2">
        <v>44595.654386574075</v>
      </c>
      <c r="E11">
        <v>231.5</v>
      </c>
      <c r="F11" t="s">
        <v>73</v>
      </c>
      <c r="G11">
        <v>4.63</v>
      </c>
      <c r="H11">
        <v>2.4470000000000001</v>
      </c>
      <c r="I11">
        <v>1.89</v>
      </c>
      <c r="J11">
        <v>2.14</v>
      </c>
      <c r="K11" t="s">
        <v>74</v>
      </c>
      <c r="L11">
        <v>50</v>
      </c>
    </row>
    <row r="12" spans="1:12" x14ac:dyDescent="0.25">
      <c r="A12">
        <v>64</v>
      </c>
      <c r="B12" s="1">
        <v>762202007055</v>
      </c>
      <c r="C12" t="s">
        <v>75</v>
      </c>
      <c r="D12" s="2">
        <v>44595.655324074076</v>
      </c>
      <c r="E12">
        <v>119.8</v>
      </c>
      <c r="F12" t="s">
        <v>73</v>
      </c>
      <c r="G12">
        <v>2.3969999999999998</v>
      </c>
      <c r="H12">
        <v>1.306</v>
      </c>
      <c r="I12">
        <v>1.84</v>
      </c>
      <c r="J12">
        <v>2.02</v>
      </c>
      <c r="K12" t="s">
        <v>74</v>
      </c>
      <c r="L12">
        <v>50</v>
      </c>
    </row>
    <row r="13" spans="1:12" x14ac:dyDescent="0.25">
      <c r="A13">
        <v>65</v>
      </c>
      <c r="B13" s="1">
        <v>762202006907</v>
      </c>
      <c r="C13" t="s">
        <v>75</v>
      </c>
      <c r="D13" s="2">
        <v>44595.654687499999</v>
      </c>
      <c r="E13">
        <v>255.4</v>
      </c>
      <c r="F13" t="s">
        <v>73</v>
      </c>
      <c r="G13">
        <v>5.109</v>
      </c>
      <c r="H13">
        <v>2.661</v>
      </c>
      <c r="I13">
        <v>1.92</v>
      </c>
      <c r="J13">
        <v>2.0099999999999998</v>
      </c>
      <c r="K13" t="s">
        <v>74</v>
      </c>
      <c r="L13">
        <v>50</v>
      </c>
    </row>
    <row r="14" spans="1:12" x14ac:dyDescent="0.25">
      <c r="A14">
        <v>66</v>
      </c>
      <c r="B14" s="1">
        <v>762202006958</v>
      </c>
      <c r="C14" t="s">
        <v>75</v>
      </c>
      <c r="D14" s="2">
        <v>44595.655023148145</v>
      </c>
      <c r="E14">
        <v>340.1</v>
      </c>
      <c r="F14" t="s">
        <v>73</v>
      </c>
      <c r="G14">
        <v>6.8019999999999996</v>
      </c>
      <c r="H14">
        <v>3.57</v>
      </c>
      <c r="I14">
        <v>1.91</v>
      </c>
      <c r="J14">
        <v>2.2000000000000002</v>
      </c>
      <c r="K14" t="s">
        <v>74</v>
      </c>
      <c r="L14">
        <v>50</v>
      </c>
    </row>
    <row r="15" spans="1:12" x14ac:dyDescent="0.25">
      <c r="A15">
        <v>67</v>
      </c>
      <c r="B15" s="1">
        <v>762202007311</v>
      </c>
      <c r="C15" t="s">
        <v>75</v>
      </c>
      <c r="D15" s="2">
        <v>44595.655659722222</v>
      </c>
      <c r="E15">
        <v>1070.7</v>
      </c>
      <c r="F15" t="s">
        <v>73</v>
      </c>
      <c r="G15">
        <v>21.414999999999999</v>
      </c>
      <c r="H15">
        <v>10.957000000000001</v>
      </c>
      <c r="I15">
        <v>1.95</v>
      </c>
      <c r="J15">
        <v>2.2200000000000002</v>
      </c>
      <c r="K15" t="s">
        <v>74</v>
      </c>
      <c r="L15">
        <v>50</v>
      </c>
    </row>
    <row r="16" spans="1:12" x14ac:dyDescent="0.25">
      <c r="A16">
        <v>68</v>
      </c>
      <c r="B16" s="3">
        <v>762202007353</v>
      </c>
      <c r="C16" t="s">
        <v>75</v>
      </c>
      <c r="D16" s="2">
        <v>44595.656006944446</v>
      </c>
      <c r="E16" s="4">
        <v>269</v>
      </c>
      <c r="F16" t="s">
        <v>73</v>
      </c>
      <c r="G16">
        <v>5.38</v>
      </c>
      <c r="H16">
        <v>2.839</v>
      </c>
      <c r="I16">
        <v>1.9</v>
      </c>
      <c r="J16">
        <v>2.17</v>
      </c>
      <c r="K16" t="s">
        <v>74</v>
      </c>
      <c r="L16">
        <v>50</v>
      </c>
    </row>
    <row r="17" spans="1:12" x14ac:dyDescent="0.25">
      <c r="A17">
        <v>69</v>
      </c>
      <c r="B17" s="1">
        <v>762202007468</v>
      </c>
      <c r="C17" t="s">
        <v>75</v>
      </c>
      <c r="D17" s="2">
        <v>44595.656342592592</v>
      </c>
      <c r="E17">
        <v>157.19999999999999</v>
      </c>
      <c r="F17" t="s">
        <v>73</v>
      </c>
      <c r="G17">
        <v>3.1440000000000001</v>
      </c>
      <c r="H17">
        <v>1.6879999999999999</v>
      </c>
      <c r="I17">
        <v>1.86</v>
      </c>
      <c r="J17">
        <v>2.08</v>
      </c>
      <c r="K17" t="s">
        <v>74</v>
      </c>
      <c r="L17">
        <v>50</v>
      </c>
    </row>
    <row r="18" spans="1:12" x14ac:dyDescent="0.25">
      <c r="A18">
        <v>70</v>
      </c>
      <c r="B18" s="1">
        <v>762202007506</v>
      </c>
      <c r="C18" t="s">
        <v>75</v>
      </c>
      <c r="D18" s="2">
        <v>44595.656655092593</v>
      </c>
      <c r="E18">
        <v>279.10000000000002</v>
      </c>
      <c r="F18" t="s">
        <v>73</v>
      </c>
      <c r="G18">
        <v>5.5810000000000004</v>
      </c>
      <c r="H18">
        <v>2.9620000000000002</v>
      </c>
      <c r="I18">
        <v>1.88</v>
      </c>
      <c r="J18">
        <v>2.15</v>
      </c>
      <c r="K18" t="s">
        <v>74</v>
      </c>
      <c r="L18">
        <v>50</v>
      </c>
    </row>
    <row r="19" spans="1:12" x14ac:dyDescent="0.25">
      <c r="A19">
        <v>71</v>
      </c>
      <c r="B19" s="1">
        <v>762202007520</v>
      </c>
      <c r="C19" t="s">
        <v>75</v>
      </c>
      <c r="D19" s="2">
        <v>44595.65693287037</v>
      </c>
      <c r="E19">
        <v>327.10000000000002</v>
      </c>
      <c r="F19" t="s">
        <v>73</v>
      </c>
      <c r="G19">
        <v>6.5419999999999998</v>
      </c>
      <c r="H19">
        <v>3.456</v>
      </c>
      <c r="I19">
        <v>1.89</v>
      </c>
      <c r="J19">
        <v>2.2000000000000002</v>
      </c>
      <c r="K19" t="s">
        <v>74</v>
      </c>
      <c r="L19">
        <v>50</v>
      </c>
    </row>
    <row r="20" spans="1:12" x14ac:dyDescent="0.25">
      <c r="A20">
        <v>72</v>
      </c>
      <c r="B20" s="1">
        <v>762202007535</v>
      </c>
      <c r="C20" t="s">
        <v>75</v>
      </c>
      <c r="D20" s="2">
        <v>44595.657256944447</v>
      </c>
      <c r="E20">
        <v>649</v>
      </c>
      <c r="F20" t="s">
        <v>73</v>
      </c>
      <c r="G20">
        <v>12.98</v>
      </c>
      <c r="H20">
        <v>6.7919999999999998</v>
      </c>
      <c r="I20">
        <v>1.91</v>
      </c>
      <c r="J20">
        <v>2.23</v>
      </c>
      <c r="K20" t="s">
        <v>74</v>
      </c>
      <c r="L20">
        <v>50</v>
      </c>
    </row>
    <row r="21" spans="1:12" x14ac:dyDescent="0.25">
      <c r="A21">
        <v>73</v>
      </c>
      <c r="B21" s="1">
        <v>762201035978</v>
      </c>
      <c r="C21" t="s">
        <v>75</v>
      </c>
      <c r="D21" s="2">
        <v>44595.657604166663</v>
      </c>
      <c r="E21">
        <v>1040.5999999999999</v>
      </c>
      <c r="F21" t="s">
        <v>73</v>
      </c>
      <c r="G21">
        <v>20.812000000000001</v>
      </c>
      <c r="H21">
        <v>11.151</v>
      </c>
      <c r="I21">
        <v>1.87</v>
      </c>
      <c r="J21">
        <v>2.2599999999999998</v>
      </c>
      <c r="K21" t="s">
        <v>74</v>
      </c>
      <c r="L21">
        <v>50</v>
      </c>
    </row>
    <row r="22" spans="1:12" x14ac:dyDescent="0.25">
      <c r="A22">
        <v>74</v>
      </c>
      <c r="B22" s="1">
        <v>762202007800</v>
      </c>
      <c r="C22" t="s">
        <v>75</v>
      </c>
      <c r="D22" s="2">
        <v>44595.657951388886</v>
      </c>
      <c r="E22">
        <v>325.3</v>
      </c>
      <c r="F22" t="s">
        <v>73</v>
      </c>
      <c r="G22">
        <v>6.5060000000000002</v>
      </c>
      <c r="H22">
        <v>3.472</v>
      </c>
      <c r="I22">
        <v>1.87</v>
      </c>
      <c r="J22">
        <v>2.19</v>
      </c>
      <c r="K22" t="s">
        <v>74</v>
      </c>
      <c r="L22">
        <v>50</v>
      </c>
    </row>
    <row r="23" spans="1:12" x14ac:dyDescent="0.25">
      <c r="A23">
        <v>75</v>
      </c>
      <c r="B23" s="1">
        <v>762202007928</v>
      </c>
      <c r="C23" t="s">
        <v>75</v>
      </c>
      <c r="D23" s="2">
        <v>44595.658599537041</v>
      </c>
      <c r="E23">
        <v>310.3</v>
      </c>
      <c r="F23" t="s">
        <v>73</v>
      </c>
      <c r="G23">
        <v>6.2060000000000004</v>
      </c>
      <c r="H23">
        <v>3.2829999999999999</v>
      </c>
      <c r="I23">
        <v>1.89</v>
      </c>
      <c r="J23">
        <v>2.1800000000000002</v>
      </c>
      <c r="K23" t="s">
        <v>74</v>
      </c>
      <c r="L23">
        <v>50</v>
      </c>
    </row>
    <row r="24" spans="1:12" x14ac:dyDescent="0.25">
      <c r="A24">
        <v>76</v>
      </c>
      <c r="B24" s="1">
        <v>762202007843</v>
      </c>
      <c r="C24" t="s">
        <v>75</v>
      </c>
      <c r="D24" s="2">
        <v>44595.658275462964</v>
      </c>
      <c r="E24">
        <v>384.7</v>
      </c>
      <c r="F24" t="s">
        <v>73</v>
      </c>
      <c r="G24">
        <v>7.6950000000000003</v>
      </c>
      <c r="H24">
        <v>4.0380000000000003</v>
      </c>
      <c r="I24">
        <v>1.91</v>
      </c>
      <c r="J24">
        <v>2.21</v>
      </c>
      <c r="K24" t="s">
        <v>74</v>
      </c>
      <c r="L24">
        <v>50</v>
      </c>
    </row>
    <row r="25" spans="1:12" x14ac:dyDescent="0.25">
      <c r="A25">
        <v>77</v>
      </c>
      <c r="B25" s="1">
        <v>762202007941</v>
      </c>
      <c r="C25" t="s">
        <v>75</v>
      </c>
      <c r="D25" s="2">
        <v>44595.65902777778</v>
      </c>
      <c r="E25">
        <v>457.2</v>
      </c>
      <c r="F25" t="s">
        <v>73</v>
      </c>
      <c r="G25">
        <v>9.1440000000000001</v>
      </c>
      <c r="H25">
        <v>4.6340000000000003</v>
      </c>
      <c r="I25">
        <v>1.97</v>
      </c>
      <c r="J25">
        <v>2.17</v>
      </c>
      <c r="K25" t="s">
        <v>74</v>
      </c>
      <c r="L25">
        <v>50</v>
      </c>
    </row>
    <row r="26" spans="1:12" x14ac:dyDescent="0.25">
      <c r="A26">
        <v>78</v>
      </c>
      <c r="B26" s="1">
        <v>762202008091</v>
      </c>
      <c r="C26" t="s">
        <v>75</v>
      </c>
      <c r="D26" s="2">
        <v>44595.65965277778</v>
      </c>
      <c r="E26">
        <v>130.4</v>
      </c>
      <c r="F26" t="s">
        <v>73</v>
      </c>
      <c r="G26">
        <v>2.6080000000000001</v>
      </c>
      <c r="H26">
        <v>1.4239999999999999</v>
      </c>
      <c r="I26">
        <v>1.83</v>
      </c>
      <c r="J26">
        <v>2.0499999999999998</v>
      </c>
      <c r="K26" t="s">
        <v>74</v>
      </c>
      <c r="L26">
        <v>50</v>
      </c>
    </row>
    <row r="27" spans="1:12" x14ac:dyDescent="0.25">
      <c r="A27">
        <v>79</v>
      </c>
      <c r="B27" s="1">
        <v>762202008049</v>
      </c>
      <c r="C27" t="s">
        <v>75</v>
      </c>
      <c r="D27" s="2">
        <v>44595.65934027778</v>
      </c>
      <c r="E27">
        <v>326.2</v>
      </c>
      <c r="F27" t="s">
        <v>73</v>
      </c>
      <c r="G27">
        <v>6.5250000000000004</v>
      </c>
      <c r="H27">
        <v>3.4649999999999999</v>
      </c>
      <c r="I27">
        <v>1.88</v>
      </c>
      <c r="J27">
        <v>2.12</v>
      </c>
      <c r="K27" t="s">
        <v>74</v>
      </c>
      <c r="L27">
        <v>50</v>
      </c>
    </row>
    <row r="28" spans="1:12" x14ac:dyDescent="0.25">
      <c r="A28">
        <v>80</v>
      </c>
      <c r="B28" s="1">
        <v>762202008103</v>
      </c>
      <c r="C28" t="s">
        <v>75</v>
      </c>
      <c r="D28" s="2">
        <v>44595.65997685185</v>
      </c>
      <c r="E28">
        <v>259.2</v>
      </c>
      <c r="F28" t="s">
        <v>73</v>
      </c>
      <c r="G28">
        <v>5.1840000000000002</v>
      </c>
      <c r="H28">
        <v>2.742</v>
      </c>
      <c r="I28">
        <v>1.89</v>
      </c>
      <c r="J28">
        <v>2.12</v>
      </c>
      <c r="K28" t="s">
        <v>74</v>
      </c>
      <c r="L28">
        <v>50</v>
      </c>
    </row>
    <row r="29" spans="1:12" x14ac:dyDescent="0.25">
      <c r="A29">
        <v>81</v>
      </c>
      <c r="B29" s="1">
        <v>762202008109</v>
      </c>
      <c r="C29" t="s">
        <v>75</v>
      </c>
      <c r="D29" s="2">
        <v>44595.660312499997</v>
      </c>
      <c r="E29">
        <v>404.1</v>
      </c>
      <c r="F29" t="s">
        <v>73</v>
      </c>
      <c r="G29">
        <v>8.0820000000000007</v>
      </c>
      <c r="H29">
        <v>4.1959999999999997</v>
      </c>
      <c r="I29">
        <v>1.93</v>
      </c>
      <c r="J29">
        <v>2.16</v>
      </c>
      <c r="K29" t="s">
        <v>74</v>
      </c>
      <c r="L29">
        <v>50</v>
      </c>
    </row>
    <row r="30" spans="1:12" x14ac:dyDescent="0.25">
      <c r="A30">
        <v>82</v>
      </c>
      <c r="B30" s="1">
        <v>762202008154</v>
      </c>
      <c r="C30" t="s">
        <v>75</v>
      </c>
      <c r="D30" s="2">
        <v>44595.66064814815</v>
      </c>
      <c r="E30">
        <v>394.2</v>
      </c>
      <c r="F30" t="s">
        <v>73</v>
      </c>
      <c r="G30">
        <v>7.883</v>
      </c>
      <c r="H30">
        <v>4.1660000000000004</v>
      </c>
      <c r="I30">
        <v>1.89</v>
      </c>
      <c r="J30">
        <v>2.21</v>
      </c>
      <c r="K30" t="s">
        <v>74</v>
      </c>
      <c r="L30">
        <v>50</v>
      </c>
    </row>
    <row r="31" spans="1:12" x14ac:dyDescent="0.25">
      <c r="A31">
        <v>83</v>
      </c>
      <c r="B31" s="1">
        <v>762202008176</v>
      </c>
      <c r="C31" t="s">
        <v>75</v>
      </c>
      <c r="D31" s="2">
        <v>44595.660995370374</v>
      </c>
      <c r="E31">
        <v>297.7</v>
      </c>
      <c r="F31" t="s">
        <v>73</v>
      </c>
      <c r="G31">
        <v>5.9539999999999997</v>
      </c>
      <c r="H31">
        <v>3.19</v>
      </c>
      <c r="I31">
        <v>1.87</v>
      </c>
      <c r="J31">
        <v>2.1800000000000002</v>
      </c>
      <c r="K31" t="s">
        <v>74</v>
      </c>
      <c r="L31">
        <v>50</v>
      </c>
    </row>
    <row r="32" spans="1:12" x14ac:dyDescent="0.25">
      <c r="A32">
        <v>84</v>
      </c>
      <c r="B32" s="1">
        <v>762202008205</v>
      </c>
      <c r="C32" t="s">
        <v>75</v>
      </c>
      <c r="D32" s="2">
        <v>44595.661400462966</v>
      </c>
      <c r="E32">
        <v>210.7</v>
      </c>
      <c r="F32" t="s">
        <v>73</v>
      </c>
      <c r="G32">
        <v>4.2149999999999999</v>
      </c>
      <c r="H32">
        <v>2.2490000000000001</v>
      </c>
      <c r="I32">
        <v>1.87</v>
      </c>
      <c r="J32">
        <v>2.13</v>
      </c>
      <c r="K32" t="s">
        <v>74</v>
      </c>
      <c r="L32">
        <v>50</v>
      </c>
    </row>
    <row r="33" spans="1:12" x14ac:dyDescent="0.25">
      <c r="A33">
        <v>85</v>
      </c>
      <c r="B33" s="1">
        <v>762202008211</v>
      </c>
      <c r="C33" t="s">
        <v>75</v>
      </c>
      <c r="D33" s="2">
        <v>44595.661747685182</v>
      </c>
      <c r="E33">
        <v>488</v>
      </c>
      <c r="F33" t="s">
        <v>73</v>
      </c>
      <c r="G33">
        <v>9.76</v>
      </c>
      <c r="H33">
        <v>5.1470000000000002</v>
      </c>
      <c r="I33">
        <v>1.9</v>
      </c>
      <c r="J33">
        <v>2.14</v>
      </c>
      <c r="K33" t="s">
        <v>74</v>
      </c>
      <c r="L33">
        <v>50</v>
      </c>
    </row>
    <row r="34" spans="1:12" x14ac:dyDescent="0.25">
      <c r="A34">
        <v>86</v>
      </c>
      <c r="B34" s="1" t="s">
        <v>72</v>
      </c>
      <c r="C34" t="s">
        <v>75</v>
      </c>
      <c r="D34" s="2">
        <v>44595.674375000002</v>
      </c>
      <c r="E34">
        <v>0.7</v>
      </c>
      <c r="F34" t="s">
        <v>73</v>
      </c>
      <c r="G34">
        <v>1.4E-2</v>
      </c>
      <c r="H34">
        <v>8.9999999999999993E-3</v>
      </c>
      <c r="I34">
        <v>1.6</v>
      </c>
      <c r="J34">
        <v>1.1399999999999999</v>
      </c>
      <c r="K34" t="s">
        <v>74</v>
      </c>
      <c r="L34">
        <v>50</v>
      </c>
    </row>
    <row r="35" spans="1:12" x14ac:dyDescent="0.25">
      <c r="A35">
        <v>87</v>
      </c>
      <c r="B35" s="1">
        <v>762112073345</v>
      </c>
      <c r="C35" t="s">
        <v>75</v>
      </c>
      <c r="D35" s="2">
        <v>44595.687060185184</v>
      </c>
      <c r="E35">
        <v>163.9</v>
      </c>
      <c r="F35" t="s">
        <v>73</v>
      </c>
      <c r="G35">
        <v>3.278</v>
      </c>
      <c r="H35">
        <v>1.66</v>
      </c>
      <c r="I35">
        <v>1.97</v>
      </c>
      <c r="J35">
        <v>1.92</v>
      </c>
      <c r="K35" t="s">
        <v>74</v>
      </c>
      <c r="L35">
        <v>50</v>
      </c>
    </row>
    <row r="36" spans="1:12" x14ac:dyDescent="0.25">
      <c r="A36">
        <v>88</v>
      </c>
      <c r="B36" s="1">
        <v>762202003465</v>
      </c>
      <c r="C36" t="s">
        <v>75</v>
      </c>
      <c r="D36" s="2">
        <v>44595.687372685185</v>
      </c>
      <c r="E36">
        <v>181.3</v>
      </c>
      <c r="F36" t="s">
        <v>73</v>
      </c>
      <c r="G36">
        <v>3.625</v>
      </c>
      <c r="H36">
        <v>1.9359999999999999</v>
      </c>
      <c r="I36">
        <v>1.87</v>
      </c>
      <c r="J36">
        <v>2.23</v>
      </c>
      <c r="K36" t="s">
        <v>74</v>
      </c>
      <c r="L36">
        <v>50</v>
      </c>
    </row>
    <row r="37" spans="1:12" x14ac:dyDescent="0.25">
      <c r="A37">
        <v>89</v>
      </c>
      <c r="B37" s="1">
        <v>762202003711</v>
      </c>
      <c r="C37" t="s">
        <v>75</v>
      </c>
      <c r="D37" s="2">
        <v>44595.687708333331</v>
      </c>
      <c r="E37">
        <v>159.80000000000001</v>
      </c>
      <c r="F37" t="s">
        <v>73</v>
      </c>
      <c r="G37">
        <v>3.1949999999999998</v>
      </c>
      <c r="H37">
        <v>1.68</v>
      </c>
      <c r="I37">
        <v>1.9</v>
      </c>
      <c r="J37">
        <v>2.2000000000000002</v>
      </c>
      <c r="K37" t="s">
        <v>74</v>
      </c>
      <c r="L37">
        <v>50</v>
      </c>
    </row>
    <row r="38" spans="1:12" x14ac:dyDescent="0.25">
      <c r="A38">
        <v>90</v>
      </c>
      <c r="B38" s="1">
        <v>762202003714</v>
      </c>
      <c r="C38" t="s">
        <v>75</v>
      </c>
      <c r="D38" s="2">
        <v>44595.688125000001</v>
      </c>
      <c r="E38">
        <v>134.69999999999999</v>
      </c>
      <c r="F38" t="s">
        <v>73</v>
      </c>
      <c r="G38">
        <v>2.694</v>
      </c>
      <c r="H38">
        <v>1.4239999999999999</v>
      </c>
      <c r="I38">
        <v>1.89</v>
      </c>
      <c r="J38">
        <v>2.13</v>
      </c>
      <c r="K38" t="s">
        <v>74</v>
      </c>
      <c r="L38">
        <v>50</v>
      </c>
    </row>
    <row r="39" spans="1:12" x14ac:dyDescent="0.25">
      <c r="A39">
        <v>91</v>
      </c>
      <c r="B39" s="1">
        <v>762202003890</v>
      </c>
      <c r="C39" t="s">
        <v>75</v>
      </c>
      <c r="D39" s="2">
        <v>44595.688402777778</v>
      </c>
      <c r="E39">
        <v>161.9</v>
      </c>
      <c r="F39" t="s">
        <v>73</v>
      </c>
      <c r="G39">
        <v>3.238</v>
      </c>
      <c r="H39">
        <v>1.726</v>
      </c>
      <c r="I39">
        <v>1.88</v>
      </c>
      <c r="J39">
        <v>2.11</v>
      </c>
      <c r="K39" t="s">
        <v>74</v>
      </c>
      <c r="L39">
        <v>50</v>
      </c>
    </row>
    <row r="40" spans="1:12" x14ac:dyDescent="0.25">
      <c r="A40">
        <v>92</v>
      </c>
      <c r="B40" s="1">
        <v>762202005974</v>
      </c>
      <c r="C40" t="s">
        <v>75</v>
      </c>
      <c r="D40" s="2">
        <v>44595.688657407409</v>
      </c>
      <c r="E40">
        <v>168.4</v>
      </c>
      <c r="F40" t="s">
        <v>73</v>
      </c>
      <c r="G40">
        <v>3.367</v>
      </c>
      <c r="H40">
        <v>1.77</v>
      </c>
      <c r="I40">
        <v>1.9</v>
      </c>
      <c r="J40">
        <v>2.13</v>
      </c>
      <c r="K40" t="s">
        <v>74</v>
      </c>
      <c r="L40">
        <v>50</v>
      </c>
    </row>
    <row r="41" spans="1:12" x14ac:dyDescent="0.25">
      <c r="A41">
        <v>93</v>
      </c>
      <c r="B41" s="1">
        <v>762202006632</v>
      </c>
      <c r="C41" t="s">
        <v>75</v>
      </c>
      <c r="D41" s="2">
        <v>44595.688969907409</v>
      </c>
      <c r="E41">
        <v>144</v>
      </c>
      <c r="F41" t="s">
        <v>73</v>
      </c>
      <c r="G41">
        <v>2.879</v>
      </c>
      <c r="H41">
        <v>1.5189999999999999</v>
      </c>
      <c r="I41">
        <v>1.9</v>
      </c>
      <c r="J41">
        <v>2.13</v>
      </c>
      <c r="K41" t="s">
        <v>74</v>
      </c>
      <c r="L41">
        <v>50</v>
      </c>
    </row>
    <row r="42" spans="1:12" x14ac:dyDescent="0.25">
      <c r="A42">
        <v>94</v>
      </c>
      <c r="B42" s="1">
        <v>762202006907</v>
      </c>
      <c r="C42" t="s">
        <v>75</v>
      </c>
      <c r="D42" s="2">
        <v>44595.689247685186</v>
      </c>
      <c r="E42">
        <v>145.6</v>
      </c>
      <c r="F42" t="s">
        <v>73</v>
      </c>
      <c r="G42">
        <v>2.9119999999999999</v>
      </c>
      <c r="H42">
        <v>1.5289999999999999</v>
      </c>
      <c r="I42">
        <v>1.9</v>
      </c>
      <c r="J42">
        <v>2.0299999999999998</v>
      </c>
      <c r="K42" t="s">
        <v>74</v>
      </c>
      <c r="L42">
        <v>50</v>
      </c>
    </row>
    <row r="43" spans="1:12" x14ac:dyDescent="0.25">
      <c r="A43">
        <v>95</v>
      </c>
      <c r="B43" s="1">
        <v>762202006958</v>
      </c>
      <c r="C43" t="s">
        <v>75</v>
      </c>
      <c r="D43" s="2">
        <v>44595.689525462964</v>
      </c>
      <c r="E43">
        <v>143.19999999999999</v>
      </c>
      <c r="F43" t="s">
        <v>73</v>
      </c>
      <c r="G43">
        <v>2.8650000000000002</v>
      </c>
      <c r="H43">
        <v>1.514</v>
      </c>
      <c r="I43">
        <v>1.89</v>
      </c>
      <c r="J43">
        <v>2.2000000000000002</v>
      </c>
      <c r="K43" t="s">
        <v>74</v>
      </c>
      <c r="L43">
        <v>50</v>
      </c>
    </row>
    <row r="44" spans="1:12" x14ac:dyDescent="0.25">
      <c r="A44">
        <v>96</v>
      </c>
      <c r="B44" s="3">
        <v>762202007353</v>
      </c>
      <c r="C44" t="s">
        <v>75</v>
      </c>
      <c r="D44" s="2">
        <v>44595.689803240741</v>
      </c>
      <c r="E44">
        <v>146.19999999999999</v>
      </c>
      <c r="F44" t="s">
        <v>73</v>
      </c>
      <c r="G44">
        <v>2.9239999999999999</v>
      </c>
      <c r="H44">
        <v>1.492</v>
      </c>
      <c r="I44">
        <v>1.96</v>
      </c>
      <c r="J44">
        <v>2.2400000000000002</v>
      </c>
      <c r="K44" t="s">
        <v>74</v>
      </c>
      <c r="L44">
        <v>50</v>
      </c>
    </row>
    <row r="45" spans="1:12" x14ac:dyDescent="0.25">
      <c r="A45">
        <v>97</v>
      </c>
      <c r="B45" s="3">
        <v>762202007353</v>
      </c>
      <c r="C45" t="s">
        <v>75</v>
      </c>
      <c r="D45" s="2">
        <v>44595.690092592595</v>
      </c>
      <c r="E45" s="4">
        <v>166.2</v>
      </c>
      <c r="F45" t="s">
        <v>73</v>
      </c>
      <c r="G45">
        <v>3.3239999999999998</v>
      </c>
      <c r="H45">
        <v>1.7649999999999999</v>
      </c>
      <c r="I45" s="4">
        <v>1.88</v>
      </c>
      <c r="J45" s="4">
        <v>2.16</v>
      </c>
      <c r="K45" t="s">
        <v>74</v>
      </c>
      <c r="L45">
        <v>50</v>
      </c>
    </row>
    <row r="46" spans="1:12" x14ac:dyDescent="0.25">
      <c r="A46">
        <v>98</v>
      </c>
      <c r="B46" s="1">
        <v>762202007506</v>
      </c>
      <c r="C46" t="s">
        <v>75</v>
      </c>
      <c r="D46" s="2">
        <v>44595.690347222226</v>
      </c>
      <c r="E46">
        <v>199.2</v>
      </c>
      <c r="F46" t="s">
        <v>73</v>
      </c>
      <c r="G46">
        <v>3.984</v>
      </c>
      <c r="H46">
        <v>2.1150000000000002</v>
      </c>
      <c r="I46">
        <v>1.88</v>
      </c>
      <c r="J46">
        <v>2.1800000000000002</v>
      </c>
      <c r="K46" t="s">
        <v>74</v>
      </c>
      <c r="L46">
        <v>50</v>
      </c>
    </row>
    <row r="47" spans="1:12" x14ac:dyDescent="0.25">
      <c r="A47">
        <v>99</v>
      </c>
      <c r="B47" s="1">
        <v>762202007520</v>
      </c>
      <c r="C47" t="s">
        <v>75</v>
      </c>
      <c r="D47" s="2">
        <v>44595.690694444442</v>
      </c>
      <c r="E47">
        <v>148.6</v>
      </c>
      <c r="F47" t="s">
        <v>73</v>
      </c>
      <c r="G47">
        <v>2.9710000000000001</v>
      </c>
      <c r="H47">
        <v>1.57</v>
      </c>
      <c r="I47">
        <v>1.89</v>
      </c>
      <c r="J47">
        <v>2.21</v>
      </c>
      <c r="K47" t="s">
        <v>74</v>
      </c>
      <c r="L47">
        <v>50</v>
      </c>
    </row>
    <row r="48" spans="1:12" x14ac:dyDescent="0.25">
      <c r="A48">
        <v>100</v>
      </c>
      <c r="B48" s="1">
        <v>762202007535</v>
      </c>
      <c r="C48" t="s">
        <v>75</v>
      </c>
      <c r="D48" s="2">
        <v>44595.690995370373</v>
      </c>
      <c r="E48">
        <v>150.5</v>
      </c>
      <c r="F48" t="s">
        <v>73</v>
      </c>
      <c r="G48">
        <v>3.0089999999999999</v>
      </c>
      <c r="H48">
        <v>1.554</v>
      </c>
      <c r="I48">
        <v>1.94</v>
      </c>
      <c r="J48">
        <v>2.23</v>
      </c>
      <c r="K48" t="s">
        <v>74</v>
      </c>
      <c r="L48">
        <v>50</v>
      </c>
    </row>
    <row r="49" spans="1:12" x14ac:dyDescent="0.25">
      <c r="A49">
        <v>101</v>
      </c>
      <c r="B49" s="1">
        <v>762201035978</v>
      </c>
      <c r="C49" t="s">
        <v>75</v>
      </c>
      <c r="D49" s="2">
        <v>44595.691319444442</v>
      </c>
      <c r="E49">
        <v>125.4</v>
      </c>
      <c r="F49" t="s">
        <v>73</v>
      </c>
      <c r="G49">
        <v>2.508</v>
      </c>
      <c r="H49">
        <v>1.339</v>
      </c>
      <c r="I49">
        <v>1.87</v>
      </c>
      <c r="J49">
        <v>2.2799999999999998</v>
      </c>
      <c r="K49" t="s">
        <v>74</v>
      </c>
      <c r="L49">
        <v>50</v>
      </c>
    </row>
    <row r="50" spans="1:12" x14ac:dyDescent="0.25">
      <c r="A50">
        <v>102</v>
      </c>
      <c r="B50" s="1">
        <v>762202007800</v>
      </c>
      <c r="C50" t="s">
        <v>75</v>
      </c>
      <c r="D50" s="2">
        <v>44595.691643518519</v>
      </c>
      <c r="E50">
        <v>145.69999999999999</v>
      </c>
      <c r="F50" t="s">
        <v>73</v>
      </c>
      <c r="G50">
        <v>2.915</v>
      </c>
      <c r="H50">
        <v>1.5620000000000001</v>
      </c>
      <c r="I50">
        <v>1.87</v>
      </c>
      <c r="J50">
        <v>2.19</v>
      </c>
      <c r="K50" t="s">
        <v>74</v>
      </c>
      <c r="L50">
        <v>50</v>
      </c>
    </row>
    <row r="51" spans="1:12" x14ac:dyDescent="0.25">
      <c r="A51">
        <v>103</v>
      </c>
      <c r="B51" s="1">
        <v>762202007843</v>
      </c>
      <c r="C51" t="s">
        <v>75</v>
      </c>
      <c r="D51" s="2">
        <v>44595.692060185182</v>
      </c>
      <c r="E51">
        <v>179.5</v>
      </c>
      <c r="F51" t="s">
        <v>73</v>
      </c>
      <c r="G51">
        <v>3.589</v>
      </c>
      <c r="H51">
        <v>1.9119999999999999</v>
      </c>
      <c r="I51">
        <v>1.88</v>
      </c>
      <c r="J51">
        <v>2.2000000000000002</v>
      </c>
      <c r="K51" t="s">
        <v>74</v>
      </c>
      <c r="L51">
        <v>50</v>
      </c>
    </row>
    <row r="52" spans="1:12" x14ac:dyDescent="0.25">
      <c r="A52">
        <v>104</v>
      </c>
      <c r="B52" s="1">
        <v>762202007928</v>
      </c>
      <c r="C52" t="s">
        <v>75</v>
      </c>
      <c r="D52" s="2">
        <v>44595.692407407405</v>
      </c>
      <c r="E52">
        <v>141.80000000000001</v>
      </c>
      <c r="F52" t="s">
        <v>73</v>
      </c>
      <c r="G52">
        <v>2.835</v>
      </c>
      <c r="H52">
        <v>1.5009999999999999</v>
      </c>
      <c r="I52">
        <v>1.89</v>
      </c>
      <c r="J52">
        <v>2.2200000000000002</v>
      </c>
      <c r="K52" t="s">
        <v>74</v>
      </c>
      <c r="L52">
        <v>50</v>
      </c>
    </row>
    <row r="53" spans="1:12" x14ac:dyDescent="0.25">
      <c r="A53">
        <v>105</v>
      </c>
      <c r="B53" s="1">
        <v>762202007941</v>
      </c>
      <c r="C53" t="s">
        <v>75</v>
      </c>
      <c r="D53" s="2">
        <v>44595.692673611113</v>
      </c>
      <c r="E53">
        <v>170.6</v>
      </c>
      <c r="F53" t="s">
        <v>73</v>
      </c>
      <c r="G53">
        <v>3.411</v>
      </c>
      <c r="H53">
        <v>1.7430000000000001</v>
      </c>
      <c r="I53">
        <v>1.96</v>
      </c>
      <c r="J53">
        <v>2.19</v>
      </c>
      <c r="K53" t="s">
        <v>74</v>
      </c>
      <c r="L53">
        <v>50</v>
      </c>
    </row>
    <row r="54" spans="1:12" x14ac:dyDescent="0.25">
      <c r="A54">
        <v>106</v>
      </c>
      <c r="B54" s="1">
        <v>762202008049</v>
      </c>
      <c r="C54" t="s">
        <v>75</v>
      </c>
      <c r="D54" s="2">
        <v>44595.692962962959</v>
      </c>
      <c r="E54">
        <v>140.5</v>
      </c>
      <c r="F54" t="s">
        <v>73</v>
      </c>
      <c r="G54">
        <v>2.81</v>
      </c>
      <c r="H54">
        <v>1.4930000000000001</v>
      </c>
      <c r="I54">
        <v>1.88</v>
      </c>
      <c r="J54">
        <v>2.14</v>
      </c>
      <c r="K54" t="s">
        <v>74</v>
      </c>
      <c r="L54">
        <v>50</v>
      </c>
    </row>
    <row r="55" spans="1:12" x14ac:dyDescent="0.25">
      <c r="A55">
        <v>107</v>
      </c>
      <c r="B55" s="1">
        <v>762202008103</v>
      </c>
      <c r="C55" t="s">
        <v>75</v>
      </c>
      <c r="D55" s="2">
        <v>44595.69321759259</v>
      </c>
      <c r="E55">
        <v>153.1</v>
      </c>
      <c r="F55" t="s">
        <v>73</v>
      </c>
      <c r="G55">
        <v>3.0630000000000002</v>
      </c>
      <c r="H55">
        <v>1.621</v>
      </c>
      <c r="I55">
        <v>1.89</v>
      </c>
      <c r="J55">
        <v>2.14</v>
      </c>
      <c r="K55" t="s">
        <v>74</v>
      </c>
      <c r="L55">
        <v>50</v>
      </c>
    </row>
    <row r="56" spans="1:12" x14ac:dyDescent="0.25">
      <c r="A56">
        <v>108</v>
      </c>
      <c r="B56" s="1">
        <v>762202008109</v>
      </c>
      <c r="C56" t="s">
        <v>75</v>
      </c>
      <c r="D56" s="2">
        <v>44595.693553240744</v>
      </c>
      <c r="E56">
        <v>183.5</v>
      </c>
      <c r="F56" t="s">
        <v>73</v>
      </c>
      <c r="G56">
        <v>3.67</v>
      </c>
      <c r="H56">
        <v>1.917</v>
      </c>
      <c r="I56">
        <v>1.91</v>
      </c>
      <c r="J56">
        <v>2.19</v>
      </c>
      <c r="K56" t="s">
        <v>74</v>
      </c>
      <c r="L56">
        <v>50</v>
      </c>
    </row>
    <row r="57" spans="1:12" x14ac:dyDescent="0.25">
      <c r="A57">
        <v>109</v>
      </c>
      <c r="B57" s="1">
        <v>762202008109</v>
      </c>
      <c r="C57" t="s">
        <v>75</v>
      </c>
      <c r="D57" s="2">
        <v>44595.698888888888</v>
      </c>
      <c r="E57">
        <v>187.8</v>
      </c>
      <c r="F57" t="s">
        <v>73</v>
      </c>
      <c r="G57">
        <v>3.7549999999999999</v>
      </c>
      <c r="H57">
        <v>1.9530000000000001</v>
      </c>
      <c r="I57">
        <v>1.92</v>
      </c>
      <c r="J57">
        <v>2.1800000000000002</v>
      </c>
      <c r="K57" t="s">
        <v>74</v>
      </c>
      <c r="L57">
        <v>50</v>
      </c>
    </row>
    <row r="58" spans="1:12" x14ac:dyDescent="0.25">
      <c r="A58">
        <v>110</v>
      </c>
      <c r="B58" s="1">
        <v>762202008211</v>
      </c>
      <c r="C58" t="s">
        <v>75</v>
      </c>
      <c r="D58" s="2">
        <v>44595.700185185182</v>
      </c>
      <c r="E58">
        <v>178.2</v>
      </c>
      <c r="F58" t="s">
        <v>73</v>
      </c>
      <c r="G58">
        <v>3.5630000000000002</v>
      </c>
      <c r="H58">
        <v>1.893</v>
      </c>
      <c r="I58">
        <v>1.88</v>
      </c>
      <c r="J58">
        <v>2.17</v>
      </c>
      <c r="K58" t="s">
        <v>74</v>
      </c>
      <c r="L58">
        <v>50</v>
      </c>
    </row>
    <row r="59" spans="1:12" x14ac:dyDescent="0.25">
      <c r="A59">
        <v>111</v>
      </c>
      <c r="B59" s="1">
        <v>762202008176</v>
      </c>
      <c r="C59" t="s">
        <v>75</v>
      </c>
      <c r="D59" s="2">
        <v>44595.699583333335</v>
      </c>
      <c r="E59">
        <v>182.5</v>
      </c>
      <c r="F59" t="s">
        <v>73</v>
      </c>
      <c r="G59">
        <v>3.65</v>
      </c>
      <c r="H59">
        <v>1.9510000000000001</v>
      </c>
      <c r="I59">
        <v>1.87</v>
      </c>
      <c r="J59">
        <v>2.2000000000000002</v>
      </c>
      <c r="K59" t="s">
        <v>74</v>
      </c>
      <c r="L59">
        <v>50</v>
      </c>
    </row>
    <row r="60" spans="1:12" x14ac:dyDescent="0.25">
      <c r="A60">
        <v>112</v>
      </c>
      <c r="B60" s="1">
        <v>762202008205</v>
      </c>
      <c r="C60" t="s">
        <v>75</v>
      </c>
      <c r="D60" s="2">
        <v>44595.699884259258</v>
      </c>
      <c r="E60">
        <v>130.6</v>
      </c>
      <c r="F60" t="s">
        <v>73</v>
      </c>
      <c r="G60">
        <v>2.6120000000000001</v>
      </c>
      <c r="H60">
        <v>1.395</v>
      </c>
      <c r="I60">
        <v>1.87</v>
      </c>
      <c r="J60">
        <v>2.12</v>
      </c>
      <c r="K60" t="s">
        <v>74</v>
      </c>
      <c r="L60">
        <v>50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resultat</vt:lpstr>
      <vt:lpstr>Feuil1</vt:lpstr>
      <vt:lpstr>Extraction </vt:lpstr>
      <vt:lpstr>resultat!Nom</vt:lpstr>
    </vt:vector>
  </TitlesOfParts>
  <Company>APHP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ROCHART Edouard</dc:creator>
  <cp:lastModifiedBy>Jean-Eric</cp:lastModifiedBy>
  <dcterms:created xsi:type="dcterms:W3CDTF">2022-02-04T16:02:43Z</dcterms:created>
  <dcterms:modified xsi:type="dcterms:W3CDTF">2022-02-07T08:34:04Z</dcterms:modified>
</cp:coreProperties>
</file>