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A7E6A23-CBDC-4A05-9B8E-DD9F06FBA581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Note élève" sheetId="1" r:id="rId1"/>
    <sheet name="Données (2)" sheetId="4" r:id="rId2"/>
    <sheet name="Note par compétence" sheetId="2" r:id="rId3"/>
    <sheet name="Feuil3" sheetId="3" r:id="rId4"/>
  </sheets>
  <definedNames>
    <definedName name="DonnéesExternes_1" localSheetId="1" hidden="1">'Données (2)'!$A$4:$AC$9</definedName>
    <definedName name="DonnéesExternes_2" localSheetId="1" hidden="1">'Données (2)'!$B$1:$AC$2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C10" i="4"/>
  <c r="D10" i="4"/>
  <c r="E10" i="4"/>
  <c r="F10" i="4"/>
  <c r="G10" i="4"/>
  <c r="H10" i="4"/>
  <c r="I10" i="4"/>
  <c r="B10" i="4"/>
  <c r="C26" i="2"/>
  <c r="C20" i="2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E21" i="1"/>
  <c r="F21" i="1"/>
  <c r="G21" i="1"/>
  <c r="H21" i="1"/>
  <c r="D21" i="1"/>
  <c r="F24" i="1"/>
  <c r="G24" i="1"/>
  <c r="H24" i="1"/>
  <c r="I24" i="1"/>
  <c r="E24" i="1"/>
  <c r="D24" i="1"/>
  <c r="F7" i="2"/>
  <c r="F27" i="2" s="1"/>
  <c r="G7" i="2"/>
  <c r="G27" i="2" s="1"/>
  <c r="F8" i="2"/>
  <c r="F28" i="2" s="1"/>
  <c r="G8" i="2"/>
  <c r="G28" i="2" s="1"/>
  <c r="F9" i="2"/>
  <c r="F29" i="2" s="1"/>
  <c r="G9" i="2"/>
  <c r="G29" i="2" s="1"/>
  <c r="F10" i="2"/>
  <c r="F30" i="2" s="1"/>
  <c r="G10" i="2"/>
  <c r="G30" i="2" s="1"/>
  <c r="F11" i="2"/>
  <c r="F31" i="2" s="1"/>
  <c r="G11" i="2"/>
  <c r="G31" i="2" s="1"/>
  <c r="F12" i="2"/>
  <c r="F32" i="2" s="1"/>
  <c r="G12" i="2"/>
  <c r="G32" i="2" s="1"/>
  <c r="F13" i="2"/>
  <c r="F33" i="2" s="1"/>
  <c r="G13" i="2"/>
  <c r="G33" i="2" s="1"/>
  <c r="F14" i="2"/>
  <c r="F34" i="2" s="1"/>
  <c r="G14" i="2"/>
  <c r="G34" i="2" s="1"/>
  <c r="F15" i="2"/>
  <c r="F35" i="2" s="1"/>
  <c r="G15" i="2"/>
  <c r="G35" i="2" s="1"/>
  <c r="F16" i="2"/>
  <c r="F36" i="2" s="1"/>
  <c r="G16" i="2"/>
  <c r="G36" i="2" s="1"/>
  <c r="F17" i="2"/>
  <c r="F37" i="2" s="1"/>
  <c r="G17" i="2"/>
  <c r="G37" i="2" s="1"/>
  <c r="F18" i="2"/>
  <c r="F38" i="2" s="1"/>
  <c r="G18" i="2"/>
  <c r="G38" i="2" s="1"/>
  <c r="G6" i="2"/>
  <c r="G26" i="2" s="1"/>
  <c r="F6" i="2"/>
  <c r="E7" i="2"/>
  <c r="E27" i="2" s="1"/>
  <c r="E8" i="2"/>
  <c r="E28" i="2" s="1"/>
  <c r="E9" i="2"/>
  <c r="E29" i="2" s="1"/>
  <c r="E10" i="2"/>
  <c r="E30" i="2" s="1"/>
  <c r="E11" i="2"/>
  <c r="E31" i="2" s="1"/>
  <c r="E12" i="2"/>
  <c r="E32" i="2" s="1"/>
  <c r="E13" i="2"/>
  <c r="E33" i="2" s="1"/>
  <c r="E14" i="2"/>
  <c r="E34" i="2" s="1"/>
  <c r="E15" i="2"/>
  <c r="E35" i="2" s="1"/>
  <c r="E16" i="2"/>
  <c r="E36" i="2" s="1"/>
  <c r="E17" i="2"/>
  <c r="E37" i="2" s="1"/>
  <c r="E18" i="2"/>
  <c r="E38" i="2" s="1"/>
  <c r="E6" i="2"/>
  <c r="E26" i="2" s="1"/>
  <c r="D7" i="2"/>
  <c r="D27" i="2" s="1"/>
  <c r="D8" i="2"/>
  <c r="D28" i="2" s="1"/>
  <c r="D9" i="2"/>
  <c r="D29" i="2" s="1"/>
  <c r="D10" i="2"/>
  <c r="D30" i="2" s="1"/>
  <c r="D11" i="2"/>
  <c r="D31" i="2" s="1"/>
  <c r="D12" i="2"/>
  <c r="D32" i="2" s="1"/>
  <c r="D13" i="2"/>
  <c r="D33" i="2" s="1"/>
  <c r="D14" i="2"/>
  <c r="D34" i="2" s="1"/>
  <c r="D15" i="2"/>
  <c r="D35" i="2" s="1"/>
  <c r="D16" i="2"/>
  <c r="D36" i="2" s="1"/>
  <c r="D17" i="2"/>
  <c r="D37" i="2" s="1"/>
  <c r="D18" i="2"/>
  <c r="D38" i="2" s="1"/>
  <c r="D6" i="2"/>
  <c r="C7" i="2"/>
  <c r="C27" i="2" s="1"/>
  <c r="C8" i="2"/>
  <c r="C28" i="2" s="1"/>
  <c r="C9" i="2"/>
  <c r="C29" i="2" s="1"/>
  <c r="C10" i="2"/>
  <c r="C30" i="2" s="1"/>
  <c r="C11" i="2"/>
  <c r="C31" i="2" s="1"/>
  <c r="C12" i="2"/>
  <c r="C32" i="2" s="1"/>
  <c r="C13" i="2"/>
  <c r="C33" i="2" s="1"/>
  <c r="C14" i="2"/>
  <c r="C34" i="2" s="1"/>
  <c r="C15" i="2"/>
  <c r="C35" i="2" s="1"/>
  <c r="C16" i="2"/>
  <c r="C36" i="2" s="1"/>
  <c r="C17" i="2"/>
  <c r="C37" i="2" s="1"/>
  <c r="C18" i="2"/>
  <c r="C38" i="2" s="1"/>
  <c r="C6" i="2"/>
  <c r="F20" i="2" l="1"/>
  <c r="C28" i="1" s="1"/>
  <c r="D20" i="2"/>
  <c r="C26" i="1" s="1"/>
  <c r="G40" i="2"/>
  <c r="D29" i="1" s="1"/>
  <c r="E40" i="2"/>
  <c r="D27" i="1" s="1"/>
  <c r="G20" i="2"/>
  <c r="C29" i="1" s="1"/>
  <c r="E20" i="2"/>
  <c r="C27" i="1" s="1"/>
  <c r="D26" i="2"/>
  <c r="D40" i="2" s="1"/>
  <c r="D26" i="1" s="1"/>
  <c r="F26" i="2"/>
  <c r="F40" i="2" s="1"/>
  <c r="D28" i="1" s="1"/>
  <c r="C25" i="1"/>
  <c r="C40" i="2"/>
  <c r="D25" i="1" s="1"/>
  <c r="Z20" i="1"/>
  <c r="AD20" i="1"/>
  <c r="B20" i="1"/>
  <c r="G20" i="1" s="1"/>
  <c r="V20" i="1" l="1"/>
  <c r="R20" i="1"/>
  <c r="N20" i="1"/>
  <c r="J20" i="1"/>
  <c r="F20" i="1"/>
  <c r="AC20" i="1"/>
  <c r="Q20" i="1"/>
  <c r="M20" i="1"/>
  <c r="I20" i="1"/>
  <c r="E20" i="1"/>
  <c r="Y20" i="1"/>
  <c r="D20" i="1"/>
  <c r="AB20" i="1"/>
  <c r="X20" i="1"/>
  <c r="T20" i="1"/>
  <c r="P20" i="1"/>
  <c r="L20" i="1"/>
  <c r="H20" i="1"/>
  <c r="U20" i="1"/>
  <c r="AE20" i="1"/>
  <c r="AA20" i="1"/>
  <c r="W20" i="1"/>
  <c r="S20" i="1"/>
  <c r="O20" i="1"/>
  <c r="K2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27DA910-6AEC-4E0A-BECF-112CF089208B}" keepAlive="1" name="Requête - Calculs_1" description="Connexion à la requête « Calculs_1 » dans le classeur." type="5" refreshedVersion="7" background="1" saveData="1">
    <dbPr connection="Provider=Microsoft.Mashup.OleDb.1;Data Source=$Workbook$;Location=Calculs_1;Extended Properties=&quot;&quot;" command="SELECT * FROM [Calculs_1]"/>
  </connection>
  <connection id="2" xr16:uid="{438FD93B-BA38-4149-87CE-4F4D15D5681E}" keepAlive="1" name="Requête - Calculs_2" description="Connexion à la requête « Calculs_2 » dans le classeur." type="5" refreshedVersion="7" background="1" saveData="1">
    <dbPr connection="Provider=Microsoft.Mashup.OleDb.1;Data Source=$Workbook$;Location=Calculs_2;Extended Properties=&quot;&quot;" command="SELECT * FROM [Calculs_2]"/>
  </connection>
  <connection id="3" xr16:uid="{7006FF9F-48E4-4F15-9FA3-26B979F1361F}" keepAlive="1" name="Requête - Données" description="Connexion à la requête « Données » dans le classeur." type="5" refreshedVersion="0" background="1">
    <dbPr connection="Provider=Microsoft.Mashup.OleDb.1;Data Source=$Workbook$;Location=Données;Extended Properties=&quot;&quot;" command="SELECT * FROM [Données]"/>
  </connection>
  <connection id="4" xr16:uid="{6F2DE725-7A07-4F9F-9416-2E7B9458F611}" keepAlive="1" name="Requête - GT_Barême" description="Connexion à la requête « GT_Barême » dans le classeur." type="5" refreshedVersion="0" background="1">
    <dbPr connection="Provider=Microsoft.Mashup.OleDb.1;Data Source=$Workbook$;Location=GT_Barême;Extended Properties=&quot;&quot;" command="SELECT * FROM [GT_Barême]"/>
  </connection>
  <connection id="5" xr16:uid="{48520262-25A7-44E2-A4EA-A7865E3A218E}" keepAlive="1" name="Requête - T_Barême" description="Connexion à la requête « T_Barême » dans le classeur." type="5" refreshedVersion="0" background="1">
    <dbPr connection="Provider=Microsoft.Mashup.OleDb.1;Data Source=$Workbook$;Location=T_Barême;Extended Properties=&quot;&quot;" command="SELECT * FROM [T_Barême]"/>
  </connection>
</connections>
</file>

<file path=xl/sharedStrings.xml><?xml version="1.0" encoding="utf-8"?>
<sst xmlns="http://schemas.openxmlformats.org/spreadsheetml/2006/main" count="140" uniqueCount="48">
  <si>
    <t>etage 1 3 choix</t>
  </si>
  <si>
    <t>Etage 2 2 choix</t>
  </si>
  <si>
    <t>Justification</t>
  </si>
  <si>
    <t>Proba de l'étage 1</t>
  </si>
  <si>
    <t>Proba de l'étage 2</t>
  </si>
  <si>
    <t>I et C</t>
  </si>
  <si>
    <t>Calcul proba I et C</t>
  </si>
  <si>
    <t>Formule ou principe proba p©</t>
  </si>
  <si>
    <t>Calcul</t>
  </si>
  <si>
    <t>Zinebe</t>
  </si>
  <si>
    <t>Andréa</t>
  </si>
  <si>
    <t>Morgane</t>
  </si>
  <si>
    <t>pS(Cbarre) =0,6 pA(c) = 0,8</t>
  </si>
  <si>
    <t>Lucie</t>
  </si>
  <si>
    <t>Daphnée</t>
  </si>
  <si>
    <t>Clara</t>
  </si>
  <si>
    <t>Chloé G</t>
  </si>
  <si>
    <t>Alizée</t>
  </si>
  <si>
    <t>Maella</t>
  </si>
  <si>
    <t>Candice</t>
  </si>
  <si>
    <t>Axel</t>
  </si>
  <si>
    <t>Aurélie</t>
  </si>
  <si>
    <t>Thomas</t>
  </si>
  <si>
    <t>Eloïse</t>
  </si>
  <si>
    <t>Flavie</t>
  </si>
  <si>
    <t>Lolita</t>
  </si>
  <si>
    <t>Aude</t>
  </si>
  <si>
    <t>Noémie</t>
  </si>
  <si>
    <t>Méline</t>
  </si>
  <si>
    <t>Manon R</t>
  </si>
  <si>
    <t>Julie H</t>
  </si>
  <si>
    <t>Emilie E</t>
  </si>
  <si>
    <t>Ilona</t>
  </si>
  <si>
    <t>Jenny</t>
  </si>
  <si>
    <t>Maurane</t>
  </si>
  <si>
    <t>Julie</t>
  </si>
  <si>
    <t>Nina</t>
  </si>
  <si>
    <t>Léa</t>
  </si>
  <si>
    <t>Barême</t>
  </si>
  <si>
    <t>Compétence</t>
  </si>
  <si>
    <t>S'approprier</t>
  </si>
  <si>
    <t>Réaliser</t>
  </si>
  <si>
    <t>Valider</t>
  </si>
  <si>
    <t>Analyser</t>
  </si>
  <si>
    <t>Communiquer</t>
  </si>
  <si>
    <t>Total</t>
  </si>
  <si>
    <t>Résultat élève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</si>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</sst>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0" xfId="0" applyAlignment="1"/>
    <xf numFmtId="0" fontId="1" fillId="0" borderId="0" xfId="0" applyFont="1" applyAlignment="1"/>
    <xf numFmtId="165" fontId="0" fillId="0" borderId="0" xfId="0" applyNumberFormat="1"/>
  </cellXfs>
  <cellStyles count="1">
    <cellStyle name="Normal" xfId="0" builtinId="0"/>
  </cellStyles>
  <dxfs count="118"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A3AFE42-A272-46A2-84D0-867F701440FE}" autoFormatId="16" applyNumberFormats="0" applyBorderFormats="0" applyFontFormats="0" applyPatternFormats="0" applyAlignmentFormats="0" applyWidthHeightFormats="0">
  <queryTableRefresh nextId="30">
    <queryTableFields count="29">
      <queryTableField id="1" name="Compétence" tableColumnId="1"/>
      <queryTableField id="2" name="Zinebe" tableColumnId="2"/>
      <queryTableField id="3" name="Andréa" tableColumnId="3"/>
      <queryTableField id="4" name="Morgane" tableColumnId="4"/>
      <queryTableField id="5" name="Lucie" tableColumnId="5"/>
      <queryTableField id="6" name="Daphnée" tableColumnId="6"/>
      <queryTableField id="7" name="Clara" tableColumnId="7"/>
      <queryTableField id="8" name="Chloé G" tableColumnId="8"/>
      <queryTableField id="9" name="Alizée" tableColumnId="9"/>
      <queryTableField id="10" name="Maella" tableColumnId="10"/>
      <queryTableField id="11" name="Candice" tableColumnId="11"/>
      <queryTableField id="12" name="Axel" tableColumnId="12"/>
      <queryTableField id="13" name="Aurélie" tableColumnId="13"/>
      <queryTableField id="14" name="Thomas" tableColumnId="14"/>
      <queryTableField id="15" name="Eloïse" tableColumnId="15"/>
      <queryTableField id="16" name="Flavie" tableColumnId="16"/>
      <queryTableField id="17" name="Lolita" tableColumnId="17"/>
      <queryTableField id="18" name="Aude" tableColumnId="18"/>
      <queryTableField id="19" name="Noémie" tableColumnId="19"/>
      <queryTableField id="20" name="Méline" tableColumnId="20"/>
      <queryTableField id="21" name="Manon R" tableColumnId="21"/>
      <queryTableField id="22" name="Julie H" tableColumnId="22"/>
      <queryTableField id="23" name="Emilie E" tableColumnId="23"/>
      <queryTableField id="24" name="Ilona" tableColumnId="24"/>
      <queryTableField id="25" name="Jenny" tableColumnId="25"/>
      <queryTableField id="26" name="Maurane" tableColumnId="26"/>
      <queryTableField id="27" name="Julie" tableColumnId="27"/>
      <queryTableField id="28" name="Nina" tableColumnId="28"/>
      <queryTableField id="29" name="Léa" tableColumnId="2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490AEC2A-E323-42FF-97B3-8C5086022039}" autoFormatId="16" applyNumberFormats="0" applyBorderFormats="0" applyFontFormats="0" applyPatternFormats="0" applyAlignmentFormats="0" applyWidthHeightFormats="0">
  <queryTableRefresh nextId="29">
    <queryTableFields count="28">
      <queryTableField id="1" name="Zinebe" tableColumnId="1"/>
      <queryTableField id="2" name="Andréa" tableColumnId="2"/>
      <queryTableField id="3" name="Morgane" tableColumnId="3"/>
      <queryTableField id="4" name="Lucie" tableColumnId="4"/>
      <queryTableField id="5" name="Daphnée" tableColumnId="5"/>
      <queryTableField id="6" name="Clara" tableColumnId="6"/>
      <queryTableField id="7" name="Chloé G" tableColumnId="7"/>
      <queryTableField id="8" name="Alizée" tableColumnId="8"/>
      <queryTableField id="9" name="Maella" tableColumnId="9"/>
      <queryTableField id="10" name="Candice" tableColumnId="10"/>
      <queryTableField id="11" name="Axel" tableColumnId="11"/>
      <queryTableField id="12" name="Aurélie" tableColumnId="12"/>
      <queryTableField id="13" name="Thomas" tableColumnId="13"/>
      <queryTableField id="14" name="Eloïse" tableColumnId="14"/>
      <queryTableField id="15" name="Flavie" tableColumnId="15"/>
      <queryTableField id="16" name="Lolita" tableColumnId="16"/>
      <queryTableField id="17" name="Aude" tableColumnId="17"/>
      <queryTableField id="18" name="Noémie" tableColumnId="18"/>
      <queryTableField id="19" name="Méline" tableColumnId="19"/>
      <queryTableField id="20" name="Manon R" tableColumnId="20"/>
      <queryTableField id="21" name="Julie H" tableColumnId="21"/>
      <queryTableField id="22" name="Emilie E" tableColumnId="22"/>
      <queryTableField id="23" name="Ilona" tableColumnId="23"/>
      <queryTableField id="24" name="Jenny" tableColumnId="24"/>
      <queryTableField id="25" name="Maurane" tableColumnId="25"/>
      <queryTableField id="26" name="Julie" tableColumnId="26"/>
      <queryTableField id="27" name="Nina" tableColumnId="27"/>
      <queryTableField id="28" name="Léa" tableColumnId="2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3D735B-1EEF-438F-8F5E-1A771895B7BA}" name="Données" displayName="Données" ref="A5:AE18" totalsRowShown="0" headerRowDxfId="86" dataDxfId="85">
  <autoFilter ref="A5:AE18" xr:uid="{893D735B-1EEF-438F-8F5E-1A771895B7BA}"/>
  <tableColumns count="31">
    <tableColumn id="1" xr3:uid="{39E5FF22-1E22-4E63-BC69-8CFE7BB6140F}" name="Attendu" dataDxfId="117"/>
    <tableColumn id="2" xr3:uid="{F507BA60-1A83-44E7-AE8D-65A1EFDC814B}" name="Barême" dataDxfId="116"/>
    <tableColumn id="3" xr3:uid="{8AE7BFA5-3879-4F34-A922-AC87CD37F7C1}" name="Compétence" dataDxfId="115"/>
    <tableColumn id="4" xr3:uid="{C997F8BA-9D22-4125-BEE6-B8C3A476622B}" name="Zinebe" dataDxfId="114"/>
    <tableColumn id="5" xr3:uid="{56092D7A-D7C9-4E99-980B-4C87D667CFD3}" name="Andréa" dataDxfId="113"/>
    <tableColumn id="6" xr3:uid="{90402A91-46EA-4FD0-94B4-C68546812B7B}" name="Morgane" dataDxfId="112"/>
    <tableColumn id="7" xr3:uid="{CDB2D70C-5A78-4F5A-BDCE-BF2712C62E2A}" name="Lucie" dataDxfId="111"/>
    <tableColumn id="8" xr3:uid="{EE9AB4E5-DC81-4496-AFDB-B7BD488897B0}" name="Daphnée" dataDxfId="110"/>
    <tableColumn id="9" xr3:uid="{CAB984DF-E957-468E-B0A2-C51203B69C6C}" name="Clara" dataDxfId="109"/>
    <tableColumn id="10" xr3:uid="{71571F6A-FDB8-47FF-83DC-418C74E5A909}" name="Chloé G" dataDxfId="108"/>
    <tableColumn id="11" xr3:uid="{BF57E2D1-72EC-44E4-95FE-09A2A16CB83C}" name="Alizée" dataDxfId="107"/>
    <tableColumn id="12" xr3:uid="{05E94A1D-5371-4E7F-97D9-31322071EC4E}" name="Maella" dataDxfId="106"/>
    <tableColumn id="13" xr3:uid="{10B269F7-080D-41E4-8763-8FEAA8B79CBD}" name="Candice" dataDxfId="105"/>
    <tableColumn id="14" xr3:uid="{87B0ABFB-B1B8-4D0B-A443-26BC0BF132F1}" name="Axel" dataDxfId="104"/>
    <tableColumn id="15" xr3:uid="{2FD1ECE5-2874-4BD4-B419-0A025BCC1D65}" name="Aurélie" dataDxfId="103"/>
    <tableColumn id="16" xr3:uid="{75C04E8D-F1D7-4283-B1A7-98D539535F3B}" name="Thomas" dataDxfId="102"/>
    <tableColumn id="17" xr3:uid="{947CB8AA-9613-42DB-A92B-1C1C2E3C997C}" name="Eloïse" dataDxfId="101"/>
    <tableColumn id="18" xr3:uid="{5BB5E345-F98D-4FDF-B4E9-31B33EDFD7B2}" name="Flavie" dataDxfId="100"/>
    <tableColumn id="19" xr3:uid="{F9651572-5932-47D0-A7E1-B21314F801EA}" name="Lolita" dataDxfId="99"/>
    <tableColumn id="20" xr3:uid="{418E7668-7FD7-4DEC-8D70-F021C02B4560}" name="Aude" dataDxfId="98"/>
    <tableColumn id="21" xr3:uid="{26481300-B0B8-4F0F-83E4-394ABEAA6C2C}" name="Noémie" dataDxfId="97"/>
    <tableColumn id="22" xr3:uid="{7461032E-B709-40E7-942B-0E093721EF7C}" name="Méline" dataDxfId="96"/>
    <tableColumn id="23" xr3:uid="{B8EC1469-0E80-4017-B358-6DFD22B72720}" name="Manon R" dataDxfId="95"/>
    <tableColumn id="24" xr3:uid="{F8A97ADB-2123-43D0-86B9-9D783CD0BE2B}" name="Julie H" dataDxfId="94"/>
    <tableColumn id="25" xr3:uid="{5BE7B4C7-9688-490F-AC26-5692A57A97FD}" name="Emilie E" dataDxfId="93"/>
    <tableColumn id="26" xr3:uid="{B01F3E50-B2C2-46AF-9932-56110A6F3B16}" name="Ilona" dataDxfId="92"/>
    <tableColumn id="27" xr3:uid="{356F0636-0A50-4251-B211-5EEE600008DE}" name="Jenny" dataDxfId="91"/>
    <tableColumn id="28" xr3:uid="{27D24EDB-A38E-45ED-B8B3-AB176528CAF6}" name="Maurane" dataDxfId="90"/>
    <tableColumn id="29" xr3:uid="{3579A480-A6AD-4B6E-BF8C-C85BE1FFA7F6}" name="Julie" dataDxfId="89"/>
    <tableColumn id="30" xr3:uid="{8D093C29-AA02-42A5-A4CD-7AB7457BC7DE}" name="Nina" dataDxfId="88"/>
    <tableColumn id="31" xr3:uid="{88D355B8-BBE0-4731-8876-B2A1F9C75444}" name="Léa" dataDxfId="8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90FBF8-145F-436C-95FA-E010FA36654C}" name="Calculs_2" displayName="Calculs_2" ref="A4:AC10" tableType="queryTable" totalsRowCount="1">
  <autoFilter ref="A4:AC9" xr:uid="{1890FBF8-145F-436C-95FA-E010FA36654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B4789543-6C2E-4CDB-87AC-04999104E3D5}" uniqueName="1" name="Compétence" totalsRowLabel="Total" queryTableFieldId="1"/>
    <tableColumn id="2" xr3:uid="{322D5244-0EF1-4F21-A2E5-A5D0D95031C4}" uniqueName="2" name="Zinebe" totalsRowFunction="sum" queryTableFieldId="2" dataDxfId="84" totalsRowDxfId="27"/>
    <tableColumn id="3" xr3:uid="{730C85BC-4D6D-40E9-A9FE-53839277E72C}" uniqueName="3" name="Andréa" totalsRowFunction="sum" queryTableFieldId="3" dataDxfId="83" totalsRowDxfId="26"/>
    <tableColumn id="4" xr3:uid="{A767CEB6-4217-4491-81E6-C1168E1482AD}" uniqueName="4" name="Morgane" totalsRowFunction="sum" queryTableFieldId="4" dataDxfId="82" totalsRowDxfId="25"/>
    <tableColumn id="5" xr3:uid="{DC7A4805-01F0-41DE-A1B4-2E8950B4EF48}" uniqueName="5" name="Lucie" totalsRowFunction="sum" queryTableFieldId="5" dataDxfId="81" totalsRowDxfId="24"/>
    <tableColumn id="6" xr3:uid="{76732F25-8564-4540-A391-C1C1AE4AF479}" uniqueName="6" name="Daphnée" totalsRowFunction="sum" queryTableFieldId="6" dataDxfId="80" totalsRowDxfId="23"/>
    <tableColumn id="7" xr3:uid="{911CA0F1-B102-41E9-B198-E100212F7813}" uniqueName="7" name="Clara" totalsRowFunction="sum" queryTableFieldId="7" dataDxfId="79" totalsRowDxfId="22"/>
    <tableColumn id="8" xr3:uid="{C267CB1A-BCFD-43C8-B2D9-35859DF56EDB}" uniqueName="8" name="Chloé G" totalsRowFunction="sum" queryTableFieldId="8" dataDxfId="78" totalsRowDxfId="21"/>
    <tableColumn id="9" xr3:uid="{FA4B2F22-CE1F-4D20-A313-1E57D2657C5C}" uniqueName="9" name="Alizée" totalsRowFunction="sum" queryTableFieldId="9" dataDxfId="77" totalsRowDxfId="20"/>
    <tableColumn id="10" xr3:uid="{4AD76DB1-AC1D-4798-A81B-766223D98ED2}" uniqueName="10" name="Maella" totalsRowFunction="sum" queryTableFieldId="10" dataDxfId="76" totalsRowDxfId="19"/>
    <tableColumn id="11" xr3:uid="{25A9FD60-CA78-471C-B2F5-3E28F01FF23C}" uniqueName="11" name="Candice" totalsRowFunction="sum" queryTableFieldId="11" dataDxfId="75" totalsRowDxfId="18"/>
    <tableColumn id="12" xr3:uid="{D587B686-3D6C-461A-962E-6C46E78EE0CC}" uniqueName="12" name="Axel" totalsRowFunction="sum" queryTableFieldId="12" dataDxfId="74" totalsRowDxfId="17"/>
    <tableColumn id="13" xr3:uid="{E9CD09B8-F8CD-4C82-95EC-92548AEF08FF}" uniqueName="13" name="Aurélie" totalsRowFunction="sum" queryTableFieldId="13" dataDxfId="73" totalsRowDxfId="16"/>
    <tableColumn id="14" xr3:uid="{AD2DD117-22C3-40A5-815C-E8782294E9F6}" uniqueName="14" name="Thomas" totalsRowFunction="sum" queryTableFieldId="14" dataDxfId="72" totalsRowDxfId="15"/>
    <tableColumn id="15" xr3:uid="{C29446A2-A520-4B72-A7BC-68050B51534B}" uniqueName="15" name="Eloïse" totalsRowFunction="sum" queryTableFieldId="15" dataDxfId="71" totalsRowDxfId="14"/>
    <tableColumn id="16" xr3:uid="{7ADCB949-1AE1-4DBF-8521-C69B56E1B6BF}" uniqueName="16" name="Flavie" totalsRowFunction="sum" queryTableFieldId="16" dataDxfId="70" totalsRowDxfId="13"/>
    <tableColumn id="17" xr3:uid="{BAC5A8AA-FAB1-47A2-9EC2-EF3507E21368}" uniqueName="17" name="Lolita" totalsRowFunction="sum" queryTableFieldId="17" dataDxfId="69" totalsRowDxfId="12"/>
    <tableColumn id="18" xr3:uid="{F2579027-5D40-4D6A-830F-883A298E83CD}" uniqueName="18" name="Aude" totalsRowFunction="sum" queryTableFieldId="18" dataDxfId="68" totalsRowDxfId="11"/>
    <tableColumn id="19" xr3:uid="{8D449639-5727-41D7-A2D1-3C3ED2F43173}" uniqueName="19" name="Noémie" totalsRowFunction="sum" queryTableFieldId="19" dataDxfId="67" totalsRowDxfId="10"/>
    <tableColumn id="20" xr3:uid="{19C0C925-65A2-4BA4-AA25-16C52CEE5692}" uniqueName="20" name="Méline" totalsRowFunction="sum" queryTableFieldId="20" dataDxfId="66" totalsRowDxfId="9"/>
    <tableColumn id="21" xr3:uid="{8E2B7272-D1C4-4153-9665-3CF3C6722E3A}" uniqueName="21" name="Manon R" totalsRowFunction="sum" queryTableFieldId="21" dataDxfId="65" totalsRowDxfId="8"/>
    <tableColumn id="22" xr3:uid="{2E88B161-A0C9-4B71-A1F6-1AE5E6766076}" uniqueName="22" name="Julie H" totalsRowFunction="sum" queryTableFieldId="22" dataDxfId="64" totalsRowDxfId="7"/>
    <tableColumn id="23" xr3:uid="{27401972-A17F-4595-BB25-9F130FE70987}" uniqueName="23" name="Emilie E" totalsRowFunction="sum" queryTableFieldId="23" dataDxfId="63" totalsRowDxfId="6"/>
    <tableColumn id="24" xr3:uid="{53FD792D-E6D9-4767-AF59-9C9BB142BDC8}" uniqueName="24" name="Ilona" totalsRowFunction="sum" queryTableFieldId="24" dataDxfId="62" totalsRowDxfId="5"/>
    <tableColumn id="25" xr3:uid="{5531511A-BC2F-4111-A45F-14AB46DB30D3}" uniqueName="25" name="Jenny" totalsRowFunction="sum" queryTableFieldId="25" dataDxfId="61" totalsRowDxfId="4"/>
    <tableColumn id="26" xr3:uid="{10EBBD46-465F-4B01-850F-241A602BF17B}" uniqueName="26" name="Maurane" totalsRowFunction="sum" queryTableFieldId="26" dataDxfId="60" totalsRowDxfId="3"/>
    <tableColumn id="27" xr3:uid="{57F793F9-8201-4596-95B3-EBA1B24D7A8D}" uniqueName="27" name="Julie" totalsRowFunction="sum" queryTableFieldId="27" dataDxfId="59" totalsRowDxfId="2"/>
    <tableColumn id="28" xr3:uid="{A3AE4141-4AD8-4B3B-9981-41520974B14E}" uniqueName="28" name="Nina" totalsRowFunction="sum" queryTableFieldId="28" dataDxfId="58" totalsRowDxfId="1"/>
    <tableColumn id="29" xr3:uid="{B1E82CA3-502E-46E7-9B18-FFBEC339D45E}" uniqueName="29" name="Léa" totalsRowFunction="sum" queryTableFieldId="29" dataDxfId="57" totalsRow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DB9E1A-0A2A-4DFC-A501-51A0612F26AB}" name="Calculs_1" displayName="Calculs_1" ref="B1:AC2" tableType="queryTable" totalsRowShown="0" dataDxfId="28">
  <autoFilter ref="B1:AC2" xr:uid="{FCDB9E1A-0A2A-4DFC-A501-51A0612F26A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</autoFilter>
  <tableColumns count="28">
    <tableColumn id="1" xr3:uid="{F1B6052B-768D-4D1E-898B-B1998C8DF15F}" uniqueName="1" name="Zinebe" queryTableFieldId="1" dataDxfId="56"/>
    <tableColumn id="2" xr3:uid="{4C496F16-C52F-468E-BE7F-1769597C7555}" uniqueName="2" name="Andréa" queryTableFieldId="2" dataDxfId="55"/>
    <tableColumn id="3" xr3:uid="{3C614EB3-0CF7-4D96-A759-23E94111AAE1}" uniqueName="3" name="Morgane" queryTableFieldId="3" dataDxfId="54"/>
    <tableColumn id="4" xr3:uid="{65AE951B-1772-4C98-882D-6A61A27CA786}" uniqueName="4" name="Lucie" queryTableFieldId="4" dataDxfId="53"/>
    <tableColumn id="5" xr3:uid="{505D7297-4EF6-459D-8AD9-C3048A86360A}" uniqueName="5" name="Daphnée" queryTableFieldId="5" dataDxfId="52"/>
    <tableColumn id="6" xr3:uid="{E5F2E86A-CD51-4393-A6A6-9850CF421CC7}" uniqueName="6" name="Clara" queryTableFieldId="6" dataDxfId="51"/>
    <tableColumn id="7" xr3:uid="{06DEC294-DA89-4CF2-A057-35578B0F6709}" uniqueName="7" name="Chloé G" queryTableFieldId="7" dataDxfId="50"/>
    <tableColumn id="8" xr3:uid="{61B00AA1-1FD7-42A0-9E63-024B63E4B559}" uniqueName="8" name="Alizée" queryTableFieldId="8" dataDxfId="49"/>
    <tableColumn id="9" xr3:uid="{7FBDA09F-7A94-45C1-AE8B-58718B7DA68C}" uniqueName="9" name="Maella" queryTableFieldId="9" dataDxfId="48"/>
    <tableColumn id="10" xr3:uid="{F9FC4A92-E336-46D2-8623-CAA7D74DFD43}" uniqueName="10" name="Candice" queryTableFieldId="10" dataDxfId="47"/>
    <tableColumn id="11" xr3:uid="{BCEBD801-FEB2-4B63-98BA-208A9A2964DB}" uniqueName="11" name="Axel" queryTableFieldId="11" dataDxfId="46"/>
    <tableColumn id="12" xr3:uid="{EDB84C4A-4828-446C-AB4A-D742B56F83F1}" uniqueName="12" name="Aurélie" queryTableFieldId="12" dataDxfId="45"/>
    <tableColumn id="13" xr3:uid="{E0BB3234-0BC6-4EE1-A995-44A71BBBB6E6}" uniqueName="13" name="Thomas" queryTableFieldId="13" dataDxfId="44"/>
    <tableColumn id="14" xr3:uid="{9FBA96D6-C121-492B-AB95-714027E0620D}" uniqueName="14" name="Eloïse" queryTableFieldId="14" dataDxfId="43"/>
    <tableColumn id="15" xr3:uid="{680590BB-D3FE-4F84-98C0-A402020EBAE7}" uniqueName="15" name="Flavie" queryTableFieldId="15" dataDxfId="42"/>
    <tableColumn id="16" xr3:uid="{C6D35D93-2149-4F92-9DE8-2D180117D805}" uniqueName="16" name="Lolita" queryTableFieldId="16" dataDxfId="41"/>
    <tableColumn id="17" xr3:uid="{C3F7687F-1464-40B3-A7BB-F1CE534C3A31}" uniqueName="17" name="Aude" queryTableFieldId="17" dataDxfId="40"/>
    <tableColumn id="18" xr3:uid="{2897483A-B761-4FD1-A39D-EEC3DAC7E36C}" uniqueName="18" name="Noémie" queryTableFieldId="18" dataDxfId="39"/>
    <tableColumn id="19" xr3:uid="{B55E9252-4BFB-4C09-A2ED-65349A08E794}" uniqueName="19" name="Méline" queryTableFieldId="19" dataDxfId="38"/>
    <tableColumn id="20" xr3:uid="{C7AE274B-A559-4AFB-95BB-C6198B01426E}" uniqueName="20" name="Manon R" queryTableFieldId="20" dataDxfId="37"/>
    <tableColumn id="21" xr3:uid="{C6DA6F0C-2B40-46E2-A591-EAEB075DE26F}" uniqueName="21" name="Julie H" queryTableFieldId="21" dataDxfId="36"/>
    <tableColumn id="22" xr3:uid="{8B019AD8-1C85-4DEC-9332-8EB4174E8207}" uniqueName="22" name="Emilie E" queryTableFieldId="22" dataDxfId="35"/>
    <tableColumn id="23" xr3:uid="{31232D1D-6E30-4914-9F16-4F43D600CEC4}" uniqueName="23" name="Ilona" queryTableFieldId="23" dataDxfId="34"/>
    <tableColumn id="24" xr3:uid="{D5B424A2-0E4F-44A9-B432-CD688C4C4C17}" uniqueName="24" name="Jenny" queryTableFieldId="24" dataDxfId="33"/>
    <tableColumn id="25" xr3:uid="{B1798A29-0993-4FBF-9D1B-AD3C61014807}" uniqueName="25" name="Maurane" queryTableFieldId="25" dataDxfId="32"/>
    <tableColumn id="26" xr3:uid="{8D2D54A6-FA39-49EB-BFAE-7FB6578D06E6}" uniqueName="26" name="Julie" queryTableFieldId="26" dataDxfId="31"/>
    <tableColumn id="27" xr3:uid="{9419606A-D849-4AED-9F02-37157018B730}" uniqueName="27" name="Nina" queryTableFieldId="27" dataDxfId="30"/>
    <tableColumn id="28" xr3:uid="{1AEF5E97-E825-482F-B9CC-9B73437DE492}" uniqueName="28" name="Léa" queryTableFieldId="28" dataDxfId="29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AE29"/>
  <sheetViews>
    <sheetView workbookViewId="0">
      <pane xSplit="1" topLeftCell="B1" activePane="topRight" state="frozen"/>
      <selection activeCell="A4" sqref="A4"/>
      <selection pane="topRight" activeCell="D25" sqref="D25:D29"/>
    </sheetView>
  </sheetViews>
  <sheetFormatPr baseColWidth="10" defaultRowHeight="15" x14ac:dyDescent="0.25"/>
  <cols>
    <col min="1" max="1" width="28.28515625" style="14" bestFit="1" customWidth="1"/>
    <col min="2" max="2" width="13.7109375" style="14" bestFit="1" customWidth="1"/>
    <col min="3" max="3" width="14.5703125" style="14" bestFit="1" customWidth="1"/>
    <col min="4" max="26" width="12" style="14" bestFit="1" customWidth="1"/>
    <col min="27" max="27" width="11" style="14" bestFit="1" customWidth="1"/>
    <col min="28" max="29" width="12" style="14" bestFit="1" customWidth="1"/>
    <col min="30" max="30" width="7.42578125" style="14" bestFit="1" customWidth="1"/>
    <col min="31" max="31" width="12" style="14" bestFit="1" customWidth="1"/>
    <col min="32" max="16384" width="11.42578125" style="14"/>
  </cols>
  <sheetData>
    <row r="5" spans="1:31" x14ac:dyDescent="0.25">
      <c r="A5" s="14" t="s">
        <v>47</v>
      </c>
      <c r="B5" s="14" t="s">
        <v>38</v>
      </c>
      <c r="C5" s="14" t="s">
        <v>39</v>
      </c>
      <c r="D5" s="14" t="s">
        <v>9</v>
      </c>
      <c r="E5" s="14" t="s">
        <v>10</v>
      </c>
      <c r="F5" s="14" t="s">
        <v>11</v>
      </c>
      <c r="G5" s="14" t="s">
        <v>13</v>
      </c>
      <c r="H5" s="14" t="s">
        <v>14</v>
      </c>
      <c r="I5" s="14" t="s">
        <v>15</v>
      </c>
      <c r="J5" s="14" t="s">
        <v>16</v>
      </c>
      <c r="K5" s="14" t="s">
        <v>17</v>
      </c>
      <c r="L5" s="14" t="s">
        <v>18</v>
      </c>
      <c r="M5" s="14" t="s">
        <v>19</v>
      </c>
      <c r="N5" s="14" t="s">
        <v>20</v>
      </c>
      <c r="O5" s="14" t="s">
        <v>21</v>
      </c>
      <c r="P5" s="14" t="s">
        <v>22</v>
      </c>
      <c r="Q5" s="14" t="s">
        <v>23</v>
      </c>
      <c r="R5" s="14" t="s">
        <v>24</v>
      </c>
      <c r="S5" s="14" t="s">
        <v>25</v>
      </c>
      <c r="T5" s="14" t="s">
        <v>26</v>
      </c>
      <c r="U5" s="14" t="s">
        <v>27</v>
      </c>
      <c r="V5" s="14" t="s">
        <v>28</v>
      </c>
      <c r="W5" s="14" t="s">
        <v>29</v>
      </c>
      <c r="X5" s="14" t="s">
        <v>30</v>
      </c>
      <c r="Y5" s="14" t="s">
        <v>31</v>
      </c>
      <c r="Z5" s="14" t="s">
        <v>32</v>
      </c>
      <c r="AA5" s="14" t="s">
        <v>33</v>
      </c>
      <c r="AB5" s="14" t="s">
        <v>34</v>
      </c>
      <c r="AC5" s="14" t="s">
        <v>35</v>
      </c>
      <c r="AD5" s="14" t="s">
        <v>36</v>
      </c>
      <c r="AE5" s="14" t="s">
        <v>37</v>
      </c>
    </row>
    <row r="6" spans="1:31" x14ac:dyDescent="0.25">
      <c r="A6" s="14" t="s">
        <v>0</v>
      </c>
      <c r="B6" s="14">
        <v>1</v>
      </c>
      <c r="C6" s="14" t="s">
        <v>40</v>
      </c>
      <c r="D6" s="14">
        <v>3</v>
      </c>
      <c r="E6" s="14">
        <v>3</v>
      </c>
      <c r="F6" s="14">
        <v>3</v>
      </c>
      <c r="G6" s="14">
        <v>3</v>
      </c>
      <c r="H6" s="14">
        <v>3</v>
      </c>
      <c r="I6" s="14">
        <v>3</v>
      </c>
      <c r="J6" s="14">
        <v>3</v>
      </c>
      <c r="K6" s="14">
        <v>3</v>
      </c>
      <c r="L6" s="14">
        <v>3</v>
      </c>
      <c r="M6" s="14">
        <v>3</v>
      </c>
      <c r="N6" s="14">
        <v>3</v>
      </c>
      <c r="O6" s="14">
        <v>3</v>
      </c>
      <c r="P6" s="14">
        <v>3</v>
      </c>
      <c r="Q6" s="14">
        <v>3</v>
      </c>
      <c r="R6" s="14">
        <v>3</v>
      </c>
      <c r="S6" s="14">
        <v>3</v>
      </c>
      <c r="T6" s="14">
        <v>3</v>
      </c>
      <c r="U6" s="14">
        <v>3</v>
      </c>
      <c r="V6" s="14">
        <v>3</v>
      </c>
      <c r="W6" s="14">
        <v>3</v>
      </c>
      <c r="X6" s="14">
        <v>3</v>
      </c>
      <c r="Y6" s="14">
        <v>3</v>
      </c>
      <c r="Z6" s="14">
        <v>3</v>
      </c>
      <c r="AA6" s="14">
        <v>2</v>
      </c>
      <c r="AB6" s="14">
        <v>3</v>
      </c>
      <c r="AC6" s="14">
        <v>3</v>
      </c>
      <c r="AD6" s="14">
        <v>3</v>
      </c>
      <c r="AE6" s="14">
        <v>2</v>
      </c>
    </row>
    <row r="7" spans="1:31" x14ac:dyDescent="0.25">
      <c r="A7" s="14" t="s">
        <v>1</v>
      </c>
      <c r="B7" s="14">
        <v>1</v>
      </c>
      <c r="C7" s="14" t="s">
        <v>43</v>
      </c>
      <c r="D7" s="14">
        <v>3</v>
      </c>
      <c r="E7" s="14">
        <v>3</v>
      </c>
      <c r="F7" s="14">
        <v>3</v>
      </c>
      <c r="G7" s="14">
        <v>3</v>
      </c>
      <c r="H7" s="14">
        <v>3</v>
      </c>
      <c r="I7" s="14">
        <v>3</v>
      </c>
      <c r="J7" s="14">
        <v>3</v>
      </c>
      <c r="K7" s="14">
        <v>3</v>
      </c>
      <c r="L7" s="14">
        <v>3</v>
      </c>
      <c r="M7" s="14">
        <v>3</v>
      </c>
      <c r="N7" s="14">
        <v>3</v>
      </c>
      <c r="O7" s="14">
        <v>3</v>
      </c>
      <c r="P7" s="14">
        <v>3</v>
      </c>
      <c r="Q7" s="14">
        <v>3</v>
      </c>
      <c r="R7" s="14">
        <v>3</v>
      </c>
      <c r="S7" s="14">
        <v>3</v>
      </c>
      <c r="T7" s="14">
        <v>3</v>
      </c>
      <c r="U7" s="14">
        <v>1</v>
      </c>
      <c r="V7" s="14">
        <v>3</v>
      </c>
      <c r="W7" s="14">
        <v>3</v>
      </c>
      <c r="X7" s="14">
        <v>3</v>
      </c>
      <c r="Y7" s="14">
        <v>3</v>
      </c>
      <c r="Z7" s="14">
        <v>3</v>
      </c>
      <c r="AA7" s="14">
        <v>0</v>
      </c>
      <c r="AB7" s="14">
        <v>3</v>
      </c>
      <c r="AC7" s="14">
        <v>3</v>
      </c>
      <c r="AD7" s="14">
        <v>3</v>
      </c>
      <c r="AE7" s="14">
        <v>3</v>
      </c>
    </row>
    <row r="8" spans="1:31" x14ac:dyDescent="0.25">
      <c r="A8" s="14" t="s">
        <v>2</v>
      </c>
      <c r="B8" s="14">
        <v>1</v>
      </c>
      <c r="C8" s="14" t="s">
        <v>41</v>
      </c>
      <c r="D8" s="14">
        <v>3</v>
      </c>
      <c r="E8" s="14">
        <v>0</v>
      </c>
      <c r="F8" s="14">
        <v>0</v>
      </c>
      <c r="G8" s="14">
        <v>1</v>
      </c>
      <c r="H8" s="14">
        <v>0</v>
      </c>
      <c r="I8" s="14">
        <v>0</v>
      </c>
      <c r="J8" s="14">
        <v>1</v>
      </c>
      <c r="K8" s="14">
        <v>3</v>
      </c>
      <c r="L8" s="14">
        <v>3</v>
      </c>
      <c r="M8" s="14">
        <v>3</v>
      </c>
      <c r="N8" s="14">
        <v>0</v>
      </c>
      <c r="O8" s="14">
        <v>0</v>
      </c>
      <c r="P8" s="14">
        <v>0</v>
      </c>
      <c r="Q8" s="14">
        <v>3</v>
      </c>
      <c r="R8" s="14">
        <v>0</v>
      </c>
      <c r="S8" s="14">
        <v>0</v>
      </c>
      <c r="T8" s="14">
        <v>0</v>
      </c>
      <c r="U8" s="14">
        <v>2</v>
      </c>
      <c r="V8" s="14">
        <v>0</v>
      </c>
      <c r="W8" s="14">
        <v>3</v>
      </c>
      <c r="X8" s="14">
        <v>0</v>
      </c>
      <c r="Y8" s="14">
        <v>0</v>
      </c>
      <c r="Z8" s="14">
        <v>0</v>
      </c>
      <c r="AA8" s="14">
        <v>0</v>
      </c>
      <c r="AB8" s="14">
        <v>0</v>
      </c>
      <c r="AC8" s="14">
        <v>0</v>
      </c>
      <c r="AD8" s="14">
        <v>3</v>
      </c>
      <c r="AE8" s="14">
        <v>0</v>
      </c>
    </row>
    <row r="9" spans="1:31" x14ac:dyDescent="0.25">
      <c r="A9" s="14" t="s">
        <v>3</v>
      </c>
      <c r="B9" s="14">
        <v>1</v>
      </c>
      <c r="C9" s="14" t="s">
        <v>40</v>
      </c>
      <c r="D9" s="14">
        <v>2</v>
      </c>
      <c r="E9" s="14">
        <v>2</v>
      </c>
      <c r="F9" s="14">
        <v>2</v>
      </c>
      <c r="G9" s="14">
        <v>2</v>
      </c>
      <c r="H9" s="14">
        <v>1</v>
      </c>
      <c r="I9" s="14">
        <v>2</v>
      </c>
      <c r="J9" s="14">
        <v>2</v>
      </c>
      <c r="K9" s="14">
        <v>1</v>
      </c>
      <c r="L9" s="14">
        <v>2</v>
      </c>
      <c r="M9" s="14">
        <v>2</v>
      </c>
      <c r="N9" s="14">
        <v>2</v>
      </c>
      <c r="O9" s="14">
        <v>2</v>
      </c>
      <c r="P9" s="14">
        <v>1</v>
      </c>
      <c r="Q9" s="14">
        <v>3</v>
      </c>
      <c r="R9" s="14">
        <v>2</v>
      </c>
      <c r="S9" s="14">
        <v>0</v>
      </c>
      <c r="T9" s="14">
        <v>1</v>
      </c>
      <c r="U9" s="14">
        <v>1</v>
      </c>
      <c r="V9" s="14">
        <v>0</v>
      </c>
      <c r="W9" s="14">
        <v>0</v>
      </c>
      <c r="X9" s="14">
        <v>2</v>
      </c>
      <c r="Y9" s="14">
        <v>2</v>
      </c>
      <c r="Z9" s="14">
        <v>1</v>
      </c>
      <c r="AA9" s="14">
        <v>1</v>
      </c>
      <c r="AB9" s="14">
        <v>1</v>
      </c>
      <c r="AC9" s="14">
        <v>1</v>
      </c>
      <c r="AD9" s="14">
        <v>3</v>
      </c>
      <c r="AE9" s="14">
        <v>2</v>
      </c>
    </row>
    <row r="10" spans="1:31" x14ac:dyDescent="0.25">
      <c r="A10" s="14" t="s">
        <v>2</v>
      </c>
      <c r="B10" s="14">
        <v>0.5</v>
      </c>
      <c r="C10" s="14" t="s">
        <v>44</v>
      </c>
      <c r="D10" s="14">
        <v>1</v>
      </c>
      <c r="E10" s="14">
        <v>1</v>
      </c>
      <c r="F10" s="14">
        <v>1</v>
      </c>
      <c r="G10" s="14">
        <v>1</v>
      </c>
      <c r="H10" s="14">
        <v>0</v>
      </c>
      <c r="I10" s="14">
        <v>0</v>
      </c>
      <c r="J10" s="14">
        <v>0</v>
      </c>
      <c r="K10" s="14">
        <v>0</v>
      </c>
      <c r="L10" s="14">
        <v>1</v>
      </c>
      <c r="M10" s="14">
        <v>3</v>
      </c>
      <c r="N10" s="14">
        <v>2</v>
      </c>
      <c r="O10" s="14">
        <v>0</v>
      </c>
      <c r="P10" s="14">
        <v>0</v>
      </c>
      <c r="Q10" s="14">
        <v>2</v>
      </c>
      <c r="R10" s="14">
        <v>2</v>
      </c>
      <c r="S10" s="14">
        <v>1</v>
      </c>
      <c r="T10" s="14">
        <v>1</v>
      </c>
      <c r="U10" s="14">
        <v>0</v>
      </c>
      <c r="V10" s="14">
        <v>0</v>
      </c>
      <c r="W10" s="14">
        <v>0</v>
      </c>
      <c r="X10" s="14">
        <v>1</v>
      </c>
      <c r="Y10" s="14">
        <v>0</v>
      </c>
      <c r="Z10" s="14">
        <v>0</v>
      </c>
      <c r="AA10" s="14">
        <v>0</v>
      </c>
      <c r="AB10" s="14">
        <v>2</v>
      </c>
      <c r="AC10" s="14">
        <v>0</v>
      </c>
      <c r="AD10" s="14">
        <v>3</v>
      </c>
      <c r="AE10" s="14">
        <v>1</v>
      </c>
    </row>
    <row r="11" spans="1:31" x14ac:dyDescent="0.25">
      <c r="A11" s="14" t="s">
        <v>4</v>
      </c>
      <c r="B11" s="14">
        <v>1</v>
      </c>
      <c r="C11" s="14" t="s">
        <v>41</v>
      </c>
      <c r="D11" s="14">
        <v>3</v>
      </c>
      <c r="E11" s="14">
        <v>3</v>
      </c>
      <c r="F11" s="14">
        <v>1</v>
      </c>
      <c r="G11" s="14">
        <v>3</v>
      </c>
      <c r="H11" s="14">
        <v>2</v>
      </c>
      <c r="I11" s="14">
        <v>3</v>
      </c>
      <c r="J11" s="14">
        <v>3</v>
      </c>
      <c r="K11" s="14">
        <v>3</v>
      </c>
      <c r="L11" s="14">
        <v>3</v>
      </c>
      <c r="M11" s="14">
        <v>3</v>
      </c>
      <c r="N11" s="14">
        <v>3</v>
      </c>
      <c r="O11" s="14">
        <v>2</v>
      </c>
      <c r="P11" s="14">
        <v>3</v>
      </c>
      <c r="Q11" s="14">
        <v>3</v>
      </c>
      <c r="R11" s="14">
        <v>3</v>
      </c>
      <c r="S11" s="14">
        <v>1</v>
      </c>
      <c r="T11" s="14">
        <v>3</v>
      </c>
      <c r="U11" s="14">
        <v>2</v>
      </c>
      <c r="V11" s="14">
        <v>2</v>
      </c>
      <c r="W11" s="14">
        <v>2</v>
      </c>
      <c r="X11" s="14">
        <v>3</v>
      </c>
      <c r="Y11" s="14">
        <v>3</v>
      </c>
      <c r="Z11" s="14">
        <v>2</v>
      </c>
      <c r="AA11" s="14">
        <v>1</v>
      </c>
      <c r="AB11" s="14">
        <v>3</v>
      </c>
      <c r="AC11" s="14">
        <v>2</v>
      </c>
      <c r="AD11" s="14">
        <v>3</v>
      </c>
      <c r="AE11" s="14">
        <v>1</v>
      </c>
    </row>
    <row r="12" spans="1:31" x14ac:dyDescent="0.25">
      <c r="A12" s="14" t="s">
        <v>2</v>
      </c>
      <c r="B12" s="14">
        <v>0.5</v>
      </c>
      <c r="C12" s="14" t="s">
        <v>41</v>
      </c>
      <c r="D12" s="14">
        <v>1</v>
      </c>
      <c r="E12" s="14">
        <v>3</v>
      </c>
      <c r="F12" s="14">
        <v>3</v>
      </c>
      <c r="G12" s="14">
        <v>3</v>
      </c>
      <c r="H12" s="14">
        <v>1</v>
      </c>
      <c r="I12" s="14">
        <v>3</v>
      </c>
      <c r="J12" s="14">
        <v>0</v>
      </c>
      <c r="K12" s="14">
        <v>0</v>
      </c>
      <c r="L12" s="14">
        <v>1</v>
      </c>
      <c r="M12" s="14">
        <v>3</v>
      </c>
      <c r="N12" s="14">
        <v>3</v>
      </c>
      <c r="O12" s="14">
        <v>3</v>
      </c>
      <c r="P12" s="14">
        <v>0</v>
      </c>
      <c r="Q12" s="14">
        <v>0</v>
      </c>
      <c r="R12" s="14">
        <v>3</v>
      </c>
      <c r="S12" s="14">
        <v>0</v>
      </c>
      <c r="T12" s="14">
        <v>0</v>
      </c>
      <c r="U12" s="14">
        <v>0</v>
      </c>
      <c r="V12" s="14">
        <v>0</v>
      </c>
      <c r="W12" s="14">
        <v>0</v>
      </c>
      <c r="X12" s="14">
        <v>3</v>
      </c>
      <c r="Y12" s="14">
        <v>3</v>
      </c>
      <c r="Z12" s="14">
        <v>0</v>
      </c>
      <c r="AA12" s="14">
        <v>0</v>
      </c>
      <c r="AB12" s="14">
        <v>3</v>
      </c>
      <c r="AC12" s="14">
        <v>3</v>
      </c>
      <c r="AD12" s="14">
        <v>3</v>
      </c>
      <c r="AE12" s="14">
        <v>1</v>
      </c>
    </row>
    <row r="13" spans="1:31" x14ac:dyDescent="0.25">
      <c r="A13" s="14" t="s">
        <v>12</v>
      </c>
      <c r="B13" s="14">
        <v>1</v>
      </c>
      <c r="C13" s="14" t="s">
        <v>42</v>
      </c>
      <c r="D13" s="14">
        <v>0</v>
      </c>
      <c r="E13" s="14">
        <v>0</v>
      </c>
      <c r="F13" s="14">
        <v>3</v>
      </c>
      <c r="G13" s="14">
        <v>0</v>
      </c>
      <c r="H13" s="14">
        <v>2</v>
      </c>
      <c r="I13" s="14">
        <v>3</v>
      </c>
      <c r="J13" s="14">
        <v>1</v>
      </c>
      <c r="K13" s="14">
        <v>0</v>
      </c>
      <c r="L13" s="14">
        <v>0</v>
      </c>
      <c r="M13" s="14">
        <v>3</v>
      </c>
      <c r="N13" s="14">
        <v>0</v>
      </c>
      <c r="O13" s="14">
        <v>3</v>
      </c>
      <c r="P13" s="14">
        <v>0</v>
      </c>
      <c r="Q13" s="14">
        <v>3</v>
      </c>
      <c r="R13" s="14">
        <v>0</v>
      </c>
      <c r="S13" s="14">
        <v>0</v>
      </c>
      <c r="T13" s="14">
        <v>0</v>
      </c>
      <c r="U13" s="14">
        <v>0</v>
      </c>
      <c r="V13" s="14">
        <v>0</v>
      </c>
      <c r="W13" s="14">
        <v>1</v>
      </c>
      <c r="X13" s="14">
        <v>0</v>
      </c>
      <c r="Y13" s="14">
        <v>3</v>
      </c>
      <c r="Z13" s="14">
        <v>0</v>
      </c>
      <c r="AA13" s="14">
        <v>0</v>
      </c>
      <c r="AB13" s="14">
        <v>2</v>
      </c>
      <c r="AC13" s="14">
        <v>3</v>
      </c>
      <c r="AD13" s="14">
        <v>3</v>
      </c>
      <c r="AE13" s="14">
        <v>0</v>
      </c>
    </row>
    <row r="14" spans="1:31" x14ac:dyDescent="0.25">
      <c r="A14" s="14" t="s">
        <v>2</v>
      </c>
      <c r="B14" s="14">
        <v>0.5</v>
      </c>
      <c r="C14" s="14" t="s">
        <v>43</v>
      </c>
      <c r="D14" s="14">
        <v>0</v>
      </c>
      <c r="E14" s="14">
        <v>0</v>
      </c>
      <c r="F14" s="14">
        <v>0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14">
        <v>0</v>
      </c>
      <c r="O14" s="14">
        <v>0</v>
      </c>
      <c r="P14" s="14">
        <v>0</v>
      </c>
      <c r="Q14" s="14">
        <v>1</v>
      </c>
      <c r="R14" s="14">
        <v>0</v>
      </c>
      <c r="S14" s="14">
        <v>0</v>
      </c>
      <c r="T14" s="14">
        <v>0</v>
      </c>
      <c r="U14" s="14">
        <v>0</v>
      </c>
      <c r="V14" s="14">
        <v>0</v>
      </c>
      <c r="W14" s="14">
        <v>0</v>
      </c>
      <c r="X14" s="14">
        <v>0</v>
      </c>
      <c r="Y14" s="14">
        <v>3</v>
      </c>
      <c r="Z14" s="14">
        <v>0</v>
      </c>
      <c r="AA14" s="14">
        <v>0</v>
      </c>
      <c r="AB14" s="14">
        <v>0</v>
      </c>
      <c r="AC14" s="14">
        <v>0</v>
      </c>
      <c r="AD14" s="14">
        <v>3</v>
      </c>
      <c r="AE14" s="14">
        <v>0</v>
      </c>
    </row>
    <row r="15" spans="1:31" x14ac:dyDescent="0.25">
      <c r="A15" s="14" t="s">
        <v>5</v>
      </c>
      <c r="B15" s="14">
        <v>1</v>
      </c>
      <c r="C15" s="14" t="s">
        <v>42</v>
      </c>
      <c r="D15" s="14">
        <v>3</v>
      </c>
      <c r="E15" s="14">
        <v>3</v>
      </c>
      <c r="F15" s="14">
        <v>3</v>
      </c>
      <c r="G15" s="14">
        <v>0</v>
      </c>
      <c r="H15" s="14">
        <v>3</v>
      </c>
      <c r="I15" s="14">
        <v>3</v>
      </c>
      <c r="J15" s="14">
        <v>1</v>
      </c>
      <c r="K15" s="14">
        <v>3</v>
      </c>
      <c r="L15" s="14">
        <v>3</v>
      </c>
      <c r="M15" s="14">
        <v>3</v>
      </c>
      <c r="N15" s="14">
        <v>3</v>
      </c>
      <c r="O15" s="14">
        <v>0</v>
      </c>
      <c r="P15" s="14">
        <v>0</v>
      </c>
      <c r="Q15" s="14">
        <v>3</v>
      </c>
      <c r="R15" s="14">
        <v>1</v>
      </c>
      <c r="S15" s="14">
        <v>0</v>
      </c>
      <c r="T15" s="14">
        <v>0</v>
      </c>
      <c r="U15" s="14">
        <v>0</v>
      </c>
      <c r="V15" s="14">
        <v>2</v>
      </c>
      <c r="W15" s="14">
        <v>2</v>
      </c>
      <c r="X15" s="14">
        <v>3</v>
      </c>
      <c r="Y15" s="14">
        <v>1</v>
      </c>
      <c r="Z15" s="14">
        <v>3</v>
      </c>
      <c r="AA15" s="14">
        <v>0</v>
      </c>
      <c r="AB15" s="14">
        <v>1</v>
      </c>
      <c r="AC15" s="14">
        <v>3</v>
      </c>
      <c r="AD15" s="14">
        <v>3</v>
      </c>
      <c r="AE15" s="14">
        <v>1</v>
      </c>
    </row>
    <row r="16" spans="1:31" x14ac:dyDescent="0.25">
      <c r="A16" s="14" t="s">
        <v>6</v>
      </c>
      <c r="B16" s="14">
        <v>1</v>
      </c>
      <c r="C16" s="14" t="s">
        <v>40</v>
      </c>
      <c r="D16" s="14">
        <v>3</v>
      </c>
      <c r="E16" s="14">
        <v>3</v>
      </c>
      <c r="F16" s="14">
        <v>3</v>
      </c>
      <c r="G16" s="14">
        <v>3</v>
      </c>
      <c r="H16" s="14">
        <v>2</v>
      </c>
      <c r="I16" s="14">
        <v>3</v>
      </c>
      <c r="J16" s="14">
        <v>1</v>
      </c>
      <c r="K16" s="14">
        <v>2</v>
      </c>
      <c r="L16" s="14">
        <v>3</v>
      </c>
      <c r="M16" s="14">
        <v>3</v>
      </c>
      <c r="N16" s="14">
        <v>3</v>
      </c>
      <c r="O16" s="14">
        <v>2</v>
      </c>
      <c r="P16" s="14">
        <v>0</v>
      </c>
      <c r="Q16" s="14">
        <v>3</v>
      </c>
      <c r="R16" s="14">
        <v>3</v>
      </c>
      <c r="S16" s="14">
        <v>0</v>
      </c>
      <c r="T16" s="14">
        <v>1</v>
      </c>
      <c r="U16" s="14">
        <v>0</v>
      </c>
      <c r="V16" s="14">
        <v>1</v>
      </c>
      <c r="W16" s="14">
        <v>1</v>
      </c>
      <c r="X16" s="14">
        <v>3</v>
      </c>
      <c r="Y16" s="14">
        <v>3</v>
      </c>
      <c r="Z16" s="14">
        <v>3</v>
      </c>
      <c r="AA16" s="14">
        <v>0</v>
      </c>
      <c r="AB16" s="14">
        <v>3</v>
      </c>
      <c r="AC16" s="14">
        <v>3</v>
      </c>
      <c r="AD16" s="14">
        <v>3</v>
      </c>
      <c r="AE16" s="14">
        <v>0</v>
      </c>
    </row>
    <row r="17" spans="1:31" x14ac:dyDescent="0.25">
      <c r="A17" s="14" t="s">
        <v>7</v>
      </c>
      <c r="B17" s="14">
        <v>1</v>
      </c>
      <c r="C17" s="14" t="s">
        <v>44</v>
      </c>
      <c r="D17" s="14">
        <v>3</v>
      </c>
      <c r="E17" s="14">
        <v>0</v>
      </c>
      <c r="F17" s="14">
        <v>3</v>
      </c>
      <c r="G17" s="14">
        <v>2</v>
      </c>
      <c r="H17" s="14">
        <v>0</v>
      </c>
      <c r="I17" s="14">
        <v>3</v>
      </c>
      <c r="J17" s="14">
        <v>0</v>
      </c>
      <c r="K17" s="14">
        <v>1</v>
      </c>
      <c r="L17" s="14">
        <v>3</v>
      </c>
      <c r="M17" s="14">
        <v>3</v>
      </c>
      <c r="N17" s="14">
        <v>0</v>
      </c>
      <c r="O17" s="14">
        <v>0</v>
      </c>
      <c r="P17" s="14">
        <v>0</v>
      </c>
      <c r="Q17" s="14">
        <v>3</v>
      </c>
      <c r="R17" s="14">
        <v>0</v>
      </c>
      <c r="S17" s="14">
        <v>1</v>
      </c>
      <c r="T17" s="14">
        <v>1</v>
      </c>
      <c r="U17" s="14">
        <v>0</v>
      </c>
      <c r="V17" s="14">
        <v>0</v>
      </c>
      <c r="W17" s="14">
        <v>0</v>
      </c>
      <c r="X17" s="14">
        <v>3</v>
      </c>
      <c r="Y17" s="14">
        <v>3</v>
      </c>
      <c r="Z17" s="14">
        <v>0</v>
      </c>
      <c r="AA17" s="14">
        <v>0</v>
      </c>
      <c r="AB17" s="14">
        <v>0</v>
      </c>
      <c r="AC17" s="14">
        <v>0</v>
      </c>
      <c r="AD17" s="14">
        <v>3</v>
      </c>
      <c r="AE17" s="14">
        <v>0</v>
      </c>
    </row>
    <row r="18" spans="1:31" x14ac:dyDescent="0.25">
      <c r="A18" s="14" t="s">
        <v>8</v>
      </c>
      <c r="B18" s="14">
        <v>1</v>
      </c>
      <c r="C18" s="14" t="s">
        <v>40</v>
      </c>
      <c r="D18" s="14">
        <v>3</v>
      </c>
      <c r="E18" s="14">
        <v>0</v>
      </c>
      <c r="F18" s="14">
        <v>3</v>
      </c>
      <c r="G18" s="14">
        <v>0</v>
      </c>
      <c r="H18" s="14">
        <v>0</v>
      </c>
      <c r="I18" s="14">
        <v>3</v>
      </c>
      <c r="J18" s="14">
        <v>0</v>
      </c>
      <c r="K18" s="14">
        <v>0</v>
      </c>
      <c r="L18" s="14">
        <v>3</v>
      </c>
      <c r="M18" s="14">
        <v>3</v>
      </c>
      <c r="N18" s="14">
        <v>0</v>
      </c>
      <c r="O18" s="14">
        <v>0</v>
      </c>
      <c r="P18" s="14">
        <v>0</v>
      </c>
      <c r="Q18" s="14">
        <v>3</v>
      </c>
      <c r="R18" s="14">
        <v>0</v>
      </c>
      <c r="S18" s="14">
        <v>0</v>
      </c>
      <c r="T18" s="14">
        <v>0</v>
      </c>
      <c r="U18" s="14">
        <v>0</v>
      </c>
      <c r="V18" s="14">
        <v>0</v>
      </c>
      <c r="W18" s="14">
        <v>0</v>
      </c>
      <c r="X18" s="14">
        <v>3</v>
      </c>
      <c r="Y18" s="14">
        <v>3</v>
      </c>
      <c r="Z18" s="14">
        <v>0</v>
      </c>
      <c r="AA18" s="14">
        <v>0</v>
      </c>
      <c r="AB18" s="14">
        <v>0</v>
      </c>
      <c r="AC18" s="14">
        <v>0</v>
      </c>
      <c r="AD18" s="14">
        <v>3</v>
      </c>
      <c r="AE18" s="14">
        <v>0</v>
      </c>
    </row>
    <row r="20" spans="1:31" x14ac:dyDescent="0.25">
      <c r="B20" s="14">
        <f>SUM(B6:B18)</f>
        <v>11.5</v>
      </c>
      <c r="D20" s="14">
        <f>(D6*$B$6+D7*$B$7+D8*$B$8+D9*$B$9+D10*$B$10+D11*$B$11+D12*$B$12+D13*$B$13+D14*$B$14+D15*$B$15+D16*$B$16+D17*$B$17+D18*$B$18)/$B$20*20/3</f>
        <v>15.652173913043478</v>
      </c>
      <c r="E20" s="14">
        <f t="shared" ref="E20:AE20" si="0">(E6*$B$6+E7*$B$7+E8*$B$8+E9*$B$9+E10*$B$10+E11*$B$11+E12*$B$12+E13*$B$13+E14*$B$14+E15*$B$15+E16*$B$16+E17*$B$17+E18*$B$18)/$B$20*20/3</f>
        <v>11.014492753623188</v>
      </c>
      <c r="F20" s="14">
        <f t="shared" si="0"/>
        <v>15.07246376811594</v>
      </c>
      <c r="G20" s="14">
        <f t="shared" si="0"/>
        <v>11.014492753623188</v>
      </c>
      <c r="H20" s="14">
        <f t="shared" si="0"/>
        <v>9.5652173913043477</v>
      </c>
      <c r="I20" s="14">
        <f t="shared" si="0"/>
        <v>15.942028985507244</v>
      </c>
      <c r="J20" s="14">
        <f t="shared" si="0"/>
        <v>8.6956521739130448</v>
      </c>
      <c r="K20" s="14">
        <f t="shared" si="0"/>
        <v>11.014492753623188</v>
      </c>
      <c r="L20" s="14">
        <f t="shared" si="0"/>
        <v>15.652173913043478</v>
      </c>
      <c r="M20" s="14">
        <f t="shared" si="0"/>
        <v>18.55072463768116</v>
      </c>
      <c r="N20" s="14">
        <f t="shared" si="0"/>
        <v>11.304347826086955</v>
      </c>
      <c r="O20" s="14">
        <f t="shared" si="0"/>
        <v>9.5652173913043477</v>
      </c>
      <c r="P20" s="14">
        <f t="shared" si="0"/>
        <v>5.7971014492753623</v>
      </c>
      <c r="Q20" s="14">
        <f t="shared" si="0"/>
        <v>18.260869565217394</v>
      </c>
      <c r="R20" s="14">
        <f t="shared" si="0"/>
        <v>10.144927536231885</v>
      </c>
      <c r="S20" s="14">
        <f t="shared" si="0"/>
        <v>4.9275362318840576</v>
      </c>
      <c r="T20" s="14">
        <f t="shared" si="0"/>
        <v>7.2463768115942031</v>
      </c>
      <c r="U20" s="14">
        <f t="shared" si="0"/>
        <v>5.2173913043478262</v>
      </c>
      <c r="V20" s="14">
        <f t="shared" si="0"/>
        <v>6.3768115942028984</v>
      </c>
      <c r="W20" s="14">
        <f t="shared" si="0"/>
        <v>8.6956521739130448</v>
      </c>
      <c r="X20" s="14">
        <f t="shared" si="0"/>
        <v>14.492753623188406</v>
      </c>
      <c r="Y20" s="14">
        <f t="shared" si="0"/>
        <v>15.652173913043478</v>
      </c>
      <c r="Z20" s="14">
        <f t="shared" si="0"/>
        <v>8.6956521739130448</v>
      </c>
      <c r="AA20" s="14">
        <f t="shared" si="0"/>
        <v>2.318840579710145</v>
      </c>
      <c r="AB20" s="14">
        <f t="shared" si="0"/>
        <v>10.724637681159422</v>
      </c>
      <c r="AC20" s="14">
        <f t="shared" si="0"/>
        <v>11.304347826086955</v>
      </c>
      <c r="AD20" s="14">
        <f t="shared" si="0"/>
        <v>20</v>
      </c>
      <c r="AE20" s="14">
        <f t="shared" si="0"/>
        <v>5.7971014492753623</v>
      </c>
    </row>
    <row r="21" spans="1:31" x14ac:dyDescent="0.25">
      <c r="D21" s="15">
        <f>SUMPRODUCT($B$6:$B$18,D$6:D$18)/$B$20*20/3</f>
        <v>15.652173913043478</v>
      </c>
      <c r="E21" s="15">
        <f t="shared" ref="E21:AE21" si="1">SUMPRODUCT($B$6:$B$18,E$6:E$18)/$B$20*20/3</f>
        <v>11.014492753623188</v>
      </c>
      <c r="F21" s="15">
        <f t="shared" si="1"/>
        <v>15.07246376811594</v>
      </c>
      <c r="G21" s="15">
        <f t="shared" si="1"/>
        <v>11.014492753623188</v>
      </c>
      <c r="H21" s="15">
        <f t="shared" si="1"/>
        <v>9.5652173913043477</v>
      </c>
      <c r="I21" s="15">
        <f t="shared" si="1"/>
        <v>15.942028985507244</v>
      </c>
      <c r="J21" s="15">
        <f t="shared" si="1"/>
        <v>8.6956521739130448</v>
      </c>
      <c r="K21" s="15">
        <f t="shared" si="1"/>
        <v>11.014492753623188</v>
      </c>
      <c r="L21" s="15">
        <f t="shared" si="1"/>
        <v>15.652173913043478</v>
      </c>
      <c r="M21" s="15">
        <f t="shared" si="1"/>
        <v>18.55072463768116</v>
      </c>
      <c r="N21" s="15">
        <f t="shared" si="1"/>
        <v>11.304347826086955</v>
      </c>
      <c r="O21" s="15">
        <f t="shared" si="1"/>
        <v>9.5652173913043477</v>
      </c>
      <c r="P21" s="15">
        <f t="shared" si="1"/>
        <v>5.7971014492753623</v>
      </c>
      <c r="Q21" s="15">
        <f t="shared" si="1"/>
        <v>18.260869565217394</v>
      </c>
      <c r="R21" s="15">
        <f t="shared" si="1"/>
        <v>10.144927536231885</v>
      </c>
      <c r="S21" s="15">
        <f t="shared" si="1"/>
        <v>4.9275362318840576</v>
      </c>
      <c r="T21" s="15">
        <f t="shared" si="1"/>
        <v>7.2463768115942031</v>
      </c>
      <c r="U21" s="15">
        <f t="shared" si="1"/>
        <v>5.2173913043478262</v>
      </c>
      <c r="V21" s="15">
        <f t="shared" si="1"/>
        <v>6.3768115942028984</v>
      </c>
      <c r="W21" s="15">
        <f t="shared" si="1"/>
        <v>8.6956521739130448</v>
      </c>
      <c r="X21" s="15">
        <f t="shared" si="1"/>
        <v>14.492753623188406</v>
      </c>
      <c r="Y21" s="15">
        <f t="shared" si="1"/>
        <v>15.652173913043478</v>
      </c>
      <c r="Z21" s="15">
        <f t="shared" si="1"/>
        <v>8.6956521739130448</v>
      </c>
      <c r="AA21" s="15">
        <f t="shared" si="1"/>
        <v>2.318840579710145</v>
      </c>
      <c r="AB21" s="15">
        <f t="shared" si="1"/>
        <v>10.724637681159422</v>
      </c>
      <c r="AC21" s="15">
        <f t="shared" si="1"/>
        <v>11.304347826086955</v>
      </c>
      <c r="AD21" s="15">
        <f t="shared" si="1"/>
        <v>20</v>
      </c>
      <c r="AE21" s="15">
        <f t="shared" si="1"/>
        <v>5.7971014492753623</v>
      </c>
    </row>
    <row r="24" spans="1:31" x14ac:dyDescent="0.25">
      <c r="C24" s="14" t="s">
        <v>38</v>
      </c>
      <c r="D24" s="14" t="str">
        <f>D5</f>
        <v>Zinebe</v>
      </c>
      <c r="E24" s="14" t="str">
        <f>E5</f>
        <v>Andréa</v>
      </c>
      <c r="F24" s="14" t="str">
        <f t="shared" ref="F24:I24" si="2">F5</f>
        <v>Morgane</v>
      </c>
      <c r="G24" s="14" t="str">
        <f t="shared" si="2"/>
        <v>Lucie</v>
      </c>
      <c r="H24" s="14" t="str">
        <f t="shared" si="2"/>
        <v>Daphnée</v>
      </c>
      <c r="I24" s="14" t="str">
        <f t="shared" si="2"/>
        <v>Clara</v>
      </c>
    </row>
    <row r="25" spans="1:31" x14ac:dyDescent="0.25">
      <c r="B25" s="14" t="s">
        <v>40</v>
      </c>
      <c r="C25" s="14">
        <f>'Note par compétence'!C20</f>
        <v>4</v>
      </c>
      <c r="D25" s="14">
        <f>'Note par compétence'!C40</f>
        <v>3.6666666666666665</v>
      </c>
    </row>
    <row r="26" spans="1:31" x14ac:dyDescent="0.25">
      <c r="B26" s="14" t="s">
        <v>43</v>
      </c>
      <c r="C26" s="14">
        <f>'Note par compétence'!D20</f>
        <v>1.5</v>
      </c>
      <c r="D26" s="14">
        <f>'Note par compétence'!D40</f>
        <v>1</v>
      </c>
    </row>
    <row r="27" spans="1:31" x14ac:dyDescent="0.25">
      <c r="B27" s="14" t="s">
        <v>41</v>
      </c>
      <c r="C27" s="14">
        <f>'Note par compétence'!E20</f>
        <v>2.5</v>
      </c>
      <c r="D27" s="14">
        <f>'Note par compétence'!E40</f>
        <v>2.1666666666666665</v>
      </c>
    </row>
    <row r="28" spans="1:31" x14ac:dyDescent="0.25">
      <c r="B28" s="14" t="s">
        <v>42</v>
      </c>
      <c r="C28" s="14">
        <f>'Note par compétence'!F20</f>
        <v>2</v>
      </c>
      <c r="D28" s="14">
        <f>'Note par compétence'!F40</f>
        <v>1</v>
      </c>
    </row>
    <row r="29" spans="1:31" x14ac:dyDescent="0.25">
      <c r="B29" s="14" t="s">
        <v>44</v>
      </c>
      <c r="C29" s="14">
        <f>'Note par compétence'!G20</f>
        <v>1.5</v>
      </c>
      <c r="D29" s="14">
        <f>'Note par compétence'!G40</f>
        <v>1.1666666666666667</v>
      </c>
    </row>
  </sheetData>
  <dataValidations count="1">
    <dataValidation type="list" allowBlank="1" showInputMessage="1" showErrorMessage="1" sqref="C6:C19" xr:uid="{00000000-0002-0000-0000-000000000000}">
      <formula1>$B$25:$B$29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371D1-3D75-42F1-B1A8-495FC4DF6231}">
  <dimension ref="A1:AC10"/>
  <sheetViews>
    <sheetView tabSelected="1" workbookViewId="0"/>
  </sheetViews>
  <sheetFormatPr baseColWidth="10" defaultRowHeight="15" x14ac:dyDescent="0.25"/>
  <cols>
    <col min="1" max="1" width="13.7109375" bestFit="1" customWidth="1"/>
    <col min="2" max="2" width="12.28515625" bestFit="1" customWidth="1"/>
    <col min="3" max="24" width="12" bestFit="1" customWidth="1"/>
    <col min="25" max="25" width="11" bestFit="1" customWidth="1"/>
    <col min="26" max="27" width="12" bestFit="1" customWidth="1"/>
    <col min="28" max="28" width="7.42578125" bestFit="1" customWidth="1"/>
    <col min="29" max="30" width="12" bestFit="1" customWidth="1"/>
  </cols>
  <sheetData>
    <row r="1" spans="1:29" x14ac:dyDescent="0.25">
      <c r="B1" t="s">
        <v>9</v>
      </c>
      <c r="C1" t="s">
        <v>10</v>
      </c>
      <c r="D1" t="s">
        <v>11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23</v>
      </c>
      <c r="P1" t="s">
        <v>24</v>
      </c>
      <c r="Q1" t="s">
        <v>25</v>
      </c>
      <c r="R1" t="s">
        <v>26</v>
      </c>
      <c r="S1" t="s">
        <v>27</v>
      </c>
      <c r="T1" t="s">
        <v>28</v>
      </c>
      <c r="U1" t="s">
        <v>29</v>
      </c>
      <c r="V1" t="s">
        <v>30</v>
      </c>
      <c r="W1" t="s">
        <v>31</v>
      </c>
      <c r="X1" t="s">
        <v>32</v>
      </c>
      <c r="Y1" t="s">
        <v>33</v>
      </c>
      <c r="Z1" t="s">
        <v>34</v>
      </c>
      <c r="AA1" t="s">
        <v>35</v>
      </c>
      <c r="AB1" t="s">
        <v>36</v>
      </c>
      <c r="AC1" t="s">
        <v>37</v>
      </c>
    </row>
    <row r="2" spans="1:29" x14ac:dyDescent="0.25">
      <c r="B2" s="16">
        <v>15.652173913043478</v>
      </c>
      <c r="C2" s="16">
        <v>11.014492753623188</v>
      </c>
      <c r="D2" s="16">
        <v>15.07246376811594</v>
      </c>
      <c r="E2" s="16">
        <v>11.014492753623188</v>
      </c>
      <c r="F2" s="16">
        <v>9.5652173913043477</v>
      </c>
      <c r="G2" s="16">
        <v>15.942028985507244</v>
      </c>
      <c r="H2" s="16">
        <v>8.6956521739130448</v>
      </c>
      <c r="I2" s="16">
        <v>11.014492753623188</v>
      </c>
      <c r="J2" s="16">
        <v>15.652173913043478</v>
      </c>
      <c r="K2" s="16">
        <v>18.55072463768116</v>
      </c>
      <c r="L2" s="16">
        <v>11.304347826086955</v>
      </c>
      <c r="M2" s="16">
        <v>9.5652173913043477</v>
      </c>
      <c r="N2" s="16">
        <v>5.7971014492753623</v>
      </c>
      <c r="O2" s="16">
        <v>18.260869565217394</v>
      </c>
      <c r="P2" s="16">
        <v>10.144927536231885</v>
      </c>
      <c r="Q2" s="16">
        <v>4.9275362318840576</v>
      </c>
      <c r="R2" s="16">
        <v>7.2463768115942031</v>
      </c>
      <c r="S2" s="16">
        <v>5.2173913043478262</v>
      </c>
      <c r="T2" s="16">
        <v>6.3768115942028984</v>
      </c>
      <c r="U2" s="16">
        <v>8.6956521739130448</v>
      </c>
      <c r="V2" s="16">
        <v>14.492753623188406</v>
      </c>
      <c r="W2" s="16">
        <v>15.652173913043478</v>
      </c>
      <c r="X2" s="16">
        <v>8.6956521739130448</v>
      </c>
      <c r="Y2" s="16">
        <v>2.318840579710145</v>
      </c>
      <c r="Z2" s="16">
        <v>10.724637681159422</v>
      </c>
      <c r="AA2" s="16">
        <v>11.304347826086955</v>
      </c>
      <c r="AB2" s="16">
        <v>20</v>
      </c>
      <c r="AC2" s="16">
        <v>5.7971014492753623</v>
      </c>
    </row>
    <row r="4" spans="1:29" x14ac:dyDescent="0.25">
      <c r="A4" t="s">
        <v>39</v>
      </c>
      <c r="B4" t="s">
        <v>9</v>
      </c>
      <c r="C4" t="s">
        <v>10</v>
      </c>
      <c r="D4" t="s">
        <v>11</v>
      </c>
      <c r="E4" t="s">
        <v>13</v>
      </c>
      <c r="F4" t="s">
        <v>14</v>
      </c>
      <c r="G4" t="s">
        <v>15</v>
      </c>
      <c r="H4" t="s">
        <v>16</v>
      </c>
      <c r="I4" t="s">
        <v>17</v>
      </c>
      <c r="J4" t="s">
        <v>18</v>
      </c>
      <c r="K4" t="s">
        <v>19</v>
      </c>
      <c r="L4" t="s">
        <v>20</v>
      </c>
      <c r="M4" t="s">
        <v>21</v>
      </c>
      <c r="N4" t="s">
        <v>22</v>
      </c>
      <c r="O4" t="s">
        <v>23</v>
      </c>
      <c r="P4" t="s">
        <v>24</v>
      </c>
      <c r="Q4" t="s">
        <v>25</v>
      </c>
      <c r="R4" t="s">
        <v>26</v>
      </c>
      <c r="S4" t="s">
        <v>27</v>
      </c>
      <c r="T4" t="s">
        <v>28</v>
      </c>
      <c r="U4" t="s">
        <v>29</v>
      </c>
      <c r="V4" t="s">
        <v>30</v>
      </c>
      <c r="W4" t="s">
        <v>31</v>
      </c>
      <c r="X4" t="s">
        <v>32</v>
      </c>
      <c r="Y4" t="s">
        <v>33</v>
      </c>
      <c r="Z4" t="s">
        <v>34</v>
      </c>
      <c r="AA4" t="s">
        <v>35</v>
      </c>
      <c r="AB4" t="s">
        <v>36</v>
      </c>
      <c r="AC4" t="s">
        <v>37</v>
      </c>
    </row>
    <row r="5" spans="1:29" x14ac:dyDescent="0.25">
      <c r="A5" t="s">
        <v>43</v>
      </c>
      <c r="B5" s="16">
        <v>1</v>
      </c>
      <c r="C5" s="16">
        <v>1</v>
      </c>
      <c r="D5" s="16">
        <v>1</v>
      </c>
      <c r="E5" s="16">
        <v>1</v>
      </c>
      <c r="F5" s="16">
        <v>1</v>
      </c>
      <c r="G5" s="16">
        <v>1</v>
      </c>
      <c r="H5" s="16">
        <v>1</v>
      </c>
      <c r="I5" s="16">
        <v>1</v>
      </c>
      <c r="J5" s="16">
        <v>1</v>
      </c>
      <c r="K5" s="16">
        <v>1</v>
      </c>
      <c r="L5" s="16">
        <v>1</v>
      </c>
      <c r="M5" s="16">
        <v>1</v>
      </c>
      <c r="N5" s="16">
        <v>1</v>
      </c>
      <c r="O5" s="16">
        <v>1.1666666666666667</v>
      </c>
      <c r="P5" s="16">
        <v>1</v>
      </c>
      <c r="Q5" s="16">
        <v>1</v>
      </c>
      <c r="R5" s="16">
        <v>1</v>
      </c>
      <c r="S5" s="16">
        <v>0.33333333333333331</v>
      </c>
      <c r="T5" s="16">
        <v>1</v>
      </c>
      <c r="U5" s="16">
        <v>1</v>
      </c>
      <c r="V5" s="16">
        <v>1</v>
      </c>
      <c r="W5" s="16">
        <v>1.5</v>
      </c>
      <c r="X5" s="16">
        <v>1</v>
      </c>
      <c r="Y5" s="16">
        <v>0</v>
      </c>
      <c r="Z5" s="16">
        <v>1</v>
      </c>
      <c r="AA5" s="16">
        <v>1</v>
      </c>
      <c r="AB5" s="16">
        <v>1.5</v>
      </c>
      <c r="AC5" s="16">
        <v>1</v>
      </c>
    </row>
    <row r="6" spans="1:29" x14ac:dyDescent="0.25">
      <c r="A6" t="s">
        <v>44</v>
      </c>
      <c r="B6" s="16">
        <v>1.1666666666666667</v>
      </c>
      <c r="C6" s="16">
        <v>0.16666666666666666</v>
      </c>
      <c r="D6" s="16">
        <v>1.1666666666666667</v>
      </c>
      <c r="E6" s="16">
        <v>0.83333333333333326</v>
      </c>
      <c r="F6" s="16">
        <v>0</v>
      </c>
      <c r="G6" s="16">
        <v>1</v>
      </c>
      <c r="H6" s="16">
        <v>0</v>
      </c>
      <c r="I6" s="16">
        <v>0.33333333333333331</v>
      </c>
      <c r="J6" s="16">
        <v>1.1666666666666667</v>
      </c>
      <c r="K6" s="16">
        <v>1.5</v>
      </c>
      <c r="L6" s="16">
        <v>0.33333333333333331</v>
      </c>
      <c r="M6" s="16">
        <v>0</v>
      </c>
      <c r="N6" s="16">
        <v>0</v>
      </c>
      <c r="O6" s="16">
        <v>1.3333333333333333</v>
      </c>
      <c r="P6" s="16">
        <v>0.33333333333333331</v>
      </c>
      <c r="Q6" s="16">
        <v>0.5</v>
      </c>
      <c r="R6" s="16">
        <v>0.5</v>
      </c>
      <c r="S6" s="16">
        <v>0</v>
      </c>
      <c r="T6" s="16">
        <v>0</v>
      </c>
      <c r="U6" s="16">
        <v>0</v>
      </c>
      <c r="V6" s="16">
        <v>1.1666666666666667</v>
      </c>
      <c r="W6" s="16">
        <v>1</v>
      </c>
      <c r="X6" s="16">
        <v>0</v>
      </c>
      <c r="Y6" s="16">
        <v>0</v>
      </c>
      <c r="Z6" s="16">
        <v>0.33333333333333331</v>
      </c>
      <c r="AA6" s="16">
        <v>0</v>
      </c>
      <c r="AB6" s="16">
        <v>1.5</v>
      </c>
      <c r="AC6" s="16">
        <v>0.16666666666666666</v>
      </c>
    </row>
    <row r="7" spans="1:29" x14ac:dyDescent="0.25">
      <c r="A7" t="s">
        <v>41</v>
      </c>
      <c r="B7" s="16">
        <v>2.166666666666667</v>
      </c>
      <c r="C7" s="16">
        <v>1.5</v>
      </c>
      <c r="D7" s="16">
        <v>0.83333333333333326</v>
      </c>
      <c r="E7" s="16">
        <v>1.8333333333333333</v>
      </c>
      <c r="F7" s="16">
        <v>0.83333333333333326</v>
      </c>
      <c r="G7" s="16">
        <v>1.5</v>
      </c>
      <c r="H7" s="16">
        <v>1.3333333333333333</v>
      </c>
      <c r="I7" s="16">
        <v>2</v>
      </c>
      <c r="J7" s="16">
        <v>2.166666666666667</v>
      </c>
      <c r="K7" s="16">
        <v>2.5</v>
      </c>
      <c r="L7" s="16">
        <v>1.5</v>
      </c>
      <c r="M7" s="16">
        <v>1.1666666666666665</v>
      </c>
      <c r="N7" s="16">
        <v>1</v>
      </c>
      <c r="O7" s="16">
        <v>2</v>
      </c>
      <c r="P7" s="16">
        <v>1.5</v>
      </c>
      <c r="Q7" s="16">
        <v>0.33333333333333331</v>
      </c>
      <c r="R7" s="16">
        <v>1</v>
      </c>
      <c r="S7" s="16">
        <v>1.3333333333333333</v>
      </c>
      <c r="T7" s="16">
        <v>0.66666666666666663</v>
      </c>
      <c r="U7" s="16">
        <v>1.6666666666666665</v>
      </c>
      <c r="V7" s="16">
        <v>1.5</v>
      </c>
      <c r="W7" s="16">
        <v>1.5</v>
      </c>
      <c r="X7" s="16">
        <v>0.66666666666666663</v>
      </c>
      <c r="Y7" s="16">
        <v>0.33333333333333331</v>
      </c>
      <c r="Z7" s="16">
        <v>1.5</v>
      </c>
      <c r="AA7" s="16">
        <v>1.1666666666666665</v>
      </c>
      <c r="AB7" s="16">
        <v>2.5</v>
      </c>
      <c r="AC7" s="16">
        <v>0.5</v>
      </c>
    </row>
    <row r="8" spans="1:29" x14ac:dyDescent="0.25">
      <c r="A8" t="s">
        <v>40</v>
      </c>
      <c r="B8" s="16">
        <v>3.6666666666666665</v>
      </c>
      <c r="C8" s="16">
        <v>2.6666666666666665</v>
      </c>
      <c r="D8" s="16">
        <v>3.6666666666666665</v>
      </c>
      <c r="E8" s="16">
        <v>2.6666666666666665</v>
      </c>
      <c r="F8" s="16">
        <v>2</v>
      </c>
      <c r="G8" s="16">
        <v>3.6666666666666665</v>
      </c>
      <c r="H8" s="16">
        <v>2</v>
      </c>
      <c r="I8" s="16">
        <v>2</v>
      </c>
      <c r="J8" s="16">
        <v>3.6666666666666665</v>
      </c>
      <c r="K8" s="16">
        <v>3.6666666666666665</v>
      </c>
      <c r="L8" s="16">
        <v>2.6666666666666665</v>
      </c>
      <c r="M8" s="16">
        <v>2.333333333333333</v>
      </c>
      <c r="N8" s="16">
        <v>1.3333333333333333</v>
      </c>
      <c r="O8" s="16">
        <v>4</v>
      </c>
      <c r="P8" s="16">
        <v>2.6666666666666665</v>
      </c>
      <c r="Q8" s="16">
        <v>1</v>
      </c>
      <c r="R8" s="16">
        <v>1.6666666666666665</v>
      </c>
      <c r="S8" s="16">
        <v>1.3333333333333333</v>
      </c>
      <c r="T8" s="16">
        <v>1.3333333333333333</v>
      </c>
      <c r="U8" s="16">
        <v>1.3333333333333333</v>
      </c>
      <c r="V8" s="16">
        <v>3.6666666666666665</v>
      </c>
      <c r="W8" s="16">
        <v>3.6666666666666665</v>
      </c>
      <c r="X8" s="16">
        <v>2.333333333333333</v>
      </c>
      <c r="Y8" s="16">
        <v>1</v>
      </c>
      <c r="Z8" s="16">
        <v>2.333333333333333</v>
      </c>
      <c r="AA8" s="16">
        <v>2.333333333333333</v>
      </c>
      <c r="AB8" s="16">
        <v>4</v>
      </c>
      <c r="AC8" s="16">
        <v>1.3333333333333333</v>
      </c>
    </row>
    <row r="9" spans="1:29" x14ac:dyDescent="0.25">
      <c r="A9" t="s">
        <v>42</v>
      </c>
      <c r="B9" s="16">
        <v>1</v>
      </c>
      <c r="C9" s="16">
        <v>1</v>
      </c>
      <c r="D9" s="16">
        <v>2</v>
      </c>
      <c r="E9" s="16">
        <v>0</v>
      </c>
      <c r="F9" s="16">
        <v>1.6666666666666665</v>
      </c>
      <c r="G9" s="16">
        <v>2</v>
      </c>
      <c r="H9" s="16">
        <v>0.66666666666666663</v>
      </c>
      <c r="I9" s="16">
        <v>1</v>
      </c>
      <c r="J9" s="16">
        <v>1</v>
      </c>
      <c r="K9" s="16">
        <v>2</v>
      </c>
      <c r="L9" s="16">
        <v>1</v>
      </c>
      <c r="M9" s="16">
        <v>1</v>
      </c>
      <c r="N9" s="16">
        <v>0</v>
      </c>
      <c r="O9" s="16">
        <v>2</v>
      </c>
      <c r="P9" s="16">
        <v>0.33333333333333331</v>
      </c>
      <c r="Q9" s="16">
        <v>0</v>
      </c>
      <c r="R9" s="16">
        <v>0</v>
      </c>
      <c r="S9" s="16">
        <v>0</v>
      </c>
      <c r="T9" s="16">
        <v>0.66666666666666663</v>
      </c>
      <c r="U9" s="16">
        <v>1</v>
      </c>
      <c r="V9" s="16">
        <v>1</v>
      </c>
      <c r="W9" s="16">
        <v>1.3333333333333333</v>
      </c>
      <c r="X9" s="16">
        <v>1</v>
      </c>
      <c r="Y9" s="16">
        <v>0</v>
      </c>
      <c r="Z9" s="16">
        <v>1</v>
      </c>
      <c r="AA9" s="16">
        <v>2</v>
      </c>
      <c r="AB9" s="16">
        <v>2</v>
      </c>
      <c r="AC9" s="16">
        <v>0.33333333333333331</v>
      </c>
    </row>
    <row r="10" spans="1:29" x14ac:dyDescent="0.25">
      <c r="A10" t="s">
        <v>45</v>
      </c>
      <c r="B10" s="16">
        <f>SUBTOTAL(109,Calculs_2[Zinebe])</f>
        <v>9</v>
      </c>
      <c r="C10" s="16">
        <f>SUBTOTAL(109,Calculs_2[Andréa])</f>
        <v>6.3333333333333339</v>
      </c>
      <c r="D10" s="16">
        <f>SUBTOTAL(109,Calculs_2[Morgane])</f>
        <v>8.6666666666666661</v>
      </c>
      <c r="E10" s="16">
        <f>SUBTOTAL(109,Calculs_2[Lucie])</f>
        <v>6.333333333333333</v>
      </c>
      <c r="F10" s="16">
        <f>SUBTOTAL(109,Calculs_2[Daphnée])</f>
        <v>5.5</v>
      </c>
      <c r="G10" s="16">
        <f>SUBTOTAL(109,Calculs_2[Clara])</f>
        <v>9.1666666666666661</v>
      </c>
      <c r="H10" s="16">
        <f>SUBTOTAL(109,Calculs_2[Chloé G])</f>
        <v>5</v>
      </c>
      <c r="I10" s="16">
        <f>SUBTOTAL(109,Calculs_2[Alizée])</f>
        <v>6.333333333333333</v>
      </c>
      <c r="J10" s="16">
        <f>SUBTOTAL(109,Calculs_2[Maella])</f>
        <v>9</v>
      </c>
      <c r="K10" s="16">
        <f>SUBTOTAL(109,Calculs_2[Candice])</f>
        <v>10.666666666666666</v>
      </c>
      <c r="L10" s="16">
        <f>SUBTOTAL(109,Calculs_2[Axel])</f>
        <v>6.5</v>
      </c>
      <c r="M10" s="16">
        <f>SUBTOTAL(109,Calculs_2[Aurélie])</f>
        <v>5.5</v>
      </c>
      <c r="N10" s="16">
        <f>SUBTOTAL(109,Calculs_2[Thomas])</f>
        <v>3.333333333333333</v>
      </c>
      <c r="O10" s="16">
        <f>SUBTOTAL(109,Calculs_2[Eloïse])</f>
        <v>10.5</v>
      </c>
      <c r="P10" s="16">
        <f>SUBTOTAL(109,Calculs_2[Flavie])</f>
        <v>5.833333333333333</v>
      </c>
      <c r="Q10" s="16">
        <f>SUBTOTAL(109,Calculs_2[Lolita])</f>
        <v>2.833333333333333</v>
      </c>
      <c r="R10" s="16">
        <f>SUBTOTAL(109,Calculs_2[Aude])</f>
        <v>4.1666666666666661</v>
      </c>
      <c r="S10" s="16">
        <f>SUBTOTAL(109,Calculs_2[Noémie])</f>
        <v>3</v>
      </c>
      <c r="T10" s="16">
        <f>SUBTOTAL(109,Calculs_2[Méline])</f>
        <v>3.6666666666666665</v>
      </c>
      <c r="U10" s="16">
        <f>SUBTOTAL(109,Calculs_2[Manon R])</f>
        <v>5</v>
      </c>
      <c r="V10" s="16">
        <f>SUBTOTAL(109,Calculs_2[Julie H])</f>
        <v>8.3333333333333339</v>
      </c>
      <c r="W10" s="16">
        <f>SUBTOTAL(109,Calculs_2[Emilie E])</f>
        <v>9</v>
      </c>
      <c r="X10" s="16">
        <f>SUBTOTAL(109,Calculs_2[Ilona])</f>
        <v>5</v>
      </c>
      <c r="Y10" s="16">
        <f>SUBTOTAL(109,Calculs_2[Jenny])</f>
        <v>1.3333333333333333</v>
      </c>
      <c r="Z10" s="16">
        <f>SUBTOTAL(109,Calculs_2[Maurane])</f>
        <v>6.1666666666666661</v>
      </c>
      <c r="AA10" s="16">
        <f>SUBTOTAL(109,Calculs_2[Julie])</f>
        <v>6.5</v>
      </c>
      <c r="AB10" s="16">
        <f>SUBTOTAL(109,Calculs_2[Nina])</f>
        <v>11.5</v>
      </c>
      <c r="AC10" s="16">
        <f>SUBTOTAL(109,Calculs_2[Léa])</f>
        <v>3.3333333333333335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G40"/>
  <sheetViews>
    <sheetView topLeftCell="A13" workbookViewId="0">
      <selection activeCell="C40" sqref="C40:G40"/>
    </sheetView>
  </sheetViews>
  <sheetFormatPr baseColWidth="10" defaultRowHeight="15" x14ac:dyDescent="0.25"/>
  <cols>
    <col min="2" max="7" width="17.85546875" customWidth="1"/>
  </cols>
  <sheetData>
    <row r="2" spans="2:7" ht="15.75" thickBot="1" x14ac:dyDescent="0.3"/>
    <row r="3" spans="2:7" x14ac:dyDescent="0.25">
      <c r="B3" s="1" t="s">
        <v>38</v>
      </c>
      <c r="C3" s="2"/>
      <c r="D3" s="2"/>
      <c r="E3" s="2"/>
      <c r="F3" s="2"/>
      <c r="G3" s="3"/>
    </row>
    <row r="4" spans="2:7" x14ac:dyDescent="0.25">
      <c r="B4" s="4"/>
      <c r="C4" s="5"/>
      <c r="D4" s="5"/>
      <c r="E4" s="5"/>
      <c r="F4" s="5"/>
      <c r="G4" s="6"/>
    </row>
    <row r="5" spans="2:7" x14ac:dyDescent="0.25">
      <c r="B5" s="4"/>
      <c r="C5" s="7" t="s">
        <v>40</v>
      </c>
      <c r="D5" s="7" t="s">
        <v>43</v>
      </c>
      <c r="E5" s="7" t="s">
        <v>41</v>
      </c>
      <c r="F5" s="7" t="s">
        <v>42</v>
      </c>
      <c r="G5" s="8" t="s">
        <v>44</v>
      </c>
    </row>
    <row r="6" spans="2:7" x14ac:dyDescent="0.25">
      <c r="B6" s="4"/>
      <c r="C6" s="7">
        <f>IF($C$5='Note élève'!C6,'Note élève'!B6,0)</f>
        <v>1</v>
      </c>
      <c r="D6" s="7">
        <f>IF($D$5='Note élève'!C6,'Note élève'!B6,0)</f>
        <v>0</v>
      </c>
      <c r="E6" s="7">
        <f>IF($E$5='Note élève'!C6,'Note élève'!B6,0)</f>
        <v>0</v>
      </c>
      <c r="F6" s="7">
        <f>IF($F$5='Note élève'!C6,'Note élève'!B6,0)</f>
        <v>0</v>
      </c>
      <c r="G6" s="8">
        <f>IF($G$5='Note élève'!C6,'Note élève'!B6,0)</f>
        <v>0</v>
      </c>
    </row>
    <row r="7" spans="2:7" x14ac:dyDescent="0.25">
      <c r="B7" s="4"/>
      <c r="C7" s="7">
        <f>IF($C$5='Note élève'!C7,'Note élève'!B7,0)</f>
        <v>0</v>
      </c>
      <c r="D7" s="7">
        <f>IF($D$5='Note élève'!C7,'Note élève'!B7,0)</f>
        <v>1</v>
      </c>
      <c r="E7" s="7">
        <f>IF($E$5='Note élève'!C7,'Note élève'!B7,0)</f>
        <v>0</v>
      </c>
      <c r="F7" s="7">
        <f>IF($F$5='Note élève'!C7,'Note élève'!B7,0)</f>
        <v>0</v>
      </c>
      <c r="G7" s="8">
        <f>IF($G$5='Note élève'!C7,'Note élève'!B7,0)</f>
        <v>0</v>
      </c>
    </row>
    <row r="8" spans="2:7" x14ac:dyDescent="0.25">
      <c r="B8" s="4"/>
      <c r="C8" s="7">
        <f>IF($C$5='Note élève'!C8,'Note élève'!B8,0)</f>
        <v>0</v>
      </c>
      <c r="D8" s="7">
        <f>IF($D$5='Note élève'!C8,'Note élève'!B8,0)</f>
        <v>0</v>
      </c>
      <c r="E8" s="7">
        <f>IF($E$5='Note élève'!C8,'Note élève'!B8,0)</f>
        <v>1</v>
      </c>
      <c r="F8" s="7">
        <f>IF($F$5='Note élève'!C8,'Note élève'!B8,0)</f>
        <v>0</v>
      </c>
      <c r="G8" s="8">
        <f>IF($G$5='Note élève'!C8,'Note élève'!B8,0)</f>
        <v>0</v>
      </c>
    </row>
    <row r="9" spans="2:7" x14ac:dyDescent="0.25">
      <c r="B9" s="4"/>
      <c r="C9" s="7">
        <f>IF($C$5='Note élève'!C9,'Note élève'!B9,0)</f>
        <v>1</v>
      </c>
      <c r="D9" s="7">
        <f>IF($D$5='Note élève'!C9,'Note élève'!B9,0)</f>
        <v>0</v>
      </c>
      <c r="E9" s="7">
        <f>IF($E$5='Note élève'!C9,'Note élève'!B9,0)</f>
        <v>0</v>
      </c>
      <c r="F9" s="7">
        <f>IF($F$5='Note élève'!C9,'Note élève'!B9,0)</f>
        <v>0</v>
      </c>
      <c r="G9" s="8">
        <f>IF($G$5='Note élève'!C9,'Note élève'!B9,0)</f>
        <v>0</v>
      </c>
    </row>
    <row r="10" spans="2:7" x14ac:dyDescent="0.25">
      <c r="B10" s="4"/>
      <c r="C10" s="7">
        <f>IF($C$5='Note élève'!C10,'Note élève'!B10,0)</f>
        <v>0</v>
      </c>
      <c r="D10" s="7">
        <f>IF($D$5='Note élève'!C10,'Note élève'!B10,0)</f>
        <v>0</v>
      </c>
      <c r="E10" s="7">
        <f>IF($E$5='Note élève'!C10,'Note élève'!B10,0)</f>
        <v>0</v>
      </c>
      <c r="F10" s="7">
        <f>IF($F$5='Note élève'!C10,'Note élève'!B10,0)</f>
        <v>0</v>
      </c>
      <c r="G10" s="8">
        <f>IF($G$5='Note élève'!C10,'Note élève'!B10,0)</f>
        <v>0.5</v>
      </c>
    </row>
    <row r="11" spans="2:7" x14ac:dyDescent="0.25">
      <c r="B11" s="4"/>
      <c r="C11" s="7">
        <f>IF($C$5='Note élève'!C11,'Note élève'!B11,0)</f>
        <v>0</v>
      </c>
      <c r="D11" s="7">
        <f>IF($D$5='Note élève'!C11,'Note élève'!B11,0)</f>
        <v>0</v>
      </c>
      <c r="E11" s="7">
        <f>IF($E$5='Note élève'!C11,'Note élève'!B11,0)</f>
        <v>1</v>
      </c>
      <c r="F11" s="7">
        <f>IF($F$5='Note élève'!C11,'Note élève'!B11,0)</f>
        <v>0</v>
      </c>
      <c r="G11" s="8">
        <f>IF($G$5='Note élève'!C11,'Note élève'!B11,0)</f>
        <v>0</v>
      </c>
    </row>
    <row r="12" spans="2:7" x14ac:dyDescent="0.25">
      <c r="B12" s="4"/>
      <c r="C12" s="7">
        <f>IF($C$5='Note élève'!C12,'Note élève'!B12,0)</f>
        <v>0</v>
      </c>
      <c r="D12" s="7">
        <f>IF($D$5='Note élève'!C12,'Note élève'!B12,0)</f>
        <v>0</v>
      </c>
      <c r="E12" s="7">
        <f>IF($E$5='Note élève'!C12,'Note élève'!B12,0)</f>
        <v>0.5</v>
      </c>
      <c r="F12" s="7">
        <f>IF($F$5='Note élève'!C12,'Note élève'!B12,0)</f>
        <v>0</v>
      </c>
      <c r="G12" s="8">
        <f>IF($G$5='Note élève'!C12,'Note élève'!B12,0)</f>
        <v>0</v>
      </c>
    </row>
    <row r="13" spans="2:7" x14ac:dyDescent="0.25">
      <c r="B13" s="4"/>
      <c r="C13" s="7">
        <f>IF($C$5='Note élève'!C13,'Note élève'!B13,0)</f>
        <v>0</v>
      </c>
      <c r="D13" s="7">
        <f>IF($D$5='Note élève'!C13,'Note élève'!B13,0)</f>
        <v>0</v>
      </c>
      <c r="E13" s="7">
        <f>IF($E$5='Note élève'!C13,'Note élève'!B13,0)</f>
        <v>0</v>
      </c>
      <c r="F13" s="7">
        <f>IF($F$5='Note élève'!C13,'Note élève'!B13,0)</f>
        <v>1</v>
      </c>
      <c r="G13" s="8">
        <f>IF($G$5='Note élève'!C13,'Note élève'!B13,0)</f>
        <v>0</v>
      </c>
    </row>
    <row r="14" spans="2:7" x14ac:dyDescent="0.25">
      <c r="B14" s="4"/>
      <c r="C14" s="7">
        <f>IF($C$5='Note élève'!C14,'Note élève'!B14,0)</f>
        <v>0</v>
      </c>
      <c r="D14" s="7">
        <f>IF($D$5='Note élève'!C14,'Note élève'!B14,0)</f>
        <v>0.5</v>
      </c>
      <c r="E14" s="7">
        <f>IF($E$5='Note élève'!C14,'Note élève'!B14,0)</f>
        <v>0</v>
      </c>
      <c r="F14" s="7">
        <f>IF($F$5='Note élève'!C14,'Note élève'!B14,0)</f>
        <v>0</v>
      </c>
      <c r="G14" s="8">
        <f>IF($G$5='Note élève'!C14,'Note élève'!B14,0)</f>
        <v>0</v>
      </c>
    </row>
    <row r="15" spans="2:7" x14ac:dyDescent="0.25">
      <c r="B15" s="4"/>
      <c r="C15" s="7">
        <f>IF($C$5='Note élève'!C15,'Note élève'!B15,0)</f>
        <v>0</v>
      </c>
      <c r="D15" s="7">
        <f>IF($D$5='Note élève'!C15,'Note élève'!B15,0)</f>
        <v>0</v>
      </c>
      <c r="E15" s="7">
        <f>IF($E$5='Note élève'!C15,'Note élève'!B15,0)</f>
        <v>0</v>
      </c>
      <c r="F15" s="7">
        <f>IF($F$5='Note élève'!C15,'Note élève'!B15,0)</f>
        <v>1</v>
      </c>
      <c r="G15" s="8">
        <f>IF($G$5='Note élève'!C15,'Note élève'!B15,0)</f>
        <v>0</v>
      </c>
    </row>
    <row r="16" spans="2:7" x14ac:dyDescent="0.25">
      <c r="B16" s="4"/>
      <c r="C16" s="7">
        <f>IF($C$5='Note élève'!C16,'Note élève'!B16,0)</f>
        <v>1</v>
      </c>
      <c r="D16" s="7">
        <f>IF($D$5='Note élève'!C16,'Note élève'!B16,0)</f>
        <v>0</v>
      </c>
      <c r="E16" s="7">
        <f>IF($E$5='Note élève'!C16,'Note élève'!B16,0)</f>
        <v>0</v>
      </c>
      <c r="F16" s="7">
        <f>IF($F$5='Note élève'!C16,'Note élève'!B16,0)</f>
        <v>0</v>
      </c>
      <c r="G16" s="8">
        <f>IF($G$5='Note élève'!C16,'Note élève'!B16,0)</f>
        <v>0</v>
      </c>
    </row>
    <row r="17" spans="2:7" x14ac:dyDescent="0.25">
      <c r="B17" s="4"/>
      <c r="C17" s="7">
        <f>IF($C$5='Note élève'!C17,'Note élève'!B17,0)</f>
        <v>0</v>
      </c>
      <c r="D17" s="7">
        <f>IF($D$5='Note élève'!C17,'Note élève'!B17,0)</f>
        <v>0</v>
      </c>
      <c r="E17" s="7">
        <f>IF($E$5='Note élève'!C17,'Note élève'!B17,0)</f>
        <v>0</v>
      </c>
      <c r="F17" s="7">
        <f>IF($F$5='Note élève'!C17,'Note élève'!B17,0)</f>
        <v>0</v>
      </c>
      <c r="G17" s="8">
        <f>IF($G$5='Note élève'!C17,'Note élève'!B17,0)</f>
        <v>1</v>
      </c>
    </row>
    <row r="18" spans="2:7" x14ac:dyDescent="0.25">
      <c r="B18" s="4"/>
      <c r="C18" s="7">
        <f>IF($C$5='Note élève'!C18,'Note élève'!B18,0)</f>
        <v>1</v>
      </c>
      <c r="D18" s="7">
        <f>IF($D$5='Note élève'!C18,'Note élève'!B18,0)</f>
        <v>0</v>
      </c>
      <c r="E18" s="7">
        <f>IF($E$5='Note élève'!C18,'Note élève'!B18,0)</f>
        <v>0</v>
      </c>
      <c r="F18" s="7">
        <f>IF($F$5='Note élève'!C18,'Note élève'!B18,0)</f>
        <v>0</v>
      </c>
      <c r="G18" s="8">
        <f>IF($G$5='Note élève'!C18,'Note élève'!B18,0)</f>
        <v>0</v>
      </c>
    </row>
    <row r="19" spans="2:7" x14ac:dyDescent="0.25">
      <c r="B19" s="4"/>
      <c r="C19" s="7"/>
      <c r="D19" s="7"/>
      <c r="E19" s="7"/>
      <c r="F19" s="7"/>
      <c r="G19" s="8"/>
    </row>
    <row r="20" spans="2:7" ht="15.75" thickBot="1" x14ac:dyDescent="0.3">
      <c r="B20" s="9" t="s">
        <v>45</v>
      </c>
      <c r="C20" s="10">
        <f>SUM(C6:C18)</f>
        <v>4</v>
      </c>
      <c r="D20" s="10">
        <f t="shared" ref="D20:G20" si="0">SUM(D6:D18)</f>
        <v>1.5</v>
      </c>
      <c r="E20" s="10">
        <f t="shared" si="0"/>
        <v>2.5</v>
      </c>
      <c r="F20" s="10">
        <f t="shared" si="0"/>
        <v>2</v>
      </c>
      <c r="G20" s="11">
        <f t="shared" si="0"/>
        <v>1.5</v>
      </c>
    </row>
    <row r="22" spans="2:7" ht="15.75" thickBot="1" x14ac:dyDescent="0.3"/>
    <row r="23" spans="2:7" x14ac:dyDescent="0.25">
      <c r="B23" s="1" t="s">
        <v>46</v>
      </c>
      <c r="C23" s="2"/>
      <c r="D23" s="2"/>
      <c r="E23" s="2"/>
      <c r="F23" s="2"/>
      <c r="G23" s="3"/>
    </row>
    <row r="24" spans="2:7" x14ac:dyDescent="0.25">
      <c r="B24" s="4"/>
      <c r="C24" s="5"/>
      <c r="D24" s="5"/>
      <c r="E24" s="5"/>
      <c r="F24" s="5"/>
      <c r="G24" s="6"/>
    </row>
    <row r="25" spans="2:7" x14ac:dyDescent="0.25">
      <c r="B25" s="4"/>
      <c r="C25" s="7" t="s">
        <v>40</v>
      </c>
      <c r="D25" s="7" t="s">
        <v>43</v>
      </c>
      <c r="E25" s="7" t="s">
        <v>41</v>
      </c>
      <c r="F25" s="7" t="s">
        <v>42</v>
      </c>
      <c r="G25" s="8" t="s">
        <v>44</v>
      </c>
    </row>
    <row r="26" spans="2:7" x14ac:dyDescent="0.25">
      <c r="B26" s="4"/>
      <c r="C26" s="7">
        <f>IF($C$25='Note élève'!C6,'Note élève'!D6,0)*C6/3</f>
        <v>1</v>
      </c>
      <c r="D26" s="7">
        <f>IF($D$25='Note élève'!C6,'Note élève'!D6,0)*D6/3</f>
        <v>0</v>
      </c>
      <c r="E26" s="7">
        <f>IF($E$25='Note élève'!C6,'Note élève'!D6,0)*E6/3</f>
        <v>0</v>
      </c>
      <c r="F26" s="7">
        <f>IF($F$25='Note élève'!C6,'Note élève'!D6,0)*F6/3</f>
        <v>0</v>
      </c>
      <c r="G26" s="8">
        <f>IF($G$25='Note élève'!C6,'Note élève'!D6,0)*G6/3</f>
        <v>0</v>
      </c>
    </row>
    <row r="27" spans="2:7" x14ac:dyDescent="0.25">
      <c r="B27" s="4"/>
      <c r="C27" s="7">
        <f>IF($C$25='Note élève'!C7,'Note élève'!D7,0)*C7/3</f>
        <v>0</v>
      </c>
      <c r="D27" s="7">
        <f>IF($D$25='Note élève'!C7,'Note élève'!D7,0)*D7/3</f>
        <v>1</v>
      </c>
      <c r="E27" s="7">
        <f>IF($E$25='Note élève'!C7,'Note élève'!D7,0)*E7/3</f>
        <v>0</v>
      </c>
      <c r="F27" s="7">
        <f>IF($F$25='Note élève'!C7,'Note élève'!D7,0)*F7/3</f>
        <v>0</v>
      </c>
      <c r="G27" s="8">
        <f>IF($G$25='Note élève'!C7,'Note élève'!D7,0)*G7/3</f>
        <v>0</v>
      </c>
    </row>
    <row r="28" spans="2:7" x14ac:dyDescent="0.25">
      <c r="B28" s="4"/>
      <c r="C28" s="7">
        <f>IF($C$25='Note élève'!C8,'Note élève'!D8,0)*C8/3</f>
        <v>0</v>
      </c>
      <c r="D28" s="7">
        <f>IF($D$25='Note élève'!C8,'Note élève'!D8,0)*D8/3</f>
        <v>0</v>
      </c>
      <c r="E28" s="7">
        <f>IF($E$25='Note élève'!C8,'Note élève'!D8,0)*E8/3</f>
        <v>1</v>
      </c>
      <c r="F28" s="7">
        <f>IF($F$25='Note élève'!C8,'Note élève'!D8,0)*F8/3</f>
        <v>0</v>
      </c>
      <c r="G28" s="8">
        <f>IF($G$25='Note élève'!C8,'Note élève'!D8,0)*G8/3</f>
        <v>0</v>
      </c>
    </row>
    <row r="29" spans="2:7" x14ac:dyDescent="0.25">
      <c r="B29" s="4"/>
      <c r="C29" s="7">
        <f>IF($C$25='Note élève'!C9,'Note élève'!D9,0)*C9/3</f>
        <v>0.66666666666666663</v>
      </c>
      <c r="D29" s="7">
        <f>IF($D$25='Note élève'!C9,'Note élève'!D9,0)*D9/3</f>
        <v>0</v>
      </c>
      <c r="E29" s="7">
        <f>IF($E$25='Note élève'!C9,'Note élève'!D9,0)*E9/3</f>
        <v>0</v>
      </c>
      <c r="F29" s="7">
        <f>IF($F$25='Note élève'!C9,'Note élève'!D9,0)*F9/3</f>
        <v>0</v>
      </c>
      <c r="G29" s="8">
        <f>IF($G$25='Note élève'!C9,'Note élève'!D9,0)*G9/3</f>
        <v>0</v>
      </c>
    </row>
    <row r="30" spans="2:7" x14ac:dyDescent="0.25">
      <c r="B30" s="4"/>
      <c r="C30" s="7">
        <f>IF($C$25='Note élève'!C10,'Note élève'!D10,0)*C10/3</f>
        <v>0</v>
      </c>
      <c r="D30" s="7">
        <f>IF($D$25='Note élève'!C10,'Note élève'!D10,0)*D10/3</f>
        <v>0</v>
      </c>
      <c r="E30" s="7">
        <f>IF($E$25='Note élève'!C10,'Note élève'!D10,0)*E10/3</f>
        <v>0</v>
      </c>
      <c r="F30" s="7">
        <f>IF($F$25='Note élève'!C10,'Note élève'!D10,0)*F10/3</f>
        <v>0</v>
      </c>
      <c r="G30" s="8">
        <f>IF($G$25='Note élève'!C10,'Note élève'!D10,0)*G10/3</f>
        <v>0.16666666666666666</v>
      </c>
    </row>
    <row r="31" spans="2:7" x14ac:dyDescent="0.25">
      <c r="B31" s="4"/>
      <c r="C31" s="7">
        <f>IF($C$25='Note élève'!C11,'Note élève'!D11,0)*C11/3</f>
        <v>0</v>
      </c>
      <c r="D31" s="7">
        <f>IF($D$25='Note élève'!C11,'Note élève'!D11,0)*D11/3</f>
        <v>0</v>
      </c>
      <c r="E31" s="7">
        <f>IF($E$25='Note élève'!C11,'Note élève'!D11,0)*E11/3</f>
        <v>1</v>
      </c>
      <c r="F31" s="7">
        <f>IF($F$25='Note élève'!C11,'Note élève'!D11,0)*F11/3</f>
        <v>0</v>
      </c>
      <c r="G31" s="8">
        <f>IF($G$25='Note élève'!C11,'Note élève'!D11,0)*G11/3</f>
        <v>0</v>
      </c>
    </row>
    <row r="32" spans="2:7" x14ac:dyDescent="0.25">
      <c r="B32" s="4"/>
      <c r="C32" s="7">
        <f>IF($C$25='Note élève'!C12,'Note élève'!D12,0)*C12/3</f>
        <v>0</v>
      </c>
      <c r="D32" s="7">
        <f>IF($D$25='Note élève'!C12,'Note élève'!D12,0)*D12/3</f>
        <v>0</v>
      </c>
      <c r="E32" s="7">
        <f>IF($E$25='Note élève'!C12,'Note élève'!D12,0)*E12/3</f>
        <v>0.16666666666666666</v>
      </c>
      <c r="F32" s="7">
        <f>IF($F$25='Note élève'!C12,'Note élève'!D12,0)*F12/3</f>
        <v>0</v>
      </c>
      <c r="G32" s="8">
        <f>IF($G$25='Note élève'!C12,'Note élève'!D12,0)*G12/3</f>
        <v>0</v>
      </c>
    </row>
    <row r="33" spans="2:7" x14ac:dyDescent="0.25">
      <c r="B33" s="4"/>
      <c r="C33" s="7">
        <f>IF($C$25='Note élève'!C13,'Note élève'!D13,0)*C13/3</f>
        <v>0</v>
      </c>
      <c r="D33" s="7">
        <f>IF($D$25='Note élève'!C13,'Note élève'!D13,0)*D13/3</f>
        <v>0</v>
      </c>
      <c r="E33" s="7">
        <f>IF($E$25='Note élève'!C13,'Note élève'!D13,0)*E13/3</f>
        <v>0</v>
      </c>
      <c r="F33" s="7">
        <f>IF($F$25='Note élève'!C13,'Note élève'!D13,0)*F13/3</f>
        <v>0</v>
      </c>
      <c r="G33" s="8">
        <f>IF($G$25='Note élève'!C13,'Note élève'!D13,0)*G13/3</f>
        <v>0</v>
      </c>
    </row>
    <row r="34" spans="2:7" x14ac:dyDescent="0.25">
      <c r="B34" s="4"/>
      <c r="C34" s="7">
        <f>IF($C$25='Note élève'!C14,'Note élève'!D14,0)*C14/3</f>
        <v>0</v>
      </c>
      <c r="D34" s="7">
        <f>IF($D$25='Note élève'!C14,'Note élève'!D14,0)*D14/3</f>
        <v>0</v>
      </c>
      <c r="E34" s="7">
        <f>IF($E$25='Note élève'!C14,'Note élève'!D14,0)*E14/3</f>
        <v>0</v>
      </c>
      <c r="F34" s="7">
        <f>IF($F$25='Note élève'!C14,'Note élève'!D14,0)*F14/3</f>
        <v>0</v>
      </c>
      <c r="G34" s="8">
        <f>IF($G$25='Note élève'!C14,'Note élève'!D14,0)*G14/3</f>
        <v>0</v>
      </c>
    </row>
    <row r="35" spans="2:7" x14ac:dyDescent="0.25">
      <c r="B35" s="4"/>
      <c r="C35" s="7">
        <f>IF($C$25='Note élève'!C15,'Note élève'!D15,0)*C15/3</f>
        <v>0</v>
      </c>
      <c r="D35" s="7">
        <f>IF($D$25='Note élève'!C15,'Note élève'!D15,0)*D15/3</f>
        <v>0</v>
      </c>
      <c r="E35" s="7">
        <f>IF($E$25='Note élève'!C15,'Note élève'!D15,0)*E15/3</f>
        <v>0</v>
      </c>
      <c r="F35" s="7">
        <f>IF($F$25='Note élève'!C15,'Note élève'!D15,0)*F15/3</f>
        <v>1</v>
      </c>
      <c r="G35" s="8">
        <f>IF($G$25='Note élève'!C15,'Note élève'!D15,0)*G15/3</f>
        <v>0</v>
      </c>
    </row>
    <row r="36" spans="2:7" x14ac:dyDescent="0.25">
      <c r="B36" s="4"/>
      <c r="C36" s="7">
        <f>IF($C$25='Note élève'!C16,'Note élève'!D16,0)*C16/3</f>
        <v>1</v>
      </c>
      <c r="D36" s="7">
        <f>IF($D$25='Note élève'!C16,'Note élève'!D16,0)*D16/3</f>
        <v>0</v>
      </c>
      <c r="E36" s="7">
        <f>IF($E$25='Note élève'!C16,'Note élève'!D16,0)*E16/3</f>
        <v>0</v>
      </c>
      <c r="F36" s="7">
        <f>IF($F$25='Note élève'!C16,'Note élève'!D16,0)*F16/3</f>
        <v>0</v>
      </c>
      <c r="G36" s="8">
        <f>IF($G$25='Note élève'!C16,'Note élève'!D16,0)*G16/3</f>
        <v>0</v>
      </c>
    </row>
    <row r="37" spans="2:7" x14ac:dyDescent="0.25">
      <c r="B37" s="4"/>
      <c r="C37" s="7">
        <f>IF($C$25='Note élève'!C17,'Note élève'!D17,0)*C17/3</f>
        <v>0</v>
      </c>
      <c r="D37" s="7">
        <f>IF($D$25='Note élève'!C17,'Note élève'!D17,0)*D17/3</f>
        <v>0</v>
      </c>
      <c r="E37" s="7">
        <f>IF($E$25='Note élève'!C17,'Note élève'!D17,0)*E17/3</f>
        <v>0</v>
      </c>
      <c r="F37" s="7">
        <f>IF($F$25='Note élève'!C17,'Note élève'!D17,0)*F17/3</f>
        <v>0</v>
      </c>
      <c r="G37" s="8">
        <f>IF($G$25='Note élève'!C17,'Note élève'!D17,0)*G17/3</f>
        <v>1</v>
      </c>
    </row>
    <row r="38" spans="2:7" x14ac:dyDescent="0.25">
      <c r="B38" s="4"/>
      <c r="C38" s="7">
        <f>IF($C$25='Note élève'!C18,'Note élève'!D18,0)*C18/3</f>
        <v>1</v>
      </c>
      <c r="D38" s="7">
        <f>IF($D$25='Note élève'!C18,'Note élève'!D18,0)*D18/3</f>
        <v>0</v>
      </c>
      <c r="E38" s="7">
        <f>IF($E$25='Note élève'!C18,'Note élève'!D18,0)*E18/3</f>
        <v>0</v>
      </c>
      <c r="F38" s="7">
        <f>IF($F$25='Note élève'!C18,'Note élève'!D18,0)*F18/3</f>
        <v>0</v>
      </c>
      <c r="G38" s="8">
        <f>IF($G$25='Note élève'!C18,'Note élève'!D18,0)*G18/3</f>
        <v>0</v>
      </c>
    </row>
    <row r="39" spans="2:7" x14ac:dyDescent="0.25">
      <c r="B39" s="4"/>
      <c r="C39" s="5"/>
      <c r="D39" s="5"/>
      <c r="E39" s="5"/>
      <c r="F39" s="5"/>
      <c r="G39" s="6"/>
    </row>
    <row r="40" spans="2:7" ht="15.75" thickBot="1" x14ac:dyDescent="0.3">
      <c r="B40" s="9" t="s">
        <v>45</v>
      </c>
      <c r="C40" s="12">
        <f>SUM(C26:C38)</f>
        <v>3.6666666666666665</v>
      </c>
      <c r="D40" s="12">
        <f>SUM(D26:D38)</f>
        <v>1</v>
      </c>
      <c r="E40" s="12">
        <f>SUM(E26:E38)</f>
        <v>2.1666666666666665</v>
      </c>
      <c r="F40" s="12">
        <f t="shared" ref="F40:G40" si="1">SUM(F26:F38)</f>
        <v>1</v>
      </c>
      <c r="G40" s="13">
        <f t="shared" si="1"/>
        <v>1.1666666666666667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0BCCB2-3943-4C80-A535-20A1BF7571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Note élève</vt:lpstr>
      <vt:lpstr>Données (2)</vt:lpstr>
      <vt:lpstr>Note par compétence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Jean-Eric</cp:lastModifiedBy>
  <dcterms:created xsi:type="dcterms:W3CDTF">2021-10-25T06:31:41Z</dcterms:created>
  <dcterms:modified xsi:type="dcterms:W3CDTF">2021-11-12T17:19:58Z</dcterms:modified>
</cp:coreProperties>
</file>