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6A3D1F25-4180-4BCE-AE12-9E4DB90817CF}" xr6:coauthVersionLast="47" xr6:coauthVersionMax="47" xr10:uidLastSave="{00000000-0000-0000-0000-000000000000}"/>
  <bookViews>
    <workbookView xWindow="-120" yWindow="-120" windowWidth="24240" windowHeight="13740" activeTab="2" xr2:uid="{BE90F407-6BEB-48AB-A5F3-86CCAC5BD1DC}"/>
  </bookViews>
  <sheets>
    <sheet name="Paramètres" sheetId="2" r:id="rId1"/>
    <sheet name="Données" sheetId="1" r:id="rId2"/>
    <sheet name="TCD" sheetId="4" r:id="rId3"/>
  </sheets>
  <definedNames>
    <definedName name="Slicer_Libellé">#N/A</definedName>
  </definedNames>
  <calcPr calcId="191029"/>
  <pivotCaches>
    <pivotCache cacheId="0"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G7" i="2" l="1" a="1"/>
  <c r="G7" i="2" s="1"/>
  <c r="G6" i="2" a="1"/>
  <c r="G6" i="2" s="1"/>
  <c r="G3" i="2" a="1"/>
  <c r="G3" i="2" s="1"/>
  <c r="G12" i="2" a="1"/>
  <c r="G12" i="2" s="1"/>
  <c r="G11" i="2" a="1"/>
  <c r="G11" i="2" s="1"/>
  <c r="G10" i="2" a="1"/>
  <c r="G10" i="2" s="1"/>
  <c r="G9" i="2" a="1"/>
  <c r="G9" i="2" s="1"/>
  <c r="G8" i="2" a="1"/>
  <c r="G8" i="2" s="1"/>
  <c r="G5" i="2" a="1"/>
  <c r="G5" i="2" s="1"/>
  <c r="G4" i="2" a="1"/>
  <c r="G4" i="2" s="1"/>
  <c r="G2" i="2"/>
  <c r="O2" i="2"/>
  <c r="O3" i="2"/>
  <c r="O4" i="2"/>
  <c r="O5" i="2"/>
  <c r="O6" i="2"/>
  <c r="O7" i="2"/>
  <c r="O9" i="2" s="1"/>
  <c r="O8" i="2"/>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F1CED837-3532-466C-875E-5A7BB433CC68}" keepAlive="1" name="Query - Année" description="Connection to the 'Année' query in the workbook." type="5" refreshedVersion="0" background="1">
    <dbPr connection="Provider=Microsoft.Mashup.OleDb.1;Data Source=$Workbook$;Location=Année;Extended Properties=&quot;&quot;" command="SELECT * FROM [Année]"/>
  </connection>
  <connection id="2" xr16:uid="{303DFBD9-32D9-4E7E-8AF4-41AEF3F85A7C}" keepAlive="1" name="Query - t_Calculs" description="Connection to the 't_Calculs' query in the workbook." type="5" refreshedVersion="0" background="1">
    <dbPr connection="Provider=Microsoft.Mashup.OleDb.1;Data Source=$Workbook$;Location=t_Calculs;Extended Properties=&quot;&quot;" command="SELECT * FROM [t_Calculs]"/>
  </connection>
  <connection id="3" xr16:uid="{6AE5717F-8F77-4437-AA97-6E0F4BD4E3F8}" keepAlive="1" name="Query - t_Data" description="Connection to the 't_Data' query in the workbook." type="5" refreshedVersion="7" background="1">
    <dbPr connection="Provider=Microsoft.Mashup.OleDb.1;Data Source=$Workbook$;Location=t_Data;Extended Properties=&quot;&quot;" command="SELECT * FROM [t_Data]"/>
  </connection>
  <connection id="4" xr16:uid="{6F8E98D2-6520-44A2-AC2E-070E631342AD}" keepAlive="1" name="Query - t_Fériés" description="Connection to the 't_Fériés' query in the workbook." type="5" refreshedVersion="0" background="1">
    <dbPr connection="Provider=Microsoft.Mashup.OleDb.1;Data Source=$Workbook$;Location=t_Fériés;Extended Properties=&quot;&quot;" command="SELECT * FROM [t_Fériés]"/>
  </connection>
  <connection id="5" xr16:uid="{1B23913F-BA0F-4C44-9BA7-F1384569C914}" keepAlive="1" name="Query - t_Heures" description="Connection to the 't_Heures' query in the workbook." type="5" refreshedVersion="0" background="1">
    <dbPr connection="Provider=Microsoft.Mashup.OleDb.1;Data Source=$Workbook$;Location=t_Heures;Extended Properties=&quot;&quot;" command="SELECT * FROM [t_Heures]"/>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<sst xmlns="http://schemas.openxmlformats.org/spreadsheetml/2006/main" count="75" uniqueCount="56">
  <si>
    <t>Janvier</t>
  </si>
  <si>
    <t>Mars</t>
  </si>
  <si>
    <t>Avril</t>
  </si>
  <si>
    <t>Mai</t>
  </si>
  <si>
    <t>Juin</t>
  </si>
  <si>
    <t>Juillet</t>
  </si>
  <si>
    <t>Août</t>
  </si>
  <si>
    <t>Septembre</t>
  </si>
  <si>
    <t>Relance</t>
  </si>
  <si>
    <t>Relance téléphonique</t>
  </si>
  <si>
    <t>Relance mail</t>
  </si>
  <si>
    <t>Courrier</t>
  </si>
  <si>
    <t>Renouvellement</t>
  </si>
  <si>
    <t>Horaires
Mardi et vendredi : 8 h à 12 h 30 /13 h 30 – 17 h
Mercredi et jeudi : 8 h à 12 h 30
Samedi : 8 h à 12 h
Soit un total de 31 heures/semaine</t>
  </si>
  <si>
    <t>Permanence L</t>
  </si>
  <si>
    <t>Permanence M</t>
  </si>
  <si>
    <t xml:space="preserve">Accueil </t>
  </si>
  <si>
    <t>ER</t>
  </si>
  <si>
    <t xml:space="preserve">Création </t>
  </si>
  <si>
    <t>Année</t>
  </si>
  <si>
    <t>NumMois</t>
  </si>
  <si>
    <t>NomMois</t>
  </si>
  <si>
    <t>Février</t>
  </si>
  <si>
    <t>Octobre</t>
  </si>
  <si>
    <t>Novembre</t>
  </si>
  <si>
    <t>Décembre</t>
  </si>
  <si>
    <t>lun</t>
  </si>
  <si>
    <t>NomJour</t>
  </si>
  <si>
    <t>NumJour</t>
  </si>
  <si>
    <t>mar</t>
  </si>
  <si>
    <t>mer</t>
  </si>
  <si>
    <t>jeu</t>
  </si>
  <si>
    <t>ven</t>
  </si>
  <si>
    <t>sam</t>
  </si>
  <si>
    <t>dim</t>
  </si>
  <si>
    <t>DébutMatin</t>
  </si>
  <si>
    <t>DébutAprèsMidi</t>
  </si>
  <si>
    <t>FinAprèsMidi</t>
  </si>
  <si>
    <t>Durée journalière</t>
  </si>
  <si>
    <t>FinMatin</t>
  </si>
  <si>
    <t>Total</t>
  </si>
  <si>
    <t>Jour férié</t>
  </si>
  <si>
    <t>Date</t>
  </si>
  <si>
    <t>Jour de l'an</t>
  </si>
  <si>
    <t>Lundi de Pâques</t>
  </si>
  <si>
    <t>Fête du travail</t>
  </si>
  <si>
    <t>Fête de la victoire 1945</t>
  </si>
  <si>
    <t>Jeudi de l'Acsension</t>
  </si>
  <si>
    <t>Fête nationale</t>
  </si>
  <si>
    <t>Assomption</t>
  </si>
  <si>
    <t>Toussaint</t>
  </si>
  <si>
    <t>Fête de l'Armistice</t>
  </si>
  <si>
    <t>Noël</t>
  </si>
  <si>
    <t>Lundi de Pentecôte</t>
  </si>
  <si>
    <t>Libellé</t>
  </si>
  <si>
    <t>Moyenne Jour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</si>
</sst>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h]:mm;@"/>
    <numFmt numFmtId="165" formatCode="#,##0.00_ ;[Red]\-#,##0.00\ ;"/>
  </numFmts>
  <fonts count="3" x14ac:knownFonts="1">
    <font>
      <sz val="11"/>
      <color theme="1"/>
      <name val="Calibri"/>
      <family val="2"/>
      <scheme val="minor"/>
    </font>
    <font>
      <sz val="10"/>
      <color theme="1"/>
      <name val="Calibri"/>
      <family val="2"/>
      <scheme val="minor"/>
    </font>
    <font>
      <sz val="8"/>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8">
    <xf numFmtId="0" fontId="0" fillId="0" borderId="0" xfId="0"/>
    <xf numFmtId="0" fontId="1" fillId="0" borderId="0" xfId="0" applyFont="1" applyAlignment="1">
      <alignment wrapText="1"/>
    </xf>
    <xf numFmtId="20" fontId="0" fillId="0" borderId="0" xfId="0" applyNumberFormat="1"/>
    <xf numFmtId="164" fontId="0" fillId="0" borderId="0" xfId="0" applyNumberFormat="1"/>
    <xf numFmtId="14" fontId="0" fillId="0" borderId="0" xfId="0" applyNumberFormat="1"/>
    <xf numFmtId="0" fontId="0" fillId="0" borderId="0" xfId="0" pivotButton="1"/>
    <xf numFmtId="0" fontId="0" fillId="0" borderId="0" xfId="0" applyAlignment="1">
      <alignment horizontal="left"/>
    </xf>
    <xf numFmtId="165" fontId="0" fillId="0" borderId="0" xfId="0" applyNumberFormat="1"/>
  </cellXfs>
  <cellStyles count="1">
    <cellStyle name="Normal" xfId="0" builtinId="0"/>
  </cellStyles>
  <dxfs count="3">
    <dxf>
      <numFmt numFmtId="19" formatCode="dd/mm/yyyy"/>
    </dxf>
    <dxf>
      <numFmt numFmtId="164" formatCode="[hh]:mm;@"/>
    </dxf>
    <dxf>
      <numFmt numFmtId="164" formatCode="[hh]:mm;@"/>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alcChain" Target="calcChain.xml"/><Relationship Id="rId5" Type="http://schemas.microsoft.com/office/2007/relationships/slicerCache" Target="slicerCaches/slicerCache1.xml"/><Relationship Id="rId10" Type="http://schemas.openxmlformats.org/officeDocument/2006/relationships/sheetMetadata" Target="metadata.xml"/><Relationship Id="rId4" Type="http://schemas.openxmlformats.org/officeDocument/2006/relationships/pivotCacheDefinition" Target="pivotCache/pivotCacheDefinition1.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1</xdr:col>
      <xdr:colOff>4760</xdr:colOff>
      <xdr:row>1</xdr:row>
      <xdr:rowOff>4754</xdr:rowOff>
    </xdr:from>
    <xdr:to>
      <xdr:col>8</xdr:col>
      <xdr:colOff>633411</xdr:colOff>
      <xdr:row>5</xdr:row>
      <xdr:rowOff>147629</xdr:rowOff>
    </xdr:to>
    <mc:AlternateContent xmlns:mc="http://schemas.openxmlformats.org/markup-compatibility/2006" xmlns:a14="http://schemas.microsoft.com/office/drawing/2010/main">
      <mc:Choice Requires="a14">
        <xdr:graphicFrame macro="">
          <xdr:nvGraphicFramePr>
            <xdr:cNvPr id="2" name="Libellé">
              <a:extLst>
                <a:ext uri="{FF2B5EF4-FFF2-40B4-BE49-F238E27FC236}">
                  <a16:creationId xmlns:a16="http://schemas.microsoft.com/office/drawing/2014/main" id="{39B4E316-5DD1-4EDE-B7B2-B8A8DDFD1139}"/>
                </a:ext>
              </a:extLst>
            </xdr:cNvPr>
            <xdr:cNvGraphicFramePr/>
          </xdr:nvGraphicFramePr>
          <xdr:xfrm>
            <a:off x="0" y="0"/>
            <a:ext cx="0" cy="0"/>
          </xdr:xfrm>
          <a:graphic>
            <a:graphicData uri="http://schemas.microsoft.com/office/drawing/2010/slicer">
              <sle:slicer xmlns:sle="http://schemas.microsoft.com/office/drawing/2010/slicer" name="Libellé"/>
            </a:graphicData>
          </a:graphic>
        </xdr:graphicFrame>
      </mc:Choice>
      <mc:Fallback xmlns="">
        <xdr:sp macro="" textlink="">
          <xdr:nvSpPr>
            <xdr:cNvPr id="0" name=""/>
            <xdr:cNvSpPr>
              <a:spLocks noTextEdit="1"/>
            </xdr:cNvSpPr>
          </xdr:nvSpPr>
          <xdr:spPr>
            <a:xfrm>
              <a:off x="119060" y="195254"/>
              <a:ext cx="7677151" cy="9048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510.721758449072" backgroundQuery="1" createdVersion="7" refreshedVersion="7" minRefreshableVersion="3" recordCount="90" xr:uid="{AD39F2FA-817C-4796-9824-6BE39AA241F7}">
  <cacheSource type="external" connectionId="3"/>
  <cacheFields count="7">
    <cacheField name="Libellé" numFmtId="0">
      <sharedItems count="10">
        <s v="Accueil "/>
        <s v="Relance"/>
        <s v="Relance téléphonique"/>
        <s v="Relance mail"/>
        <s v="Courrier"/>
        <s v="ER"/>
        <s v="Renouvellement"/>
        <s v="Création "/>
        <s v="Permanence M"/>
        <s v="Permanence L"/>
      </sharedItems>
    </cacheField>
    <cacheField name="NomMois" numFmtId="0">
      <sharedItems count="9">
        <s v="Janvier"/>
        <s v="Février"/>
        <s v="Mars"/>
        <s v="Avril"/>
        <s v="Mai"/>
        <s v="Juin"/>
        <s v="Juillet"/>
        <s v="Août"/>
        <s v="Septembre"/>
      </sharedItems>
    </cacheField>
    <cacheField name="Nombre" numFmtId="0">
      <sharedItems containsSemiMixedTypes="0" containsString="0" containsNumber="1" containsInteger="1" minValue="2" maxValue="334"/>
    </cacheField>
    <cacheField name="NumMois" numFmtId="0">
      <sharedItems containsSemiMixedTypes="0" containsString="0" containsNumber="1" containsInteger="1" minValue="1" maxValue="9" count="9">
        <n v="1"/>
        <n v="2"/>
        <n v="3"/>
        <n v="4"/>
        <n v="5"/>
        <n v="6"/>
        <n v="7"/>
        <n v="8"/>
        <n v="9"/>
      </sharedItems>
    </cacheField>
    <cacheField name="NombreJours" numFmtId="0">
      <sharedItems containsSemiMixedTypes="0" containsString="0" containsNumber="1" containsInteger="1" minValue="18" maxValue="22" count="4">
        <n v="21"/>
        <n v="20"/>
        <n v="22"/>
        <n v="18"/>
      </sharedItems>
    </cacheField>
    <cacheField name="NombreHeures" numFmtId="0">
      <sharedItems containsSemiMixedTypes="0" containsString="0" containsNumber="1" minValue="107.50000000000003" maxValue="128.5" count="7">
        <n v="120.00000000000003"/>
        <n v="116.00000000000001"/>
        <n v="128.5"/>
        <n v="107.50000000000003"/>
        <n v="128"/>
        <n v="124"/>
        <n v="125.00000000000001"/>
      </sharedItems>
    </cacheField>
    <cacheField name="MoyenneJour" numFmtId="0">
      <sharedItems containsSemiMixedTypes="0" containsString="0" containsNumber="1" minValue="9.0909090909090912E-2" maxValue="15.476190476190476"/>
    </cacheField>
  </cacheFields>
  <extLst>
    <ext xmlns:x14="http://schemas.microsoft.com/office/spreadsheetml/2009/9/main" uri="{725AE2AE-9491-48be-B2B4-4EB974FC3084}">
      <x14:pivotCacheDefinition pivotCacheId="1694177024"/>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90">
  <r>
    <x v="0"/>
    <x v="0"/>
    <n v="88"/>
    <x v="0"/>
    <x v="0"/>
    <x v="0"/>
    <n v="4.1904761904761907"/>
  </r>
  <r>
    <x v="1"/>
    <x v="0"/>
    <n v="15"/>
    <x v="0"/>
    <x v="0"/>
    <x v="0"/>
    <n v="0.7142857142857143"/>
  </r>
  <r>
    <x v="0"/>
    <x v="1"/>
    <n v="94"/>
    <x v="1"/>
    <x v="1"/>
    <x v="1"/>
    <n v="4.7"/>
  </r>
  <r>
    <x v="1"/>
    <x v="1"/>
    <n v="18"/>
    <x v="1"/>
    <x v="1"/>
    <x v="1"/>
    <n v="0.9"/>
  </r>
  <r>
    <x v="0"/>
    <x v="2"/>
    <n v="96"/>
    <x v="2"/>
    <x v="2"/>
    <x v="2"/>
    <n v="4.3636363636363633"/>
  </r>
  <r>
    <x v="1"/>
    <x v="2"/>
    <n v="12"/>
    <x v="2"/>
    <x v="2"/>
    <x v="2"/>
    <n v="0.54545454545454541"/>
  </r>
  <r>
    <x v="0"/>
    <x v="3"/>
    <n v="96"/>
    <x v="3"/>
    <x v="2"/>
    <x v="2"/>
    <n v="4.3636363636363633"/>
  </r>
  <r>
    <x v="1"/>
    <x v="3"/>
    <n v="16"/>
    <x v="3"/>
    <x v="2"/>
    <x v="2"/>
    <n v="0.72727272727272729"/>
  </r>
  <r>
    <x v="0"/>
    <x v="4"/>
    <n v="111"/>
    <x v="4"/>
    <x v="3"/>
    <x v="3"/>
    <n v="6.166666666666667"/>
  </r>
  <r>
    <x v="0"/>
    <x v="5"/>
    <n v="115"/>
    <x v="5"/>
    <x v="2"/>
    <x v="2"/>
    <n v="5.2272727272727275"/>
  </r>
  <r>
    <x v="0"/>
    <x v="6"/>
    <n v="122"/>
    <x v="6"/>
    <x v="2"/>
    <x v="4"/>
    <n v="5.5454545454545459"/>
  </r>
  <r>
    <x v="0"/>
    <x v="7"/>
    <n v="85"/>
    <x v="7"/>
    <x v="0"/>
    <x v="5"/>
    <n v="4.0476190476190474"/>
  </r>
  <r>
    <x v="0"/>
    <x v="8"/>
    <n v="85"/>
    <x v="8"/>
    <x v="2"/>
    <x v="6"/>
    <n v="3.8636363636363638"/>
  </r>
  <r>
    <x v="1"/>
    <x v="4"/>
    <n v="21"/>
    <x v="4"/>
    <x v="3"/>
    <x v="3"/>
    <n v="1.1666666666666667"/>
  </r>
  <r>
    <x v="1"/>
    <x v="5"/>
    <n v="10"/>
    <x v="5"/>
    <x v="2"/>
    <x v="2"/>
    <n v="0.45454545454545453"/>
  </r>
  <r>
    <x v="1"/>
    <x v="6"/>
    <n v="19"/>
    <x v="6"/>
    <x v="2"/>
    <x v="4"/>
    <n v="0.86363636363636365"/>
  </r>
  <r>
    <x v="1"/>
    <x v="7"/>
    <n v="24"/>
    <x v="7"/>
    <x v="0"/>
    <x v="5"/>
    <n v="1.1428571428571428"/>
  </r>
  <r>
    <x v="1"/>
    <x v="8"/>
    <n v="34"/>
    <x v="8"/>
    <x v="2"/>
    <x v="6"/>
    <n v="1.5454545454545454"/>
  </r>
  <r>
    <x v="2"/>
    <x v="0"/>
    <n v="325"/>
    <x v="0"/>
    <x v="0"/>
    <x v="0"/>
    <n v="15.476190476190476"/>
  </r>
  <r>
    <x v="2"/>
    <x v="1"/>
    <n v="234"/>
    <x v="1"/>
    <x v="1"/>
    <x v="1"/>
    <n v="11.7"/>
  </r>
  <r>
    <x v="2"/>
    <x v="2"/>
    <n v="274"/>
    <x v="2"/>
    <x v="2"/>
    <x v="2"/>
    <n v="12.454545454545455"/>
  </r>
  <r>
    <x v="2"/>
    <x v="3"/>
    <n v="284"/>
    <x v="3"/>
    <x v="2"/>
    <x v="2"/>
    <n v="12.909090909090908"/>
  </r>
  <r>
    <x v="2"/>
    <x v="4"/>
    <n v="231"/>
    <x v="4"/>
    <x v="3"/>
    <x v="3"/>
    <n v="12.833333333333334"/>
  </r>
  <r>
    <x v="2"/>
    <x v="5"/>
    <n v="334"/>
    <x v="5"/>
    <x v="2"/>
    <x v="2"/>
    <n v="15.181818181818182"/>
  </r>
  <r>
    <x v="2"/>
    <x v="6"/>
    <n v="260"/>
    <x v="6"/>
    <x v="2"/>
    <x v="4"/>
    <n v="11.818181818181818"/>
  </r>
  <r>
    <x v="2"/>
    <x v="7"/>
    <n v="264"/>
    <x v="7"/>
    <x v="0"/>
    <x v="5"/>
    <n v="12.571428571428571"/>
  </r>
  <r>
    <x v="2"/>
    <x v="8"/>
    <n v="162"/>
    <x v="8"/>
    <x v="2"/>
    <x v="6"/>
    <n v="7.3636363636363633"/>
  </r>
  <r>
    <x v="3"/>
    <x v="0"/>
    <n v="169"/>
    <x v="0"/>
    <x v="0"/>
    <x v="0"/>
    <n v="8.0476190476190474"/>
  </r>
  <r>
    <x v="3"/>
    <x v="1"/>
    <n v="145"/>
    <x v="1"/>
    <x v="1"/>
    <x v="1"/>
    <n v="7.25"/>
  </r>
  <r>
    <x v="3"/>
    <x v="2"/>
    <n v="157"/>
    <x v="2"/>
    <x v="2"/>
    <x v="2"/>
    <n v="7.1363636363636367"/>
  </r>
  <r>
    <x v="3"/>
    <x v="3"/>
    <n v="156"/>
    <x v="3"/>
    <x v="2"/>
    <x v="2"/>
    <n v="7.0909090909090908"/>
  </r>
  <r>
    <x v="3"/>
    <x v="4"/>
    <n v="130"/>
    <x v="4"/>
    <x v="3"/>
    <x v="3"/>
    <n v="7.2222222222222223"/>
  </r>
  <r>
    <x v="3"/>
    <x v="5"/>
    <n v="181"/>
    <x v="5"/>
    <x v="2"/>
    <x v="2"/>
    <n v="8.2272727272727266"/>
  </r>
  <r>
    <x v="3"/>
    <x v="6"/>
    <n v="183"/>
    <x v="6"/>
    <x v="2"/>
    <x v="4"/>
    <n v="8.3181818181818183"/>
  </r>
  <r>
    <x v="3"/>
    <x v="7"/>
    <n v="146"/>
    <x v="7"/>
    <x v="0"/>
    <x v="5"/>
    <n v="6.9523809523809526"/>
  </r>
  <r>
    <x v="3"/>
    <x v="8"/>
    <n v="142"/>
    <x v="8"/>
    <x v="2"/>
    <x v="6"/>
    <n v="6.4545454545454541"/>
  </r>
  <r>
    <x v="4"/>
    <x v="0"/>
    <n v="35"/>
    <x v="0"/>
    <x v="0"/>
    <x v="0"/>
    <n v="1.6666666666666667"/>
  </r>
  <r>
    <x v="4"/>
    <x v="1"/>
    <n v="41"/>
    <x v="1"/>
    <x v="1"/>
    <x v="1"/>
    <n v="2.0499999999999998"/>
  </r>
  <r>
    <x v="4"/>
    <x v="2"/>
    <n v="24"/>
    <x v="2"/>
    <x v="2"/>
    <x v="2"/>
    <n v="1.0909090909090908"/>
  </r>
  <r>
    <x v="4"/>
    <x v="3"/>
    <n v="26"/>
    <x v="3"/>
    <x v="2"/>
    <x v="2"/>
    <n v="1.1818181818181819"/>
  </r>
  <r>
    <x v="4"/>
    <x v="4"/>
    <n v="3"/>
    <x v="4"/>
    <x v="3"/>
    <x v="3"/>
    <n v="0.16666666666666666"/>
  </r>
  <r>
    <x v="4"/>
    <x v="5"/>
    <n v="5"/>
    <x v="5"/>
    <x v="2"/>
    <x v="2"/>
    <n v="0.22727272727272727"/>
  </r>
  <r>
    <x v="4"/>
    <x v="6"/>
    <n v="15"/>
    <x v="6"/>
    <x v="2"/>
    <x v="4"/>
    <n v="0.68181818181818177"/>
  </r>
  <r>
    <x v="4"/>
    <x v="7"/>
    <n v="2"/>
    <x v="7"/>
    <x v="0"/>
    <x v="5"/>
    <n v="9.5238095238095233E-2"/>
  </r>
  <r>
    <x v="4"/>
    <x v="8"/>
    <n v="4"/>
    <x v="8"/>
    <x v="2"/>
    <x v="6"/>
    <n v="0.18181818181818182"/>
  </r>
  <r>
    <x v="5"/>
    <x v="0"/>
    <n v="8"/>
    <x v="0"/>
    <x v="0"/>
    <x v="0"/>
    <n v="0.38095238095238093"/>
  </r>
  <r>
    <x v="5"/>
    <x v="1"/>
    <n v="4"/>
    <x v="1"/>
    <x v="1"/>
    <x v="1"/>
    <n v="0.2"/>
  </r>
  <r>
    <x v="5"/>
    <x v="2"/>
    <n v="2"/>
    <x v="2"/>
    <x v="2"/>
    <x v="2"/>
    <n v="9.0909090909090912E-2"/>
  </r>
  <r>
    <x v="5"/>
    <x v="3"/>
    <n v="9"/>
    <x v="3"/>
    <x v="2"/>
    <x v="2"/>
    <n v="0.40909090909090912"/>
  </r>
  <r>
    <x v="5"/>
    <x v="4"/>
    <n v="22"/>
    <x v="4"/>
    <x v="3"/>
    <x v="3"/>
    <n v="1.2222222222222223"/>
  </r>
  <r>
    <x v="5"/>
    <x v="5"/>
    <n v="25"/>
    <x v="5"/>
    <x v="2"/>
    <x v="2"/>
    <n v="1.1363636363636365"/>
  </r>
  <r>
    <x v="5"/>
    <x v="6"/>
    <n v="44"/>
    <x v="6"/>
    <x v="2"/>
    <x v="4"/>
    <n v="2"/>
  </r>
  <r>
    <x v="5"/>
    <x v="7"/>
    <n v="30"/>
    <x v="7"/>
    <x v="0"/>
    <x v="5"/>
    <n v="1.4285714285714286"/>
  </r>
  <r>
    <x v="5"/>
    <x v="8"/>
    <n v="10"/>
    <x v="8"/>
    <x v="2"/>
    <x v="6"/>
    <n v="0.45454545454545453"/>
  </r>
  <r>
    <x v="6"/>
    <x v="0"/>
    <n v="37"/>
    <x v="0"/>
    <x v="0"/>
    <x v="0"/>
    <n v="1.7619047619047619"/>
  </r>
  <r>
    <x v="6"/>
    <x v="1"/>
    <n v="31"/>
    <x v="1"/>
    <x v="1"/>
    <x v="1"/>
    <n v="1.55"/>
  </r>
  <r>
    <x v="6"/>
    <x v="2"/>
    <n v="15"/>
    <x v="2"/>
    <x v="2"/>
    <x v="2"/>
    <n v="0.68181818181818177"/>
  </r>
  <r>
    <x v="6"/>
    <x v="3"/>
    <n v="21"/>
    <x v="3"/>
    <x v="2"/>
    <x v="2"/>
    <n v="0.95454545454545459"/>
  </r>
  <r>
    <x v="6"/>
    <x v="4"/>
    <n v="17"/>
    <x v="4"/>
    <x v="3"/>
    <x v="3"/>
    <n v="0.94444444444444442"/>
  </r>
  <r>
    <x v="6"/>
    <x v="5"/>
    <n v="15"/>
    <x v="5"/>
    <x v="2"/>
    <x v="2"/>
    <n v="0.68181818181818177"/>
  </r>
  <r>
    <x v="6"/>
    <x v="6"/>
    <n v="16"/>
    <x v="6"/>
    <x v="2"/>
    <x v="4"/>
    <n v="0.72727272727272729"/>
  </r>
  <r>
    <x v="6"/>
    <x v="7"/>
    <n v="21"/>
    <x v="7"/>
    <x v="0"/>
    <x v="5"/>
    <n v="1"/>
  </r>
  <r>
    <x v="6"/>
    <x v="8"/>
    <n v="31"/>
    <x v="8"/>
    <x v="2"/>
    <x v="6"/>
    <n v="1.4090909090909092"/>
  </r>
  <r>
    <x v="7"/>
    <x v="0"/>
    <n v="27"/>
    <x v="0"/>
    <x v="0"/>
    <x v="0"/>
    <n v="1.2857142857142858"/>
  </r>
  <r>
    <x v="7"/>
    <x v="1"/>
    <n v="29"/>
    <x v="1"/>
    <x v="1"/>
    <x v="1"/>
    <n v="1.45"/>
  </r>
  <r>
    <x v="7"/>
    <x v="2"/>
    <n v="23"/>
    <x v="2"/>
    <x v="2"/>
    <x v="2"/>
    <n v="1.0454545454545454"/>
  </r>
  <r>
    <x v="7"/>
    <x v="3"/>
    <n v="24"/>
    <x v="3"/>
    <x v="2"/>
    <x v="2"/>
    <n v="1.0909090909090908"/>
  </r>
  <r>
    <x v="7"/>
    <x v="4"/>
    <n v="33"/>
    <x v="4"/>
    <x v="3"/>
    <x v="3"/>
    <n v="1.8333333333333333"/>
  </r>
  <r>
    <x v="7"/>
    <x v="5"/>
    <n v="14"/>
    <x v="5"/>
    <x v="2"/>
    <x v="2"/>
    <n v="0.63636363636363635"/>
  </r>
  <r>
    <x v="7"/>
    <x v="6"/>
    <n v="26"/>
    <x v="6"/>
    <x v="2"/>
    <x v="4"/>
    <n v="1.1818181818181819"/>
  </r>
  <r>
    <x v="7"/>
    <x v="7"/>
    <n v="26"/>
    <x v="7"/>
    <x v="0"/>
    <x v="5"/>
    <n v="1.2380952380952381"/>
  </r>
  <r>
    <x v="7"/>
    <x v="8"/>
    <n v="29"/>
    <x v="8"/>
    <x v="2"/>
    <x v="6"/>
    <n v="1.3181818181818181"/>
  </r>
  <r>
    <x v="8"/>
    <x v="0"/>
    <n v="14"/>
    <x v="0"/>
    <x v="0"/>
    <x v="0"/>
    <n v="0.66666666666666663"/>
  </r>
  <r>
    <x v="8"/>
    <x v="1"/>
    <n v="24"/>
    <x v="1"/>
    <x v="1"/>
    <x v="1"/>
    <n v="1.2"/>
  </r>
  <r>
    <x v="8"/>
    <x v="2"/>
    <n v="16"/>
    <x v="2"/>
    <x v="2"/>
    <x v="2"/>
    <n v="0.72727272727272729"/>
  </r>
  <r>
    <x v="8"/>
    <x v="3"/>
    <n v="15"/>
    <x v="3"/>
    <x v="2"/>
    <x v="2"/>
    <n v="0.68181818181818177"/>
  </r>
  <r>
    <x v="8"/>
    <x v="4"/>
    <n v="17"/>
    <x v="4"/>
    <x v="3"/>
    <x v="3"/>
    <n v="0.94444444444444442"/>
  </r>
  <r>
    <x v="8"/>
    <x v="5"/>
    <n v="13"/>
    <x v="5"/>
    <x v="2"/>
    <x v="2"/>
    <n v="0.59090909090909094"/>
  </r>
  <r>
    <x v="8"/>
    <x v="6"/>
    <n v="15"/>
    <x v="6"/>
    <x v="2"/>
    <x v="4"/>
    <n v="0.68181818181818177"/>
  </r>
  <r>
    <x v="8"/>
    <x v="7"/>
    <n v="18"/>
    <x v="7"/>
    <x v="0"/>
    <x v="5"/>
    <n v="0.8571428571428571"/>
  </r>
  <r>
    <x v="8"/>
    <x v="8"/>
    <n v="5"/>
    <x v="8"/>
    <x v="2"/>
    <x v="6"/>
    <n v="0.22727272727272727"/>
  </r>
  <r>
    <x v="9"/>
    <x v="0"/>
    <n v="21"/>
    <x v="0"/>
    <x v="0"/>
    <x v="0"/>
    <n v="1"/>
  </r>
  <r>
    <x v="9"/>
    <x v="1"/>
    <n v="20"/>
    <x v="1"/>
    <x v="1"/>
    <x v="1"/>
    <n v="1"/>
  </r>
  <r>
    <x v="9"/>
    <x v="2"/>
    <n v="18"/>
    <x v="2"/>
    <x v="2"/>
    <x v="2"/>
    <n v="0.81818181818181823"/>
  </r>
  <r>
    <x v="9"/>
    <x v="3"/>
    <n v="10"/>
    <x v="3"/>
    <x v="2"/>
    <x v="2"/>
    <n v="0.45454545454545453"/>
  </r>
  <r>
    <x v="9"/>
    <x v="4"/>
    <n v="10"/>
    <x v="4"/>
    <x v="3"/>
    <x v="3"/>
    <n v="0.55555555555555558"/>
  </r>
  <r>
    <x v="9"/>
    <x v="5"/>
    <n v="9"/>
    <x v="5"/>
    <x v="2"/>
    <x v="2"/>
    <n v="0.40909090909090912"/>
  </r>
  <r>
    <x v="9"/>
    <x v="6"/>
    <n v="7"/>
    <x v="6"/>
    <x v="2"/>
    <x v="4"/>
    <n v="0.31818181818181818"/>
  </r>
  <r>
    <x v="9"/>
    <x v="7"/>
    <n v="9"/>
    <x v="7"/>
    <x v="0"/>
    <x v="5"/>
    <n v="0.42857142857142855"/>
  </r>
  <r>
    <x v="9"/>
    <x v="8"/>
    <n v="11"/>
    <x v="8"/>
    <x v="2"/>
    <x v="6"/>
    <n v="0.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82D01083-F2E4-4025-AA39-CADD9DB4264C}" name="PT_1" cacheId="0" applyNumberFormats="0" applyBorderFormats="0" applyFontFormats="0" applyPatternFormats="0" applyAlignmentFormats="0" applyWidthHeightFormats="1" dataCaption="Values" updatedVersion="7" minRefreshableVersion="3" rowGrandTotals="0" colGrandTotals="0" itemPrintTitles="1" createdVersion="7" indent="0" showHeaders="0" outline="1" outlineData="1" multipleFieldFilters="0" fieldListSortAscending="1">
  <location ref="B8:K10" firstHeaderRow="1" firstDataRow="2" firstDataCol="1"/>
  <pivotFields count="7">
    <pivotField axis="axisRow" showAll="0">
      <items count="11">
        <item h="1" x="0"/>
        <item h="1" x="4"/>
        <item h="1" x="7"/>
        <item h="1" x="5"/>
        <item h="1" x="9"/>
        <item h="1" x="8"/>
        <item h="1" x="1"/>
        <item h="1" x="3"/>
        <item x="2"/>
        <item h="1" x="6"/>
        <item t="default"/>
      </items>
    </pivotField>
    <pivotField axis="axisCol" showAll="0">
      <items count="10">
        <item x="0"/>
        <item x="1"/>
        <item x="2"/>
        <item x="3"/>
        <item x="4"/>
        <item x="5"/>
        <item x="6"/>
        <item x="7"/>
        <item x="8"/>
        <item t="default"/>
      </items>
    </pivotField>
    <pivotField showAll="0"/>
    <pivotField showAll="0"/>
    <pivotField showAll="0"/>
    <pivotField showAll="0"/>
    <pivotField dataField="1" showAll="0"/>
  </pivotFields>
  <rowFields count="1">
    <field x="0"/>
  </rowFields>
  <rowItems count="1">
    <i>
      <x v="8"/>
    </i>
  </rowItems>
  <colFields count="1">
    <field x="1"/>
  </colFields>
  <colItems count="9">
    <i>
      <x/>
    </i>
    <i>
      <x v="1"/>
    </i>
    <i>
      <x v="2"/>
    </i>
    <i>
      <x v="3"/>
    </i>
    <i>
      <x v="4"/>
    </i>
    <i>
      <x v="5"/>
    </i>
    <i>
      <x v="6"/>
    </i>
    <i>
      <x v="7"/>
    </i>
    <i>
      <x v="8"/>
    </i>
  </colItems>
  <dataFields count="1">
    <dataField name="Moyenne Jour" fld="6" baseField="0" baseItem="6" numFmtId="165"/>
  </dataFields>
  <pivotTableStyleInfo name="PivotStyleLight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Libellé" xr10:uid="{3C4F47ED-735B-4E99-A668-3DD5BA61971A}" sourceName="Libellé">
  <pivotTables>
    <pivotTable tabId="4" name="PT_1"/>
  </pivotTables>
  <data>
    <tabular pivotCacheId="1694177024">
      <items count="10">
        <i x="0"/>
        <i x="4"/>
        <i x="7"/>
        <i x="5"/>
        <i x="9"/>
        <i x="8"/>
        <i x="1"/>
        <i x="3"/>
        <i x="2" s="1"/>
        <i x="6"/>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Libellé" xr10:uid="{88E2D837-79A8-4635-A44D-42CFB94D8033}" cache="Slicer_Libellé" caption="Libellé" columnCount="5"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CA8E61F-209E-4672-AA62-25C5F8853642}" name="t_Heures" displayName="t_Heures" ref="I1:O9" totalsRowCount="1">
  <autoFilter ref="I1:O8" xr:uid="{2CA8E61F-209E-4672-AA62-25C5F8853642}">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1" xr3:uid="{D656C2BA-CB5E-494F-8474-760A7A7F2B0E}" name="NumJour" totalsRowLabel="Total"/>
    <tableColumn id="2" xr3:uid="{E9AD0EF5-E764-467B-8B12-CBB07E048108}" name="NomJour"/>
    <tableColumn id="3" xr3:uid="{CFC1EBEB-5BFE-42B6-A29D-E06473B4AF37}" name="DébutMatin"/>
    <tableColumn id="4" xr3:uid="{58A0BD8D-4AD8-42BF-9EE0-2BAE74299FE9}" name="FinMatin"/>
    <tableColumn id="5" xr3:uid="{5A65FDF5-53E2-46BB-82DD-E0CEBE45D161}" name="DébutAprèsMidi"/>
    <tableColumn id="6" xr3:uid="{F1079E1F-E07A-4948-9A4A-B73116CD8245}" name="FinAprèsMidi"/>
    <tableColumn id="7" xr3:uid="{474BE23B-2F88-41B5-84CC-8E711CFF8E75}" name="Durée journalière" totalsRowFunction="sum" dataDxfId="2" totalsRowDxfId="1">
      <calculatedColumnFormula>MOD(t_Heures[[#This Row],[FinMatin]]-t_Heures[[#This Row],[DébutMatin]],1)+MOD(t_Heures[[#This Row],[FinAprèsMidi]]-t_Heures[[#This Row],[DébutAprèsMidi]],1)</calculatedColumnFormula>
    </tableColumn>
  </tableColumns>
  <tableStyleInfo name="TableStyleLight1"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2601421-D3E2-4B4F-A554-9809AE2E6945}" name="t_Année" displayName="t_Année" ref="A1:A2" totalsRowShown="0">
  <autoFilter ref="A1:A2" xr:uid="{82601421-D3E2-4B4F-A554-9809AE2E6945}">
    <filterColumn colId="0" hiddenButton="1"/>
  </autoFilter>
  <tableColumns count="1">
    <tableColumn id="1" xr3:uid="{2955CD2F-14B8-4AF3-A5F8-12EA6155A810}" name="Année"/>
  </tableColumns>
  <tableStyleInfo name="TableStyleLight1" showFirstColumn="0" showLastColumn="0" showRowStripes="0"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21C057A-4458-4A36-9EE9-35C9A2188D0C}" name="t_Mois" displayName="t_Mois" ref="C1:D13" totalsRowShown="0">
  <autoFilter ref="C1:D13" xr:uid="{621C057A-4458-4A36-9EE9-35C9A2188D0C}">
    <filterColumn colId="0" hiddenButton="1"/>
    <filterColumn colId="1" hiddenButton="1"/>
  </autoFilter>
  <tableColumns count="2">
    <tableColumn id="1" xr3:uid="{58EEFB9C-450D-4E35-A1D5-4FC87630300F}" name="NumMois"/>
    <tableColumn id="2" xr3:uid="{33F19328-D7A1-4557-9C8F-E74569F7172C}" name="NomMois"/>
  </tableColumns>
  <tableStyleInfo name="TableStyleLight1" showFirstColumn="0" showLastColumn="0" showRowStripes="0"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3579800D-1DF5-4CCE-8010-4EDE52A7B169}" name="t_Fériés" displayName="t_Fériés" ref="F1:G12" totalsRowShown="0">
  <autoFilter ref="F1:G12" xr:uid="{3579800D-1DF5-4CCE-8010-4EDE52A7B169}"/>
  <tableColumns count="2">
    <tableColumn id="1" xr3:uid="{3586AF1A-000F-4AD5-98E9-638A33F75880}" name="Jour férié"/>
    <tableColumn id="2" xr3:uid="{7118712C-EBAD-4B9D-8DFD-4367BBDBB625}" name="Date" dataDxfId="0"/>
  </tableColumns>
  <tableStyleInfo name="TableStyleLight1" showFirstColumn="0" showLastColumn="0" showRowStripes="0"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C746D30B-E591-4600-8A1D-9B066EA6B06D}" name="t_Data" displayName="t_Data" ref="A2:J12" totalsRowShown="0">
  <autoFilter ref="A2:J12" xr:uid="{C746D30B-E591-4600-8A1D-9B066EA6B06D}">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autoFilter>
  <tableColumns count="10">
    <tableColumn id="1" xr3:uid="{7DF70247-4B40-4829-949B-F7C2F4233AE0}" name="Libellé"/>
    <tableColumn id="2" xr3:uid="{9813DCF7-275A-4FA4-BDB6-C0D2192DF20B}" name="Janvier"/>
    <tableColumn id="3" xr3:uid="{CA0B021B-C9AD-4EFB-AE26-DA0CBFF90ED8}" name="Février"/>
    <tableColumn id="4" xr3:uid="{127DB5C8-0EBA-4A2E-8649-C13272AFCD6A}" name="Mars"/>
    <tableColumn id="5" xr3:uid="{0526032E-8863-46D1-A302-DF14B054AAB8}" name="Avril"/>
    <tableColumn id="6" xr3:uid="{B9B0A1C0-E0C5-40A2-8D8C-C8C33CB6E4F2}" name="Mai"/>
    <tableColumn id="7" xr3:uid="{4C7FC746-0EFC-429E-B09C-A1EB2B7FED7C}" name="Juin"/>
    <tableColumn id="8" xr3:uid="{7AB24BB8-281D-4C9A-A2C6-680B6E02ADC0}" name="Juillet"/>
    <tableColumn id="9" xr3:uid="{10EAFA66-6B4D-4F60-8C6B-188681D3CB04}" name="Août"/>
    <tableColumn id="10" xr3:uid="{16CEC138-674F-4B80-B370-5B90D140907D}" name="Septembre"/>
  </tableColumns>
  <tableStyleInfo name="TableStyleLight1"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5" Type="http://schemas.openxmlformats.org/officeDocument/2006/relationships/table" Target="../tables/table4.xml"/><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1" Type="http://schemas.openxmlformats.org/officeDocument/2006/relationships/table" Target="../tables/table5.xml"/></Relationships>
</file>

<file path=xl/worksheets/_rels/sheet3.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7091CA-2343-4916-A269-431B88CF9507}">
  <dimension ref="A1:O13"/>
  <sheetViews>
    <sheetView showGridLines="0" workbookViewId="0">
      <selection activeCell="D22" sqref="D22"/>
    </sheetView>
  </sheetViews>
  <sheetFormatPr defaultRowHeight="15" x14ac:dyDescent="0.25"/>
  <cols>
    <col min="3" max="5" width="11.7109375" customWidth="1"/>
    <col min="6" max="6" width="21.7109375" bestFit="1" customWidth="1"/>
    <col min="7" max="7" width="11.7109375" customWidth="1"/>
    <col min="9" max="10" width="11.140625" customWidth="1"/>
    <col min="11" max="11" width="13.7109375" customWidth="1"/>
    <col min="12" max="12" width="12.140625" customWidth="1"/>
    <col min="13" max="13" width="17.7109375" customWidth="1"/>
    <col min="14" max="14" width="15" customWidth="1"/>
    <col min="15" max="15" width="18.85546875" customWidth="1"/>
  </cols>
  <sheetData>
    <row r="1" spans="1:15" x14ac:dyDescent="0.25">
      <c r="A1" t="s">
        <v>19</v>
      </c>
      <c r="C1" t="s">
        <v>20</v>
      </c>
      <c r="D1" t="s">
        <v>21</v>
      </c>
      <c r="F1" t="s">
        <v>41</v>
      </c>
      <c r="G1" t="s">
        <v>42</v>
      </c>
      <c r="I1" t="s">
        <v>28</v>
      </c>
      <c r="J1" t="s">
        <v>27</v>
      </c>
      <c r="K1" t="s">
        <v>35</v>
      </c>
      <c r="L1" t="s">
        <v>39</v>
      </c>
      <c r="M1" t="s">
        <v>36</v>
      </c>
      <c r="N1" t="s">
        <v>37</v>
      </c>
      <c r="O1" t="s">
        <v>38</v>
      </c>
    </row>
    <row r="2" spans="1:15" x14ac:dyDescent="0.25">
      <c r="A2">
        <v>2021</v>
      </c>
      <c r="C2">
        <v>1</v>
      </c>
      <c r="D2" t="s">
        <v>0</v>
      </c>
      <c r="F2" t="s">
        <v>43</v>
      </c>
      <c r="G2" s="4">
        <f>DATE(t_Année[[#This Row],[Année]],1,1)</f>
        <v>44197</v>
      </c>
      <c r="I2">
        <v>1</v>
      </c>
      <c r="J2" t="s">
        <v>26</v>
      </c>
      <c r="O2" s="3">
        <f>MOD(t_Heures[[#This Row],[FinMatin]]-t_Heures[[#This Row],[DébutMatin]],1)+MOD(t_Heures[[#This Row],[FinAprèsMidi]]-t_Heures[[#This Row],[DébutAprèsMidi]],1)</f>
        <v>0</v>
      </c>
    </row>
    <row r="3" spans="1:15" x14ac:dyDescent="0.25">
      <c r="C3">
        <v>2</v>
      </c>
      <c r="D3" t="s">
        <v>22</v>
      </c>
      <c r="F3" t="s">
        <v>44</v>
      </c>
      <c r="G3" s="4" cm="1">
        <f t="array" ref="G3">(ROUND(DATE(t_Année[Année],4,MOD(234-11*MOD(t_Année[Année],19),30))/7,0)*7-6)+1</f>
        <v>44291</v>
      </c>
      <c r="I3">
        <v>2</v>
      </c>
      <c r="J3" t="s">
        <v>29</v>
      </c>
      <c r="K3" s="2">
        <v>0.33333333333333331</v>
      </c>
      <c r="L3" s="2">
        <v>0.52083333333333337</v>
      </c>
      <c r="M3" s="2">
        <v>0.5625</v>
      </c>
      <c r="N3" s="2">
        <v>0.70833333333333337</v>
      </c>
      <c r="O3" s="3">
        <f>MOD(t_Heures[[#This Row],[FinMatin]]-t_Heures[[#This Row],[DébutMatin]],1)+MOD(t_Heures[[#This Row],[FinAprèsMidi]]-t_Heures[[#This Row],[DébutAprèsMidi]],1)</f>
        <v>0.33333333333333343</v>
      </c>
    </row>
    <row r="4" spans="1:15" x14ac:dyDescent="0.25">
      <c r="C4">
        <v>3</v>
      </c>
      <c r="D4" t="s">
        <v>1</v>
      </c>
      <c r="F4" t="s">
        <v>45</v>
      </c>
      <c r="G4" s="4" cm="1">
        <f t="array" ref="G4">DATE(t_Année[Année],5,1)</f>
        <v>44317</v>
      </c>
      <c r="I4">
        <v>3</v>
      </c>
      <c r="J4" t="s">
        <v>30</v>
      </c>
      <c r="K4" s="2">
        <v>0.33333333333333331</v>
      </c>
      <c r="L4" s="2">
        <v>0.52083333333333337</v>
      </c>
      <c r="O4" s="3">
        <f>MOD(t_Heures[[#This Row],[FinMatin]]-t_Heures[[#This Row],[DébutMatin]],1)+MOD(t_Heures[[#This Row],[FinAprèsMidi]]-t_Heures[[#This Row],[DébutAprèsMidi]],1)</f>
        <v>0.18750000000000006</v>
      </c>
    </row>
    <row r="5" spans="1:15" x14ac:dyDescent="0.25">
      <c r="C5">
        <v>4</v>
      </c>
      <c r="D5" t="s">
        <v>2</v>
      </c>
      <c r="F5" t="s">
        <v>46</v>
      </c>
      <c r="G5" s="4" cm="1">
        <f t="array" ref="G5">DATE(t_Année[Année],5,8)</f>
        <v>44324</v>
      </c>
      <c r="I5">
        <v>4</v>
      </c>
      <c r="J5" t="s">
        <v>31</v>
      </c>
      <c r="K5" s="2">
        <v>0.33333333333333331</v>
      </c>
      <c r="L5" s="2">
        <v>0.52083333333333337</v>
      </c>
      <c r="O5" s="3">
        <f>MOD(t_Heures[[#This Row],[FinMatin]]-t_Heures[[#This Row],[DébutMatin]],1)+MOD(t_Heures[[#This Row],[FinAprèsMidi]]-t_Heures[[#This Row],[DébutAprèsMidi]],1)</f>
        <v>0.18750000000000006</v>
      </c>
    </row>
    <row r="6" spans="1:15" x14ac:dyDescent="0.25">
      <c r="C6">
        <v>5</v>
      </c>
      <c r="D6" t="s">
        <v>3</v>
      </c>
      <c r="F6" t="s">
        <v>47</v>
      </c>
      <c r="G6" s="4" cm="1">
        <f t="array" ref="G6">(ROUND(DATE(t_Année[Année],4,MOD(234-11*MOD(t_Année[Année],19),30))/7,0)*7-6)+39</f>
        <v>44329</v>
      </c>
      <c r="I6">
        <v>5</v>
      </c>
      <c r="J6" t="s">
        <v>32</v>
      </c>
      <c r="K6" s="2">
        <v>0.33333333333333331</v>
      </c>
      <c r="L6" s="2">
        <v>0.52083333333333337</v>
      </c>
      <c r="M6" s="2">
        <v>0.5625</v>
      </c>
      <c r="N6" s="2">
        <v>0.70833333333333337</v>
      </c>
      <c r="O6" s="3">
        <f>MOD(t_Heures[[#This Row],[FinMatin]]-t_Heures[[#This Row],[DébutMatin]],1)+MOD(t_Heures[[#This Row],[FinAprèsMidi]]-t_Heures[[#This Row],[DébutAprèsMidi]],1)</f>
        <v>0.33333333333333343</v>
      </c>
    </row>
    <row r="7" spans="1:15" x14ac:dyDescent="0.25">
      <c r="C7">
        <v>6</v>
      </c>
      <c r="D7" t="s">
        <v>4</v>
      </c>
      <c r="F7" t="s">
        <v>53</v>
      </c>
      <c r="G7" s="4" cm="1">
        <f t="array" ref="G7">(ROUND(DATE(t_Année[Année],4,MOD(234-11*MOD(t_Année[Année],19),30))/7,0)*7-6)+50</f>
        <v>44340</v>
      </c>
      <c r="I7">
        <v>6</v>
      </c>
      <c r="J7" t="s">
        <v>33</v>
      </c>
      <c r="K7" s="2">
        <v>0.33333333333333331</v>
      </c>
      <c r="L7" s="2">
        <v>0.5</v>
      </c>
      <c r="O7" s="3">
        <f>MOD(t_Heures[[#This Row],[FinMatin]]-t_Heures[[#This Row],[DébutMatin]],1)+MOD(t_Heures[[#This Row],[FinAprèsMidi]]-t_Heures[[#This Row],[DébutAprèsMidi]],1)</f>
        <v>0.16666666666666669</v>
      </c>
    </row>
    <row r="8" spans="1:15" x14ac:dyDescent="0.25">
      <c r="C8">
        <v>7</v>
      </c>
      <c r="D8" t="s">
        <v>5</v>
      </c>
      <c r="F8" t="s">
        <v>48</v>
      </c>
      <c r="G8" s="4" cm="1">
        <f t="array" ref="G8">DATE(t_Année[Année],7,14)</f>
        <v>44391</v>
      </c>
      <c r="I8">
        <v>7</v>
      </c>
      <c r="J8" t="s">
        <v>34</v>
      </c>
      <c r="O8" s="3">
        <f>MOD(t_Heures[[#This Row],[FinMatin]]-t_Heures[[#This Row],[DébutMatin]],1)+MOD(t_Heures[[#This Row],[FinAprèsMidi]]-t_Heures[[#This Row],[DébutAprèsMidi]],1)</f>
        <v>0</v>
      </c>
    </row>
    <row r="9" spans="1:15" x14ac:dyDescent="0.25">
      <c r="C9">
        <v>8</v>
      </c>
      <c r="D9" t="s">
        <v>6</v>
      </c>
      <c r="F9" t="s">
        <v>49</v>
      </c>
      <c r="G9" s="4" cm="1">
        <f t="array" ref="G9">DATE(t_Année[Année],8,15)</f>
        <v>44423</v>
      </c>
      <c r="I9" t="s">
        <v>40</v>
      </c>
      <c r="O9" s="3">
        <f>SUBTOTAL(109,t_Heures[Durée journalière])</f>
        <v>1.2083333333333337</v>
      </c>
    </row>
    <row r="10" spans="1:15" x14ac:dyDescent="0.25">
      <c r="C10">
        <v>9</v>
      </c>
      <c r="D10" t="s">
        <v>7</v>
      </c>
      <c r="F10" t="s">
        <v>50</v>
      </c>
      <c r="G10" s="4" cm="1">
        <f t="array" ref="G10">DATE(t_Année[Année],11,1)</f>
        <v>44501</v>
      </c>
    </row>
    <row r="11" spans="1:15" x14ac:dyDescent="0.25">
      <c r="C11">
        <v>10</v>
      </c>
      <c r="D11" t="s">
        <v>23</v>
      </c>
      <c r="F11" t="s">
        <v>51</v>
      </c>
      <c r="G11" s="4" cm="1">
        <f t="array" ref="G11">DATE(t_Année[Année],11,11)</f>
        <v>44511</v>
      </c>
    </row>
    <row r="12" spans="1:15" x14ac:dyDescent="0.25">
      <c r="C12">
        <v>11</v>
      </c>
      <c r="D12" t="s">
        <v>24</v>
      </c>
      <c r="F12" t="s">
        <v>52</v>
      </c>
      <c r="G12" s="4" cm="1">
        <f t="array" ref="G12">DATE(t_Année[Année],12,25)</f>
        <v>44555</v>
      </c>
    </row>
    <row r="13" spans="1:15" x14ac:dyDescent="0.25">
      <c r="C13">
        <v>12</v>
      </c>
      <c r="D13" t="s">
        <v>25</v>
      </c>
    </row>
  </sheetData>
  <phoneticPr fontId="2" type="noConversion"/>
  <pageMargins left="0.7" right="0.7" top="0.75" bottom="0.75" header="0.3" footer="0.3"/>
  <pageSetup paperSize="9" orientation="portrait" verticalDpi="0" r:id="rId1"/>
  <tableParts count="4">
    <tablePart r:id="rId2"/>
    <tablePart r:id="rId3"/>
    <tablePart r:id="rId4"/>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7CA606-0CAF-4AB0-9439-5F4AF51AB4CD}">
  <dimension ref="A2:J15"/>
  <sheetViews>
    <sheetView showGridLines="0" workbookViewId="0">
      <selection activeCell="D17" sqref="D17"/>
    </sheetView>
  </sheetViews>
  <sheetFormatPr defaultColWidth="11.42578125" defaultRowHeight="15" x14ac:dyDescent="0.25"/>
  <cols>
    <col min="1" max="1" width="25.140625" bestFit="1" customWidth="1"/>
    <col min="10" max="10" width="13" customWidth="1"/>
  </cols>
  <sheetData>
    <row r="2" spans="1:10" x14ac:dyDescent="0.25">
      <c r="A2" t="s">
        <v>54</v>
      </c>
      <c r="B2" t="s">
        <v>0</v>
      </c>
      <c r="C2" t="s">
        <v>22</v>
      </c>
      <c r="D2" t="s">
        <v>1</v>
      </c>
      <c r="E2" t="s">
        <v>2</v>
      </c>
      <c r="F2" t="s">
        <v>3</v>
      </c>
      <c r="G2" t="s">
        <v>4</v>
      </c>
      <c r="H2" t="s">
        <v>5</v>
      </c>
      <c r="I2" t="s">
        <v>6</v>
      </c>
      <c r="J2" t="s">
        <v>7</v>
      </c>
    </row>
    <row r="3" spans="1:10" x14ac:dyDescent="0.25">
      <c r="A3" t="s">
        <v>16</v>
      </c>
      <c r="B3">
        <v>88</v>
      </c>
      <c r="C3">
        <v>94</v>
      </c>
      <c r="D3">
        <v>96</v>
      </c>
      <c r="E3">
        <v>96</v>
      </c>
      <c r="F3">
        <v>111</v>
      </c>
      <c r="G3">
        <v>115</v>
      </c>
      <c r="H3">
        <v>122</v>
      </c>
      <c r="I3">
        <v>85</v>
      </c>
      <c r="J3">
        <v>85</v>
      </c>
    </row>
    <row r="4" spans="1:10" x14ac:dyDescent="0.25">
      <c r="A4" t="s">
        <v>8</v>
      </c>
      <c r="B4">
        <v>15</v>
      </c>
      <c r="C4">
        <v>18</v>
      </c>
      <c r="D4">
        <v>12</v>
      </c>
      <c r="E4">
        <v>16</v>
      </c>
      <c r="F4">
        <v>21</v>
      </c>
      <c r="G4">
        <v>10</v>
      </c>
      <c r="H4">
        <v>19</v>
      </c>
      <c r="I4">
        <v>24</v>
      </c>
      <c r="J4">
        <v>34</v>
      </c>
    </row>
    <row r="5" spans="1:10" x14ac:dyDescent="0.25">
      <c r="A5" t="s">
        <v>9</v>
      </c>
      <c r="B5">
        <v>325</v>
      </c>
      <c r="C5">
        <v>234</v>
      </c>
      <c r="D5">
        <v>274</v>
      </c>
      <c r="E5">
        <v>284</v>
      </c>
      <c r="F5">
        <v>231</v>
      </c>
      <c r="G5">
        <v>334</v>
      </c>
      <c r="H5">
        <v>260</v>
      </c>
      <c r="I5">
        <v>264</v>
      </c>
      <c r="J5">
        <v>162</v>
      </c>
    </row>
    <row r="6" spans="1:10" x14ac:dyDescent="0.25">
      <c r="A6" t="s">
        <v>10</v>
      </c>
      <c r="B6">
        <v>169</v>
      </c>
      <c r="C6">
        <v>145</v>
      </c>
      <c r="D6">
        <v>157</v>
      </c>
      <c r="E6">
        <v>156</v>
      </c>
      <c r="F6">
        <v>130</v>
      </c>
      <c r="G6">
        <v>181</v>
      </c>
      <c r="H6">
        <v>183</v>
      </c>
      <c r="I6">
        <v>146</v>
      </c>
      <c r="J6">
        <v>142</v>
      </c>
    </row>
    <row r="7" spans="1:10" x14ac:dyDescent="0.25">
      <c r="A7" t="s">
        <v>11</v>
      </c>
      <c r="B7">
        <v>35</v>
      </c>
      <c r="C7">
        <v>41</v>
      </c>
      <c r="D7">
        <v>24</v>
      </c>
      <c r="E7">
        <v>26</v>
      </c>
      <c r="F7">
        <v>3</v>
      </c>
      <c r="G7">
        <v>5</v>
      </c>
      <c r="H7">
        <v>15</v>
      </c>
      <c r="I7">
        <v>2</v>
      </c>
      <c r="J7">
        <v>4</v>
      </c>
    </row>
    <row r="8" spans="1:10" x14ac:dyDescent="0.25">
      <c r="A8" t="s">
        <v>17</v>
      </c>
      <c r="B8">
        <v>8</v>
      </c>
      <c r="C8">
        <v>4</v>
      </c>
      <c r="D8">
        <v>2</v>
      </c>
      <c r="E8">
        <v>9</v>
      </c>
      <c r="F8">
        <v>22</v>
      </c>
      <c r="G8">
        <v>25</v>
      </c>
      <c r="H8">
        <v>44</v>
      </c>
      <c r="I8">
        <v>30</v>
      </c>
      <c r="J8">
        <v>10</v>
      </c>
    </row>
    <row r="9" spans="1:10" x14ac:dyDescent="0.25">
      <c r="A9" t="s">
        <v>12</v>
      </c>
      <c r="B9">
        <v>37</v>
      </c>
      <c r="C9">
        <v>31</v>
      </c>
      <c r="D9">
        <v>15</v>
      </c>
      <c r="E9">
        <v>21</v>
      </c>
      <c r="F9">
        <v>17</v>
      </c>
      <c r="G9">
        <v>15</v>
      </c>
      <c r="H9">
        <v>16</v>
      </c>
      <c r="I9">
        <v>21</v>
      </c>
      <c r="J9">
        <v>31</v>
      </c>
    </row>
    <row r="10" spans="1:10" x14ac:dyDescent="0.25">
      <c r="A10" t="s">
        <v>18</v>
      </c>
      <c r="B10">
        <v>27</v>
      </c>
      <c r="C10">
        <v>29</v>
      </c>
      <c r="D10">
        <v>23</v>
      </c>
      <c r="E10">
        <v>24</v>
      </c>
      <c r="F10">
        <v>33</v>
      </c>
      <c r="G10">
        <v>14</v>
      </c>
      <c r="H10">
        <v>26</v>
      </c>
      <c r="I10">
        <v>26</v>
      </c>
      <c r="J10">
        <v>29</v>
      </c>
    </row>
    <row r="11" spans="1:10" x14ac:dyDescent="0.25">
      <c r="A11" t="s">
        <v>15</v>
      </c>
      <c r="B11">
        <v>14</v>
      </c>
      <c r="C11">
        <v>24</v>
      </c>
      <c r="D11">
        <v>16</v>
      </c>
      <c r="E11">
        <v>15</v>
      </c>
      <c r="F11">
        <v>17</v>
      </c>
      <c r="G11">
        <v>13</v>
      </c>
      <c r="H11">
        <v>15</v>
      </c>
      <c r="I11">
        <v>18</v>
      </c>
      <c r="J11">
        <v>5</v>
      </c>
    </row>
    <row r="12" spans="1:10" x14ac:dyDescent="0.25">
      <c r="A12" t="s">
        <v>14</v>
      </c>
      <c r="B12">
        <v>21</v>
      </c>
      <c r="C12">
        <v>20</v>
      </c>
      <c r="D12">
        <v>18</v>
      </c>
      <c r="E12">
        <v>10</v>
      </c>
      <c r="F12">
        <v>10</v>
      </c>
      <c r="G12">
        <v>9</v>
      </c>
      <c r="H12">
        <v>7</v>
      </c>
      <c r="I12">
        <v>9</v>
      </c>
      <c r="J12">
        <v>11</v>
      </c>
    </row>
    <row r="15" spans="1:10" ht="93" customHeight="1" x14ac:dyDescent="0.25">
      <c r="A15" s="1" t="s">
        <v>13</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FDD0BC-AC7A-4C02-A82C-94C333EB6F0E}">
  <dimension ref="B8:K10"/>
  <sheetViews>
    <sheetView showGridLines="0" tabSelected="1" zoomScaleNormal="100" workbookViewId="0">
      <selection activeCell="G19" sqref="G19"/>
    </sheetView>
  </sheetViews>
  <sheetFormatPr defaultRowHeight="15" x14ac:dyDescent="0.25"/>
  <cols>
    <col min="1" max="1" width="1.7109375" customWidth="1"/>
    <col min="2" max="2" width="23.42578125" customWidth="1"/>
    <col min="3" max="11" width="13.7109375" customWidth="1"/>
    <col min="12" max="12" width="11.28515625" bestFit="1" customWidth="1"/>
  </cols>
  <sheetData>
    <row r="8" spans="2:11" x14ac:dyDescent="0.25">
      <c r="B8" s="5" t="s">
        <v>55</v>
      </c>
    </row>
    <row r="9" spans="2:11" x14ac:dyDescent="0.25">
      <c r="C9" t="s">
        <v>0</v>
      </c>
      <c r="D9" t="s">
        <v>22</v>
      </c>
      <c r="E9" t="s">
        <v>1</v>
      </c>
      <c r="F9" t="s">
        <v>2</v>
      </c>
      <c r="G9" t="s">
        <v>3</v>
      </c>
      <c r="H9" t="s">
        <v>4</v>
      </c>
      <c r="I9" t="s">
        <v>5</v>
      </c>
      <c r="J9" t="s">
        <v>6</v>
      </c>
      <c r="K9" t="s">
        <v>7</v>
      </c>
    </row>
    <row r="10" spans="2:11" x14ac:dyDescent="0.25">
      <c r="B10" s="6" t="s">
        <v>9</v>
      </c>
      <c r="C10" s="7">
        <v>15.476190476190476</v>
      </c>
      <c r="D10" s="7">
        <v>11.7</v>
      </c>
      <c r="E10" s="7">
        <v>12.454545454545455</v>
      </c>
      <c r="F10" s="7">
        <v>12.909090909090908</v>
      </c>
      <c r="G10" s="7">
        <v>12.833333333333334</v>
      </c>
      <c r="H10" s="7">
        <v>15.181818181818182</v>
      </c>
      <c r="I10" s="7">
        <v>11.818181818181818</v>
      </c>
      <c r="J10" s="7">
        <v>12.571428571428571</v>
      </c>
      <c r="K10" s="7">
        <v>7.3636363636363633</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F207E0B8-3D50-42BA-B693-6EA77C279A5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Paramètres</vt:lpstr>
      <vt:lpstr>Données</vt:lpstr>
      <vt:lpstr>TCD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MEUNIER  Isabelle</dc:creator>
  <cp:lastModifiedBy>Jean-Eric</cp:lastModifiedBy>
  <dcterms:created xsi:type="dcterms:W3CDTF">2021-11-03T11:07:49Z</dcterms:created>
  <dcterms:modified xsi:type="dcterms:W3CDTF">2021-11-10T16:29:02Z</dcterms:modified>
</cp:coreProperties>
</file>