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2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F3EA781B-81BF-41B9-8B3D-74482F8DFBDC}" xr6:coauthVersionLast="47" xr6:coauthVersionMax="47" xr10:uidLastSave="{00000000-0000-0000-0000-000000000000}"/>
  <bookViews>
    <workbookView xWindow="-120" yWindow="-120" windowWidth="24240" windowHeight="13740" activeTab="1" xr2:uid="{B7E89E05-53CD-4DAA-8EE7-AD3F9AE79692}"/>
  </bookViews>
  <sheets>
    <sheet name="Paramètres" sheetId="3" r:id="rId1"/>
    <sheet name="Données" sheetId="2" r:id="rId2"/>
  </sheets>
  <definedNames>
    <definedName name="_année" comment="Sélection année">Données!$B$1</definedName>
    <definedName name="_mois" comment="Sélection mois">Données!$E$1</definedName>
    <definedName name="CA_k€" comment="Montant du chiffre d'affaires">Données!$E$3</definedName>
    <definedName name="d.années" comment="Liste déoulante années">t_Années[Année]</definedName>
    <definedName name="d.fériés" comment="Liste jours fériés">t_Fériés[Date]</definedName>
    <definedName name="nb.jours.ouvrés" comment="Nombre de jours ouvrés (mar-sam)">Paramètres!$I$2</definedName>
    <definedName name="s.mois" comment="Liste déroulante mois">t_Mois[Mois]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7" i="3" l="1"/>
  <c r="F7" i="3" s="1"/>
  <c r="G6" i="3"/>
  <c r="F6" i="3" s="1"/>
  <c r="G3" i="3"/>
  <c r="F3" i="3" s="1"/>
  <c r="G12" i="3"/>
  <c r="F12" i="3" s="1"/>
  <c r="G11" i="3"/>
  <c r="F11" i="3" s="1"/>
  <c r="G10" i="3"/>
  <c r="F10" i="3" s="1"/>
  <c r="G9" i="3"/>
  <c r="F9" i="3" s="1"/>
  <c r="G8" i="3"/>
  <c r="F8" i="3" s="1"/>
  <c r="G5" i="3"/>
  <c r="F5" i="3" s="1"/>
  <c r="G4" i="3"/>
  <c r="F4" i="3" s="1"/>
  <c r="G2" i="3"/>
  <c r="F2" i="3" s="1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2" i="3"/>
  <c r="A3" i="3" s="1"/>
  <c r="A4" i="3" s="1"/>
  <c r="A5" i="3" s="1"/>
  <c r="A6" i="3" s="1"/>
  <c r="A7" i="3" s="1"/>
  <c r="B37" i="2" l="1"/>
  <c r="C37" i="2" s="1"/>
  <c r="B33" i="2"/>
  <c r="C33" i="2" s="1"/>
  <c r="B29" i="2"/>
  <c r="C29" i="2" s="1"/>
  <c r="B25" i="2"/>
  <c r="C25" i="2" s="1"/>
  <c r="B21" i="2"/>
  <c r="C21" i="2" s="1"/>
  <c r="B17" i="2"/>
  <c r="C17" i="2" s="1"/>
  <c r="B13" i="2"/>
  <c r="C13" i="2" s="1"/>
  <c r="B9" i="2"/>
  <c r="C9" i="2" s="1"/>
  <c r="B36" i="2"/>
  <c r="C36" i="2" s="1"/>
  <c r="B32" i="2"/>
  <c r="C32" i="2" s="1"/>
  <c r="B28" i="2"/>
  <c r="C28" i="2" s="1"/>
  <c r="B24" i="2"/>
  <c r="C24" i="2" s="1"/>
  <c r="B20" i="2"/>
  <c r="C20" i="2" s="1"/>
  <c r="B16" i="2"/>
  <c r="C16" i="2" s="1"/>
  <c r="B12" i="2"/>
  <c r="C12" i="2" s="1"/>
  <c r="B8" i="2"/>
  <c r="C8" i="2" s="1"/>
  <c r="I2" i="3"/>
  <c r="A3" i="2" s="1"/>
  <c r="B35" i="2"/>
  <c r="C35" i="2" s="1"/>
  <c r="B31" i="2"/>
  <c r="C31" i="2" s="1"/>
  <c r="B27" i="2"/>
  <c r="C27" i="2" s="1"/>
  <c r="B23" i="2"/>
  <c r="C23" i="2" s="1"/>
  <c r="B19" i="2"/>
  <c r="C19" i="2" s="1"/>
  <c r="B15" i="2"/>
  <c r="E15" i="2" s="1" a="1"/>
  <c r="E15" i="2" s="1"/>
  <c r="B11" i="2"/>
  <c r="D11" i="2" s="1"/>
  <c r="B7" i="2"/>
  <c r="C7" i="2" s="1"/>
  <c r="B34" i="2"/>
  <c r="D34" i="2" s="1"/>
  <c r="B30" i="2"/>
  <c r="D30" i="2" s="1"/>
  <c r="B26" i="2"/>
  <c r="D26" i="2" s="1"/>
  <c r="B22" i="2"/>
  <c r="D22" i="2" s="1"/>
  <c r="B18" i="2"/>
  <c r="D18" i="2" s="1"/>
  <c r="B14" i="2"/>
  <c r="E14" i="2" s="1" a="1"/>
  <c r="E14" i="2" s="1"/>
  <c r="B10" i="2"/>
  <c r="E10" i="2" s="1" a="1"/>
  <c r="E10" i="2" s="1"/>
  <c r="E25" i="2" l="1" a="1"/>
  <c r="E25" i="2" s="1"/>
  <c r="D19" i="2"/>
  <c r="D8" i="2"/>
  <c r="D16" i="2"/>
  <c r="D24" i="2"/>
  <c r="D32" i="2"/>
  <c r="D15" i="2"/>
  <c r="D13" i="2"/>
  <c r="D21" i="2"/>
  <c r="D29" i="2"/>
  <c r="D37" i="2"/>
  <c r="D31" i="2"/>
  <c r="D27" i="2"/>
  <c r="D10" i="2"/>
  <c r="D23" i="2"/>
  <c r="E11" i="2" a="1"/>
  <c r="E11" i="2" s="1"/>
  <c r="E37" i="2" a="1"/>
  <c r="E37" i="2" s="1"/>
  <c r="D12" i="2"/>
  <c r="D20" i="2"/>
  <c r="D28" i="2"/>
  <c r="D36" i="2"/>
  <c r="D9" i="2"/>
  <c r="D17" i="2"/>
  <c r="D25" i="2"/>
  <c r="D33" i="2"/>
  <c r="D7" i="2"/>
  <c r="D14" i="2"/>
  <c r="D35" i="2"/>
  <c r="E36" i="2" a="1"/>
  <c r="E36" i="2" s="1"/>
  <c r="E13" i="2" a="1"/>
  <c r="E13" i="2" s="1"/>
  <c r="E8" i="2" a="1"/>
  <c r="E8" i="2" s="1"/>
  <c r="E17" i="2" a="1"/>
  <c r="E17" i="2" s="1"/>
  <c r="E16" i="2" a="1"/>
  <c r="E16" i="2" s="1"/>
  <c r="E24" i="2" a="1"/>
  <c r="E24" i="2" s="1"/>
  <c r="E29" i="2" a="1"/>
  <c r="E29" i="2" s="1"/>
  <c r="E28" i="2" a="1"/>
  <c r="E28" i="2" s="1"/>
  <c r="E12" i="2" a="1"/>
  <c r="E12" i="2" s="1"/>
  <c r="E32" i="2" a="1"/>
  <c r="E32" i="2" s="1"/>
  <c r="E20" i="2" a="1"/>
  <c r="E20" i="2" s="1"/>
  <c r="E9" i="2" a="1"/>
  <c r="E9" i="2" s="1"/>
  <c r="E33" i="2" a="1"/>
  <c r="E33" i="2" s="1"/>
  <c r="E21" i="2" a="1"/>
  <c r="E21" i="2" s="1"/>
  <c r="E7" i="2" a="1"/>
  <c r="E7" i="2" s="1"/>
  <c r="E31" i="2" a="1"/>
  <c r="E31" i="2" s="1"/>
  <c r="C18" i="2"/>
  <c r="E18" i="2" a="1"/>
  <c r="E18" i="2" s="1"/>
  <c r="C22" i="2"/>
  <c r="E22" i="2" a="1"/>
  <c r="E22" i="2" s="1"/>
  <c r="C26" i="2"/>
  <c r="E26" i="2" a="1"/>
  <c r="E26" i="2" s="1"/>
  <c r="E23" i="2" a="1"/>
  <c r="E23" i="2" s="1"/>
  <c r="E19" i="2" a="1"/>
  <c r="E19" i="2" s="1"/>
  <c r="C34" i="2"/>
  <c r="E34" i="2" a="1"/>
  <c r="E34" i="2" s="1"/>
  <c r="C30" i="2"/>
  <c r="E30" i="2" a="1"/>
  <c r="E30" i="2" s="1"/>
  <c r="E27" i="2" a="1"/>
  <c r="E27" i="2" s="1"/>
  <c r="E35" i="2" a="1"/>
  <c r="E35" i="2" s="1"/>
  <c r="C14" i="2"/>
  <c r="C15" i="2"/>
  <c r="C10" i="2"/>
  <c r="C11" i="2"/>
  <c r="E4" i="2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<sst xmlns="http://schemas.openxmlformats.org/spreadsheetml/2006/main" count="39" uniqueCount="35">
  <si>
    <t>Date</t>
  </si>
  <si>
    <t>Jour</t>
  </si>
  <si>
    <t>Lundi Pâques</t>
  </si>
  <si>
    <t>Armistice</t>
  </si>
  <si>
    <t>Ascension</t>
  </si>
  <si>
    <t>Pentecôte</t>
  </si>
  <si>
    <t>Fête Nationale</t>
  </si>
  <si>
    <t>Assomption</t>
  </si>
  <si>
    <t>Toussaint</t>
  </si>
  <si>
    <t>Noel</t>
  </si>
  <si>
    <t>Férié</t>
  </si>
  <si>
    <t>Mois</t>
  </si>
  <si>
    <t>Semaine</t>
  </si>
  <si>
    <t>CA HT</t>
  </si>
  <si>
    <t>Num jour</t>
  </si>
  <si>
    <t>Année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</si>
  <si>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</si>
  <si>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</si>
  <si>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</si>
  <si>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</si>
  <si>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</si>
  <si>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</si>
  <si>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</si>
  <si>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</si>
  <si>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</si>
  <si>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</si>
  <si>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</si>
  <si>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</si>
  <si>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1er Janvier</t>
  </si>
  <si>
    <t>1er mai</t>
  </si>
  <si>
    <t xml:space="preserve">CA k€ : </t>
  </si>
  <si>
    <t xml:space="preserve">Année : </t>
  </si>
  <si>
    <t xml:space="preserve">Mois : </t>
  </si>
  <si>
    <t>Jours ouvrés période</t>
  </si>
  <si>
    <t>=SI(SOMME(t_CA_HT[CA HT])&lt;&gt;CA_k€;"Erreur !";"")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</si>
</sst>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d\-mm"/>
    <numFmt numFmtId="165" formatCode="#,##0.00_ ;[Red]\-#,##0.00\ ;"/>
    <numFmt numFmtId="166" formatCode="#,##0_ ;[Red]\-#,##0\ ;"/>
    <numFmt numFmtId="167" formatCode="ddd\ dd\-mm"/>
  </numFmts>
  <fonts count="6" x14ac:knownFonts="1"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i/>
      <sz val="10"/>
      <color rgb="FF7F7F7F"/>
      <name val="Consolas"/>
      <family val="2"/>
    </font>
    <font>
      <sz val="10"/>
      <color rgb="FFFF0000"/>
      <name val="Arial"/>
      <family val="2"/>
    </font>
    <font>
      <sz val="10"/>
      <color rgb="FF0070C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164" fontId="0" fillId="0" borderId="0" xfId="0" applyNumberFormat="1"/>
    <xf numFmtId="165" fontId="0" fillId="0" borderId="0" xfId="0" applyNumberFormat="1"/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2" fillId="0" borderId="1" xfId="0" applyFont="1" applyBorder="1"/>
    <xf numFmtId="0" fontId="4" fillId="0" borderId="0" xfId="0" applyFont="1"/>
    <xf numFmtId="167" fontId="0" fillId="0" borderId="0" xfId="0" applyNumberFormat="1"/>
    <xf numFmtId="0" fontId="5" fillId="0" borderId="0" xfId="0" quotePrefix="1" applyFont="1"/>
    <xf numFmtId="0" fontId="3" fillId="0" borderId="0" xfId="1"/>
    <xf numFmtId="0" fontId="0" fillId="2" borderId="0" xfId="0" applyFill="1" applyProtection="1">
      <protection locked="0"/>
    </xf>
    <xf numFmtId="166" fontId="0" fillId="2" borderId="0" xfId="0" applyNumberFormat="1" applyFill="1" applyProtection="1">
      <protection locked="0"/>
    </xf>
  </cellXfs>
  <cellStyles count="2">
    <cellStyle name="Explanatory Text" xfId="1" builtinId="53"/>
    <cellStyle name="Normal" xfId="0" builtinId="0"/>
  </cellStyles>
  <dxfs count="8">
    <dxf>
      <numFmt numFmtId="165" formatCode="#,##0.00_ ;[Red]\-#,##0.00\ ;"/>
    </dxf>
    <dxf>
      <numFmt numFmtId="0" formatCode="General"/>
    </dxf>
    <dxf>
      <numFmt numFmtId="0" formatCode="General"/>
    </dxf>
    <dxf>
      <numFmt numFmtId="164" formatCode="dd\-mm"/>
    </dxf>
    <dxf>
      <numFmt numFmtId="0" formatCode="General"/>
    </dxf>
    <dxf>
      <fill>
        <patternFill>
          <bgColor theme="0" tint="-0.14996795556505021"/>
        </patternFill>
      </fill>
    </dxf>
    <dxf>
      <font>
        <color rgb="FFFF0000"/>
      </font>
    </dxf>
    <dxf>
      <numFmt numFmtId="167" formatCode="ddd\ dd\-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4</xdr:row>
      <xdr:rowOff>0</xdr:rowOff>
    </xdr:from>
    <xdr:to>
      <xdr:col>20</xdr:col>
      <xdr:colOff>18209</xdr:colOff>
      <xdr:row>25</xdr:row>
      <xdr:rowOff>66242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6ED77834-D24E-42E5-BE52-9A98A0309A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10200" y="647700"/>
          <a:ext cx="6723809" cy="3466667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E0708AE-E547-4924-85DC-2BB8F046CCBE}" name="t_Mois" displayName="t_Mois" ref="C1:C13" totalsRowShown="0">
  <autoFilter ref="C1:C13" xr:uid="{CE0708AE-E547-4924-85DC-2BB8F046CCBE}">
    <filterColumn colId="0" hiddenButton="1"/>
  </autoFilter>
  <tableColumns count="1">
    <tableColumn id="1" xr3:uid="{571D8DEE-232B-40D6-A9A5-E2186BE4056B}" name="Mois"/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0BA0C7F-1E90-4019-A107-D2632320BEBE}" name="t_Années" displayName="t_Années" ref="A1:A7" totalsRowShown="0">
  <autoFilter ref="A1:A7" xr:uid="{A0BA0C7F-1E90-4019-A107-D2632320BEBE}">
    <filterColumn colId="0" hiddenButton="1"/>
  </autoFilter>
  <tableColumns count="1">
    <tableColumn id="1" xr3:uid="{C1C088A3-9F34-43BE-9586-A9BDCC5AA5F7}" name="Année">
      <calculatedColumnFormula>IF(ISTEXT(A1),YEAR(TODAY())-1,A1+1)</calculatedColumnFormula>
    </tableColumn>
  </tableColumns>
  <tableStyleInfo name="TableStyleLight1" showFirstColumn="0" showLastColumn="0" showRowStripes="0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F5B6867B-486A-4FA2-AAEE-C6C7FB77F20B}" name="t_Fériés" displayName="t_Fériés" ref="E1:G12" totalsRowShown="0">
  <autoFilter ref="E1:G12" xr:uid="{F5B6867B-486A-4FA2-AAEE-C6C7FB77F20B}">
    <filterColumn colId="0" hiddenButton="1"/>
    <filterColumn colId="1" hiddenButton="1"/>
    <filterColumn colId="2" hiddenButton="1"/>
  </autoFilter>
  <tableColumns count="3">
    <tableColumn id="1" xr3:uid="{7FF7E80D-098A-4972-B294-C31A925E1163}" name="Férié"/>
    <tableColumn id="2" xr3:uid="{BACBF439-7DFF-4A64-BA09-667030CE18DE}" name="Mois">
      <calculatedColumnFormula>TEXT(G2,"mmmm")</calculatedColumnFormula>
    </tableColumn>
    <tableColumn id="3" xr3:uid="{35904622-3A3D-4133-9B0C-6AE7583E47B0}" name="Date" dataDxfId="7"/>
  </tableColumns>
  <tableStyleInfo name="TableStyleLight1" showFirstColumn="0" showLastColumn="0" showRowStripes="0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C310E24-BC15-4D75-B7E3-F627178DF3E0}" name="t_CA_HT" displayName="t_CA_HT" ref="A6:E37" totalsRowShown="0">
  <autoFilter ref="A6:E37" xr:uid="{9C310E24-BC15-4D75-B7E3-F627178DF3E0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026DE9A4-9431-4DC4-9D39-297E04D00103}" name="Num jour" dataDxfId="4">
      <calculatedColumnFormula>IF(ROW()-ROW(A$6)&lt;=DAY(EOMONTH(DATE(_année,MONTH(1&amp;_mois),1),0)),ROW()-ROW($A$6),"")</calculatedColumnFormula>
    </tableColumn>
    <tableColumn id="2" xr3:uid="{A913F14A-35A1-41FB-8448-85876877714C}" name="Date" dataDxfId="3">
      <calculatedColumnFormula>IF(A7="","",DATE(_année,MONTH(1&amp;_mois),A7))</calculatedColumnFormula>
    </tableColumn>
    <tableColumn id="3" xr3:uid="{7868031A-7ED8-4E12-B439-A13F1FE7AEA7}" name="Jour" dataDxfId="2">
      <calculatedColumnFormula>TEXT(B7,"jjj")</calculatedColumnFormula>
    </tableColumn>
    <tableColumn id="4" xr3:uid="{0D941FE2-4734-431A-8256-B4C9F7C656F8}" name="Semaine" dataDxfId="1">
      <calculatedColumnFormula>IF(A7="","",IF(AND(WEEKNUM(B7,21)&gt;=52,MONTH(B7)=1),-1,WEEKNUM(B7,21)))</calculatedColumnFormula>
    </tableColumn>
    <tableColumn id="5" xr3:uid="{CBD3AA7D-7187-47DD-848F-6E50391FA514}" name="CA HT" dataDxfId="0">
      <calculatedColumnFormula array="1">IF(A7="","",IF(AND(WEEKDAY(B7)&gt;2,COUNTIF(d.fériés,B7)=0),CA_k€/nb.jours.ouvrés,0))</calculatedColumnFormula>
    </tableColumn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F6513E-AB2C-4008-B14E-10A0C4C72F46}">
  <dimension ref="A1:I13"/>
  <sheetViews>
    <sheetView showGridLines="0" workbookViewId="0">
      <selection activeCell="E24" sqref="E24"/>
    </sheetView>
  </sheetViews>
  <sheetFormatPr defaultRowHeight="12.75" x14ac:dyDescent="0.2"/>
  <cols>
    <col min="2" max="2" width="2.7109375" customWidth="1"/>
    <col min="4" max="4" width="4.7109375" customWidth="1"/>
    <col min="5" max="5" width="13.140625" bestFit="1" customWidth="1"/>
    <col min="7" max="7" width="10.140625" bestFit="1" customWidth="1"/>
    <col min="8" max="8" width="2.7109375" customWidth="1"/>
    <col min="9" max="9" width="20.28515625" bestFit="1" customWidth="1"/>
  </cols>
  <sheetData>
    <row r="1" spans="1:9" x14ac:dyDescent="0.2">
      <c r="A1" t="s">
        <v>15</v>
      </c>
      <c r="C1" t="s">
        <v>11</v>
      </c>
      <c r="E1" t="s">
        <v>10</v>
      </c>
      <c r="F1" t="s">
        <v>11</v>
      </c>
      <c r="G1" t="s">
        <v>0</v>
      </c>
      <c r="I1" s="5" t="s">
        <v>33</v>
      </c>
    </row>
    <row r="2" spans="1:9" x14ac:dyDescent="0.2">
      <c r="A2">
        <f t="shared" ref="A2:A7" ca="1" si="0">IF(ISTEXT(A1),YEAR(TODAY())-1,A1+1)</f>
        <v>2020</v>
      </c>
      <c r="C2" t="s">
        <v>16</v>
      </c>
      <c r="E2" t="s">
        <v>28</v>
      </c>
      <c r="F2" t="str">
        <f>TEXT(G2,"mmmm")</f>
        <v>janvier</v>
      </c>
      <c r="G2" s="7">
        <f>DATE(_année,1,1)</f>
        <v>44197</v>
      </c>
      <c r="I2" s="4">
        <f>NETWORKDAYS.INTL(DATE(_année,MONTH(1&amp;_mois),1),EOMONTH(DATE(_année,MONTH(1&amp;_mois),1),0),2,d.fériés)</f>
        <v>18</v>
      </c>
    </row>
    <row r="3" spans="1:9" x14ac:dyDescent="0.2">
      <c r="A3">
        <f t="shared" ca="1" si="0"/>
        <v>2021</v>
      </c>
      <c r="C3" t="s">
        <v>17</v>
      </c>
      <c r="E3" t="s">
        <v>2</v>
      </c>
      <c r="F3" t="str">
        <f t="shared" ref="F3:F12" si="1">TEXT(G3,"mmmm")</f>
        <v>avril</v>
      </c>
      <c r="G3" s="7">
        <f>(FLOOR(DATE(_année,5,DAY(MINUTE(_année/38)/2+56)),7)-34)+1</f>
        <v>44291</v>
      </c>
    </row>
    <row r="4" spans="1:9" x14ac:dyDescent="0.2">
      <c r="A4">
        <f t="shared" ca="1" si="0"/>
        <v>2022</v>
      </c>
      <c r="C4" t="s">
        <v>18</v>
      </c>
      <c r="E4" t="s">
        <v>29</v>
      </c>
      <c r="F4" t="str">
        <f t="shared" si="1"/>
        <v>mai</v>
      </c>
      <c r="G4" s="7">
        <f>DATE(_année,5,1)</f>
        <v>44317</v>
      </c>
    </row>
    <row r="5" spans="1:9" x14ac:dyDescent="0.2">
      <c r="A5">
        <f t="shared" ca="1" si="0"/>
        <v>2023</v>
      </c>
      <c r="C5" t="s">
        <v>19</v>
      </c>
      <c r="E5" t="s">
        <v>3</v>
      </c>
      <c r="F5" t="str">
        <f t="shared" si="1"/>
        <v>mai</v>
      </c>
      <c r="G5" s="7">
        <f>DATE(_année,5,8)</f>
        <v>44324</v>
      </c>
    </row>
    <row r="6" spans="1:9" x14ac:dyDescent="0.2">
      <c r="A6">
        <f t="shared" ca="1" si="0"/>
        <v>2024</v>
      </c>
      <c r="C6" t="s">
        <v>20</v>
      </c>
      <c r="E6" t="s">
        <v>4</v>
      </c>
      <c r="F6" t="str">
        <f t="shared" si="1"/>
        <v>mai</v>
      </c>
      <c r="G6" s="7">
        <f>(FLOOR(DATE(_année,5,DAY(MINUTE(_année/38)/2+56)),7)-34)+39</f>
        <v>44329</v>
      </c>
    </row>
    <row r="7" spans="1:9" x14ac:dyDescent="0.2">
      <c r="A7">
        <f t="shared" ca="1" si="0"/>
        <v>2025</v>
      </c>
      <c r="C7" t="s">
        <v>21</v>
      </c>
      <c r="E7" t="s">
        <v>5</v>
      </c>
      <c r="F7" t="str">
        <f t="shared" si="1"/>
        <v>mai</v>
      </c>
      <c r="G7" s="7">
        <f>(FLOOR(DATE(_année,5,DAY(MINUTE(_année/38)/2+56)),7)-34)+50</f>
        <v>44340</v>
      </c>
    </row>
    <row r="8" spans="1:9" x14ac:dyDescent="0.2">
      <c r="C8" t="s">
        <v>22</v>
      </c>
      <c r="E8" t="s">
        <v>6</v>
      </c>
      <c r="F8" t="str">
        <f t="shared" si="1"/>
        <v>juillet</v>
      </c>
      <c r="G8" s="7">
        <f>DATE(_année,7,14)</f>
        <v>44391</v>
      </c>
    </row>
    <row r="9" spans="1:9" x14ac:dyDescent="0.2">
      <c r="C9" t="s">
        <v>23</v>
      </c>
      <c r="E9" t="s">
        <v>7</v>
      </c>
      <c r="F9" t="str">
        <f t="shared" si="1"/>
        <v>août</v>
      </c>
      <c r="G9" s="7">
        <f>DATE(_année,8,15)</f>
        <v>44423</v>
      </c>
    </row>
    <row r="10" spans="1:9" x14ac:dyDescent="0.2">
      <c r="C10" t="s">
        <v>24</v>
      </c>
      <c r="E10" t="s">
        <v>8</v>
      </c>
      <c r="F10" t="str">
        <f t="shared" si="1"/>
        <v>novembre</v>
      </c>
      <c r="G10" s="7">
        <f>DATE(_année,11,1)</f>
        <v>44501</v>
      </c>
    </row>
    <row r="11" spans="1:9" x14ac:dyDescent="0.2">
      <c r="C11" t="s">
        <v>25</v>
      </c>
      <c r="E11" t="s">
        <v>3</v>
      </c>
      <c r="F11" t="str">
        <f t="shared" si="1"/>
        <v>novembre</v>
      </c>
      <c r="G11" s="7">
        <f>DATE(_année,11,11)</f>
        <v>44511</v>
      </c>
    </row>
    <row r="12" spans="1:9" x14ac:dyDescent="0.2">
      <c r="C12" t="s">
        <v>26</v>
      </c>
      <c r="E12" t="s">
        <v>9</v>
      </c>
      <c r="F12" t="str">
        <f t="shared" si="1"/>
        <v>décembre</v>
      </c>
      <c r="G12" s="7">
        <f>DATE(_année,12,25)</f>
        <v>44555</v>
      </c>
    </row>
    <row r="13" spans="1:9" x14ac:dyDescent="0.2">
      <c r="C13" t="s">
        <v>27</v>
      </c>
    </row>
  </sheetData>
  <pageMargins left="0.7" right="0.7" top="0.75" bottom="0.75" header="0.3" footer="0.3"/>
  <pageSetup paperSize="9" orientation="portrait" verticalDpi="0" r:id="rId1"/>
  <drawing r:id="rId2"/>
  <tableParts count="3"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DA7C41-7BFE-4CB1-A107-8133F5914F1E}">
  <dimension ref="A1:F37"/>
  <sheetViews>
    <sheetView showGridLines="0" tabSelected="1" workbookViewId="0">
      <selection activeCell="F29" sqref="F29"/>
    </sheetView>
  </sheetViews>
  <sheetFormatPr defaultRowHeight="12.75" x14ac:dyDescent="0.2"/>
  <cols>
    <col min="1" max="1" width="13.140625" bestFit="1" customWidth="1"/>
    <col min="2" max="2" width="10.140625" bestFit="1" customWidth="1"/>
    <col min="3" max="3" width="7.28515625" bestFit="1" customWidth="1"/>
    <col min="4" max="4" width="11.42578125" bestFit="1" customWidth="1"/>
    <col min="5" max="5" width="9.7109375" bestFit="1" customWidth="1"/>
    <col min="6" max="6" width="43.140625" bestFit="1" customWidth="1"/>
  </cols>
  <sheetData>
    <row r="1" spans="1:6" x14ac:dyDescent="0.2">
      <c r="A1" t="s">
        <v>31</v>
      </c>
      <c r="B1" s="10">
        <v>2021</v>
      </c>
      <c r="D1" t="s">
        <v>32</v>
      </c>
      <c r="E1" s="10" t="s">
        <v>20</v>
      </c>
    </row>
    <row r="3" spans="1:6" x14ac:dyDescent="0.2">
      <c r="A3" s="9" t="str">
        <f>"nb jours ouvrés : " &amp; nb.jours.ouvrés</f>
        <v>nb jours ouvrés : 18</v>
      </c>
      <c r="D3" s="3" t="s">
        <v>30</v>
      </c>
      <c r="E3" s="11">
        <v>10000</v>
      </c>
    </row>
    <row r="4" spans="1:6" x14ac:dyDescent="0.2">
      <c r="E4" s="6" t="str">
        <f>IF(SUM(t_CA_HT[CA HT])&lt;&gt;CA_k€,"Erreur !","")</f>
        <v/>
      </c>
      <c r="F4" s="8" t="s">
        <v>34</v>
      </c>
    </row>
    <row r="6" spans="1:6" x14ac:dyDescent="0.2">
      <c r="A6" t="s">
        <v>14</v>
      </c>
      <c r="B6" t="s">
        <v>0</v>
      </c>
      <c r="C6" t="s">
        <v>1</v>
      </c>
      <c r="D6" t="s">
        <v>12</v>
      </c>
      <c r="E6" t="s">
        <v>13</v>
      </c>
    </row>
    <row r="7" spans="1:6" x14ac:dyDescent="0.2">
      <c r="A7">
        <f t="shared" ref="A7:A37" si="0">IF(ROW()-ROW(A$6)&lt;=DAY(EOMONTH(DATE(_année,MONTH(1&amp;_mois),1),0)),ROW()-ROW($A$6),"")</f>
        <v>1</v>
      </c>
      <c r="B7" s="1">
        <f t="shared" ref="B7:B37" si="1">IF(A7="","",DATE(_année,MONTH(1&amp;_mois),A7))</f>
        <v>44317</v>
      </c>
      <c r="C7" t="str">
        <f t="shared" ref="C7:C37" si="2">TEXT(B7,"jjj")</f>
        <v>sam</v>
      </c>
      <c r="D7">
        <f t="shared" ref="D7:D37" si="3">IF(A7="","",IF(AND(WEEKNUM(B7,21)&gt;=52,MONTH(B7)=1),-1,WEEKNUM(B7,21)))</f>
        <v>17</v>
      </c>
      <c r="E7" s="2" cm="1">
        <f t="array" ref="E7">IF(A7="","",IF(AND(WEEKDAY(B7)&gt;2,COUNTIF(d.fériés,B7)=0),CA_k€/nb.jours.ouvrés,0))</f>
        <v>0</v>
      </c>
    </row>
    <row r="8" spans="1:6" x14ac:dyDescent="0.2">
      <c r="A8">
        <f t="shared" si="0"/>
        <v>2</v>
      </c>
      <c r="B8" s="1">
        <f t="shared" si="1"/>
        <v>44318</v>
      </c>
      <c r="C8" t="str">
        <f t="shared" si="2"/>
        <v>dim</v>
      </c>
      <c r="D8">
        <f t="shared" si="3"/>
        <v>17</v>
      </c>
      <c r="E8" s="2" cm="1">
        <f t="array" ref="E8">IF(A8="","",IF(AND(WEEKDAY(B8)&gt;2,COUNTIF(d.fériés,B8)=0),CA_k€/nb.jours.ouvrés,0))</f>
        <v>0</v>
      </c>
    </row>
    <row r="9" spans="1:6" x14ac:dyDescent="0.2">
      <c r="A9">
        <f t="shared" si="0"/>
        <v>3</v>
      </c>
      <c r="B9" s="1">
        <f t="shared" si="1"/>
        <v>44319</v>
      </c>
      <c r="C9" t="str">
        <f t="shared" si="2"/>
        <v>lun</v>
      </c>
      <c r="D9">
        <f t="shared" si="3"/>
        <v>18</v>
      </c>
      <c r="E9" s="2" cm="1">
        <f t="array" ref="E9">IF(A9="","",IF(AND(WEEKDAY(B9)&gt;2,COUNTIF(d.fériés,B9)=0),CA_k€/nb.jours.ouvrés,0))</f>
        <v>0</v>
      </c>
    </row>
    <row r="10" spans="1:6" x14ac:dyDescent="0.2">
      <c r="A10">
        <f t="shared" si="0"/>
        <v>4</v>
      </c>
      <c r="B10" s="1">
        <f t="shared" si="1"/>
        <v>44320</v>
      </c>
      <c r="C10" t="str">
        <f t="shared" si="2"/>
        <v>mar</v>
      </c>
      <c r="D10">
        <f t="shared" si="3"/>
        <v>18</v>
      </c>
      <c r="E10" s="2" cm="1">
        <f t="array" ref="E10">IF(A10="","",IF(AND(WEEKDAY(B10)&gt;2,COUNTIF(d.fériés,B10)=0),CA_k€/nb.jours.ouvrés,0))</f>
        <v>555.55555555555554</v>
      </c>
    </row>
    <row r="11" spans="1:6" x14ac:dyDescent="0.2">
      <c r="A11">
        <f t="shared" si="0"/>
        <v>5</v>
      </c>
      <c r="B11" s="1">
        <f t="shared" si="1"/>
        <v>44321</v>
      </c>
      <c r="C11" t="str">
        <f t="shared" si="2"/>
        <v>mer</v>
      </c>
      <c r="D11">
        <f t="shared" si="3"/>
        <v>18</v>
      </c>
      <c r="E11" s="2" cm="1">
        <f t="array" ref="E11">IF(A11="","",IF(AND(WEEKDAY(B11)&gt;2,COUNTIF(d.fériés,B11)=0),CA_k€/nb.jours.ouvrés,0))</f>
        <v>555.55555555555554</v>
      </c>
    </row>
    <row r="12" spans="1:6" x14ac:dyDescent="0.2">
      <c r="A12">
        <f t="shared" si="0"/>
        <v>6</v>
      </c>
      <c r="B12" s="1">
        <f t="shared" si="1"/>
        <v>44322</v>
      </c>
      <c r="C12" t="str">
        <f t="shared" si="2"/>
        <v>jeu</v>
      </c>
      <c r="D12">
        <f t="shared" si="3"/>
        <v>18</v>
      </c>
      <c r="E12" s="2" cm="1">
        <f t="array" ref="E12">IF(A12="","",IF(AND(WEEKDAY(B12)&gt;2,COUNTIF(d.fériés,B12)=0),CA_k€/nb.jours.ouvrés,0))</f>
        <v>555.55555555555554</v>
      </c>
    </row>
    <row r="13" spans="1:6" x14ac:dyDescent="0.2">
      <c r="A13">
        <f t="shared" si="0"/>
        <v>7</v>
      </c>
      <c r="B13" s="1">
        <f t="shared" si="1"/>
        <v>44323</v>
      </c>
      <c r="C13" t="str">
        <f t="shared" si="2"/>
        <v>ven</v>
      </c>
      <c r="D13">
        <f t="shared" si="3"/>
        <v>18</v>
      </c>
      <c r="E13" s="2" cm="1">
        <f t="array" ref="E13">IF(A13="","",IF(AND(WEEKDAY(B13)&gt;2,COUNTIF(d.fériés,B13)=0),CA_k€/nb.jours.ouvrés,0))</f>
        <v>555.55555555555554</v>
      </c>
    </row>
    <row r="14" spans="1:6" x14ac:dyDescent="0.2">
      <c r="A14">
        <f t="shared" si="0"/>
        <v>8</v>
      </c>
      <c r="B14" s="1">
        <f t="shared" si="1"/>
        <v>44324</v>
      </c>
      <c r="C14" t="str">
        <f t="shared" si="2"/>
        <v>sam</v>
      </c>
      <c r="D14">
        <f t="shared" si="3"/>
        <v>18</v>
      </c>
      <c r="E14" s="2" cm="1">
        <f t="array" ref="E14">IF(A14="","",IF(AND(WEEKDAY(B14)&gt;2,COUNTIF(d.fériés,B14)=0),CA_k€/nb.jours.ouvrés,0))</f>
        <v>0</v>
      </c>
    </row>
    <row r="15" spans="1:6" x14ac:dyDescent="0.2">
      <c r="A15">
        <f t="shared" si="0"/>
        <v>9</v>
      </c>
      <c r="B15" s="1">
        <f t="shared" si="1"/>
        <v>44325</v>
      </c>
      <c r="C15" t="str">
        <f t="shared" si="2"/>
        <v>dim</v>
      </c>
      <c r="D15">
        <f t="shared" si="3"/>
        <v>18</v>
      </c>
      <c r="E15" s="2" cm="1">
        <f t="array" ref="E15">IF(A15="","",IF(AND(WEEKDAY(B15)&gt;2,COUNTIF(d.fériés,B15)=0),CA_k€/nb.jours.ouvrés,0))</f>
        <v>0</v>
      </c>
    </row>
    <row r="16" spans="1:6" x14ac:dyDescent="0.2">
      <c r="A16">
        <f t="shared" si="0"/>
        <v>10</v>
      </c>
      <c r="B16" s="1">
        <f t="shared" si="1"/>
        <v>44326</v>
      </c>
      <c r="C16" t="str">
        <f t="shared" si="2"/>
        <v>lun</v>
      </c>
      <c r="D16">
        <f t="shared" si="3"/>
        <v>19</v>
      </c>
      <c r="E16" s="2" cm="1">
        <f t="array" ref="E16">IF(A16="","",IF(AND(WEEKDAY(B16)&gt;2,COUNTIF(d.fériés,B16)=0),CA_k€/nb.jours.ouvrés,0))</f>
        <v>0</v>
      </c>
    </row>
    <row r="17" spans="1:5" x14ac:dyDescent="0.2">
      <c r="A17">
        <f t="shared" si="0"/>
        <v>11</v>
      </c>
      <c r="B17" s="1">
        <f t="shared" si="1"/>
        <v>44327</v>
      </c>
      <c r="C17" t="str">
        <f t="shared" si="2"/>
        <v>mar</v>
      </c>
      <c r="D17">
        <f t="shared" si="3"/>
        <v>19</v>
      </c>
      <c r="E17" s="2" cm="1">
        <f t="array" ref="E17">IF(A17="","",IF(AND(WEEKDAY(B17)&gt;2,COUNTIF(d.fériés,B17)=0),CA_k€/nb.jours.ouvrés,0))</f>
        <v>555.55555555555554</v>
      </c>
    </row>
    <row r="18" spans="1:5" x14ac:dyDescent="0.2">
      <c r="A18">
        <f t="shared" si="0"/>
        <v>12</v>
      </c>
      <c r="B18" s="1">
        <f t="shared" si="1"/>
        <v>44328</v>
      </c>
      <c r="C18" t="str">
        <f t="shared" si="2"/>
        <v>mer</v>
      </c>
      <c r="D18">
        <f t="shared" si="3"/>
        <v>19</v>
      </c>
      <c r="E18" s="2" cm="1">
        <f t="array" ref="E18">IF(A18="","",IF(AND(WEEKDAY(B18)&gt;2,COUNTIF(d.fériés,B18)=0),CA_k€/nb.jours.ouvrés,0))</f>
        <v>555.55555555555554</v>
      </c>
    </row>
    <row r="19" spans="1:5" x14ac:dyDescent="0.2">
      <c r="A19">
        <f t="shared" si="0"/>
        <v>13</v>
      </c>
      <c r="B19" s="1">
        <f t="shared" si="1"/>
        <v>44329</v>
      </c>
      <c r="C19" t="str">
        <f t="shared" si="2"/>
        <v>jeu</v>
      </c>
      <c r="D19">
        <f t="shared" si="3"/>
        <v>19</v>
      </c>
      <c r="E19" s="2" cm="1">
        <f t="array" ref="E19">IF(A19="","",IF(AND(WEEKDAY(B19)&gt;2,COUNTIF(d.fériés,B19)=0),CA_k€/nb.jours.ouvrés,0))</f>
        <v>0</v>
      </c>
    </row>
    <row r="20" spans="1:5" x14ac:dyDescent="0.2">
      <c r="A20">
        <f t="shared" si="0"/>
        <v>14</v>
      </c>
      <c r="B20" s="1">
        <f t="shared" si="1"/>
        <v>44330</v>
      </c>
      <c r="C20" t="str">
        <f t="shared" si="2"/>
        <v>ven</v>
      </c>
      <c r="D20">
        <f t="shared" si="3"/>
        <v>19</v>
      </c>
      <c r="E20" s="2" cm="1">
        <f t="array" ref="E20">IF(A20="","",IF(AND(WEEKDAY(B20)&gt;2,COUNTIF(d.fériés,B20)=0),CA_k€/nb.jours.ouvrés,0))</f>
        <v>555.55555555555554</v>
      </c>
    </row>
    <row r="21" spans="1:5" x14ac:dyDescent="0.2">
      <c r="A21">
        <f t="shared" si="0"/>
        <v>15</v>
      </c>
      <c r="B21" s="1">
        <f t="shared" si="1"/>
        <v>44331</v>
      </c>
      <c r="C21" t="str">
        <f t="shared" si="2"/>
        <v>sam</v>
      </c>
      <c r="D21">
        <f t="shared" si="3"/>
        <v>19</v>
      </c>
      <c r="E21" s="2" cm="1">
        <f t="array" ref="E21">IF(A21="","",IF(AND(WEEKDAY(B21)&gt;2,COUNTIF(d.fériés,B21)=0),CA_k€/nb.jours.ouvrés,0))</f>
        <v>555.55555555555554</v>
      </c>
    </row>
    <row r="22" spans="1:5" x14ac:dyDescent="0.2">
      <c r="A22">
        <f t="shared" si="0"/>
        <v>16</v>
      </c>
      <c r="B22" s="1">
        <f t="shared" si="1"/>
        <v>44332</v>
      </c>
      <c r="C22" t="str">
        <f t="shared" si="2"/>
        <v>dim</v>
      </c>
      <c r="D22">
        <f t="shared" si="3"/>
        <v>19</v>
      </c>
      <c r="E22" s="2" cm="1">
        <f t="array" ref="E22">IF(A22="","",IF(AND(WEEKDAY(B22)&gt;2,COUNTIF(d.fériés,B22)=0),CA_k€/nb.jours.ouvrés,0))</f>
        <v>0</v>
      </c>
    </row>
    <row r="23" spans="1:5" x14ac:dyDescent="0.2">
      <c r="A23">
        <f t="shared" si="0"/>
        <v>17</v>
      </c>
      <c r="B23" s="1">
        <f t="shared" si="1"/>
        <v>44333</v>
      </c>
      <c r="C23" t="str">
        <f t="shared" si="2"/>
        <v>lun</v>
      </c>
      <c r="D23">
        <f t="shared" si="3"/>
        <v>20</v>
      </c>
      <c r="E23" s="2" cm="1">
        <f t="array" ref="E23">IF(A23="","",IF(AND(WEEKDAY(B23)&gt;2,COUNTIF(d.fériés,B23)=0),CA_k€/nb.jours.ouvrés,0))</f>
        <v>0</v>
      </c>
    </row>
    <row r="24" spans="1:5" x14ac:dyDescent="0.2">
      <c r="A24">
        <f t="shared" si="0"/>
        <v>18</v>
      </c>
      <c r="B24" s="1">
        <f t="shared" si="1"/>
        <v>44334</v>
      </c>
      <c r="C24" t="str">
        <f t="shared" si="2"/>
        <v>mar</v>
      </c>
      <c r="D24">
        <f t="shared" si="3"/>
        <v>20</v>
      </c>
      <c r="E24" s="2" cm="1">
        <f t="array" ref="E24">IF(A24="","",IF(AND(WEEKDAY(B24)&gt;2,COUNTIF(d.fériés,B24)=0),CA_k€/nb.jours.ouvrés,0))</f>
        <v>555.55555555555554</v>
      </c>
    </row>
    <row r="25" spans="1:5" x14ac:dyDescent="0.2">
      <c r="A25">
        <f t="shared" si="0"/>
        <v>19</v>
      </c>
      <c r="B25" s="1">
        <f t="shared" si="1"/>
        <v>44335</v>
      </c>
      <c r="C25" t="str">
        <f t="shared" si="2"/>
        <v>mer</v>
      </c>
      <c r="D25">
        <f t="shared" si="3"/>
        <v>20</v>
      </c>
      <c r="E25" s="2" cm="1">
        <f t="array" ref="E25">IF(A25="","",IF(AND(WEEKDAY(B25)&gt;2,COUNTIF(d.fériés,B25)=0),CA_k€/nb.jours.ouvrés,0))</f>
        <v>555.55555555555554</v>
      </c>
    </row>
    <row r="26" spans="1:5" x14ac:dyDescent="0.2">
      <c r="A26">
        <f t="shared" si="0"/>
        <v>20</v>
      </c>
      <c r="B26" s="1">
        <f t="shared" si="1"/>
        <v>44336</v>
      </c>
      <c r="C26" t="str">
        <f t="shared" si="2"/>
        <v>jeu</v>
      </c>
      <c r="D26">
        <f t="shared" si="3"/>
        <v>20</v>
      </c>
      <c r="E26" s="2" cm="1">
        <f t="array" ref="E26">IF(A26="","",IF(AND(WEEKDAY(B26)&gt;2,COUNTIF(d.fériés,B26)=0),CA_k€/nb.jours.ouvrés,0))</f>
        <v>555.55555555555554</v>
      </c>
    </row>
    <row r="27" spans="1:5" x14ac:dyDescent="0.2">
      <c r="A27">
        <f t="shared" si="0"/>
        <v>21</v>
      </c>
      <c r="B27" s="1">
        <f t="shared" si="1"/>
        <v>44337</v>
      </c>
      <c r="C27" t="str">
        <f t="shared" si="2"/>
        <v>ven</v>
      </c>
      <c r="D27">
        <f t="shared" si="3"/>
        <v>20</v>
      </c>
      <c r="E27" s="2" cm="1">
        <f t="array" ref="E27">IF(A27="","",IF(AND(WEEKDAY(B27)&gt;2,COUNTIF(d.fériés,B27)=0),CA_k€/nb.jours.ouvrés,0))</f>
        <v>555.55555555555554</v>
      </c>
    </row>
    <row r="28" spans="1:5" x14ac:dyDescent="0.2">
      <c r="A28">
        <f t="shared" si="0"/>
        <v>22</v>
      </c>
      <c r="B28" s="1">
        <f t="shared" si="1"/>
        <v>44338</v>
      </c>
      <c r="C28" t="str">
        <f t="shared" si="2"/>
        <v>sam</v>
      </c>
      <c r="D28">
        <f t="shared" si="3"/>
        <v>20</v>
      </c>
      <c r="E28" s="2" cm="1">
        <f t="array" ref="E28">IF(A28="","",IF(AND(WEEKDAY(B28)&gt;2,COUNTIF(d.fériés,B28)=0),CA_k€/nb.jours.ouvrés,0))</f>
        <v>555.55555555555554</v>
      </c>
    </row>
    <row r="29" spans="1:5" x14ac:dyDescent="0.2">
      <c r="A29">
        <f t="shared" si="0"/>
        <v>23</v>
      </c>
      <c r="B29" s="1">
        <f t="shared" si="1"/>
        <v>44339</v>
      </c>
      <c r="C29" t="str">
        <f t="shared" si="2"/>
        <v>dim</v>
      </c>
      <c r="D29">
        <f t="shared" si="3"/>
        <v>20</v>
      </c>
      <c r="E29" s="2" cm="1">
        <f t="array" ref="E29">IF(A29="","",IF(AND(WEEKDAY(B29)&gt;2,COUNTIF(d.fériés,B29)=0),CA_k€/nb.jours.ouvrés,0))</f>
        <v>0</v>
      </c>
    </row>
    <row r="30" spans="1:5" x14ac:dyDescent="0.2">
      <c r="A30">
        <f t="shared" si="0"/>
        <v>24</v>
      </c>
      <c r="B30" s="1">
        <f t="shared" si="1"/>
        <v>44340</v>
      </c>
      <c r="C30" t="str">
        <f t="shared" si="2"/>
        <v>lun</v>
      </c>
      <c r="D30">
        <f t="shared" si="3"/>
        <v>21</v>
      </c>
      <c r="E30" s="2" cm="1">
        <f t="array" ref="E30">IF(A30="","",IF(AND(WEEKDAY(B30)&gt;2,COUNTIF(d.fériés,B30)=0),CA_k€/nb.jours.ouvrés,0))</f>
        <v>0</v>
      </c>
    </row>
    <row r="31" spans="1:5" x14ac:dyDescent="0.2">
      <c r="A31">
        <f t="shared" si="0"/>
        <v>25</v>
      </c>
      <c r="B31" s="1">
        <f t="shared" si="1"/>
        <v>44341</v>
      </c>
      <c r="C31" t="str">
        <f t="shared" si="2"/>
        <v>mar</v>
      </c>
      <c r="D31">
        <f t="shared" si="3"/>
        <v>21</v>
      </c>
      <c r="E31" s="2" cm="1">
        <f t="array" ref="E31">IF(A31="","",IF(AND(WEEKDAY(B31)&gt;2,COUNTIF(d.fériés,B31)=0),CA_k€/nb.jours.ouvrés,0))</f>
        <v>555.55555555555554</v>
      </c>
    </row>
    <row r="32" spans="1:5" x14ac:dyDescent="0.2">
      <c r="A32">
        <f t="shared" si="0"/>
        <v>26</v>
      </c>
      <c r="B32" s="1">
        <f t="shared" si="1"/>
        <v>44342</v>
      </c>
      <c r="C32" t="str">
        <f t="shared" si="2"/>
        <v>mer</v>
      </c>
      <c r="D32">
        <f t="shared" si="3"/>
        <v>21</v>
      </c>
      <c r="E32" s="2" cm="1">
        <f t="array" ref="E32">IF(A32="","",IF(AND(WEEKDAY(B32)&gt;2,COUNTIF(d.fériés,B32)=0),CA_k€/nb.jours.ouvrés,0))</f>
        <v>555.55555555555554</v>
      </c>
    </row>
    <row r="33" spans="1:5" x14ac:dyDescent="0.2">
      <c r="A33">
        <f t="shared" si="0"/>
        <v>27</v>
      </c>
      <c r="B33" s="1">
        <f t="shared" si="1"/>
        <v>44343</v>
      </c>
      <c r="C33" t="str">
        <f t="shared" si="2"/>
        <v>jeu</v>
      </c>
      <c r="D33">
        <f t="shared" si="3"/>
        <v>21</v>
      </c>
      <c r="E33" s="2" cm="1">
        <f t="array" ref="E33">IF(A33="","",IF(AND(WEEKDAY(B33)&gt;2,COUNTIF(d.fériés,B33)=0),CA_k€/nb.jours.ouvrés,0))</f>
        <v>555.55555555555554</v>
      </c>
    </row>
    <row r="34" spans="1:5" x14ac:dyDescent="0.2">
      <c r="A34">
        <f t="shared" si="0"/>
        <v>28</v>
      </c>
      <c r="B34" s="1">
        <f t="shared" si="1"/>
        <v>44344</v>
      </c>
      <c r="C34" t="str">
        <f t="shared" si="2"/>
        <v>ven</v>
      </c>
      <c r="D34">
        <f t="shared" si="3"/>
        <v>21</v>
      </c>
      <c r="E34" s="2" cm="1">
        <f t="array" ref="E34">IF(A34="","",IF(AND(WEEKDAY(B34)&gt;2,COUNTIF(d.fériés,B34)=0),CA_k€/nb.jours.ouvrés,0))</f>
        <v>555.55555555555554</v>
      </c>
    </row>
    <row r="35" spans="1:5" x14ac:dyDescent="0.2">
      <c r="A35">
        <f t="shared" si="0"/>
        <v>29</v>
      </c>
      <c r="B35" s="1">
        <f t="shared" si="1"/>
        <v>44345</v>
      </c>
      <c r="C35" t="str">
        <f t="shared" si="2"/>
        <v>sam</v>
      </c>
      <c r="D35">
        <f t="shared" si="3"/>
        <v>21</v>
      </c>
      <c r="E35" s="2" cm="1">
        <f t="array" ref="E35">IF(A35="","",IF(AND(WEEKDAY(B35)&gt;2,COUNTIF(d.fériés,B35)=0),CA_k€/nb.jours.ouvrés,0))</f>
        <v>555.55555555555554</v>
      </c>
    </row>
    <row r="36" spans="1:5" x14ac:dyDescent="0.2">
      <c r="A36">
        <f t="shared" si="0"/>
        <v>30</v>
      </c>
      <c r="B36" s="1">
        <f t="shared" si="1"/>
        <v>44346</v>
      </c>
      <c r="C36" t="str">
        <f t="shared" si="2"/>
        <v>dim</v>
      </c>
      <c r="D36">
        <f t="shared" si="3"/>
        <v>21</v>
      </c>
      <c r="E36" s="2" cm="1">
        <f t="array" ref="E36">IF(A36="","",IF(AND(WEEKDAY(B36)&gt;2,COUNTIF(d.fériés,B36)=0),CA_k€/nb.jours.ouvrés,0))</f>
        <v>0</v>
      </c>
    </row>
    <row r="37" spans="1:5" x14ac:dyDescent="0.2">
      <c r="A37">
        <f t="shared" si="0"/>
        <v>31</v>
      </c>
      <c r="B37" s="1">
        <f t="shared" si="1"/>
        <v>44347</v>
      </c>
      <c r="C37" t="str">
        <f t="shared" si="2"/>
        <v>lun</v>
      </c>
      <c r="D37">
        <f t="shared" si="3"/>
        <v>22</v>
      </c>
      <c r="E37" s="2" cm="1">
        <f t="array" ref="E37">IF(A37="","",IF(AND(WEEKDAY(B37)&gt;2,COUNTIF(d.fériés,B37)=0),CA_k€/nb.jours.ouvrés,0))</f>
        <v>0</v>
      </c>
    </row>
  </sheetData>
  <phoneticPr fontId="1" type="noConversion"/>
  <conditionalFormatting sqref="A7:E37">
    <cfRule type="expression" dxfId="6" priority="1">
      <formula>AND(WEEKDAY($B7)&gt;2,COUNTIF(d.fériés,$B7)&gt;0)</formula>
    </cfRule>
    <cfRule type="expression" dxfId="5" priority="2">
      <formula>WEEKDAY($B7)&lt;3</formula>
    </cfRule>
  </conditionalFormatting>
  <dataValidations count="3">
    <dataValidation type="list" allowBlank="1" showInputMessage="1" showErrorMessage="1" promptTitle="Mois : " prompt="Sélectionner le mois dans la liste déroulante." sqref="E1" xr:uid="{B1DACCA3-22DD-44B4-8B6F-C689C0B04647}">
      <formula1>s.mois</formula1>
    </dataValidation>
    <dataValidation type="list" allowBlank="1" showInputMessage="1" showErrorMessage="1" promptTitle="Année : " prompt="Sélection l'année dans la liste déroulante." sqref="B1" xr:uid="{9065239C-1A06-436A-97C8-3E63B54E2E0C}">
      <formula1>d.années</formula1>
    </dataValidation>
    <dataValidation type="whole" operator="greaterThan" allowBlank="1" showInputMessage="1" showErrorMessage="1" sqref="E3" xr:uid="{381F2994-A26E-4344-ADC9-9948C725279F}">
      <formula1>0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7</vt:i4>
      </vt:variant>
    </vt:vector>
  </HeadingPairs>
  <TitlesOfParts>
    <vt:vector size="9" baseType="lpstr">
      <vt:lpstr>Paramètres</vt:lpstr>
      <vt:lpstr>Données</vt:lpstr>
      <vt:lpstr>_année</vt:lpstr>
      <vt:lpstr>_mois</vt:lpstr>
      <vt:lpstr>CA_k€</vt:lpstr>
      <vt:lpstr>d.années</vt:lpstr>
      <vt:lpstr>d.fériés</vt:lpstr>
      <vt:lpstr>nb.jours.ouvrés</vt:lpstr>
      <vt:lpstr>s.mois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Lionel</dc:creator>
  <cp:lastModifiedBy>Jean-Eric</cp:lastModifiedBy>
  <dcterms:created xsi:type="dcterms:W3CDTF">2021-08-27T23:03:24Z</dcterms:created>
  <dcterms:modified xsi:type="dcterms:W3CDTF">2021-08-29T02:49:14Z</dcterms:modified>
</cp:coreProperties>
</file>