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3305522-87DF-4DD7-9F6C-1CA61C382C9A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Calculs" sheetId="7" r:id="rId1"/>
    <sheet name="Nouvelle échelle barémique" sheetId="9" r:id="rId2"/>
    <sheet name="prime ops" sheetId="2" state="hidden" r:id="rId3"/>
    <sheet name="Simulation" sheetId="3" state="hidden" r:id="rId4"/>
    <sheet name="Barème caporaux" sheetId="5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7" l="1"/>
  <c r="C4" i="7"/>
  <c r="E12" i="3"/>
  <c r="G12" i="3"/>
  <c r="K12" i="3" s="1"/>
  <c r="H12" i="3"/>
  <c r="E11" i="3"/>
  <c r="G11" i="3"/>
  <c r="H11" i="3"/>
  <c r="K11" i="3"/>
  <c r="E77" i="3"/>
  <c r="F77" i="3"/>
  <c r="G77" i="3" s="1"/>
  <c r="H77" i="3" s="1"/>
  <c r="I77" i="3" s="1"/>
  <c r="I30" i="3"/>
  <c r="J30" i="3"/>
  <c r="L30" i="3"/>
  <c r="M30" i="3" s="1"/>
  <c r="M78" i="3"/>
  <c r="L78" i="3"/>
  <c r="E78" i="3"/>
  <c r="F78" i="3"/>
  <c r="G78" i="3" s="1"/>
  <c r="H78" i="3" s="1"/>
  <c r="I78" i="3" s="1"/>
  <c r="I54" i="3"/>
  <c r="J54" i="3" s="1"/>
  <c r="L54" i="3" s="1"/>
  <c r="M54" i="3" s="1"/>
  <c r="E20" i="3"/>
  <c r="K20" i="3" s="1"/>
  <c r="G20" i="3"/>
  <c r="H20" i="3"/>
  <c r="E19" i="3"/>
  <c r="K19" i="3" s="1"/>
  <c r="G19" i="3"/>
  <c r="H19" i="3"/>
  <c r="M77" i="3"/>
  <c r="L77" i="3"/>
  <c r="M76" i="3"/>
  <c r="L76" i="3"/>
  <c r="E10" i="3"/>
  <c r="G10" i="3"/>
  <c r="K10" i="3" s="1"/>
  <c r="H10" i="3"/>
  <c r="E9" i="3"/>
  <c r="G9" i="3"/>
  <c r="K9" i="3" s="1"/>
  <c r="H9" i="3"/>
  <c r="E76" i="3"/>
  <c r="F76" i="3"/>
  <c r="G76" i="3" s="1"/>
  <c r="H76" i="3" s="1"/>
  <c r="I76" i="3" s="1"/>
  <c r="I55" i="3"/>
  <c r="J55" i="3" s="1"/>
  <c r="L55" i="3" s="1"/>
  <c r="M55" i="3" s="1"/>
  <c r="M75" i="3"/>
  <c r="L75" i="3"/>
  <c r="E6" i="3"/>
  <c r="K6" i="3" s="1"/>
  <c r="G6" i="3"/>
  <c r="H6" i="3"/>
  <c r="E5" i="3"/>
  <c r="K5" i="3" s="1"/>
  <c r="G5" i="3"/>
  <c r="H5" i="3"/>
  <c r="E75" i="3"/>
  <c r="F75" i="3" s="1"/>
  <c r="G75" i="3" s="1"/>
  <c r="H75" i="3" s="1"/>
  <c r="I75" i="3" s="1"/>
  <c r="I28" i="3"/>
  <c r="J28" i="3"/>
  <c r="L28" i="3" s="1"/>
  <c r="M28" i="3" s="1"/>
  <c r="M73" i="3"/>
  <c r="L73" i="3"/>
  <c r="E8" i="3"/>
  <c r="G8" i="3"/>
  <c r="H8" i="3"/>
  <c r="K8" i="3"/>
  <c r="E17" i="3"/>
  <c r="G17" i="3"/>
  <c r="H17" i="3"/>
  <c r="K17" i="3"/>
  <c r="E73" i="3"/>
  <c r="F73" i="3"/>
  <c r="G73" i="3" s="1"/>
  <c r="H73" i="3" s="1"/>
  <c r="I73" i="3" s="1"/>
  <c r="I36" i="3"/>
  <c r="J36" i="3" s="1"/>
  <c r="L36" i="3" s="1"/>
  <c r="M36" i="3" s="1"/>
  <c r="M72" i="3"/>
  <c r="L72" i="3"/>
  <c r="E7" i="3"/>
  <c r="K7" i="3" s="1"/>
  <c r="G7" i="3"/>
  <c r="H7" i="3"/>
  <c r="E14" i="3"/>
  <c r="K14" i="3" s="1"/>
  <c r="G14" i="3"/>
  <c r="H14" i="3"/>
  <c r="E72" i="3"/>
  <c r="F72" i="3" s="1"/>
  <c r="G72" i="3" s="1"/>
  <c r="H72" i="3" s="1"/>
  <c r="I72" i="3" s="1"/>
  <c r="I33" i="3"/>
  <c r="J33" i="3"/>
  <c r="L33" i="3" s="1"/>
  <c r="M33" i="3" s="1"/>
  <c r="E68" i="3"/>
  <c r="F68" i="3"/>
  <c r="G68" i="3" s="1"/>
  <c r="H68" i="3" s="1"/>
  <c r="I68" i="3" s="1"/>
  <c r="M64" i="3"/>
  <c r="L64" i="3"/>
  <c r="E64" i="3"/>
  <c r="F64" i="3"/>
  <c r="G64" i="3" s="1"/>
  <c r="H64" i="3" s="1"/>
  <c r="I64" i="3" s="1"/>
  <c r="M63" i="3"/>
  <c r="L63" i="3"/>
  <c r="E63" i="3"/>
  <c r="F63" i="3"/>
  <c r="G63" i="3" s="1"/>
  <c r="H63" i="3" s="1"/>
  <c r="I63" i="3" s="1"/>
  <c r="J63" i="3" s="1"/>
  <c r="M62" i="3"/>
  <c r="L62" i="3"/>
  <c r="E62" i="3"/>
  <c r="F62" i="3"/>
  <c r="G62" i="3" s="1"/>
  <c r="H62" i="3" s="1"/>
  <c r="I62" i="3" s="1"/>
  <c r="J62" i="3" s="1"/>
  <c r="I53" i="3"/>
  <c r="J53" i="3"/>
  <c r="L53" i="3" s="1"/>
  <c r="I52" i="3"/>
  <c r="J52" i="3" s="1"/>
  <c r="L52" i="3" s="1"/>
  <c r="I51" i="3"/>
  <c r="J51" i="3"/>
  <c r="L51" i="3" s="1"/>
  <c r="I50" i="3"/>
  <c r="J50" i="3" s="1"/>
  <c r="L50" i="3" s="1"/>
  <c r="I48" i="3"/>
  <c r="J48" i="3"/>
  <c r="L48" i="3" s="1"/>
  <c r="M48" i="3" s="1"/>
  <c r="I47" i="3"/>
  <c r="J47" i="3"/>
  <c r="L47" i="3" s="1"/>
  <c r="M47" i="3" s="1"/>
  <c r="I46" i="3"/>
  <c r="J46" i="3"/>
  <c r="L46" i="3" s="1"/>
  <c r="M46" i="3" s="1"/>
  <c r="I45" i="3"/>
  <c r="J45" i="3"/>
  <c r="L45" i="3" s="1"/>
  <c r="M45" i="3" s="1"/>
  <c r="I44" i="3"/>
  <c r="J44" i="3"/>
  <c r="L44" i="3" s="1"/>
  <c r="M44" i="3" s="1"/>
  <c r="I43" i="3"/>
  <c r="J43" i="3"/>
  <c r="L43" i="3" s="1"/>
  <c r="M43" i="3" s="1"/>
  <c r="I42" i="3"/>
  <c r="J42" i="3"/>
  <c r="L42" i="3" s="1"/>
  <c r="M42" i="3" s="1"/>
  <c r="I41" i="3"/>
  <c r="J41" i="3"/>
  <c r="L41" i="3" s="1"/>
  <c r="M41" i="3" s="1"/>
  <c r="I40" i="3"/>
  <c r="J40" i="3"/>
  <c r="L40" i="3" s="1"/>
  <c r="M40" i="3" s="1"/>
  <c r="I39" i="3"/>
  <c r="J39" i="3"/>
  <c r="L39" i="3" s="1"/>
  <c r="M39" i="3" s="1"/>
  <c r="I38" i="3"/>
  <c r="J38" i="3"/>
  <c r="L38" i="3" s="1"/>
  <c r="M38" i="3" s="1"/>
  <c r="I37" i="3"/>
  <c r="J37" i="3"/>
  <c r="L37" i="3" s="1"/>
  <c r="M37" i="3" s="1"/>
  <c r="I35" i="3"/>
  <c r="J35" i="3"/>
  <c r="L35" i="3" s="1"/>
  <c r="M35" i="3" s="1"/>
  <c r="I34" i="3"/>
  <c r="J34" i="3"/>
  <c r="L34" i="3" s="1"/>
  <c r="M34" i="3" s="1"/>
  <c r="B33" i="3"/>
  <c r="I32" i="3"/>
  <c r="J32" i="3" s="1"/>
  <c r="L32" i="3" s="1"/>
  <c r="M32" i="3" s="1"/>
  <c r="B32" i="3"/>
  <c r="I29" i="3"/>
  <c r="J29" i="3"/>
  <c r="L29" i="3" s="1"/>
  <c r="I27" i="3"/>
  <c r="J27" i="3" s="1"/>
  <c r="L27" i="3" s="1"/>
  <c r="I26" i="3"/>
  <c r="J26" i="3"/>
  <c r="L26" i="3" s="1"/>
  <c r="E18" i="3"/>
  <c r="K18" i="3" s="1"/>
  <c r="G18" i="3"/>
  <c r="H18" i="3"/>
  <c r="F17" i="3"/>
  <c r="E16" i="3"/>
  <c r="K16" i="3" s="1"/>
  <c r="G16" i="3"/>
  <c r="H16" i="3"/>
  <c r="F16" i="3"/>
  <c r="E15" i="3"/>
  <c r="K15" i="3" s="1"/>
  <c r="G15" i="3"/>
  <c r="H15" i="3"/>
  <c r="F15" i="3"/>
  <c r="F14" i="3"/>
  <c r="E13" i="3"/>
  <c r="G13" i="3"/>
  <c r="H13" i="3"/>
  <c r="K13" i="3"/>
  <c r="F13" i="3"/>
  <c r="F12" i="3"/>
  <c r="F11" i="3"/>
  <c r="F10" i="3"/>
  <c r="F9" i="3"/>
  <c r="F8" i="3"/>
  <c r="F7" i="3"/>
  <c r="F6" i="3"/>
  <c r="E27" i="2"/>
  <c r="F27" i="2"/>
  <c r="G27" i="2"/>
  <c r="H27" i="2" s="1"/>
  <c r="I27" i="2" s="1"/>
  <c r="J27" i="2" s="1"/>
  <c r="H22" i="2"/>
  <c r="G22" i="2"/>
  <c r="E22" i="2"/>
  <c r="F22" i="2"/>
  <c r="H21" i="2"/>
  <c r="K21" i="2" s="1"/>
  <c r="G21" i="2"/>
  <c r="E21" i="2"/>
  <c r="F21" i="2"/>
  <c r="H20" i="2"/>
  <c r="K20" i="2" s="1"/>
  <c r="G20" i="2"/>
  <c r="E20" i="2"/>
  <c r="F20" i="2"/>
  <c r="H19" i="2"/>
  <c r="G19" i="2"/>
  <c r="E19" i="2"/>
  <c r="F19" i="2"/>
  <c r="K19" i="2"/>
  <c r="H18" i="2"/>
  <c r="G18" i="2"/>
  <c r="E18" i="2"/>
  <c r="F18" i="2"/>
  <c r="H17" i="2"/>
  <c r="G17" i="2"/>
  <c r="E17" i="2"/>
  <c r="F17" i="2"/>
  <c r="H16" i="2"/>
  <c r="G16" i="2"/>
  <c r="E16" i="2"/>
  <c r="F16" i="2"/>
  <c r="H15" i="2"/>
  <c r="G15" i="2"/>
  <c r="E15" i="2"/>
  <c r="K15" i="2" s="1"/>
  <c r="F15" i="2"/>
  <c r="H14" i="2"/>
  <c r="G14" i="2"/>
  <c r="E14" i="2"/>
  <c r="F14" i="2" s="1"/>
  <c r="H13" i="2"/>
  <c r="G13" i="2"/>
  <c r="E13" i="2"/>
  <c r="F13" i="2" s="1"/>
  <c r="H12" i="2"/>
  <c r="G12" i="2"/>
  <c r="E12" i="2"/>
  <c r="F12" i="2" s="1"/>
  <c r="H11" i="2"/>
  <c r="G11" i="2"/>
  <c r="E11" i="2"/>
  <c r="F11" i="2" s="1"/>
  <c r="H10" i="2"/>
  <c r="G10" i="2"/>
  <c r="K10" i="2" s="1"/>
  <c r="E10" i="2"/>
  <c r="F10" i="2"/>
  <c r="H9" i="2"/>
  <c r="G9" i="2"/>
  <c r="E9" i="2"/>
  <c r="F9" i="2"/>
  <c r="H8" i="2"/>
  <c r="G8" i="2"/>
  <c r="E8" i="2"/>
  <c r="F8" i="2"/>
  <c r="H7" i="2"/>
  <c r="G7" i="2"/>
  <c r="K7" i="2" s="1"/>
  <c r="E7" i="2"/>
  <c r="H6" i="2"/>
  <c r="G6" i="2"/>
  <c r="E6" i="2"/>
  <c r="F6" i="2" s="1"/>
  <c r="F7" i="2"/>
  <c r="K8" i="2"/>
  <c r="K16" i="2"/>
  <c r="K9" i="2"/>
  <c r="K17" i="2"/>
  <c r="K6" i="2"/>
  <c r="K18" i="2"/>
  <c r="K22" i="2"/>
  <c r="E4" i="7"/>
  <c r="K72" i="3" l="1"/>
  <c r="J73" i="3"/>
  <c r="K75" i="3"/>
  <c r="J76" i="3"/>
  <c r="J78" i="3"/>
  <c r="K78" i="3"/>
  <c r="K77" i="3"/>
  <c r="J64" i="3"/>
  <c r="J68" i="3"/>
  <c r="J72" i="3"/>
  <c r="K73" i="3"/>
  <c r="J75" i="3"/>
  <c r="K76" i="3"/>
  <c r="J77" i="3"/>
  <c r="F18" i="3"/>
  <c r="K11" i="2"/>
  <c r="F20" i="3"/>
  <c r="K14" i="2"/>
  <c r="K13" i="2"/>
  <c r="K12" i="2"/>
  <c r="F5" i="3"/>
  <c r="F19" i="3"/>
</calcChain>
</file>

<file path=xl/sharedStrings.xml><?xml version="1.0" encoding="utf-8"?>
<sst xmlns="http://schemas.openxmlformats.org/spreadsheetml/2006/main" count="206" uniqueCount="75">
  <si>
    <t>Barème</t>
  </si>
  <si>
    <t>Index</t>
  </si>
  <si>
    <t>Total</t>
  </si>
  <si>
    <t>Tarif unitaire</t>
  </si>
  <si>
    <t>Echelle</t>
  </si>
  <si>
    <t>D252</t>
  </si>
  <si>
    <t>Anc.pécu</t>
  </si>
  <si>
    <t>Système actuel ( salaire de base )</t>
  </si>
  <si>
    <t>( Prime de garde )</t>
  </si>
  <si>
    <t>prime danger</t>
  </si>
  <si>
    <t>FFT Garde</t>
  </si>
  <si>
    <t>index</t>
  </si>
  <si>
    <t>moy.garde mens</t>
  </si>
  <si>
    <t>équiv.tp</t>
  </si>
  <si>
    <t>prime 5,58</t>
  </si>
  <si>
    <t>prime garde</t>
  </si>
  <si>
    <t>par garde</t>
  </si>
  <si>
    <t>C151</t>
  </si>
  <si>
    <t>D153/D251</t>
  </si>
  <si>
    <t>langue</t>
  </si>
  <si>
    <t>67 Gardes</t>
  </si>
  <si>
    <t>Pécule vacance</t>
  </si>
  <si>
    <t>Fin année</t>
  </si>
  <si>
    <t>Danger</t>
  </si>
  <si>
    <t>Tot annuel</t>
  </si>
  <si>
    <t>bareme</t>
  </si>
  <si>
    <t>tot</t>
  </si>
  <si>
    <t>unitaire</t>
  </si>
  <si>
    <t>majoré de 38%</t>
  </si>
  <si>
    <t>garde 24h</t>
  </si>
  <si>
    <t>67 g/ annuel</t>
  </si>
  <si>
    <t>diff actuel</t>
  </si>
  <si>
    <t>Proposition direction 07/10/19</t>
  </si>
  <si>
    <r>
      <t>unitaire (</t>
    </r>
    <r>
      <rPr>
        <sz val="11"/>
        <color rgb="FFFF0000"/>
        <rFont val="Calibri"/>
        <family val="2"/>
        <scheme val="minor"/>
      </rPr>
      <t>1850h</t>
    </r>
    <r>
      <rPr>
        <sz val="11"/>
        <color theme="1"/>
        <rFont val="Calibri"/>
        <family val="2"/>
        <scheme val="minor"/>
      </rPr>
      <t>)</t>
    </r>
  </si>
  <si>
    <t>Proposition cabinet ( juin 2019 )</t>
  </si>
  <si>
    <t>P. Vac</t>
  </si>
  <si>
    <t>P. Fin année</t>
  </si>
  <si>
    <t>Proposition direction 18/11/19</t>
  </si>
  <si>
    <t>1850 heures</t>
  </si>
  <si>
    <t>Diff annuel</t>
  </si>
  <si>
    <t>D252 (14)</t>
  </si>
  <si>
    <t>D251</t>
  </si>
  <si>
    <t>D252  (20)</t>
  </si>
  <si>
    <t>D151</t>
  </si>
  <si>
    <t>C152</t>
  </si>
  <si>
    <t>D151  (5)</t>
  </si>
  <si>
    <t>D251  (10)</t>
  </si>
  <si>
    <t>Stag</t>
  </si>
  <si>
    <t>Sapeur</t>
  </si>
  <si>
    <t>Sapeur Qualif</t>
  </si>
  <si>
    <t>Caporal</t>
  </si>
  <si>
    <t>SGT</t>
  </si>
  <si>
    <t>SGT MAJ</t>
  </si>
  <si>
    <t>ADJ</t>
  </si>
  <si>
    <t>D153</t>
  </si>
  <si>
    <t>D154</t>
  </si>
  <si>
    <t>C153</t>
  </si>
  <si>
    <t>C252</t>
  </si>
  <si>
    <t>POMPIERS DEMANDE</t>
  </si>
  <si>
    <t>Caporal+12ans</t>
  </si>
  <si>
    <t>D251  (5)</t>
  </si>
  <si>
    <t>C152  (18)</t>
  </si>
  <si>
    <t>POMPIERS PRESENTATION</t>
  </si>
  <si>
    <t>POMPIERS ACTUEL 2010</t>
  </si>
  <si>
    <t>D152</t>
  </si>
  <si>
    <t>SGT MAJOR</t>
  </si>
  <si>
    <t>SGT +3ans</t>
  </si>
  <si>
    <t>Caporal + 12ans</t>
  </si>
  <si>
    <t>C154</t>
  </si>
  <si>
    <t>C251</t>
  </si>
  <si>
    <t>SGT MAJ+6ans</t>
  </si>
  <si>
    <t>ADJ+9ans</t>
  </si>
  <si>
    <t>plus 30 service</t>
  </si>
  <si>
    <t> D153</t>
  </si>
  <si>
    <t>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</si>
</sst>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Times"/>
      <family val="1"/>
    </font>
    <font>
      <sz val="11"/>
      <color rgb="FFFF0000"/>
      <name val="Times"/>
      <family val="1"/>
    </font>
    <font>
      <sz val="11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1" fillId="0" borderId="0" xfId="0" applyFont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1" fillId="0" borderId="1" xfId="0" applyFont="1" applyFill="1" applyBorder="1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0" fontId="0" fillId="4" borderId="0" xfId="0" applyFill="1" applyBorder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1" xfId="0" applyFill="1" applyBorder="1"/>
    <xf numFmtId="0" fontId="0" fillId="0" borderId="2" xfId="0" applyFill="1" applyBorder="1"/>
    <xf numFmtId="0" fontId="0" fillId="9" borderId="1" xfId="0" applyFill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6" fillId="0" borderId="0" xfId="0" applyFont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/>
    <xf numFmtId="0" fontId="8" fillId="0" borderId="0" xfId="0" applyFont="1"/>
    <xf numFmtId="0" fontId="4" fillId="0" borderId="0" xfId="0" applyFont="1"/>
    <xf numFmtId="0" fontId="9" fillId="0" borderId="0" xfId="0" applyFont="1"/>
  </cellXfs>
  <cellStyles count="39">
    <cellStyle name="Lien hypertexte" xfId="21" builtinId="8" hidden="1"/>
    <cellStyle name="Lien hypertexte" xfId="23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5" builtinId="8" hidden="1"/>
    <cellStyle name="Lien hypertexte" xfId="37" builtinId="8" hidden="1"/>
    <cellStyle name="Lien hypertexte" xfId="33" builtinId="8" hidden="1"/>
    <cellStyle name="Lien hypertexte" xfId="25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9" builtinId="8" hidden="1"/>
    <cellStyle name="Lien hypertexte" xfId="17" builtinId="8" hidden="1"/>
    <cellStyle name="Lien hypertexte" xfId="5" builtinId="8" hidden="1"/>
    <cellStyle name="Lien hypertexte" xfId="7" builtinId="8" hidden="1"/>
    <cellStyle name="Lien hypertexte" xfId="3" builtinId="8" hidden="1"/>
    <cellStyle name="Lien hypertexte" xfId="1" builtinId="8" hidden="1"/>
    <cellStyle name="Lien hypertexte visité" xfId="34" builtinId="9" hidden="1"/>
    <cellStyle name="Lien hypertexte visité" xfId="38" builtinId="9" hidden="1"/>
    <cellStyle name="Lien hypertexte visité" xfId="36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30" builtinId="9" hidden="1"/>
    <cellStyle name="Lien hypertexte visité" xfId="32" builtinId="9" hidden="1"/>
    <cellStyle name="Lien hypertexte visité" xfId="28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4" builtinId="9" hidden="1"/>
    <cellStyle name="Lien hypertexte visité" xfId="6" builtinId="9" hidden="1"/>
    <cellStyle name="Lien hypertexte visité" xfId="2" builtinId="9" hidden="1"/>
    <cellStyle name="Normal" xfId="0" builtinId="0"/>
  </cellStyles>
  <dxfs count="15"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Times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"/>
        <family val="1"/>
        <scheme val="none"/>
      </font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C438B84E-9586-4CEA-868C-40002A42C328}">
      <tableStyleElement type="wholeTable" dxfId="14"/>
      <tableStyleElement type="headerRow" dxfId="13"/>
      <tableStyleElement type="totalRow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23EF80-676D-4677-8AE1-6127D01E7CFD}" name="Données" displayName="Données" ref="A3:C5" totalsRowShown="0">
  <autoFilter ref="A3:C5" xr:uid="{B6005C38-CFCA-4E05-AB32-F6C88207DE86}">
    <filterColumn colId="0" hiddenButton="1"/>
    <filterColumn colId="1" hiddenButton="1"/>
    <filterColumn colId="2" hiddenButton="1"/>
  </autoFilter>
  <tableColumns count="3">
    <tableColumn id="1" xr3:uid="{57C2124B-3CED-4241-843D-92E998165E41}" name="Echelle"/>
    <tableColumn id="2" xr3:uid="{EF74FBC5-0AEC-49F1-A507-F75A82B2AE4D}" name="Anc.pécu"/>
    <tableColumn id="3" xr3:uid="{9B2035FE-17A4-410C-8175-2AE03D37A520}" name="Barème" dataDxfId="0">
      <calculatedColumnFormula>INDEX(Barême[],MATCH($B4,Barême[Anc],0),MATCH($A4,Barême[#Headers],0))</calculatedColumnFormula>
    </tableColumn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298207-C929-481A-A403-39708C3FC420}" name="Barême" displayName="Barême" ref="A2:I48" totalsRowShown="0" headerRowDxfId="1" dataDxfId="2">
  <autoFilter ref="A2:I48" xr:uid="{3D39A4AA-E655-44BE-9EC7-2A97704A43F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E745882B-6DFE-48A3-AA59-B813CF1BC831}" name="Anc" dataDxfId="11"/>
    <tableColumn id="2" xr3:uid="{631ADC2E-611E-4383-B9A4-DA6EA827D179}" name="D151" dataDxfId="10"/>
    <tableColumn id="3" xr3:uid="{8DB279B8-9883-41E6-A88B-8788970F004D}" name="D152" dataDxfId="9"/>
    <tableColumn id="4" xr3:uid="{D024C85F-4AFE-4C91-B8DB-769E63F291A5}" name="D251" dataDxfId="8"/>
    <tableColumn id="5" xr3:uid="{CA6B199B-E14D-4B69-9138-720852D3D794}" name="D252" dataDxfId="7"/>
    <tableColumn id="6" xr3:uid="{F800906A-86C1-4727-82A4-4E7F1E49A549}" name="C151" dataDxfId="6"/>
    <tableColumn id="7" xr3:uid="{22709D56-CDA2-4A4C-AA7B-E6F6C2D15948}" name="C152" dataDxfId="5"/>
    <tableColumn id="8" xr3:uid="{A8409370-CA26-4284-A8F4-C82D4AE939ED}" name="C251" dataDxfId="4"/>
    <tableColumn id="9" xr3:uid="{EEBCCE8A-22F1-4ED4-814B-C428FBB4ECF0}" name="C252" dataDxfId="3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6"/>
  <sheetViews>
    <sheetView showGridLines="0" workbookViewId="0">
      <selection activeCell="E8" sqref="E8"/>
    </sheetView>
  </sheetViews>
  <sheetFormatPr baseColWidth="10" defaultColWidth="13.28515625" defaultRowHeight="15" x14ac:dyDescent="0.25"/>
  <sheetData>
    <row r="1" spans="1:5" ht="17.100000000000001" customHeight="1" x14ac:dyDescent="0.25"/>
    <row r="2" spans="1:5" ht="17.100000000000001" customHeight="1" x14ac:dyDescent="0.25"/>
    <row r="3" spans="1:5" ht="17.100000000000001" customHeight="1" x14ac:dyDescent="0.25">
      <c r="A3" t="s">
        <v>4</v>
      </c>
      <c r="B3" t="s">
        <v>6</v>
      </c>
      <c r="C3" t="s">
        <v>0</v>
      </c>
    </row>
    <row r="4" spans="1:5" ht="17.100000000000001" customHeight="1" x14ac:dyDescent="0.25">
      <c r="A4" t="s">
        <v>5</v>
      </c>
      <c r="B4">
        <v>16</v>
      </c>
      <c r="C4" s="26">
        <f>INDEX(Barême[],MATCH($B4,Barême[Anc],0),MATCH($A4,Barême[#Headers],0))</f>
        <v>25936</v>
      </c>
      <c r="E4" s="25" t="str">
        <f ca="1">_xlfn.FORMULATEXT(Données[[#This Row],[Barème]])</f>
        <v>=INDEX(Barême;EQUIV($B4;Barême[Anc];0);EQUIV($A4;Barême[#En-têtes];0))</v>
      </c>
    </row>
    <row r="5" spans="1:5" ht="17.100000000000001" customHeight="1" x14ac:dyDescent="0.25">
      <c r="A5" t="s">
        <v>5</v>
      </c>
      <c r="B5">
        <v>18</v>
      </c>
      <c r="C5" s="26">
        <f>INDEX(Barême[],MATCH($B5,Barême[Anc],0),MATCH($A5,Barême[#Headers],0))</f>
        <v>26472</v>
      </c>
    </row>
    <row r="6" spans="1:5" ht="17.100000000000001" customHeight="1" x14ac:dyDescent="0.25"/>
    <row r="7" spans="1:5" ht="17.100000000000001" customHeight="1" x14ac:dyDescent="0.25"/>
    <row r="8" spans="1:5" ht="17.100000000000001" customHeight="1" x14ac:dyDescent="0.25"/>
    <row r="9" spans="1:5" ht="17.100000000000001" customHeight="1" x14ac:dyDescent="0.25"/>
    <row r="10" spans="1:5" ht="17.100000000000001" customHeight="1" x14ac:dyDescent="0.25"/>
    <row r="11" spans="1:5" ht="17.100000000000001" customHeight="1" x14ac:dyDescent="0.25"/>
    <row r="12" spans="1:5" ht="17.100000000000001" customHeight="1" x14ac:dyDescent="0.25"/>
    <row r="13" spans="1:5" ht="17.100000000000001" customHeight="1" x14ac:dyDescent="0.25"/>
    <row r="14" spans="1:5" ht="17.100000000000001" customHeight="1" x14ac:dyDescent="0.25"/>
    <row r="15" spans="1:5" ht="17.100000000000001" customHeight="1" x14ac:dyDescent="0.25"/>
    <row r="16" spans="1:5" ht="17.100000000000001" customHeight="1" x14ac:dyDescent="0.25"/>
  </sheetData>
  <phoneticPr fontId="5" type="noConversion"/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30624-BD0B-5C45-AE79-BDAF41606E1F}">
  <dimension ref="A1:I48"/>
  <sheetViews>
    <sheetView showGridLines="0" tabSelected="1" topLeftCell="A34" workbookViewId="0">
      <selection activeCell="F8" sqref="F8"/>
    </sheetView>
  </sheetViews>
  <sheetFormatPr baseColWidth="10" defaultRowHeight="15" x14ac:dyDescent="0.25"/>
  <cols>
    <col min="5" max="5" width="10.85546875" style="25"/>
  </cols>
  <sheetData>
    <row r="1" spans="1:9" x14ac:dyDescent="0.25">
      <c r="A1" s="23"/>
      <c r="B1" s="23"/>
      <c r="C1" s="23"/>
      <c r="D1" s="23" t="s">
        <v>73</v>
      </c>
      <c r="E1" s="24" t="s">
        <v>55</v>
      </c>
      <c r="F1" s="23"/>
      <c r="G1" s="23"/>
      <c r="H1" s="23" t="s">
        <v>56</v>
      </c>
      <c r="I1" s="23"/>
    </row>
    <row r="2" spans="1:9" x14ac:dyDescent="0.25">
      <c r="A2" s="23" t="s">
        <v>74</v>
      </c>
      <c r="B2" s="23" t="s">
        <v>43</v>
      </c>
      <c r="C2" s="23" t="s">
        <v>64</v>
      </c>
      <c r="D2" s="23" t="s">
        <v>41</v>
      </c>
      <c r="E2" s="24" t="s">
        <v>5</v>
      </c>
      <c r="F2" s="23" t="s">
        <v>17</v>
      </c>
      <c r="G2" s="23" t="s">
        <v>44</v>
      </c>
      <c r="H2" s="23" t="s">
        <v>69</v>
      </c>
      <c r="I2" s="23" t="s">
        <v>57</v>
      </c>
    </row>
    <row r="3" spans="1:9" x14ac:dyDescent="0.25">
      <c r="A3" s="23">
        <v>0</v>
      </c>
      <c r="B3" s="23">
        <v>17127</v>
      </c>
      <c r="C3" s="23">
        <v>17714</v>
      </c>
      <c r="D3" s="23">
        <v>18351</v>
      </c>
      <c r="E3" s="24">
        <v>18912</v>
      </c>
      <c r="F3" s="23">
        <v>19695</v>
      </c>
      <c r="G3" s="23">
        <v>20332</v>
      </c>
      <c r="H3" s="23">
        <v>21144</v>
      </c>
      <c r="I3" s="23">
        <v>23788</v>
      </c>
    </row>
    <row r="4" spans="1:9" x14ac:dyDescent="0.25">
      <c r="A4" s="23">
        <v>1</v>
      </c>
      <c r="B4" s="23">
        <v>17357</v>
      </c>
      <c r="C4" s="23">
        <v>18110</v>
      </c>
      <c r="D4" s="23">
        <v>18938</v>
      </c>
      <c r="E4" s="24">
        <v>19474</v>
      </c>
      <c r="F4" s="23">
        <v>20257</v>
      </c>
      <c r="G4" s="23">
        <v>20958</v>
      </c>
      <c r="H4" s="23">
        <v>22534</v>
      </c>
      <c r="I4" s="23">
        <v>24987</v>
      </c>
    </row>
    <row r="5" spans="1:9" x14ac:dyDescent="0.25">
      <c r="A5" s="23">
        <v>2</v>
      </c>
      <c r="B5" s="23">
        <v>17587</v>
      </c>
      <c r="C5" s="23">
        <v>18506</v>
      </c>
      <c r="D5" s="23">
        <v>19525</v>
      </c>
      <c r="E5" s="24">
        <v>20036</v>
      </c>
      <c r="F5" s="23">
        <v>20819</v>
      </c>
      <c r="G5" s="23">
        <v>21584</v>
      </c>
      <c r="H5" s="23">
        <v>23924</v>
      </c>
      <c r="I5" s="23">
        <v>26186</v>
      </c>
    </row>
    <row r="6" spans="1:9" x14ac:dyDescent="0.25">
      <c r="A6" s="23">
        <v>3</v>
      </c>
      <c r="B6" s="23">
        <v>17587</v>
      </c>
      <c r="C6" s="23">
        <v>18506</v>
      </c>
      <c r="D6" s="23">
        <v>19525</v>
      </c>
      <c r="E6" s="24">
        <v>20036</v>
      </c>
      <c r="F6" s="23">
        <v>20819</v>
      </c>
      <c r="G6" s="23">
        <v>21584</v>
      </c>
      <c r="H6" s="23">
        <v>23924</v>
      </c>
      <c r="I6" s="23">
        <v>26186</v>
      </c>
    </row>
    <row r="7" spans="1:9" x14ac:dyDescent="0.25">
      <c r="A7" s="23">
        <v>4</v>
      </c>
      <c r="B7" s="23">
        <v>18481</v>
      </c>
      <c r="C7" s="23">
        <v>19400</v>
      </c>
      <c r="D7" s="23">
        <v>20419</v>
      </c>
      <c r="E7" s="24">
        <v>20930</v>
      </c>
      <c r="F7" s="23">
        <v>21713</v>
      </c>
      <c r="G7" s="23">
        <v>22478</v>
      </c>
      <c r="H7" s="23">
        <v>24818</v>
      </c>
      <c r="I7" s="23">
        <v>27080</v>
      </c>
    </row>
    <row r="8" spans="1:9" x14ac:dyDescent="0.25">
      <c r="A8" s="23">
        <v>5</v>
      </c>
      <c r="B8" s="23">
        <v>18481</v>
      </c>
      <c r="C8" s="23">
        <v>19400</v>
      </c>
      <c r="D8" s="23">
        <v>20419</v>
      </c>
      <c r="E8" s="24">
        <v>20930</v>
      </c>
      <c r="F8" s="23">
        <v>21713</v>
      </c>
      <c r="G8" s="23">
        <v>22478</v>
      </c>
      <c r="H8" s="23">
        <v>24818</v>
      </c>
      <c r="I8" s="23">
        <v>27080</v>
      </c>
    </row>
    <row r="9" spans="1:9" x14ac:dyDescent="0.25">
      <c r="A9" s="23">
        <v>6</v>
      </c>
      <c r="B9" s="23">
        <v>19375</v>
      </c>
      <c r="C9" s="23">
        <v>20294</v>
      </c>
      <c r="D9" s="23">
        <v>21313</v>
      </c>
      <c r="E9" s="24">
        <v>21824</v>
      </c>
      <c r="F9" s="23">
        <v>22607</v>
      </c>
      <c r="G9" s="23">
        <v>23372</v>
      </c>
      <c r="H9" s="23">
        <v>25712</v>
      </c>
      <c r="I9" s="23">
        <v>27974</v>
      </c>
    </row>
    <row r="10" spans="1:9" x14ac:dyDescent="0.25">
      <c r="A10" s="23">
        <v>7</v>
      </c>
      <c r="B10" s="23">
        <v>19375</v>
      </c>
      <c r="C10" s="23">
        <v>20294</v>
      </c>
      <c r="D10" s="23">
        <v>21313</v>
      </c>
      <c r="E10" s="24">
        <v>21824</v>
      </c>
      <c r="F10" s="23">
        <v>22607</v>
      </c>
      <c r="G10" s="23">
        <v>23372</v>
      </c>
      <c r="H10" s="23">
        <v>25712</v>
      </c>
      <c r="I10" s="23">
        <v>27974</v>
      </c>
    </row>
    <row r="11" spans="1:9" x14ac:dyDescent="0.25">
      <c r="A11" s="23">
        <v>8</v>
      </c>
      <c r="B11" s="23">
        <v>20269</v>
      </c>
      <c r="C11" s="23">
        <v>21188</v>
      </c>
      <c r="D11" s="23">
        <v>22207</v>
      </c>
      <c r="E11" s="24">
        <v>22718</v>
      </c>
      <c r="F11" s="23">
        <v>23501</v>
      </c>
      <c r="G11" s="23">
        <v>24266</v>
      </c>
      <c r="H11" s="23">
        <v>26606</v>
      </c>
      <c r="I11" s="23">
        <v>28868</v>
      </c>
    </row>
    <row r="12" spans="1:9" x14ac:dyDescent="0.25">
      <c r="A12" s="23">
        <v>9</v>
      </c>
      <c r="B12" s="23">
        <v>20269</v>
      </c>
      <c r="C12" s="23">
        <v>21188</v>
      </c>
      <c r="D12" s="23">
        <v>22207</v>
      </c>
      <c r="E12" s="24">
        <v>22718</v>
      </c>
      <c r="F12" s="23">
        <v>23501</v>
      </c>
      <c r="G12" s="23">
        <v>24266</v>
      </c>
      <c r="H12" s="23">
        <v>26606</v>
      </c>
      <c r="I12" s="23">
        <v>28868</v>
      </c>
    </row>
    <row r="13" spans="1:9" x14ac:dyDescent="0.25">
      <c r="A13" s="23">
        <v>10</v>
      </c>
      <c r="B13" s="23">
        <v>21163</v>
      </c>
      <c r="C13" s="23">
        <v>22082</v>
      </c>
      <c r="D13" s="23">
        <v>23101</v>
      </c>
      <c r="E13" s="24">
        <v>23612</v>
      </c>
      <c r="F13" s="23">
        <v>24395</v>
      </c>
      <c r="G13" s="23">
        <v>25160</v>
      </c>
      <c r="H13" s="23">
        <v>27500</v>
      </c>
      <c r="I13" s="23">
        <v>29762</v>
      </c>
    </row>
    <row r="14" spans="1:9" x14ac:dyDescent="0.25">
      <c r="A14" s="23">
        <v>11</v>
      </c>
      <c r="B14" s="23">
        <v>21163</v>
      </c>
      <c r="C14" s="23">
        <v>22082</v>
      </c>
      <c r="D14" s="23">
        <v>23101</v>
      </c>
      <c r="E14" s="24">
        <v>23612</v>
      </c>
      <c r="F14" s="23">
        <v>24395</v>
      </c>
      <c r="G14" s="23">
        <v>25160</v>
      </c>
      <c r="H14" s="23">
        <v>27500</v>
      </c>
      <c r="I14" s="23">
        <v>29762</v>
      </c>
    </row>
    <row r="15" spans="1:9" x14ac:dyDescent="0.25">
      <c r="A15" s="23">
        <v>12</v>
      </c>
      <c r="B15" s="23">
        <v>22057</v>
      </c>
      <c r="C15" s="23">
        <v>22976</v>
      </c>
      <c r="D15" s="23">
        <v>23995</v>
      </c>
      <c r="E15" s="24">
        <v>24506</v>
      </c>
      <c r="F15" s="23">
        <v>25289</v>
      </c>
      <c r="G15" s="23">
        <v>26054</v>
      </c>
      <c r="H15" s="23">
        <v>28394</v>
      </c>
      <c r="I15" s="23">
        <v>30656</v>
      </c>
    </row>
    <row r="16" spans="1:9" x14ac:dyDescent="0.25">
      <c r="A16" s="23">
        <v>13</v>
      </c>
      <c r="B16" s="23">
        <v>22057</v>
      </c>
      <c r="C16" s="23">
        <v>22976</v>
      </c>
      <c r="D16" s="23">
        <v>23995</v>
      </c>
      <c r="E16" s="24">
        <v>24506</v>
      </c>
      <c r="F16" s="23">
        <v>25289</v>
      </c>
      <c r="G16" s="23">
        <v>26054</v>
      </c>
      <c r="H16" s="23">
        <v>28394</v>
      </c>
      <c r="I16" s="23">
        <v>30656</v>
      </c>
    </row>
    <row r="17" spans="1:9" x14ac:dyDescent="0.25">
      <c r="A17" s="23">
        <v>14</v>
      </c>
      <c r="B17" s="23">
        <v>22951</v>
      </c>
      <c r="C17" s="23">
        <v>23870</v>
      </c>
      <c r="D17" s="23">
        <v>24889</v>
      </c>
      <c r="E17" s="24">
        <v>25400</v>
      </c>
      <c r="F17" s="23">
        <v>26183</v>
      </c>
      <c r="G17" s="23">
        <v>26948</v>
      </c>
      <c r="H17" s="23">
        <v>29288</v>
      </c>
      <c r="I17" s="23">
        <v>31550</v>
      </c>
    </row>
    <row r="18" spans="1:9" x14ac:dyDescent="0.25">
      <c r="A18" s="23">
        <v>15</v>
      </c>
      <c r="B18" s="23">
        <v>22951</v>
      </c>
      <c r="C18" s="23">
        <v>23870</v>
      </c>
      <c r="D18" s="23">
        <v>24889</v>
      </c>
      <c r="E18" s="24">
        <v>25400</v>
      </c>
      <c r="F18" s="23">
        <v>26183</v>
      </c>
      <c r="G18" s="23">
        <v>26948</v>
      </c>
      <c r="H18" s="23">
        <v>29288</v>
      </c>
      <c r="I18" s="23">
        <v>31550</v>
      </c>
    </row>
    <row r="19" spans="1:9" x14ac:dyDescent="0.25">
      <c r="A19" s="23">
        <v>16</v>
      </c>
      <c r="B19" s="23">
        <v>23487</v>
      </c>
      <c r="C19" s="23">
        <v>24406</v>
      </c>
      <c r="D19" s="23">
        <v>25425</v>
      </c>
      <c r="E19" s="24">
        <v>25936</v>
      </c>
      <c r="F19" s="23">
        <v>26719</v>
      </c>
      <c r="G19" s="23">
        <v>27484</v>
      </c>
      <c r="H19" s="23">
        <v>29824</v>
      </c>
      <c r="I19" s="23">
        <v>32086</v>
      </c>
    </row>
    <row r="20" spans="1:9" x14ac:dyDescent="0.25">
      <c r="A20" s="23">
        <v>17</v>
      </c>
      <c r="B20" s="23">
        <v>23487</v>
      </c>
      <c r="C20" s="23">
        <v>24406</v>
      </c>
      <c r="D20" s="23">
        <v>25425</v>
      </c>
      <c r="E20" s="24">
        <v>25936</v>
      </c>
      <c r="F20" s="23">
        <v>26719</v>
      </c>
      <c r="G20" s="23">
        <v>27484</v>
      </c>
      <c r="H20" s="23">
        <v>29824</v>
      </c>
      <c r="I20" s="23">
        <v>32086</v>
      </c>
    </row>
    <row r="21" spans="1:9" x14ac:dyDescent="0.25">
      <c r="A21" s="23">
        <v>18</v>
      </c>
      <c r="B21" s="23">
        <v>24023</v>
      </c>
      <c r="C21" s="23">
        <v>24942</v>
      </c>
      <c r="D21" s="23">
        <v>25961</v>
      </c>
      <c r="E21" s="24">
        <v>26472</v>
      </c>
      <c r="F21" s="23">
        <v>27255</v>
      </c>
      <c r="G21" s="23">
        <v>28020</v>
      </c>
      <c r="H21" s="23">
        <v>30360</v>
      </c>
      <c r="I21" s="23">
        <v>32622</v>
      </c>
    </row>
    <row r="22" spans="1:9" x14ac:dyDescent="0.25">
      <c r="A22" s="23">
        <v>19</v>
      </c>
      <c r="B22" s="23">
        <v>24023</v>
      </c>
      <c r="C22" s="23">
        <v>24942</v>
      </c>
      <c r="D22" s="23">
        <v>25961</v>
      </c>
      <c r="E22" s="24">
        <v>26472</v>
      </c>
      <c r="F22" s="23">
        <v>27255</v>
      </c>
      <c r="G22" s="23">
        <v>28020</v>
      </c>
      <c r="H22" s="23">
        <v>30360</v>
      </c>
      <c r="I22" s="23">
        <v>32622</v>
      </c>
    </row>
    <row r="23" spans="1:9" x14ac:dyDescent="0.25">
      <c r="A23" s="23">
        <v>20</v>
      </c>
      <c r="B23" s="23">
        <v>24559</v>
      </c>
      <c r="C23" s="23">
        <v>25478</v>
      </c>
      <c r="D23" s="23">
        <v>26497</v>
      </c>
      <c r="E23" s="24">
        <v>27008</v>
      </c>
      <c r="F23" s="23">
        <v>27791</v>
      </c>
      <c r="G23" s="23">
        <v>28556</v>
      </c>
      <c r="H23" s="23">
        <v>30896</v>
      </c>
      <c r="I23" s="23">
        <v>33158</v>
      </c>
    </row>
    <row r="24" spans="1:9" x14ac:dyDescent="0.25">
      <c r="A24" s="23">
        <v>21</v>
      </c>
      <c r="B24" s="23">
        <v>24559</v>
      </c>
      <c r="C24" s="23">
        <v>25478</v>
      </c>
      <c r="D24" s="23">
        <v>26497</v>
      </c>
      <c r="E24" s="24">
        <v>27008</v>
      </c>
      <c r="F24" s="23">
        <v>27791</v>
      </c>
      <c r="G24" s="23">
        <v>28556</v>
      </c>
      <c r="H24" s="23">
        <v>30896</v>
      </c>
      <c r="I24" s="23">
        <v>33158</v>
      </c>
    </row>
    <row r="25" spans="1:9" x14ac:dyDescent="0.25">
      <c r="A25" s="23">
        <v>22</v>
      </c>
      <c r="B25" s="23">
        <v>25095</v>
      </c>
      <c r="C25" s="23">
        <v>26014</v>
      </c>
      <c r="D25" s="23">
        <v>27033</v>
      </c>
      <c r="E25" s="24">
        <v>27544</v>
      </c>
      <c r="F25" s="23">
        <v>28327</v>
      </c>
      <c r="G25" s="23">
        <v>29092</v>
      </c>
      <c r="H25" s="23">
        <v>31432</v>
      </c>
      <c r="I25" s="23">
        <v>33694</v>
      </c>
    </row>
    <row r="26" spans="1:9" x14ac:dyDescent="0.25">
      <c r="A26" s="23">
        <v>23</v>
      </c>
      <c r="B26" s="23">
        <v>25095</v>
      </c>
      <c r="C26" s="23">
        <v>26014</v>
      </c>
      <c r="D26" s="23">
        <v>27033</v>
      </c>
      <c r="E26" s="24">
        <v>27544</v>
      </c>
      <c r="F26" s="23">
        <v>28327</v>
      </c>
      <c r="G26" s="23">
        <v>29092</v>
      </c>
      <c r="H26" s="23">
        <v>31432</v>
      </c>
      <c r="I26" s="23">
        <v>33694</v>
      </c>
    </row>
    <row r="27" spans="1:9" x14ac:dyDescent="0.25">
      <c r="A27" s="23">
        <v>24</v>
      </c>
      <c r="B27" s="23">
        <v>25631</v>
      </c>
      <c r="C27" s="23">
        <v>26550</v>
      </c>
      <c r="D27" s="23">
        <v>27569</v>
      </c>
      <c r="E27" s="24">
        <v>28080</v>
      </c>
      <c r="F27" s="23">
        <v>28863</v>
      </c>
      <c r="G27" s="23">
        <v>29628</v>
      </c>
      <c r="H27" s="23">
        <v>31968</v>
      </c>
      <c r="I27" s="23">
        <v>34230</v>
      </c>
    </row>
    <row r="28" spans="1:9" x14ac:dyDescent="0.25">
      <c r="A28" s="23">
        <v>25</v>
      </c>
      <c r="B28" s="23">
        <v>25631</v>
      </c>
      <c r="C28" s="23">
        <v>26550</v>
      </c>
      <c r="D28" s="23">
        <v>27569</v>
      </c>
      <c r="E28" s="24">
        <v>28080</v>
      </c>
      <c r="F28" s="23">
        <v>28863</v>
      </c>
      <c r="G28" s="23">
        <v>29628</v>
      </c>
      <c r="H28" s="23">
        <v>31968</v>
      </c>
      <c r="I28" s="23">
        <v>34230</v>
      </c>
    </row>
    <row r="29" spans="1:9" x14ac:dyDescent="0.25">
      <c r="A29" s="23">
        <v>26</v>
      </c>
      <c r="B29" s="23">
        <v>26167</v>
      </c>
      <c r="C29" s="23">
        <v>27086</v>
      </c>
      <c r="D29" s="23">
        <v>28105</v>
      </c>
      <c r="E29" s="24">
        <v>28616</v>
      </c>
      <c r="F29" s="23">
        <v>29399</v>
      </c>
      <c r="G29" s="23">
        <v>30164</v>
      </c>
      <c r="H29" s="23">
        <v>32504</v>
      </c>
      <c r="I29" s="23">
        <v>34766</v>
      </c>
    </row>
    <row r="30" spans="1:9" x14ac:dyDescent="0.25">
      <c r="A30" s="23">
        <v>27</v>
      </c>
      <c r="B30" s="23">
        <v>26167</v>
      </c>
      <c r="C30" s="23">
        <v>27086</v>
      </c>
      <c r="D30" s="23">
        <v>28105</v>
      </c>
      <c r="E30" s="24">
        <v>28616</v>
      </c>
      <c r="F30" s="23">
        <v>29399</v>
      </c>
      <c r="G30" s="23">
        <v>30164</v>
      </c>
      <c r="H30" s="23">
        <v>32504</v>
      </c>
      <c r="I30" s="23">
        <v>34766</v>
      </c>
    </row>
    <row r="31" spans="1:9" x14ac:dyDescent="0.25">
      <c r="A31" s="23">
        <v>28</v>
      </c>
      <c r="B31" s="23">
        <v>26703</v>
      </c>
      <c r="C31" s="23">
        <v>27622</v>
      </c>
      <c r="D31" s="23">
        <v>28641</v>
      </c>
      <c r="E31" s="24">
        <v>29152</v>
      </c>
      <c r="F31" s="23">
        <v>29935</v>
      </c>
      <c r="G31" s="23">
        <v>30700</v>
      </c>
      <c r="H31" s="23">
        <v>33040</v>
      </c>
      <c r="I31" s="23">
        <v>35302</v>
      </c>
    </row>
    <row r="32" spans="1:9" x14ac:dyDescent="0.25">
      <c r="A32" s="23">
        <v>29</v>
      </c>
      <c r="B32" s="23">
        <v>26703</v>
      </c>
      <c r="C32" s="23">
        <v>27622</v>
      </c>
      <c r="D32" s="23">
        <v>28641</v>
      </c>
      <c r="E32" s="24">
        <v>29152</v>
      </c>
      <c r="F32" s="23">
        <v>29935</v>
      </c>
      <c r="G32" s="23">
        <v>30700</v>
      </c>
      <c r="H32" s="23">
        <v>33040</v>
      </c>
      <c r="I32" s="23">
        <v>35302</v>
      </c>
    </row>
    <row r="33" spans="1:9" x14ac:dyDescent="0.25">
      <c r="A33" s="23">
        <v>30</v>
      </c>
      <c r="B33" s="23">
        <v>27239</v>
      </c>
      <c r="C33" s="23">
        <v>28158</v>
      </c>
      <c r="D33" s="23">
        <v>29177</v>
      </c>
      <c r="E33" s="24">
        <v>29688</v>
      </c>
      <c r="F33" s="23">
        <v>30471</v>
      </c>
      <c r="G33" s="23">
        <v>31236</v>
      </c>
      <c r="H33" s="23">
        <v>33576</v>
      </c>
      <c r="I33" s="23">
        <v>35838</v>
      </c>
    </row>
    <row r="34" spans="1:9" x14ac:dyDescent="0.25">
      <c r="A34" s="23">
        <v>31</v>
      </c>
      <c r="B34" s="23">
        <v>27239</v>
      </c>
      <c r="C34" s="23">
        <v>28158</v>
      </c>
      <c r="D34" s="23">
        <v>29177</v>
      </c>
      <c r="E34" s="24">
        <v>29688</v>
      </c>
      <c r="F34" s="23">
        <v>30471</v>
      </c>
      <c r="G34" s="23">
        <v>31236</v>
      </c>
      <c r="H34" s="23">
        <v>33576</v>
      </c>
      <c r="I34" s="23">
        <v>35838</v>
      </c>
    </row>
    <row r="35" spans="1:9" x14ac:dyDescent="0.25">
      <c r="A35" s="23">
        <v>32</v>
      </c>
      <c r="B35" s="23">
        <v>27775</v>
      </c>
      <c r="C35" s="23">
        <v>28694</v>
      </c>
      <c r="D35" s="23">
        <v>29713</v>
      </c>
      <c r="E35" s="24">
        <v>30224</v>
      </c>
      <c r="F35" s="23">
        <v>31007</v>
      </c>
      <c r="G35" s="23">
        <v>31772</v>
      </c>
      <c r="H35" s="23">
        <v>34112</v>
      </c>
      <c r="I35" s="23">
        <v>36374</v>
      </c>
    </row>
    <row r="36" spans="1:9" x14ac:dyDescent="0.25">
      <c r="A36" s="23">
        <v>33</v>
      </c>
      <c r="B36" s="23">
        <v>27775</v>
      </c>
      <c r="C36" s="23">
        <v>28694</v>
      </c>
      <c r="D36" s="23">
        <v>29713</v>
      </c>
      <c r="E36" s="24">
        <v>30224</v>
      </c>
      <c r="F36" s="23">
        <v>31007</v>
      </c>
      <c r="G36" s="23">
        <v>31772</v>
      </c>
      <c r="H36" s="23">
        <v>34112</v>
      </c>
      <c r="I36" s="23">
        <v>36374</v>
      </c>
    </row>
    <row r="37" spans="1:9" x14ac:dyDescent="0.25">
      <c r="A37" s="23">
        <v>34</v>
      </c>
      <c r="B37" s="23">
        <v>28311</v>
      </c>
      <c r="C37" s="23">
        <v>29230</v>
      </c>
      <c r="D37" s="23">
        <v>30249</v>
      </c>
      <c r="E37" s="24">
        <v>30760</v>
      </c>
      <c r="F37" s="23">
        <v>31543</v>
      </c>
      <c r="G37" s="23">
        <v>32308</v>
      </c>
      <c r="H37" s="23">
        <v>34648</v>
      </c>
      <c r="I37" s="23">
        <v>36910</v>
      </c>
    </row>
    <row r="38" spans="1:9" x14ac:dyDescent="0.25">
      <c r="A38" s="23">
        <v>35</v>
      </c>
      <c r="B38" s="23">
        <v>28311</v>
      </c>
      <c r="C38" s="23">
        <v>29230</v>
      </c>
      <c r="D38" s="23">
        <v>30249</v>
      </c>
      <c r="E38" s="24">
        <v>30760</v>
      </c>
      <c r="F38" s="23">
        <v>31543</v>
      </c>
      <c r="G38" s="23">
        <v>32308</v>
      </c>
      <c r="H38" s="23">
        <v>34648</v>
      </c>
      <c r="I38" s="23">
        <v>36910</v>
      </c>
    </row>
    <row r="39" spans="1:9" x14ac:dyDescent="0.25">
      <c r="A39" s="23">
        <v>36</v>
      </c>
      <c r="B39" s="23">
        <v>28847</v>
      </c>
      <c r="C39" s="23">
        <v>29766</v>
      </c>
      <c r="D39" s="23">
        <v>30785</v>
      </c>
      <c r="E39" s="24">
        <v>31296</v>
      </c>
      <c r="F39" s="23">
        <v>32079</v>
      </c>
      <c r="G39" s="23">
        <v>32844</v>
      </c>
      <c r="H39" s="23">
        <v>35184</v>
      </c>
      <c r="I39" s="23">
        <v>37446</v>
      </c>
    </row>
    <row r="40" spans="1:9" x14ac:dyDescent="0.25">
      <c r="A40" s="23">
        <v>37</v>
      </c>
      <c r="B40" s="23">
        <v>28847</v>
      </c>
      <c r="C40" s="23">
        <v>29766</v>
      </c>
      <c r="D40" s="23">
        <v>30785</v>
      </c>
      <c r="E40" s="24">
        <v>31296</v>
      </c>
      <c r="F40" s="23">
        <v>32079</v>
      </c>
      <c r="G40" s="23">
        <v>32844</v>
      </c>
      <c r="H40" s="23">
        <v>35184</v>
      </c>
      <c r="I40" s="23">
        <v>37446</v>
      </c>
    </row>
    <row r="41" spans="1:9" x14ac:dyDescent="0.25">
      <c r="A41" s="23">
        <v>38</v>
      </c>
      <c r="B41" s="23">
        <v>29383</v>
      </c>
      <c r="C41" s="23">
        <v>30302</v>
      </c>
      <c r="D41" s="23">
        <v>31321</v>
      </c>
      <c r="E41" s="24">
        <v>31832</v>
      </c>
      <c r="F41" s="23">
        <v>32615</v>
      </c>
      <c r="G41" s="23">
        <v>33380</v>
      </c>
      <c r="H41" s="23">
        <v>35720</v>
      </c>
      <c r="I41" s="23">
        <v>37982</v>
      </c>
    </row>
    <row r="42" spans="1:9" x14ac:dyDescent="0.25">
      <c r="A42" s="23">
        <v>39</v>
      </c>
      <c r="B42" s="23">
        <v>29383</v>
      </c>
      <c r="C42" s="23">
        <v>30302</v>
      </c>
      <c r="D42" s="23">
        <v>31321</v>
      </c>
      <c r="E42" s="24">
        <v>31832</v>
      </c>
      <c r="F42" s="23">
        <v>32615</v>
      </c>
      <c r="G42" s="23">
        <v>33380</v>
      </c>
      <c r="H42" s="23">
        <v>35720</v>
      </c>
      <c r="I42" s="23">
        <v>37982</v>
      </c>
    </row>
    <row r="43" spans="1:9" x14ac:dyDescent="0.25">
      <c r="A43" s="23">
        <v>40</v>
      </c>
      <c r="B43" s="23">
        <v>29919</v>
      </c>
      <c r="C43" s="23">
        <v>30838</v>
      </c>
      <c r="D43" s="23">
        <v>31857</v>
      </c>
      <c r="E43" s="24">
        <v>32368</v>
      </c>
      <c r="F43" s="23">
        <v>33151</v>
      </c>
      <c r="G43" s="23">
        <v>33916</v>
      </c>
      <c r="H43" s="23">
        <v>36256</v>
      </c>
      <c r="I43" s="23">
        <v>38518</v>
      </c>
    </row>
    <row r="44" spans="1:9" x14ac:dyDescent="0.25">
      <c r="A44" s="23">
        <v>41</v>
      </c>
      <c r="B44" s="23">
        <v>29919</v>
      </c>
      <c r="C44" s="23">
        <v>30838</v>
      </c>
      <c r="D44" s="23">
        <v>31857</v>
      </c>
      <c r="E44" s="24">
        <v>32368</v>
      </c>
      <c r="F44" s="23">
        <v>33151</v>
      </c>
      <c r="G44" s="23">
        <v>33916</v>
      </c>
      <c r="H44" s="23">
        <v>36256</v>
      </c>
      <c r="I44" s="23">
        <v>38518</v>
      </c>
    </row>
    <row r="45" spans="1:9" x14ac:dyDescent="0.25">
      <c r="A45" s="23">
        <v>42</v>
      </c>
      <c r="B45" s="23">
        <v>30455</v>
      </c>
      <c r="C45" s="23">
        <v>31374</v>
      </c>
      <c r="D45" s="23">
        <v>32393</v>
      </c>
      <c r="E45" s="24">
        <v>32904</v>
      </c>
      <c r="F45" s="23">
        <v>33687</v>
      </c>
      <c r="G45" s="23">
        <v>34452</v>
      </c>
      <c r="H45" s="23">
        <v>36792</v>
      </c>
      <c r="I45" s="23">
        <v>39054</v>
      </c>
    </row>
    <row r="46" spans="1:9" x14ac:dyDescent="0.25">
      <c r="A46" s="23">
        <v>43</v>
      </c>
      <c r="B46" s="23">
        <v>30455</v>
      </c>
      <c r="C46" s="23">
        <v>31374</v>
      </c>
      <c r="D46" s="23">
        <v>32393</v>
      </c>
      <c r="E46" s="24">
        <v>32904</v>
      </c>
      <c r="F46" s="23">
        <v>33687</v>
      </c>
      <c r="G46" s="23">
        <v>34452</v>
      </c>
      <c r="H46" s="23">
        <v>36792</v>
      </c>
      <c r="I46" s="23">
        <v>39054</v>
      </c>
    </row>
    <row r="47" spans="1:9" x14ac:dyDescent="0.25">
      <c r="A47" s="23">
        <v>44</v>
      </c>
      <c r="B47" s="23">
        <v>30991</v>
      </c>
      <c r="C47" s="23">
        <v>31910</v>
      </c>
      <c r="D47" s="23">
        <v>32929</v>
      </c>
      <c r="E47" s="24">
        <v>33440</v>
      </c>
      <c r="F47" s="23">
        <v>34223</v>
      </c>
      <c r="G47" s="23">
        <v>34988</v>
      </c>
      <c r="H47" s="23">
        <v>37328</v>
      </c>
      <c r="I47" s="23">
        <v>39590</v>
      </c>
    </row>
    <row r="48" spans="1:9" x14ac:dyDescent="0.25">
      <c r="A48" s="23">
        <v>45</v>
      </c>
      <c r="B48" s="23">
        <v>30991</v>
      </c>
      <c r="C48" s="23">
        <v>31910</v>
      </c>
      <c r="D48" s="23">
        <v>32929</v>
      </c>
      <c r="E48" s="24">
        <v>33440</v>
      </c>
      <c r="F48" s="23">
        <v>34223</v>
      </c>
      <c r="G48" s="23">
        <v>34988</v>
      </c>
      <c r="H48" s="23">
        <v>37328</v>
      </c>
      <c r="I48" s="23">
        <v>39590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7"/>
  <sheetViews>
    <sheetView workbookViewId="0">
      <selection activeCell="C25" sqref="C25:J27"/>
    </sheetView>
  </sheetViews>
  <sheetFormatPr baseColWidth="10" defaultColWidth="10.85546875" defaultRowHeight="15" x14ac:dyDescent="0.25"/>
  <cols>
    <col min="7" max="7" width="13.85546875" customWidth="1"/>
  </cols>
  <sheetData>
    <row r="1" spans="1:11" x14ac:dyDescent="0.25">
      <c r="A1" t="s">
        <v>7</v>
      </c>
    </row>
    <row r="3" spans="1:11" x14ac:dyDescent="0.25">
      <c r="A3" s="2" t="s">
        <v>4</v>
      </c>
      <c r="B3" s="2" t="s">
        <v>6</v>
      </c>
      <c r="C3" s="2" t="s">
        <v>0</v>
      </c>
      <c r="D3" s="2" t="s">
        <v>1</v>
      </c>
      <c r="E3" s="2" t="s">
        <v>2</v>
      </c>
      <c r="F3" s="2" t="s">
        <v>3</v>
      </c>
      <c r="G3" s="8" t="s">
        <v>21</v>
      </c>
      <c r="H3" s="8" t="s">
        <v>22</v>
      </c>
      <c r="I3" s="8" t="s">
        <v>23</v>
      </c>
      <c r="J3" s="8" t="s">
        <v>19</v>
      </c>
      <c r="K3" s="8" t="s">
        <v>24</v>
      </c>
    </row>
    <row r="4" spans="1:11" x14ac:dyDescent="0.25">
      <c r="A4" s="5"/>
      <c r="B4" s="5"/>
      <c r="C4" s="5"/>
      <c r="D4" s="5"/>
      <c r="E4" s="5"/>
      <c r="F4" s="5"/>
    </row>
    <row r="5" spans="1:11" x14ac:dyDescent="0.25">
      <c r="A5" s="5"/>
      <c r="B5" s="5"/>
      <c r="C5" s="5"/>
      <c r="D5" s="5"/>
      <c r="E5" s="5"/>
      <c r="F5" s="5"/>
    </row>
    <row r="6" spans="1:11" x14ac:dyDescent="0.25">
      <c r="A6" s="7" t="s">
        <v>5</v>
      </c>
      <c r="B6" s="7">
        <v>12</v>
      </c>
      <c r="C6" s="7">
        <v>24515</v>
      </c>
      <c r="D6" s="7">
        <v>1.7069000000000001</v>
      </c>
      <c r="E6" s="7">
        <f t="shared" ref="E6:E22" si="0">C6*D6</f>
        <v>41844.6535</v>
      </c>
      <c r="F6" s="7">
        <f t="shared" ref="F6:F22" si="1">E6/1850</f>
        <v>22.61873162162162</v>
      </c>
      <c r="G6" s="7">
        <f>C6*92%/12</f>
        <v>1879.4833333333333</v>
      </c>
      <c r="H6" s="7">
        <f>335.06+C6*2.5%</f>
        <v>947.93499999999995</v>
      </c>
      <c r="I6" s="7"/>
      <c r="J6" s="7">
        <v>1000</v>
      </c>
      <c r="K6" s="7">
        <f t="shared" ref="K6:K7" si="2">(I6*D6)+(J6*D6)+E6+G6+H6+M36</f>
        <v>46378.971833333329</v>
      </c>
    </row>
    <row r="7" spans="1:11" x14ac:dyDescent="0.25">
      <c r="A7" s="6" t="s">
        <v>5</v>
      </c>
      <c r="B7" s="6">
        <v>14</v>
      </c>
      <c r="C7" s="6">
        <v>25392</v>
      </c>
      <c r="D7" s="6">
        <v>1.7069000000000001</v>
      </c>
      <c r="E7" s="6">
        <f t="shared" si="0"/>
        <v>43341.604800000001</v>
      </c>
      <c r="F7" s="6">
        <f t="shared" si="1"/>
        <v>23.427894486486487</v>
      </c>
      <c r="G7" s="6">
        <f>C7*92%/12</f>
        <v>1946.72</v>
      </c>
      <c r="H7" s="6">
        <f>335.06+C7*2.5%</f>
        <v>969.86000000000013</v>
      </c>
      <c r="I7" s="6"/>
      <c r="J7" s="6">
        <v>1000</v>
      </c>
      <c r="K7" s="6">
        <f t="shared" si="2"/>
        <v>47965.084800000004</v>
      </c>
    </row>
    <row r="8" spans="1:11" x14ac:dyDescent="0.25">
      <c r="A8" s="7" t="s">
        <v>5</v>
      </c>
      <c r="B8" s="7">
        <v>16</v>
      </c>
      <c r="C8" s="7">
        <v>24118</v>
      </c>
      <c r="D8" s="7">
        <v>1.7069000000000001</v>
      </c>
      <c r="E8" s="7">
        <f t="shared" si="0"/>
        <v>41167.014200000005</v>
      </c>
      <c r="F8" s="7">
        <f t="shared" si="1"/>
        <v>22.252440108108111</v>
      </c>
      <c r="G8" s="7">
        <f t="shared" ref="G8:G22" si="3">C8*92%/12</f>
        <v>1849.0466666666669</v>
      </c>
      <c r="H8" s="7">
        <f t="shared" ref="H8:H22" si="4">335.06+C8*2.5%</f>
        <v>938.01</v>
      </c>
      <c r="I8" s="7"/>
      <c r="J8" s="7">
        <v>1000</v>
      </c>
      <c r="K8" s="7">
        <f>(I8*D8)+(J8*D8)+E8+G8+H8+M38</f>
        <v>45660.970866666677</v>
      </c>
    </row>
    <row r="9" spans="1:11" x14ac:dyDescent="0.25">
      <c r="A9" s="7" t="s">
        <v>5</v>
      </c>
      <c r="B9" s="7">
        <v>18</v>
      </c>
      <c r="C9" s="7">
        <v>24644</v>
      </c>
      <c r="D9" s="7">
        <v>1.7069000000000001</v>
      </c>
      <c r="E9" s="7">
        <f t="shared" si="0"/>
        <v>42064.8436</v>
      </c>
      <c r="F9" s="7">
        <f t="shared" si="1"/>
        <v>22.737753297297296</v>
      </c>
      <c r="G9" s="7">
        <f t="shared" si="3"/>
        <v>1889.3733333333332</v>
      </c>
      <c r="H9" s="7">
        <f t="shared" si="4"/>
        <v>951.16000000000008</v>
      </c>
      <c r="I9" s="7"/>
      <c r="J9" s="7">
        <v>1000</v>
      </c>
      <c r="K9" s="7">
        <f>(I9*D9)+(J9*D9)+E9+G9+H9+M39</f>
        <v>46612.276933333342</v>
      </c>
    </row>
    <row r="10" spans="1:11" x14ac:dyDescent="0.25">
      <c r="A10" s="7" t="s">
        <v>5</v>
      </c>
      <c r="B10" s="7">
        <v>20</v>
      </c>
      <c r="C10" s="7">
        <v>25170</v>
      </c>
      <c r="D10" s="7">
        <v>1.7069000000000001</v>
      </c>
      <c r="E10" s="7">
        <f t="shared" si="0"/>
        <v>42962.673000000003</v>
      </c>
      <c r="F10" s="7">
        <f t="shared" si="1"/>
        <v>23.223066486486488</v>
      </c>
      <c r="G10" s="7">
        <f t="shared" si="3"/>
        <v>1929.7</v>
      </c>
      <c r="H10" s="7">
        <f t="shared" si="4"/>
        <v>964.31</v>
      </c>
      <c r="I10" s="7"/>
      <c r="J10" s="7">
        <v>1000</v>
      </c>
      <c r="K10" s="7">
        <f t="shared" ref="K10:K22" si="5">(I10*D10)+(J10*D10)+E10+G10+H10+M40</f>
        <v>47563.582999999999</v>
      </c>
    </row>
    <row r="11" spans="1:11" x14ac:dyDescent="0.25">
      <c r="A11" s="7" t="s">
        <v>5</v>
      </c>
      <c r="B11" s="7">
        <v>22</v>
      </c>
      <c r="C11" s="7">
        <v>25696</v>
      </c>
      <c r="D11" s="7">
        <v>1.7069000000000001</v>
      </c>
      <c r="E11" s="7">
        <f t="shared" si="0"/>
        <v>43860.502400000005</v>
      </c>
      <c r="F11" s="7">
        <f t="shared" si="1"/>
        <v>23.70837967567568</v>
      </c>
      <c r="G11" s="7">
        <f t="shared" si="3"/>
        <v>1970.0266666666666</v>
      </c>
      <c r="H11" s="7">
        <f t="shared" si="4"/>
        <v>977.46</v>
      </c>
      <c r="I11" s="7"/>
      <c r="J11" s="7">
        <v>1000</v>
      </c>
      <c r="K11" s="7">
        <f t="shared" si="5"/>
        <v>48514.88906666667</v>
      </c>
    </row>
    <row r="12" spans="1:11" x14ac:dyDescent="0.25">
      <c r="A12" s="7" t="s">
        <v>5</v>
      </c>
      <c r="B12" s="7">
        <v>24</v>
      </c>
      <c r="C12" s="7">
        <v>26222</v>
      </c>
      <c r="D12" s="7">
        <v>1.7069000000000001</v>
      </c>
      <c r="E12" s="7">
        <f t="shared" si="0"/>
        <v>44758.3318</v>
      </c>
      <c r="F12" s="7">
        <f t="shared" si="1"/>
        <v>24.193692864864865</v>
      </c>
      <c r="G12" s="7">
        <f t="shared" si="3"/>
        <v>2010.3533333333335</v>
      </c>
      <c r="H12" s="7">
        <f t="shared" si="4"/>
        <v>990.61000000000013</v>
      </c>
      <c r="I12" s="7"/>
      <c r="J12" s="7">
        <v>1000</v>
      </c>
      <c r="K12" s="7">
        <f t="shared" si="5"/>
        <v>49466.195133333335</v>
      </c>
    </row>
    <row r="13" spans="1:11" x14ac:dyDescent="0.25">
      <c r="A13" s="7" t="s">
        <v>5</v>
      </c>
      <c r="B13" s="7">
        <v>26</v>
      </c>
      <c r="C13" s="7">
        <v>26748</v>
      </c>
      <c r="D13" s="7">
        <v>1.7069000000000001</v>
      </c>
      <c r="E13" s="7">
        <f t="shared" si="0"/>
        <v>45656.161200000002</v>
      </c>
      <c r="F13" s="7">
        <f t="shared" si="1"/>
        <v>24.679006054054057</v>
      </c>
      <c r="G13" s="7">
        <f t="shared" si="3"/>
        <v>2050.6799999999998</v>
      </c>
      <c r="H13" s="7">
        <f t="shared" si="4"/>
        <v>1003.76</v>
      </c>
      <c r="I13" s="7"/>
      <c r="J13" s="7">
        <v>1000</v>
      </c>
      <c r="K13" s="7">
        <f t="shared" si="5"/>
        <v>50417.501200000006</v>
      </c>
    </row>
    <row r="14" spans="1:11" x14ac:dyDescent="0.25">
      <c r="A14" s="7" t="s">
        <v>5</v>
      </c>
      <c r="B14" s="7">
        <v>28</v>
      </c>
      <c r="C14" s="7">
        <v>27274</v>
      </c>
      <c r="D14" s="7">
        <v>1.7069000000000001</v>
      </c>
      <c r="E14" s="7">
        <f t="shared" si="0"/>
        <v>46553.990600000005</v>
      </c>
      <c r="F14" s="7">
        <f t="shared" si="1"/>
        <v>25.164319243243245</v>
      </c>
      <c r="G14" s="7">
        <f t="shared" si="3"/>
        <v>2091.0066666666667</v>
      </c>
      <c r="H14" s="7">
        <f t="shared" si="4"/>
        <v>1016.9100000000001</v>
      </c>
      <c r="I14" s="7"/>
      <c r="J14" s="7">
        <v>1000</v>
      </c>
      <c r="K14" s="7">
        <f t="shared" si="5"/>
        <v>51368.807266666678</v>
      </c>
    </row>
    <row r="15" spans="1:11" x14ac:dyDescent="0.25">
      <c r="A15" s="7" t="s">
        <v>5</v>
      </c>
      <c r="B15" s="7">
        <v>30</v>
      </c>
      <c r="C15" s="7">
        <v>27800</v>
      </c>
      <c r="D15" s="7">
        <v>1.7069000000000001</v>
      </c>
      <c r="E15" s="7">
        <f t="shared" si="0"/>
        <v>47451.82</v>
      </c>
      <c r="F15" s="7">
        <f t="shared" si="1"/>
        <v>25.649632432432433</v>
      </c>
      <c r="G15" s="7">
        <f t="shared" si="3"/>
        <v>2131.3333333333335</v>
      </c>
      <c r="H15" s="7">
        <f t="shared" si="4"/>
        <v>1030.06</v>
      </c>
      <c r="I15" s="7"/>
      <c r="J15" s="7">
        <v>1000</v>
      </c>
      <c r="K15" s="7">
        <f t="shared" si="5"/>
        <v>52320.113333333335</v>
      </c>
    </row>
    <row r="16" spans="1:11" x14ac:dyDescent="0.25">
      <c r="A16" s="7" t="s">
        <v>5</v>
      </c>
      <c r="B16" s="7">
        <v>32</v>
      </c>
      <c r="C16" s="7">
        <v>28326</v>
      </c>
      <c r="D16" s="7">
        <v>1.7069000000000001</v>
      </c>
      <c r="E16" s="7">
        <f t="shared" si="0"/>
        <v>48349.649400000002</v>
      </c>
      <c r="F16" s="7">
        <f t="shared" si="1"/>
        <v>26.134945621621622</v>
      </c>
      <c r="G16" s="7">
        <f t="shared" si="3"/>
        <v>2171.6600000000003</v>
      </c>
      <c r="H16" s="7">
        <f t="shared" si="4"/>
        <v>1043.21</v>
      </c>
      <c r="I16" s="7"/>
      <c r="J16" s="7">
        <v>1000</v>
      </c>
      <c r="K16" s="7">
        <f t="shared" si="5"/>
        <v>53271.419400000006</v>
      </c>
    </row>
    <row r="17" spans="1:11" x14ac:dyDescent="0.25">
      <c r="A17" s="7" t="s">
        <v>5</v>
      </c>
      <c r="B17" s="7">
        <v>34</v>
      </c>
      <c r="C17" s="7">
        <v>28852</v>
      </c>
      <c r="D17" s="7">
        <v>1.7069000000000001</v>
      </c>
      <c r="E17" s="7">
        <f t="shared" si="0"/>
        <v>49247.478800000004</v>
      </c>
      <c r="F17" s="7">
        <f t="shared" si="1"/>
        <v>26.620258810810814</v>
      </c>
      <c r="G17" s="7">
        <f t="shared" si="3"/>
        <v>2211.9866666666667</v>
      </c>
      <c r="H17" s="7">
        <f t="shared" si="4"/>
        <v>1056.3600000000001</v>
      </c>
      <c r="I17" s="7"/>
      <c r="J17" s="7">
        <v>1000</v>
      </c>
      <c r="K17" s="7">
        <f t="shared" si="5"/>
        <v>54222.72546666667</v>
      </c>
    </row>
    <row r="18" spans="1:11" x14ac:dyDescent="0.25">
      <c r="A18" s="7" t="s">
        <v>5</v>
      </c>
      <c r="B18" s="7">
        <v>36</v>
      </c>
      <c r="C18" s="7">
        <v>29378</v>
      </c>
      <c r="D18" s="7">
        <v>1.7069000000000001</v>
      </c>
      <c r="E18" s="7">
        <f t="shared" si="0"/>
        <v>50145.308199999999</v>
      </c>
      <c r="F18" s="7">
        <f t="shared" si="1"/>
        <v>27.105571999999999</v>
      </c>
      <c r="G18" s="7">
        <f t="shared" si="3"/>
        <v>2252.3133333333335</v>
      </c>
      <c r="H18" s="7">
        <f t="shared" si="4"/>
        <v>1069.51</v>
      </c>
      <c r="I18" s="7"/>
      <c r="J18" s="7">
        <v>1000</v>
      </c>
      <c r="K18" s="7">
        <f t="shared" si="5"/>
        <v>55174.031533333335</v>
      </c>
    </row>
    <row r="19" spans="1:11" x14ac:dyDescent="0.25">
      <c r="A19" s="7" t="s">
        <v>5</v>
      </c>
      <c r="B19" s="7">
        <v>38</v>
      </c>
      <c r="C19" s="7">
        <v>29904</v>
      </c>
      <c r="D19" s="7">
        <v>1.7069000000000001</v>
      </c>
      <c r="E19" s="7">
        <f t="shared" si="0"/>
        <v>51043.137600000002</v>
      </c>
      <c r="F19" s="7">
        <f t="shared" si="1"/>
        <v>27.590885189189191</v>
      </c>
      <c r="G19" s="7">
        <f t="shared" si="3"/>
        <v>2292.64</v>
      </c>
      <c r="H19" s="7">
        <f t="shared" si="4"/>
        <v>1082.6600000000001</v>
      </c>
      <c r="I19" s="7"/>
      <c r="J19" s="7">
        <v>1000</v>
      </c>
      <c r="K19" s="7">
        <f t="shared" si="5"/>
        <v>56125.337600000006</v>
      </c>
    </row>
    <row r="20" spans="1:11" x14ac:dyDescent="0.25">
      <c r="A20" s="7" t="s">
        <v>5</v>
      </c>
      <c r="B20" s="7">
        <v>40</v>
      </c>
      <c r="C20" s="7">
        <v>30430</v>
      </c>
      <c r="D20" s="7">
        <v>1.7069000000000001</v>
      </c>
      <c r="E20" s="7">
        <f t="shared" si="0"/>
        <v>51940.967000000004</v>
      </c>
      <c r="F20" s="7">
        <f t="shared" si="1"/>
        <v>28.076198378378379</v>
      </c>
      <c r="G20" s="7">
        <f t="shared" si="3"/>
        <v>2332.9666666666667</v>
      </c>
      <c r="H20" s="7">
        <f t="shared" si="4"/>
        <v>1095.81</v>
      </c>
      <c r="I20" s="7"/>
      <c r="J20" s="7">
        <v>1000</v>
      </c>
      <c r="K20" s="7">
        <f t="shared" si="5"/>
        <v>57076.64366666667</v>
      </c>
    </row>
    <row r="21" spans="1:11" x14ac:dyDescent="0.25">
      <c r="A21" s="7" t="s">
        <v>5</v>
      </c>
      <c r="B21" s="7">
        <v>42</v>
      </c>
      <c r="C21" s="7">
        <v>30956</v>
      </c>
      <c r="D21" s="7">
        <v>1.7069000000000001</v>
      </c>
      <c r="E21" s="7">
        <f t="shared" si="0"/>
        <v>52838.796399999999</v>
      </c>
      <c r="F21" s="7">
        <f t="shared" si="1"/>
        <v>28.561511567567567</v>
      </c>
      <c r="G21" s="7">
        <f t="shared" si="3"/>
        <v>2373.2933333333335</v>
      </c>
      <c r="H21" s="7">
        <f t="shared" si="4"/>
        <v>1108.96</v>
      </c>
      <c r="I21" s="7"/>
      <c r="J21" s="7">
        <v>1000</v>
      </c>
      <c r="K21" s="7">
        <f t="shared" si="5"/>
        <v>58027.949733333335</v>
      </c>
    </row>
    <row r="22" spans="1:11" x14ac:dyDescent="0.25">
      <c r="A22" s="7" t="s">
        <v>5</v>
      </c>
      <c r="B22" s="7">
        <v>44</v>
      </c>
      <c r="C22" s="7">
        <v>31482</v>
      </c>
      <c r="D22" s="7">
        <v>1.7069000000000001</v>
      </c>
      <c r="E22" s="7">
        <f t="shared" si="0"/>
        <v>53736.625800000002</v>
      </c>
      <c r="F22" s="7">
        <f t="shared" si="1"/>
        <v>29.046824756756756</v>
      </c>
      <c r="G22" s="7">
        <f t="shared" si="3"/>
        <v>2413.6200000000003</v>
      </c>
      <c r="H22" s="7">
        <f t="shared" si="4"/>
        <v>1122.1100000000001</v>
      </c>
      <c r="I22" s="7"/>
      <c r="J22" s="7">
        <v>1000</v>
      </c>
      <c r="K22" s="7">
        <f t="shared" si="5"/>
        <v>58979.255800000006</v>
      </c>
    </row>
    <row r="25" spans="1:11" x14ac:dyDescent="0.25">
      <c r="C25" t="s">
        <v>25</v>
      </c>
      <c r="D25" t="s">
        <v>11</v>
      </c>
      <c r="E25" t="s">
        <v>26</v>
      </c>
      <c r="F25" t="s">
        <v>27</v>
      </c>
      <c r="G25" t="s">
        <v>28</v>
      </c>
      <c r="H25" t="s">
        <v>29</v>
      </c>
      <c r="I25" t="s">
        <v>30</v>
      </c>
      <c r="J25" t="s">
        <v>31</v>
      </c>
    </row>
    <row r="27" spans="1:11" x14ac:dyDescent="0.25">
      <c r="C27" s="11">
        <v>23592</v>
      </c>
      <c r="D27">
        <v>1.7069000000000001</v>
      </c>
      <c r="E27">
        <f>C27*D27</f>
        <v>40269.184800000003</v>
      </c>
      <c r="F27">
        <f>E27/1850</f>
        <v>21.767126918918919</v>
      </c>
      <c r="G27">
        <f>F27*0.38</f>
        <v>8.2715082291891893</v>
      </c>
      <c r="H27">
        <f>G27*24</f>
        <v>198.51619750054056</v>
      </c>
      <c r="I27">
        <f>H27*67</f>
        <v>13300.585232536218</v>
      </c>
      <c r="J27">
        <f>16447.1069-I27</f>
        <v>3146.5216674637813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78"/>
  <sheetViews>
    <sheetView workbookViewId="0">
      <selection activeCell="A19" sqref="A19"/>
    </sheetView>
  </sheetViews>
  <sheetFormatPr baseColWidth="10" defaultColWidth="10.85546875" defaultRowHeight="15" x14ac:dyDescent="0.25"/>
  <cols>
    <col min="4" max="4" width="12.85546875" customWidth="1"/>
    <col min="6" max="6" width="18.85546875" customWidth="1"/>
    <col min="7" max="7" width="15" customWidth="1"/>
    <col min="8" max="8" width="11.140625" customWidth="1"/>
  </cols>
  <sheetData>
    <row r="1" spans="1:19" x14ac:dyDescent="0.25">
      <c r="A1" t="s">
        <v>7</v>
      </c>
    </row>
    <row r="3" spans="1:19" x14ac:dyDescent="0.25">
      <c r="A3" s="2" t="s">
        <v>4</v>
      </c>
      <c r="B3" s="2" t="s">
        <v>6</v>
      </c>
      <c r="C3" s="2" t="s">
        <v>0</v>
      </c>
      <c r="D3" s="2" t="s">
        <v>1</v>
      </c>
      <c r="E3" s="2" t="s">
        <v>2</v>
      </c>
      <c r="F3" s="2" t="s">
        <v>3</v>
      </c>
      <c r="G3" s="8" t="s">
        <v>21</v>
      </c>
      <c r="H3" s="8" t="s">
        <v>22</v>
      </c>
      <c r="I3" s="8" t="s">
        <v>23</v>
      </c>
      <c r="J3" s="8" t="s">
        <v>19</v>
      </c>
      <c r="K3" s="8" t="s">
        <v>24</v>
      </c>
    </row>
    <row r="4" spans="1:19" x14ac:dyDescent="0.25">
      <c r="A4" s="5"/>
      <c r="B4" s="5"/>
      <c r="C4" s="5"/>
      <c r="D4" s="5"/>
      <c r="E4" s="5"/>
      <c r="F4" s="5"/>
    </row>
    <row r="5" spans="1:19" x14ac:dyDescent="0.25">
      <c r="A5" s="10" t="s">
        <v>41</v>
      </c>
      <c r="B5" s="10">
        <v>5</v>
      </c>
      <c r="C5" s="10">
        <v>18706</v>
      </c>
      <c r="D5" s="10">
        <v>1.7069000000000001</v>
      </c>
      <c r="E5" s="10">
        <f t="shared" ref="E5:E20" si="0">C5*D5</f>
        <v>31929.271400000001</v>
      </c>
      <c r="F5" s="10">
        <f t="shared" ref="F5:F20" si="1">E5/1850</f>
        <v>17.259065621621623</v>
      </c>
      <c r="G5" s="10">
        <f t="shared" ref="G5:G14" si="2">C5*92%/12</f>
        <v>1434.1266666666668</v>
      </c>
      <c r="H5" s="10">
        <f t="shared" ref="H5:H14" si="3">335.06+C5*2.5%</f>
        <v>802.71</v>
      </c>
      <c r="I5" s="10">
        <v>1365</v>
      </c>
      <c r="J5" s="10">
        <v>0</v>
      </c>
      <c r="K5" s="10">
        <f>(I5*D5)+(J5*D5)+E5+G5+H5</f>
        <v>36496.026566666667</v>
      </c>
    </row>
    <row r="6" spans="1:19" x14ac:dyDescent="0.25">
      <c r="A6" s="10" t="s">
        <v>41</v>
      </c>
      <c r="B6" s="10">
        <v>5</v>
      </c>
      <c r="C6" s="10">
        <v>20930</v>
      </c>
      <c r="D6" s="10">
        <v>1.7069000000000001</v>
      </c>
      <c r="E6" s="10">
        <f t="shared" si="0"/>
        <v>35725.417000000001</v>
      </c>
      <c r="F6" s="10">
        <f t="shared" si="1"/>
        <v>19.311036216216216</v>
      </c>
      <c r="G6" s="10">
        <f t="shared" si="2"/>
        <v>1604.6333333333334</v>
      </c>
      <c r="H6" s="10">
        <f t="shared" si="3"/>
        <v>858.31</v>
      </c>
      <c r="I6" s="10">
        <v>0</v>
      </c>
      <c r="J6" s="10">
        <v>0</v>
      </c>
      <c r="K6" s="10">
        <f>(I6*D6)+(J6*D6)+E6+G6+H6</f>
        <v>38188.36033333333</v>
      </c>
    </row>
    <row r="7" spans="1:19" x14ac:dyDescent="0.25">
      <c r="A7" s="10" t="s">
        <v>5</v>
      </c>
      <c r="B7" s="10">
        <v>14</v>
      </c>
      <c r="C7" s="10">
        <v>26183</v>
      </c>
      <c r="D7" s="10">
        <v>1.7069000000000001</v>
      </c>
      <c r="E7" s="10">
        <f t="shared" si="0"/>
        <v>44691.762699999999</v>
      </c>
      <c r="F7" s="10">
        <f t="shared" si="1"/>
        <v>24.157709567567569</v>
      </c>
      <c r="G7" s="10">
        <f t="shared" si="2"/>
        <v>2007.3633333333335</v>
      </c>
      <c r="H7" s="10">
        <f t="shared" si="3"/>
        <v>989.63499999999999</v>
      </c>
      <c r="I7" s="10">
        <v>0</v>
      </c>
      <c r="J7" s="10">
        <v>0</v>
      </c>
      <c r="K7" s="10">
        <f>(I7*D7)+(J7*D7)+E7+G7+H7</f>
        <v>47688.761033333336</v>
      </c>
    </row>
    <row r="8" spans="1:19" x14ac:dyDescent="0.25">
      <c r="A8" s="10" t="s">
        <v>5</v>
      </c>
      <c r="B8" s="10">
        <v>20</v>
      </c>
      <c r="C8" s="10">
        <v>27791</v>
      </c>
      <c r="D8" s="10">
        <v>1.7069000000000001</v>
      </c>
      <c r="E8" s="10">
        <f t="shared" si="0"/>
        <v>47436.457900000001</v>
      </c>
      <c r="F8" s="10">
        <f t="shared" si="1"/>
        <v>25.641328594594594</v>
      </c>
      <c r="G8" s="10">
        <f t="shared" si="2"/>
        <v>2130.6433333333334</v>
      </c>
      <c r="H8" s="10">
        <f t="shared" si="3"/>
        <v>1029.835</v>
      </c>
      <c r="I8" s="10">
        <v>0</v>
      </c>
      <c r="J8" s="10">
        <v>3288</v>
      </c>
      <c r="K8" s="10">
        <f t="shared" ref="K8:K14" si="4">E8+G8+H8+(I8*D8)+(J8*D8)</f>
        <v>56209.223433333333</v>
      </c>
    </row>
    <row r="9" spans="1:19" x14ac:dyDescent="0.25">
      <c r="A9" s="10" t="s">
        <v>43</v>
      </c>
      <c r="B9" s="10">
        <v>5</v>
      </c>
      <c r="C9" s="10">
        <v>16804</v>
      </c>
      <c r="D9" s="10">
        <v>1.7069000000000001</v>
      </c>
      <c r="E9" s="10">
        <f t="shared" si="0"/>
        <v>28682.747600000002</v>
      </c>
      <c r="F9" s="10">
        <f t="shared" si="1"/>
        <v>15.504187891891894</v>
      </c>
      <c r="G9" s="10">
        <f t="shared" si="2"/>
        <v>1288.3066666666666</v>
      </c>
      <c r="H9" s="10">
        <f t="shared" si="3"/>
        <v>755.16000000000008</v>
      </c>
      <c r="I9" s="10">
        <v>1365</v>
      </c>
      <c r="J9" s="10">
        <v>0</v>
      </c>
      <c r="K9" s="10">
        <f t="shared" si="4"/>
        <v>33056.132766666669</v>
      </c>
    </row>
    <row r="10" spans="1:19" x14ac:dyDescent="0.25">
      <c r="A10" s="10" t="s">
        <v>43</v>
      </c>
      <c r="B10" s="10">
        <v>5</v>
      </c>
      <c r="C10" s="10">
        <v>19400</v>
      </c>
      <c r="D10" s="10">
        <v>1.7069000000000001</v>
      </c>
      <c r="E10" s="10">
        <f t="shared" si="0"/>
        <v>33113.86</v>
      </c>
      <c r="F10" s="10">
        <f t="shared" si="1"/>
        <v>17.899383783783783</v>
      </c>
      <c r="G10" s="10">
        <f t="shared" si="2"/>
        <v>1487.3333333333333</v>
      </c>
      <c r="H10" s="10">
        <f t="shared" si="3"/>
        <v>820.06</v>
      </c>
      <c r="I10" s="10">
        <v>0</v>
      </c>
      <c r="J10" s="10">
        <v>0</v>
      </c>
      <c r="K10" s="10">
        <f t="shared" si="4"/>
        <v>35421.253333333334</v>
      </c>
    </row>
    <row r="11" spans="1:19" x14ac:dyDescent="0.25">
      <c r="A11" s="10" t="s">
        <v>41</v>
      </c>
      <c r="B11" s="10">
        <v>10</v>
      </c>
      <c r="C11" s="10">
        <v>21337</v>
      </c>
      <c r="D11" s="10">
        <v>1.7069000000000001</v>
      </c>
      <c r="E11" s="10">
        <f t="shared" si="0"/>
        <v>36420.1253</v>
      </c>
      <c r="F11" s="10">
        <f t="shared" si="1"/>
        <v>19.686554216216216</v>
      </c>
      <c r="G11" s="10">
        <f t="shared" si="2"/>
        <v>1635.8366666666668</v>
      </c>
      <c r="H11" s="10">
        <f t="shared" si="3"/>
        <v>868.48500000000013</v>
      </c>
      <c r="I11" s="10">
        <v>1365</v>
      </c>
      <c r="J11" s="10">
        <v>0</v>
      </c>
      <c r="K11" s="10">
        <f t="shared" si="4"/>
        <v>41254.36546666667</v>
      </c>
    </row>
    <row r="12" spans="1:19" x14ac:dyDescent="0.25">
      <c r="A12" s="10" t="s">
        <v>41</v>
      </c>
      <c r="B12" s="10">
        <v>10</v>
      </c>
      <c r="C12" s="10">
        <v>23612</v>
      </c>
      <c r="D12" s="10">
        <v>1.7069000000000001</v>
      </c>
      <c r="E12" s="10">
        <f t="shared" si="0"/>
        <v>40303.322800000002</v>
      </c>
      <c r="F12" s="10">
        <f t="shared" si="1"/>
        <v>21.785579891891892</v>
      </c>
      <c r="G12" s="10">
        <f t="shared" si="2"/>
        <v>1810.2533333333333</v>
      </c>
      <c r="H12" s="10">
        <f t="shared" si="3"/>
        <v>925.36000000000013</v>
      </c>
      <c r="I12" s="10">
        <v>0</v>
      </c>
      <c r="J12" s="10">
        <v>0</v>
      </c>
      <c r="K12" s="10">
        <f t="shared" si="4"/>
        <v>43038.936133333336</v>
      </c>
    </row>
    <row r="13" spans="1:19" x14ac:dyDescent="0.25">
      <c r="A13" s="7" t="s">
        <v>5</v>
      </c>
      <c r="B13" s="7">
        <v>12</v>
      </c>
      <c r="C13" s="7">
        <v>22715</v>
      </c>
      <c r="D13" s="7">
        <v>1.7069000000000001</v>
      </c>
      <c r="E13" s="7">
        <f t="shared" si="0"/>
        <v>38772.233500000002</v>
      </c>
      <c r="F13" s="7">
        <f t="shared" si="1"/>
        <v>20.957964054054056</v>
      </c>
      <c r="G13" s="7">
        <f t="shared" si="2"/>
        <v>1741.4833333333333</v>
      </c>
      <c r="H13" s="7">
        <f t="shared" si="3"/>
        <v>902.93499999999995</v>
      </c>
      <c r="I13" s="7">
        <v>1365</v>
      </c>
      <c r="J13" s="7">
        <v>1000</v>
      </c>
      <c r="K13" s="15">
        <f t="shared" si="4"/>
        <v>45453.470333333331</v>
      </c>
      <c r="L13" s="16"/>
      <c r="M13" s="9"/>
      <c r="N13" s="9"/>
      <c r="O13" s="9"/>
      <c r="P13" s="9"/>
      <c r="Q13" s="9"/>
      <c r="R13" s="9"/>
      <c r="S13" s="9"/>
    </row>
    <row r="14" spans="1:19" x14ac:dyDescent="0.25">
      <c r="A14" s="6" t="s">
        <v>5</v>
      </c>
      <c r="B14" s="6">
        <v>14</v>
      </c>
      <c r="C14" s="6">
        <v>23592</v>
      </c>
      <c r="D14" s="6">
        <v>1.7069000000000001</v>
      </c>
      <c r="E14" s="6">
        <f t="shared" si="0"/>
        <v>40269.184800000003</v>
      </c>
      <c r="F14" s="6">
        <f t="shared" si="1"/>
        <v>21.767126918918919</v>
      </c>
      <c r="G14" s="6">
        <f t="shared" si="2"/>
        <v>1808.72</v>
      </c>
      <c r="H14" s="6">
        <f t="shared" si="3"/>
        <v>924.86000000000013</v>
      </c>
      <c r="I14" s="6">
        <v>1365</v>
      </c>
      <c r="J14" s="6">
        <v>0</v>
      </c>
      <c r="K14" s="6">
        <f t="shared" si="4"/>
        <v>45332.683300000004</v>
      </c>
      <c r="L14" s="16"/>
      <c r="M14" s="9"/>
      <c r="N14" s="9"/>
      <c r="O14" s="9"/>
      <c r="P14" s="9"/>
      <c r="Q14" s="9"/>
      <c r="R14" s="9"/>
      <c r="S14" s="9"/>
    </row>
    <row r="15" spans="1:19" x14ac:dyDescent="0.25">
      <c r="A15" s="7" t="s">
        <v>5</v>
      </c>
      <c r="B15" s="7">
        <v>16</v>
      </c>
      <c r="C15" s="7">
        <v>24118</v>
      </c>
      <c r="D15" s="7">
        <v>1.7069000000000001</v>
      </c>
      <c r="E15" s="7">
        <f t="shared" si="0"/>
        <v>41167.014200000005</v>
      </c>
      <c r="F15" s="7">
        <f t="shared" si="1"/>
        <v>22.252440108108111</v>
      </c>
      <c r="G15" s="7">
        <f t="shared" ref="G15:G20" si="5">C15*92%/12</f>
        <v>1849.0466666666669</v>
      </c>
      <c r="H15" s="7">
        <f t="shared" ref="H15:H20" si="6">335.06+C15*2.5%</f>
        <v>938.01</v>
      </c>
      <c r="I15" s="7">
        <v>1365</v>
      </c>
      <c r="J15" s="7">
        <v>1000</v>
      </c>
      <c r="K15" s="15">
        <f t="shared" ref="K15:K20" si="7">E15+G15+H15+(I15*D15)+(J15*D15)</f>
        <v>47990.889366666677</v>
      </c>
      <c r="L15" s="16"/>
      <c r="M15" s="9"/>
      <c r="N15" s="9"/>
      <c r="O15" s="9"/>
      <c r="P15" s="9"/>
      <c r="Q15" s="9"/>
      <c r="R15" s="9"/>
      <c r="S15" s="9"/>
    </row>
    <row r="16" spans="1:19" x14ac:dyDescent="0.25">
      <c r="A16" s="7" t="s">
        <v>5</v>
      </c>
      <c r="B16" s="7">
        <v>18</v>
      </c>
      <c r="C16" s="7">
        <v>24644</v>
      </c>
      <c r="D16" s="7">
        <v>1.7069000000000001</v>
      </c>
      <c r="E16" s="7">
        <f t="shared" si="0"/>
        <v>42064.8436</v>
      </c>
      <c r="F16" s="7">
        <f t="shared" si="1"/>
        <v>22.737753297297296</v>
      </c>
      <c r="G16" s="7">
        <f t="shared" si="5"/>
        <v>1889.3733333333332</v>
      </c>
      <c r="H16" s="7">
        <f t="shared" si="6"/>
        <v>951.16000000000008</v>
      </c>
      <c r="I16" s="7">
        <v>1365</v>
      </c>
      <c r="J16" s="7">
        <v>1000</v>
      </c>
      <c r="K16" s="15">
        <f t="shared" si="7"/>
        <v>48942.195433333341</v>
      </c>
      <c r="L16" s="16"/>
      <c r="M16" s="9"/>
      <c r="N16" s="9"/>
      <c r="O16" s="9"/>
      <c r="P16" s="9"/>
      <c r="Q16" s="9"/>
      <c r="R16" s="9"/>
      <c r="S16" s="9"/>
    </row>
    <row r="17" spans="1:19" x14ac:dyDescent="0.25">
      <c r="A17" s="7" t="s">
        <v>5</v>
      </c>
      <c r="B17" s="7">
        <v>20</v>
      </c>
      <c r="C17" s="7">
        <v>25170</v>
      </c>
      <c r="D17" s="7">
        <v>1.7069000000000001</v>
      </c>
      <c r="E17" s="7">
        <f t="shared" si="0"/>
        <v>42962.673000000003</v>
      </c>
      <c r="F17" s="7">
        <f t="shared" si="1"/>
        <v>23.223066486486488</v>
      </c>
      <c r="G17" s="7">
        <f t="shared" si="5"/>
        <v>1929.7</v>
      </c>
      <c r="H17" s="7">
        <f t="shared" si="6"/>
        <v>964.31</v>
      </c>
      <c r="I17" s="7">
        <v>1365</v>
      </c>
      <c r="J17" s="7">
        <v>2400</v>
      </c>
      <c r="K17" s="15">
        <f t="shared" si="7"/>
        <v>52283.161499999995</v>
      </c>
      <c r="L17" s="16"/>
      <c r="M17" s="9"/>
      <c r="N17" s="9"/>
      <c r="O17" s="9"/>
      <c r="P17" s="9"/>
      <c r="Q17" s="9"/>
      <c r="R17" s="9"/>
      <c r="S17" s="9"/>
    </row>
    <row r="18" spans="1:19" x14ac:dyDescent="0.25">
      <c r="A18" s="7" t="s">
        <v>5</v>
      </c>
      <c r="B18" s="7">
        <v>22</v>
      </c>
      <c r="C18" s="7">
        <v>25696</v>
      </c>
      <c r="D18" s="7">
        <v>1.7069000000000001</v>
      </c>
      <c r="E18" s="7">
        <f t="shared" si="0"/>
        <v>43860.502400000005</v>
      </c>
      <c r="F18" s="7">
        <f t="shared" si="1"/>
        <v>23.70837967567568</v>
      </c>
      <c r="G18" s="7">
        <f t="shared" si="5"/>
        <v>1970.0266666666666</v>
      </c>
      <c r="H18" s="7">
        <f t="shared" si="6"/>
        <v>977.46</v>
      </c>
      <c r="I18" s="7">
        <v>1365</v>
      </c>
      <c r="J18" s="7">
        <v>1000</v>
      </c>
      <c r="K18" s="15">
        <f t="shared" si="7"/>
        <v>50844.80756666667</v>
      </c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7" t="s">
        <v>17</v>
      </c>
      <c r="B19" s="7">
        <v>18</v>
      </c>
      <c r="C19" s="7">
        <v>25412</v>
      </c>
      <c r="D19" s="7">
        <v>1.7069000000000001</v>
      </c>
      <c r="E19" s="7">
        <f t="shared" si="0"/>
        <v>43375.7428</v>
      </c>
      <c r="F19" s="7">
        <f t="shared" si="1"/>
        <v>23.44634745945946</v>
      </c>
      <c r="G19" s="7">
        <f t="shared" si="5"/>
        <v>1948.2533333333333</v>
      </c>
      <c r="H19" s="7">
        <f t="shared" si="6"/>
        <v>970.36000000000013</v>
      </c>
      <c r="I19" s="7">
        <v>1365</v>
      </c>
      <c r="J19" s="7">
        <v>0</v>
      </c>
      <c r="K19" s="15">
        <f t="shared" si="7"/>
        <v>48624.274633333334</v>
      </c>
    </row>
    <row r="20" spans="1:19" x14ac:dyDescent="0.25">
      <c r="A20" s="7" t="s">
        <v>44</v>
      </c>
      <c r="B20" s="7">
        <v>18</v>
      </c>
      <c r="C20" s="7">
        <v>28020</v>
      </c>
      <c r="D20" s="7">
        <v>1.7069000000000001</v>
      </c>
      <c r="E20" s="7">
        <f t="shared" si="0"/>
        <v>47827.338000000003</v>
      </c>
      <c r="F20" s="7">
        <f t="shared" si="1"/>
        <v>25.852615135135135</v>
      </c>
      <c r="G20" s="7">
        <f t="shared" si="5"/>
        <v>2148.2000000000003</v>
      </c>
      <c r="H20" s="7">
        <f t="shared" si="6"/>
        <v>1035.56</v>
      </c>
      <c r="I20" s="7"/>
      <c r="J20" s="7">
        <v>0</v>
      </c>
      <c r="K20" s="15">
        <f t="shared" si="7"/>
        <v>51011.097999999998</v>
      </c>
      <c r="L20" s="9"/>
      <c r="M20" s="9"/>
      <c r="N20" s="9"/>
      <c r="O20" s="9"/>
      <c r="P20" s="9"/>
      <c r="Q20" s="9"/>
    </row>
    <row r="21" spans="1:19" x14ac:dyDescent="0.25">
      <c r="A21" s="1"/>
      <c r="B21" s="1"/>
      <c r="C21" s="1"/>
      <c r="D21" s="1"/>
      <c r="E21" s="1"/>
      <c r="F21" s="1"/>
    </row>
    <row r="22" spans="1:19" x14ac:dyDescent="0.25">
      <c r="A22" t="s">
        <v>8</v>
      </c>
    </row>
    <row r="24" spans="1:19" x14ac:dyDescent="0.25">
      <c r="A24" s="2" t="s">
        <v>4</v>
      </c>
      <c r="B24" s="2" t="s">
        <v>6</v>
      </c>
      <c r="C24" s="2" t="s">
        <v>0</v>
      </c>
      <c r="D24" s="2" t="s">
        <v>9</v>
      </c>
      <c r="E24" s="2" t="s">
        <v>19</v>
      </c>
      <c r="F24" s="2" t="s">
        <v>10</v>
      </c>
      <c r="G24" s="2" t="s">
        <v>12</v>
      </c>
      <c r="H24" s="2" t="s">
        <v>13</v>
      </c>
      <c r="I24" s="2" t="s">
        <v>14</v>
      </c>
      <c r="J24" s="2" t="s">
        <v>15</v>
      </c>
      <c r="K24" s="2" t="s">
        <v>11</v>
      </c>
      <c r="L24" s="2" t="s">
        <v>16</v>
      </c>
      <c r="M24" s="8" t="s">
        <v>20</v>
      </c>
    </row>
    <row r="26" spans="1:19" x14ac:dyDescent="0.25">
      <c r="A26" s="3"/>
      <c r="B26" s="3"/>
      <c r="C26" s="3"/>
      <c r="D26" s="3">
        <v>1365</v>
      </c>
      <c r="E26" s="3"/>
      <c r="F26" s="3">
        <v>10.25</v>
      </c>
      <c r="G26" s="3">
        <v>5.58</v>
      </c>
      <c r="H26" s="3">
        <v>1850</v>
      </c>
      <c r="I26" s="3">
        <f t="shared" ref="I26:I30" si="8">(C26+D26+E26)*F26*G26/H26</f>
        <v>42.200635135135137</v>
      </c>
      <c r="J26" s="3">
        <f t="shared" ref="J26:J30" si="9">I26/5.58</f>
        <v>7.5628378378378383</v>
      </c>
      <c r="K26" s="3">
        <v>1.7069000000000001</v>
      </c>
      <c r="L26" s="3">
        <f t="shared" ref="L26:L30" si="10">J26*K26</f>
        <v>12.909007905405407</v>
      </c>
      <c r="M26" s="3"/>
    </row>
    <row r="27" spans="1:19" x14ac:dyDescent="0.25">
      <c r="A27" s="3"/>
      <c r="B27" s="3"/>
      <c r="C27" s="3"/>
      <c r="D27" s="3">
        <v>1365</v>
      </c>
      <c r="E27" s="3"/>
      <c r="F27" s="3">
        <v>10.25</v>
      </c>
      <c r="G27" s="3">
        <v>5.58</v>
      </c>
      <c r="H27" s="3">
        <v>1850</v>
      </c>
      <c r="I27" s="3">
        <f t="shared" si="8"/>
        <v>42.200635135135137</v>
      </c>
      <c r="J27" s="3">
        <f t="shared" si="9"/>
        <v>7.5628378378378383</v>
      </c>
      <c r="K27" s="3">
        <v>1.7069000000000001</v>
      </c>
      <c r="L27" s="3">
        <f t="shared" si="10"/>
        <v>12.909007905405407</v>
      </c>
      <c r="M27" s="3"/>
    </row>
    <row r="28" spans="1:19" x14ac:dyDescent="0.25">
      <c r="A28" s="4" t="s">
        <v>18</v>
      </c>
      <c r="B28" s="4">
        <v>5</v>
      </c>
      <c r="C28" s="4">
        <v>18706</v>
      </c>
      <c r="D28" s="4">
        <v>1365</v>
      </c>
      <c r="E28" s="4"/>
      <c r="F28" s="4">
        <v>10.25</v>
      </c>
      <c r="G28" s="4">
        <v>5.58</v>
      </c>
      <c r="H28" s="4">
        <v>1850</v>
      </c>
      <c r="I28" s="4">
        <f t="shared" si="8"/>
        <v>620.51937567567563</v>
      </c>
      <c r="J28" s="4">
        <f t="shared" si="9"/>
        <v>111.20418918918918</v>
      </c>
      <c r="K28" s="4">
        <v>1.7069000000000001</v>
      </c>
      <c r="L28" s="4">
        <f t="shared" si="10"/>
        <v>189.81443052702701</v>
      </c>
      <c r="M28" s="4">
        <f>L28*67</f>
        <v>12717.56684531081</v>
      </c>
    </row>
    <row r="29" spans="1:19" x14ac:dyDescent="0.25">
      <c r="A29" s="4" t="s">
        <v>18</v>
      </c>
      <c r="B29" s="4">
        <v>8</v>
      </c>
      <c r="C29" s="4">
        <v>20460</v>
      </c>
      <c r="D29" s="4">
        <v>1365</v>
      </c>
      <c r="E29" s="4"/>
      <c r="F29" s="4">
        <v>10.25</v>
      </c>
      <c r="G29" s="4">
        <v>5.58</v>
      </c>
      <c r="H29" s="4">
        <v>1850</v>
      </c>
      <c r="I29" s="4">
        <f t="shared" si="8"/>
        <v>674.74641891891895</v>
      </c>
      <c r="J29" s="4">
        <f t="shared" si="9"/>
        <v>120.92229729729731</v>
      </c>
      <c r="K29" s="4">
        <v>1.7069000000000001</v>
      </c>
      <c r="L29" s="4">
        <f t="shared" si="10"/>
        <v>206.40226925675677</v>
      </c>
      <c r="M29" s="4"/>
    </row>
    <row r="30" spans="1:19" x14ac:dyDescent="0.25">
      <c r="A30" s="4" t="s">
        <v>18</v>
      </c>
      <c r="B30" s="4">
        <v>10</v>
      </c>
      <c r="C30" s="4">
        <v>21337</v>
      </c>
      <c r="D30" s="4">
        <v>1365</v>
      </c>
      <c r="E30" s="4"/>
      <c r="F30" s="4">
        <v>10.25</v>
      </c>
      <c r="G30" s="4">
        <v>5.58</v>
      </c>
      <c r="H30" s="4">
        <v>1850</v>
      </c>
      <c r="I30" s="4">
        <f t="shared" si="8"/>
        <v>701.85994054054061</v>
      </c>
      <c r="J30" s="4">
        <f t="shared" si="9"/>
        <v>125.78135135135136</v>
      </c>
      <c r="K30" s="4">
        <v>1.7069000000000001</v>
      </c>
      <c r="L30" s="4">
        <f t="shared" si="10"/>
        <v>214.69618862162164</v>
      </c>
      <c r="M30" s="4">
        <f>L30*67</f>
        <v>14384.644637648651</v>
      </c>
    </row>
    <row r="32" spans="1:19" x14ac:dyDescent="0.25">
      <c r="A32" s="7" t="s">
        <v>5</v>
      </c>
      <c r="B32" s="7">
        <f>B13</f>
        <v>12</v>
      </c>
      <c r="C32" s="7">
        <v>22715</v>
      </c>
      <c r="D32" s="7">
        <v>1365</v>
      </c>
      <c r="E32" s="7">
        <v>1000</v>
      </c>
      <c r="F32" s="7">
        <v>10.25</v>
      </c>
      <c r="G32" s="7">
        <v>5.58</v>
      </c>
      <c r="H32" s="7">
        <v>1850</v>
      </c>
      <c r="I32" s="7">
        <f t="shared" ref="I32:I48" si="11">(C32+D32+E32)*F32*G32/H32</f>
        <v>775.37870270270275</v>
      </c>
      <c r="J32" s="7">
        <f t="shared" ref="J32:J48" si="12">I32/5.58</f>
        <v>138.95675675675676</v>
      </c>
      <c r="K32" s="7">
        <v>1.7069000000000001</v>
      </c>
      <c r="L32" s="7">
        <f t="shared" ref="L32:L48" si="13">J32*K32</f>
        <v>237.18528810810813</v>
      </c>
      <c r="M32" s="7">
        <f>L32*67</f>
        <v>15891.414303243244</v>
      </c>
    </row>
    <row r="33" spans="1:13" x14ac:dyDescent="0.25">
      <c r="A33" s="6" t="s">
        <v>5</v>
      </c>
      <c r="B33" s="6">
        <f>B14</f>
        <v>14</v>
      </c>
      <c r="C33" s="6">
        <v>23592</v>
      </c>
      <c r="D33" s="6">
        <v>1365</v>
      </c>
      <c r="E33" s="6">
        <v>0</v>
      </c>
      <c r="F33" s="6">
        <v>10.25</v>
      </c>
      <c r="G33" s="6">
        <v>5.58</v>
      </c>
      <c r="H33" s="6">
        <v>1850</v>
      </c>
      <c r="I33" s="6">
        <f t="shared" si="11"/>
        <v>771.57600810810811</v>
      </c>
      <c r="J33" s="6">
        <f t="shared" si="12"/>
        <v>138.27527027027028</v>
      </c>
      <c r="K33" s="6">
        <v>1.7069000000000001</v>
      </c>
      <c r="L33" s="6">
        <f t="shared" si="13"/>
        <v>236.02205882432435</v>
      </c>
      <c r="M33" s="6">
        <f>L33*67</f>
        <v>15813.477941229732</v>
      </c>
    </row>
    <row r="34" spans="1:13" x14ac:dyDescent="0.25">
      <c r="A34" s="7" t="s">
        <v>5</v>
      </c>
      <c r="B34" s="7">
        <v>16</v>
      </c>
      <c r="C34" s="7">
        <v>24118</v>
      </c>
      <c r="D34" s="7">
        <v>1365</v>
      </c>
      <c r="E34" s="7">
        <v>1000</v>
      </c>
      <c r="F34" s="7">
        <v>10.25</v>
      </c>
      <c r="G34" s="7">
        <v>5.58</v>
      </c>
      <c r="H34" s="7">
        <v>1850</v>
      </c>
      <c r="I34" s="7">
        <f t="shared" si="11"/>
        <v>818.75415405405408</v>
      </c>
      <c r="J34" s="7">
        <f t="shared" si="12"/>
        <v>146.73013513513513</v>
      </c>
      <c r="K34" s="7">
        <v>1.7069000000000001</v>
      </c>
      <c r="L34" s="7">
        <f t="shared" si="13"/>
        <v>250.45366766216216</v>
      </c>
      <c r="M34" s="7">
        <f t="shared" ref="M34:M48" si="14">L34*67</f>
        <v>16780.395733364865</v>
      </c>
    </row>
    <row r="35" spans="1:13" x14ac:dyDescent="0.25">
      <c r="A35" s="7" t="s">
        <v>5</v>
      </c>
      <c r="B35" s="7">
        <v>18</v>
      </c>
      <c r="C35" s="7">
        <v>24644</v>
      </c>
      <c r="D35" s="7">
        <v>1365</v>
      </c>
      <c r="E35" s="7">
        <v>1000</v>
      </c>
      <c r="F35" s="7">
        <v>10.25</v>
      </c>
      <c r="G35" s="7">
        <v>5.58</v>
      </c>
      <c r="H35" s="7">
        <v>1850</v>
      </c>
      <c r="I35" s="7">
        <f t="shared" si="11"/>
        <v>835.01608378378387</v>
      </c>
      <c r="J35" s="7">
        <f t="shared" si="12"/>
        <v>149.64445945945948</v>
      </c>
      <c r="K35" s="7">
        <v>1.7069000000000001</v>
      </c>
      <c r="L35" s="7">
        <f t="shared" si="13"/>
        <v>255.42812785135141</v>
      </c>
      <c r="M35" s="7">
        <f t="shared" si="14"/>
        <v>17113.684566040545</v>
      </c>
    </row>
    <row r="36" spans="1:13" x14ac:dyDescent="0.25">
      <c r="A36" s="7" t="s">
        <v>5</v>
      </c>
      <c r="B36" s="7">
        <v>20</v>
      </c>
      <c r="C36" s="7">
        <v>25170</v>
      </c>
      <c r="D36" s="7">
        <v>1365</v>
      </c>
      <c r="E36" s="7">
        <v>2400</v>
      </c>
      <c r="F36" s="7">
        <v>10.25</v>
      </c>
      <c r="G36" s="7">
        <v>5.58</v>
      </c>
      <c r="H36" s="7">
        <v>1850</v>
      </c>
      <c r="I36" s="7">
        <f t="shared" si="11"/>
        <v>894.56071621621618</v>
      </c>
      <c r="J36" s="7">
        <f t="shared" si="12"/>
        <v>160.31554054054052</v>
      </c>
      <c r="K36" s="7">
        <v>1.7069000000000001</v>
      </c>
      <c r="L36" s="7">
        <f t="shared" si="13"/>
        <v>273.64259614864864</v>
      </c>
      <c r="M36" s="7">
        <f t="shared" si="14"/>
        <v>18334.053941959457</v>
      </c>
    </row>
    <row r="37" spans="1:13" x14ac:dyDescent="0.25">
      <c r="A37" s="7" t="s">
        <v>5</v>
      </c>
      <c r="B37" s="7">
        <v>22</v>
      </c>
      <c r="C37" s="7">
        <v>25696</v>
      </c>
      <c r="D37" s="7">
        <v>1365</v>
      </c>
      <c r="E37" s="7">
        <v>1000</v>
      </c>
      <c r="F37" s="7">
        <v>10.25</v>
      </c>
      <c r="G37" s="7">
        <v>5.58</v>
      </c>
      <c r="H37" s="7">
        <v>1850</v>
      </c>
      <c r="I37" s="7">
        <f t="shared" si="11"/>
        <v>867.53994324324321</v>
      </c>
      <c r="J37" s="7">
        <f t="shared" si="12"/>
        <v>155.47310810810811</v>
      </c>
      <c r="K37" s="7">
        <v>1.7069000000000001</v>
      </c>
      <c r="L37" s="7">
        <f t="shared" si="13"/>
        <v>265.37704822972972</v>
      </c>
      <c r="M37" s="7">
        <f t="shared" si="14"/>
        <v>17780.262231391891</v>
      </c>
    </row>
    <row r="38" spans="1:13" x14ac:dyDescent="0.25">
      <c r="A38" s="7" t="s">
        <v>5</v>
      </c>
      <c r="B38" s="7">
        <v>24</v>
      </c>
      <c r="C38" s="7">
        <v>26222</v>
      </c>
      <c r="D38" s="7">
        <v>1365</v>
      </c>
      <c r="E38" s="7">
        <v>1000</v>
      </c>
      <c r="F38" s="7">
        <v>10.25</v>
      </c>
      <c r="G38" s="7">
        <v>5.58</v>
      </c>
      <c r="H38" s="7">
        <v>1850</v>
      </c>
      <c r="I38" s="7">
        <f t="shared" si="11"/>
        <v>883.801872972973</v>
      </c>
      <c r="J38" s="7">
        <f t="shared" si="12"/>
        <v>158.38743243243243</v>
      </c>
      <c r="K38" s="7">
        <v>1.7069000000000001</v>
      </c>
      <c r="L38" s="7">
        <f t="shared" si="13"/>
        <v>270.35150841891891</v>
      </c>
      <c r="M38" s="7">
        <f t="shared" si="14"/>
        <v>18113.551064067567</v>
      </c>
    </row>
    <row r="39" spans="1:13" x14ac:dyDescent="0.25">
      <c r="A39" s="7" t="s">
        <v>5</v>
      </c>
      <c r="B39" s="7">
        <v>26</v>
      </c>
      <c r="C39" s="7">
        <v>26748</v>
      </c>
      <c r="D39" s="7">
        <v>1365</v>
      </c>
      <c r="E39" s="7">
        <v>1000</v>
      </c>
      <c r="F39" s="7">
        <v>10.25</v>
      </c>
      <c r="G39" s="7">
        <v>5.58</v>
      </c>
      <c r="H39" s="7">
        <v>1850</v>
      </c>
      <c r="I39" s="7">
        <f t="shared" si="11"/>
        <v>900.06380270270267</v>
      </c>
      <c r="J39" s="7">
        <f t="shared" si="12"/>
        <v>161.30175675675676</v>
      </c>
      <c r="K39" s="7">
        <v>1.7069000000000001</v>
      </c>
      <c r="L39" s="7">
        <f t="shared" si="13"/>
        <v>275.3259686081081</v>
      </c>
      <c r="M39" s="7">
        <f t="shared" si="14"/>
        <v>18446.839896743244</v>
      </c>
    </row>
    <row r="40" spans="1:13" x14ac:dyDescent="0.25">
      <c r="A40" s="7" t="s">
        <v>5</v>
      </c>
      <c r="B40" s="7">
        <v>28</v>
      </c>
      <c r="C40" s="7">
        <v>27274</v>
      </c>
      <c r="D40" s="7">
        <v>1365</v>
      </c>
      <c r="E40" s="7">
        <v>1000</v>
      </c>
      <c r="F40" s="7">
        <v>10.25</v>
      </c>
      <c r="G40" s="7">
        <v>5.58</v>
      </c>
      <c r="H40" s="7">
        <v>1850</v>
      </c>
      <c r="I40" s="7">
        <f t="shared" si="11"/>
        <v>916.32573243243246</v>
      </c>
      <c r="J40" s="7">
        <f t="shared" si="12"/>
        <v>164.21608108108109</v>
      </c>
      <c r="K40" s="7">
        <v>1.7069000000000001</v>
      </c>
      <c r="L40" s="7">
        <f t="shared" si="13"/>
        <v>280.30042879729734</v>
      </c>
      <c r="M40" s="7">
        <f t="shared" si="14"/>
        <v>18780.128729418921</v>
      </c>
    </row>
    <row r="41" spans="1:13" x14ac:dyDescent="0.25">
      <c r="A41" s="7" t="s">
        <v>5</v>
      </c>
      <c r="B41" s="7">
        <v>30</v>
      </c>
      <c r="C41" s="7">
        <v>27800</v>
      </c>
      <c r="D41" s="7">
        <v>1365</v>
      </c>
      <c r="E41" s="7">
        <v>1000</v>
      </c>
      <c r="F41" s="7">
        <v>10.25</v>
      </c>
      <c r="G41" s="7">
        <v>5.58</v>
      </c>
      <c r="H41" s="7">
        <v>1850</v>
      </c>
      <c r="I41" s="7">
        <f t="shared" si="11"/>
        <v>932.58766216216213</v>
      </c>
      <c r="J41" s="7">
        <f t="shared" si="12"/>
        <v>167.13040540540541</v>
      </c>
      <c r="K41" s="7">
        <v>1.7069000000000001</v>
      </c>
      <c r="L41" s="7">
        <f t="shared" si="13"/>
        <v>285.27488898648653</v>
      </c>
      <c r="M41" s="7">
        <f t="shared" si="14"/>
        <v>19113.417562094597</v>
      </c>
    </row>
    <row r="42" spans="1:13" x14ac:dyDescent="0.25">
      <c r="A42" s="7" t="s">
        <v>5</v>
      </c>
      <c r="B42" s="7">
        <v>32</v>
      </c>
      <c r="C42" s="7">
        <v>28326</v>
      </c>
      <c r="D42" s="7">
        <v>1365</v>
      </c>
      <c r="E42" s="7">
        <v>1000</v>
      </c>
      <c r="F42" s="7">
        <v>10.25</v>
      </c>
      <c r="G42" s="7">
        <v>5.58</v>
      </c>
      <c r="H42" s="7">
        <v>1850</v>
      </c>
      <c r="I42" s="7">
        <f t="shared" si="11"/>
        <v>948.84959189189192</v>
      </c>
      <c r="J42" s="7">
        <f t="shared" si="12"/>
        <v>170.04472972972974</v>
      </c>
      <c r="K42" s="7">
        <v>1.7069000000000001</v>
      </c>
      <c r="L42" s="7">
        <f t="shared" si="13"/>
        <v>290.24934917567572</v>
      </c>
      <c r="M42" s="7">
        <f t="shared" si="14"/>
        <v>19446.706394770274</v>
      </c>
    </row>
    <row r="43" spans="1:13" x14ac:dyDescent="0.25">
      <c r="A43" s="7" t="s">
        <v>5</v>
      </c>
      <c r="B43" s="7">
        <v>34</v>
      </c>
      <c r="C43" s="7">
        <v>28852</v>
      </c>
      <c r="D43" s="7">
        <v>1365</v>
      </c>
      <c r="E43" s="7">
        <v>1000</v>
      </c>
      <c r="F43" s="7">
        <v>10.25</v>
      </c>
      <c r="G43" s="7">
        <v>5.58</v>
      </c>
      <c r="H43" s="7">
        <v>1850</v>
      </c>
      <c r="I43" s="7">
        <f t="shared" si="11"/>
        <v>965.11152162162159</v>
      </c>
      <c r="J43" s="7">
        <f t="shared" si="12"/>
        <v>172.95905405405404</v>
      </c>
      <c r="K43" s="7">
        <v>1.7069000000000001</v>
      </c>
      <c r="L43" s="7">
        <f t="shared" si="13"/>
        <v>295.22380936486485</v>
      </c>
      <c r="M43" s="7">
        <f t="shared" si="14"/>
        <v>19779.995227445947</v>
      </c>
    </row>
    <row r="44" spans="1:13" x14ac:dyDescent="0.25">
      <c r="A44" s="7" t="s">
        <v>5</v>
      </c>
      <c r="B44" s="7">
        <v>36</v>
      </c>
      <c r="C44" s="7">
        <v>29378</v>
      </c>
      <c r="D44" s="7">
        <v>1365</v>
      </c>
      <c r="E44" s="7">
        <v>1000</v>
      </c>
      <c r="F44" s="7">
        <v>10.25</v>
      </c>
      <c r="G44" s="7">
        <v>5.58</v>
      </c>
      <c r="H44" s="7">
        <v>1850</v>
      </c>
      <c r="I44" s="7">
        <f t="shared" si="11"/>
        <v>981.37345135135138</v>
      </c>
      <c r="J44" s="7">
        <f t="shared" si="12"/>
        <v>175.87337837837839</v>
      </c>
      <c r="K44" s="7">
        <v>1.7069000000000001</v>
      </c>
      <c r="L44" s="7">
        <f t="shared" si="13"/>
        <v>300.19826955405409</v>
      </c>
      <c r="M44" s="7">
        <f t="shared" si="14"/>
        <v>20113.284060121623</v>
      </c>
    </row>
    <row r="45" spans="1:13" x14ac:dyDescent="0.25">
      <c r="A45" s="7" t="s">
        <v>5</v>
      </c>
      <c r="B45" s="7">
        <v>38</v>
      </c>
      <c r="C45" s="7">
        <v>29904</v>
      </c>
      <c r="D45" s="7">
        <v>1365</v>
      </c>
      <c r="E45" s="7">
        <v>1000</v>
      </c>
      <c r="F45" s="7">
        <v>10.25</v>
      </c>
      <c r="G45" s="7">
        <v>5.58</v>
      </c>
      <c r="H45" s="7">
        <v>1850</v>
      </c>
      <c r="I45" s="7">
        <f t="shared" si="11"/>
        <v>997.63538108108116</v>
      </c>
      <c r="J45" s="7">
        <f t="shared" si="12"/>
        <v>178.78770270270272</v>
      </c>
      <c r="K45" s="7">
        <v>1.7069000000000001</v>
      </c>
      <c r="L45" s="7">
        <f t="shared" si="13"/>
        <v>305.17272974324328</v>
      </c>
      <c r="M45" s="7">
        <f t="shared" si="14"/>
        <v>20446.5728927973</v>
      </c>
    </row>
    <row r="46" spans="1:13" x14ac:dyDescent="0.25">
      <c r="A46" s="7" t="s">
        <v>5</v>
      </c>
      <c r="B46" s="7">
        <v>40</v>
      </c>
      <c r="C46" s="7">
        <v>30430</v>
      </c>
      <c r="D46" s="7">
        <v>1365</v>
      </c>
      <c r="E46" s="7">
        <v>1000</v>
      </c>
      <c r="F46" s="7">
        <v>10.25</v>
      </c>
      <c r="G46" s="7">
        <v>5.58</v>
      </c>
      <c r="H46" s="7">
        <v>1850</v>
      </c>
      <c r="I46" s="7">
        <f t="shared" si="11"/>
        <v>1013.8973108108108</v>
      </c>
      <c r="J46" s="7">
        <f t="shared" si="12"/>
        <v>181.70202702702704</v>
      </c>
      <c r="K46" s="7">
        <v>1.7069000000000001</v>
      </c>
      <c r="L46" s="7">
        <f t="shared" si="13"/>
        <v>310.14718993243247</v>
      </c>
      <c r="M46" s="7">
        <f t="shared" si="14"/>
        <v>20779.861725472976</v>
      </c>
    </row>
    <row r="47" spans="1:13" x14ac:dyDescent="0.25">
      <c r="A47" s="7" t="s">
        <v>5</v>
      </c>
      <c r="B47" s="7">
        <v>42</v>
      </c>
      <c r="C47" s="7">
        <v>30956</v>
      </c>
      <c r="D47" s="7">
        <v>1365</v>
      </c>
      <c r="E47" s="7">
        <v>1000</v>
      </c>
      <c r="F47" s="7">
        <v>10.25</v>
      </c>
      <c r="G47" s="7">
        <v>5.58</v>
      </c>
      <c r="H47" s="7">
        <v>1850</v>
      </c>
      <c r="I47" s="7">
        <f t="shared" si="11"/>
        <v>1030.1592405405406</v>
      </c>
      <c r="J47" s="7">
        <f t="shared" si="12"/>
        <v>184.61635135135137</v>
      </c>
      <c r="K47" s="7">
        <v>1.7069000000000001</v>
      </c>
      <c r="L47" s="7">
        <f t="shared" si="13"/>
        <v>315.12165012162166</v>
      </c>
      <c r="M47" s="7">
        <f t="shared" si="14"/>
        <v>21113.150558148653</v>
      </c>
    </row>
    <row r="48" spans="1:13" x14ac:dyDescent="0.25">
      <c r="A48" s="7" t="s">
        <v>5</v>
      </c>
      <c r="B48" s="7">
        <v>44</v>
      </c>
      <c r="C48" s="7">
        <v>31482</v>
      </c>
      <c r="D48" s="7">
        <v>1365</v>
      </c>
      <c r="E48" s="7">
        <v>1000</v>
      </c>
      <c r="F48" s="7">
        <v>10.25</v>
      </c>
      <c r="G48" s="7">
        <v>5.58</v>
      </c>
      <c r="H48" s="7">
        <v>1850</v>
      </c>
      <c r="I48" s="7">
        <f t="shared" si="11"/>
        <v>1046.4211702702703</v>
      </c>
      <c r="J48" s="7">
        <f t="shared" si="12"/>
        <v>187.53067567567567</v>
      </c>
      <c r="K48" s="7">
        <v>1.7069000000000001</v>
      </c>
      <c r="L48" s="7">
        <f t="shared" si="13"/>
        <v>320.09611031081079</v>
      </c>
      <c r="M48" s="7">
        <f t="shared" si="14"/>
        <v>21446.439390824322</v>
      </c>
    </row>
    <row r="50" spans="1:13" x14ac:dyDescent="0.25">
      <c r="A50" s="3" t="s">
        <v>44</v>
      </c>
      <c r="B50" s="3">
        <v>10</v>
      </c>
      <c r="C50" s="3">
        <v>22606</v>
      </c>
      <c r="D50" s="3">
        <v>1365</v>
      </c>
      <c r="E50" s="3">
        <v>1000</v>
      </c>
      <c r="F50" s="3">
        <v>10.25</v>
      </c>
      <c r="G50" s="3">
        <v>5.58</v>
      </c>
      <c r="H50" s="3">
        <v>1850</v>
      </c>
      <c r="I50" s="3">
        <f t="shared" ref="I50:I55" si="15">(C50+D50+E50)*F50*G50/H50</f>
        <v>772.00883513513509</v>
      </c>
      <c r="J50" s="3">
        <f t="shared" ref="J50:J55" si="16">I50/5.58</f>
        <v>138.35283783783782</v>
      </c>
      <c r="K50" s="3">
        <v>1.7069000000000001</v>
      </c>
      <c r="L50" s="3">
        <f t="shared" ref="L50:L55" si="17">J50*K50</f>
        <v>236.15445890540539</v>
      </c>
      <c r="M50" s="3"/>
    </row>
    <row r="51" spans="1:13" x14ac:dyDescent="0.25">
      <c r="A51" s="3" t="s">
        <v>44</v>
      </c>
      <c r="B51" s="3">
        <v>12</v>
      </c>
      <c r="C51" s="3">
        <v>23483</v>
      </c>
      <c r="D51" s="3">
        <v>1365</v>
      </c>
      <c r="E51" s="3">
        <v>1000</v>
      </c>
      <c r="F51" s="3">
        <v>10.25</v>
      </c>
      <c r="G51" s="3">
        <v>5.58</v>
      </c>
      <c r="H51" s="3">
        <v>1850</v>
      </c>
      <c r="I51" s="3">
        <f t="shared" si="15"/>
        <v>799.12235675675686</v>
      </c>
      <c r="J51" s="3">
        <f t="shared" si="16"/>
        <v>143.2118918918919</v>
      </c>
      <c r="K51" s="3">
        <v>1.7069000000000001</v>
      </c>
      <c r="L51" s="3">
        <f t="shared" si="17"/>
        <v>244.4483782702703</v>
      </c>
      <c r="M51" s="3"/>
    </row>
    <row r="52" spans="1:13" x14ac:dyDescent="0.25">
      <c r="A52" s="3" t="s">
        <v>44</v>
      </c>
      <c r="B52" s="3">
        <v>14</v>
      </c>
      <c r="C52" s="3">
        <v>24360</v>
      </c>
      <c r="D52" s="3">
        <v>1365</v>
      </c>
      <c r="E52" s="3">
        <v>1000</v>
      </c>
      <c r="F52" s="3">
        <v>10.25</v>
      </c>
      <c r="G52" s="3">
        <v>5.58</v>
      </c>
      <c r="H52" s="3">
        <v>1850</v>
      </c>
      <c r="I52" s="3">
        <f t="shared" si="15"/>
        <v>826.2358783783784</v>
      </c>
      <c r="J52" s="3">
        <f t="shared" si="16"/>
        <v>148.07094594594594</v>
      </c>
      <c r="K52" s="3">
        <v>1.7069000000000001</v>
      </c>
      <c r="L52" s="3">
        <f t="shared" si="17"/>
        <v>252.74229763513515</v>
      </c>
      <c r="M52" s="3"/>
    </row>
    <row r="53" spans="1:13" x14ac:dyDescent="0.25">
      <c r="A53" s="3" t="s">
        <v>44</v>
      </c>
      <c r="B53" s="3">
        <v>16</v>
      </c>
      <c r="C53" s="3">
        <v>24886</v>
      </c>
      <c r="D53" s="3">
        <v>1365</v>
      </c>
      <c r="E53" s="3">
        <v>1000</v>
      </c>
      <c r="F53" s="3">
        <v>10.25</v>
      </c>
      <c r="G53" s="3">
        <v>5.58</v>
      </c>
      <c r="H53" s="3">
        <v>1850</v>
      </c>
      <c r="I53" s="3">
        <f t="shared" si="15"/>
        <v>842.49780810810819</v>
      </c>
      <c r="J53" s="3">
        <f t="shared" si="16"/>
        <v>150.98527027027029</v>
      </c>
      <c r="K53" s="3">
        <v>1.7069000000000001</v>
      </c>
      <c r="L53" s="3">
        <f t="shared" si="17"/>
        <v>257.71675782432436</v>
      </c>
      <c r="M53" s="3"/>
    </row>
    <row r="54" spans="1:13" x14ac:dyDescent="0.25">
      <c r="A54" s="17" t="s">
        <v>17</v>
      </c>
      <c r="B54" s="17">
        <v>18</v>
      </c>
      <c r="C54" s="17">
        <v>25412</v>
      </c>
      <c r="D54" s="17">
        <v>1365</v>
      </c>
      <c r="E54" s="17">
        <v>1000</v>
      </c>
      <c r="F54" s="17">
        <v>10.25</v>
      </c>
      <c r="G54" s="17">
        <v>5.58</v>
      </c>
      <c r="H54" s="17">
        <v>1850</v>
      </c>
      <c r="I54" s="17">
        <f t="shared" si="15"/>
        <v>858.75973783783786</v>
      </c>
      <c r="J54" s="17">
        <f t="shared" si="16"/>
        <v>153.89959459459459</v>
      </c>
      <c r="K54" s="17">
        <v>1.7069000000000001</v>
      </c>
      <c r="L54" s="17">
        <f t="shared" si="17"/>
        <v>262.69121801351349</v>
      </c>
      <c r="M54" s="17">
        <f>L54*67</f>
        <v>17600.311606905405</v>
      </c>
    </row>
    <row r="55" spans="1:13" x14ac:dyDescent="0.25">
      <c r="A55" s="17" t="s">
        <v>43</v>
      </c>
      <c r="B55" s="17">
        <v>5</v>
      </c>
      <c r="C55" s="17">
        <v>16804</v>
      </c>
      <c r="D55" s="17">
        <v>1365</v>
      </c>
      <c r="E55" s="17">
        <v>0</v>
      </c>
      <c r="F55" s="17">
        <v>10.25</v>
      </c>
      <c r="G55" s="17">
        <v>5.58</v>
      </c>
      <c r="H55" s="17">
        <v>1850</v>
      </c>
      <c r="I55" s="17">
        <f t="shared" si="15"/>
        <v>561.71673243243242</v>
      </c>
      <c r="J55" s="17">
        <f t="shared" si="16"/>
        <v>100.66608108108107</v>
      </c>
      <c r="K55" s="17">
        <v>1.7069000000000001</v>
      </c>
      <c r="L55" s="17">
        <f t="shared" si="17"/>
        <v>171.8269337972973</v>
      </c>
      <c r="M55" s="17">
        <f>L55*67</f>
        <v>11512.404564418919</v>
      </c>
    </row>
    <row r="58" spans="1:13" x14ac:dyDescent="0.25">
      <c r="B58" s="14" t="s">
        <v>34</v>
      </c>
      <c r="C58" s="14"/>
      <c r="D58" s="14"/>
    </row>
    <row r="60" spans="1:13" x14ac:dyDescent="0.25">
      <c r="C60" t="s">
        <v>25</v>
      </c>
      <c r="D60" t="s">
        <v>11</v>
      </c>
      <c r="E60" t="s">
        <v>26</v>
      </c>
      <c r="F60" t="s">
        <v>33</v>
      </c>
      <c r="G60" t="s">
        <v>28</v>
      </c>
      <c r="H60" t="s">
        <v>29</v>
      </c>
      <c r="I60" t="s">
        <v>30</v>
      </c>
      <c r="J60" t="s">
        <v>31</v>
      </c>
      <c r="K60" t="s">
        <v>39</v>
      </c>
      <c r="L60" t="s">
        <v>35</v>
      </c>
      <c r="M60" t="s">
        <v>36</v>
      </c>
    </row>
    <row r="62" spans="1:13" x14ac:dyDescent="0.25">
      <c r="C62" s="9">
        <v>23592</v>
      </c>
      <c r="D62">
        <v>1.7069000000000001</v>
      </c>
      <c r="E62">
        <f>C62*D62</f>
        <v>40269.184800000003</v>
      </c>
      <c r="F62">
        <f>E62/1850</f>
        <v>21.767126918918919</v>
      </c>
      <c r="G62">
        <f>F62*0.38</f>
        <v>8.2715082291891893</v>
      </c>
      <c r="H62">
        <f>G62*24</f>
        <v>198.51619750054056</v>
      </c>
      <c r="I62">
        <f>H62*67</f>
        <v>13300.585232536218</v>
      </c>
      <c r="J62" s="12">
        <f>I62-M33</f>
        <v>-2512.8927086935146</v>
      </c>
      <c r="L62">
        <f>C62*92%/12</f>
        <v>1808.72</v>
      </c>
      <c r="M62">
        <f>335.06+C62*2.5%</f>
        <v>924.86000000000013</v>
      </c>
    </row>
    <row r="63" spans="1:13" x14ac:dyDescent="0.25">
      <c r="C63">
        <v>24592</v>
      </c>
      <c r="D63">
        <v>1.7069000000000001</v>
      </c>
      <c r="E63">
        <f>C63*D63</f>
        <v>41976.084800000004</v>
      </c>
      <c r="F63">
        <f>E63/1850</f>
        <v>22.689775567567569</v>
      </c>
      <c r="G63">
        <f>F63*0.38</f>
        <v>8.6221147156756768</v>
      </c>
      <c r="H63">
        <f>G63*24</f>
        <v>206.93075317621623</v>
      </c>
      <c r="I63">
        <f>H63*67</f>
        <v>13864.360462806488</v>
      </c>
      <c r="J63" s="12">
        <f>I63-M33</f>
        <v>-1949.1174784232444</v>
      </c>
      <c r="L63">
        <f>C63*92%/12</f>
        <v>1885.3866666666665</v>
      </c>
      <c r="M63">
        <f>335.06+C63*2.5%</f>
        <v>949.86000000000013</v>
      </c>
    </row>
    <row r="64" spans="1:13" x14ac:dyDescent="0.25">
      <c r="C64">
        <v>25292</v>
      </c>
      <c r="D64">
        <v>1.7069000000000001</v>
      </c>
      <c r="E64">
        <f>C64*D64</f>
        <v>43170.914799999999</v>
      </c>
      <c r="F64">
        <f>E64/1850</f>
        <v>23.335629621621621</v>
      </c>
      <c r="G64">
        <f>F64*0.38</f>
        <v>8.8675392562162152</v>
      </c>
      <c r="H64">
        <f>G64*24</f>
        <v>212.82094214918916</v>
      </c>
      <c r="I64">
        <f>H64*67</f>
        <v>14259.003123995673</v>
      </c>
      <c r="J64" s="12">
        <f>I64-M33</f>
        <v>-1554.4748172340587</v>
      </c>
      <c r="L64">
        <f>C64*92%/12</f>
        <v>1939.0533333333333</v>
      </c>
      <c r="M64">
        <f>335.06+C64*2.5%</f>
        <v>967.36000000000013</v>
      </c>
    </row>
    <row r="67" spans="1:13" x14ac:dyDescent="0.25">
      <c r="B67" s="14" t="s">
        <v>32</v>
      </c>
      <c r="C67" s="14"/>
      <c r="D67" s="14"/>
    </row>
    <row r="68" spans="1:13" x14ac:dyDescent="0.25">
      <c r="C68" s="9">
        <v>25592</v>
      </c>
      <c r="D68">
        <v>1.7069000000000001</v>
      </c>
      <c r="E68">
        <f>C68*D68</f>
        <v>43682.984800000006</v>
      </c>
      <c r="F68">
        <f>E68/1850</f>
        <v>23.612424216216219</v>
      </c>
      <c r="G68">
        <f>F68*0.38</f>
        <v>8.9727212021621625</v>
      </c>
      <c r="H68">
        <f>G68*24</f>
        <v>215.3453088518919</v>
      </c>
      <c r="I68">
        <f>H68*67</f>
        <v>14428.135693076758</v>
      </c>
      <c r="J68" s="12">
        <f>I68-M33</f>
        <v>-1385.3422481529742</v>
      </c>
    </row>
    <row r="69" spans="1:13" x14ac:dyDescent="0.25">
      <c r="C69" s="9"/>
      <c r="J69" s="1"/>
    </row>
    <row r="71" spans="1:13" x14ac:dyDescent="0.25">
      <c r="B71" s="14" t="s">
        <v>37</v>
      </c>
      <c r="C71" s="14"/>
      <c r="D71" s="14"/>
    </row>
    <row r="72" spans="1:13" x14ac:dyDescent="0.25">
      <c r="A72" t="s">
        <v>40</v>
      </c>
      <c r="B72" t="s">
        <v>38</v>
      </c>
      <c r="C72" s="9">
        <v>26183</v>
      </c>
      <c r="D72">
        <v>1.7069000000000001</v>
      </c>
      <c r="E72">
        <f>C72*D72</f>
        <v>44691.762699999999</v>
      </c>
      <c r="F72">
        <f>E72/1850</f>
        <v>24.157709567567569</v>
      </c>
      <c r="G72">
        <f>F72*0.38</f>
        <v>9.179929635675677</v>
      </c>
      <c r="H72">
        <f>G72*24</f>
        <v>220.31831125621625</v>
      </c>
      <c r="I72">
        <f>H72*67</f>
        <v>14761.326854166489</v>
      </c>
      <c r="J72" s="12">
        <f>I72-M33</f>
        <v>-1052.1510870632428</v>
      </c>
      <c r="K72" s="13">
        <f>(K7-K14)+(I72-M33)</f>
        <v>1303.9266462700889</v>
      </c>
      <c r="L72">
        <f>C72*92%/12</f>
        <v>2007.3633333333335</v>
      </c>
      <c r="M72">
        <f>335.06+C72*2.5%</f>
        <v>989.63499999999999</v>
      </c>
    </row>
    <row r="73" spans="1:13" x14ac:dyDescent="0.25">
      <c r="A73" t="s">
        <v>42</v>
      </c>
      <c r="B73" t="s">
        <v>38</v>
      </c>
      <c r="C73" s="9">
        <v>27791</v>
      </c>
      <c r="D73">
        <v>1.7069000000000001</v>
      </c>
      <c r="E73">
        <f>C73*D73</f>
        <v>47436.457900000001</v>
      </c>
      <c r="F73">
        <f>E73/1850</f>
        <v>25.641328594594594</v>
      </c>
      <c r="G73">
        <f>F73*0.38</f>
        <v>9.7437048659459453</v>
      </c>
      <c r="H73">
        <f>G73*24</f>
        <v>233.8489167827027</v>
      </c>
      <c r="I73">
        <f>H73*67</f>
        <v>15667.877424441082</v>
      </c>
      <c r="J73" s="12">
        <f>I73-M36</f>
        <v>-2666.1765175183755</v>
      </c>
      <c r="K73" s="13">
        <f>(K8-K17)+(I73-M36)</f>
        <v>1259.8854158149625</v>
      </c>
      <c r="L73">
        <f>C73*92%/12</f>
        <v>2130.6433333333334</v>
      </c>
      <c r="M73">
        <f>335.06+C73*2.5%</f>
        <v>1029.835</v>
      </c>
    </row>
    <row r="75" spans="1:13" x14ac:dyDescent="0.25">
      <c r="A75" t="s">
        <v>60</v>
      </c>
      <c r="B75" t="s">
        <v>38</v>
      </c>
      <c r="C75" s="9">
        <v>20930</v>
      </c>
      <c r="D75">
        <v>1.7069000000000001</v>
      </c>
      <c r="E75">
        <f>C75*D75</f>
        <v>35725.417000000001</v>
      </c>
      <c r="F75">
        <f>E75/1850</f>
        <v>19.311036216216216</v>
      </c>
      <c r="G75">
        <f>F75*0.38</f>
        <v>7.3381937621621622</v>
      </c>
      <c r="H75">
        <f>G75*24</f>
        <v>176.11665029189189</v>
      </c>
      <c r="I75">
        <f>H75*67</f>
        <v>11799.815569556757</v>
      </c>
      <c r="J75" s="12">
        <f>I75-M28</f>
        <v>-917.75127575405349</v>
      </c>
      <c r="K75" s="13">
        <f>(K6-K5)+(I75-M28)</f>
        <v>774.5824909126095</v>
      </c>
      <c r="L75">
        <f>C75*92%/12</f>
        <v>1604.6333333333334</v>
      </c>
      <c r="M75">
        <f>335.06+C75*2.5%</f>
        <v>858.31</v>
      </c>
    </row>
    <row r="76" spans="1:13" x14ac:dyDescent="0.25">
      <c r="A76" t="s">
        <v>45</v>
      </c>
      <c r="B76" t="s">
        <v>38</v>
      </c>
      <c r="C76" s="9">
        <v>19400</v>
      </c>
      <c r="D76">
        <v>1.7069000000000001</v>
      </c>
      <c r="E76">
        <f>C76*D76</f>
        <v>33113.86</v>
      </c>
      <c r="F76">
        <f>E76/1850</f>
        <v>17.899383783783783</v>
      </c>
      <c r="G76">
        <f>F76*0.38</f>
        <v>6.8017658378378378</v>
      </c>
      <c r="H76">
        <f>G76*24</f>
        <v>163.24238010810811</v>
      </c>
      <c r="I76">
        <f>H76*67</f>
        <v>10937.239467243244</v>
      </c>
      <c r="J76" s="12">
        <f>I76-M55</f>
        <v>-575.16509717567533</v>
      </c>
      <c r="K76" s="13">
        <f>(K10-K9)+(I76-M55)</f>
        <v>1789.9554694909893</v>
      </c>
      <c r="L76">
        <f>C76*92%/12</f>
        <v>1487.3333333333333</v>
      </c>
      <c r="M76">
        <f>335.06+C76*2.5%</f>
        <v>820.06</v>
      </c>
    </row>
    <row r="77" spans="1:13" x14ac:dyDescent="0.25">
      <c r="A77" t="s">
        <v>46</v>
      </c>
      <c r="B77" t="s">
        <v>38</v>
      </c>
      <c r="C77" s="9">
        <v>23612</v>
      </c>
      <c r="D77">
        <v>1.7069000000000001</v>
      </c>
      <c r="E77">
        <f>C77*D77</f>
        <v>40303.322800000002</v>
      </c>
      <c r="F77">
        <f>E77/1850</f>
        <v>21.785579891891892</v>
      </c>
      <c r="G77">
        <f>F77*0.38</f>
        <v>8.2785203589189198</v>
      </c>
      <c r="H77">
        <f>G77*24</f>
        <v>198.68448861405409</v>
      </c>
      <c r="I77">
        <f>H77*67</f>
        <v>13311.860737141624</v>
      </c>
      <c r="J77" s="12">
        <f>I77-M30</f>
        <v>-1072.7839005070273</v>
      </c>
      <c r="K77" s="13">
        <f>(K12-K11)+(I77-M30)</f>
        <v>711.78676615963923</v>
      </c>
      <c r="L77">
        <f>C77*92%/12</f>
        <v>1810.2533333333333</v>
      </c>
      <c r="M77">
        <f>335.06+C77*2.5%</f>
        <v>925.36000000000013</v>
      </c>
    </row>
    <row r="78" spans="1:13" x14ac:dyDescent="0.25">
      <c r="A78" t="s">
        <v>61</v>
      </c>
      <c r="B78" t="s">
        <v>38</v>
      </c>
      <c r="C78" s="9">
        <v>28020</v>
      </c>
      <c r="D78">
        <v>1.7069000000000001</v>
      </c>
      <c r="E78">
        <f>C78*D78</f>
        <v>47827.338000000003</v>
      </c>
      <c r="F78">
        <f>E78/1850</f>
        <v>25.852615135135135</v>
      </c>
      <c r="G78">
        <f>F78*0.38</f>
        <v>9.8239937513513507</v>
      </c>
      <c r="H78">
        <f>G78*24</f>
        <v>235.7758500324324</v>
      </c>
      <c r="I78">
        <f>H78*67</f>
        <v>15796.981952172971</v>
      </c>
      <c r="J78" s="12">
        <f>I78-M54</f>
        <v>-1803.3296547324335</v>
      </c>
      <c r="K78" s="13">
        <f>(I78-M54)+(K20-K19)</f>
        <v>583.4937119342303</v>
      </c>
      <c r="L78">
        <f>C78*92%/12</f>
        <v>2148.2000000000003</v>
      </c>
      <c r="M78">
        <f>335.06+C78*2.5%</f>
        <v>1035.56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7"/>
  <sheetViews>
    <sheetView workbookViewId="0">
      <selection activeCell="A2" sqref="A2"/>
    </sheetView>
  </sheetViews>
  <sheetFormatPr baseColWidth="10" defaultColWidth="10.85546875" defaultRowHeight="15" x14ac:dyDescent="0.25"/>
  <cols>
    <col min="4" max="4" width="11.28515625" customWidth="1"/>
    <col min="5" max="5" width="13.85546875" customWidth="1"/>
    <col min="8" max="9" width="11.85546875" customWidth="1"/>
  </cols>
  <sheetData>
    <row r="1" spans="1:9" ht="15.75" thickBot="1" x14ac:dyDescent="0.3">
      <c r="A1" s="20" t="s">
        <v>63</v>
      </c>
    </row>
    <row r="2" spans="1:9" ht="16.5" thickTop="1" thickBot="1" x14ac:dyDescent="0.3">
      <c r="B2" s="19" t="s">
        <v>47</v>
      </c>
      <c r="C2" s="19" t="s">
        <v>48</v>
      </c>
      <c r="D2" s="19" t="s">
        <v>49</v>
      </c>
      <c r="E2" s="18" t="s">
        <v>67</v>
      </c>
      <c r="F2" s="19" t="s">
        <v>66</v>
      </c>
      <c r="G2" s="19" t="s">
        <v>65</v>
      </c>
      <c r="H2" s="19" t="s">
        <v>70</v>
      </c>
      <c r="I2" s="19" t="s">
        <v>71</v>
      </c>
    </row>
    <row r="3" spans="1:9" ht="16.5" thickTop="1" thickBot="1" x14ac:dyDescent="0.3">
      <c r="B3" s="19"/>
      <c r="C3" s="19"/>
      <c r="D3" s="19" t="s">
        <v>50</v>
      </c>
      <c r="E3" s="19" t="s">
        <v>51</v>
      </c>
      <c r="F3" s="19"/>
      <c r="G3" s="19"/>
      <c r="H3" s="19" t="s">
        <v>53</v>
      </c>
      <c r="I3" s="19" t="s">
        <v>72</v>
      </c>
    </row>
    <row r="4" spans="1:9" ht="15.75" thickTop="1" x14ac:dyDescent="0.25">
      <c r="B4" s="21" t="s">
        <v>43</v>
      </c>
      <c r="C4" s="21" t="s">
        <v>64</v>
      </c>
      <c r="D4" s="21" t="s">
        <v>54</v>
      </c>
      <c r="E4" s="21" t="s">
        <v>5</v>
      </c>
      <c r="F4" s="21" t="s">
        <v>44</v>
      </c>
      <c r="G4" s="21" t="s">
        <v>56</v>
      </c>
      <c r="H4" s="21" t="s">
        <v>68</v>
      </c>
      <c r="I4" s="21" t="s">
        <v>57</v>
      </c>
    </row>
    <row r="5" spans="1:9" x14ac:dyDescent="0.25">
      <c r="B5" s="22"/>
      <c r="C5" s="22"/>
      <c r="D5" s="22" t="s">
        <v>41</v>
      </c>
      <c r="E5" s="22" t="s">
        <v>17</v>
      </c>
      <c r="F5" s="22"/>
      <c r="G5" s="22"/>
      <c r="H5" s="22" t="s">
        <v>69</v>
      </c>
      <c r="I5" s="22"/>
    </row>
    <row r="7" spans="1:9" ht="15.75" thickBot="1" x14ac:dyDescent="0.3">
      <c r="A7" s="20" t="s">
        <v>62</v>
      </c>
    </row>
    <row r="8" spans="1:9" ht="16.5" thickTop="1" thickBot="1" x14ac:dyDescent="0.3">
      <c r="B8" s="19" t="s">
        <v>47</v>
      </c>
      <c r="C8" s="19" t="s">
        <v>48</v>
      </c>
      <c r="D8" s="19" t="s">
        <v>49</v>
      </c>
      <c r="E8" s="19" t="s">
        <v>51</v>
      </c>
      <c r="F8" s="19" t="s">
        <v>52</v>
      </c>
      <c r="G8" s="19" t="s">
        <v>53</v>
      </c>
    </row>
    <row r="9" spans="1:9" ht="16.5" thickTop="1" thickBot="1" x14ac:dyDescent="0.3">
      <c r="B9" s="18"/>
      <c r="C9" s="18"/>
      <c r="D9" s="18" t="s">
        <v>50</v>
      </c>
      <c r="E9" s="18"/>
      <c r="F9" s="18"/>
      <c r="G9" s="18"/>
    </row>
    <row r="10" spans="1:9" ht="15.75" thickTop="1" x14ac:dyDescent="0.25">
      <c r="B10" s="21" t="s">
        <v>43</v>
      </c>
      <c r="C10" s="21" t="s">
        <v>54</v>
      </c>
      <c r="D10" s="21" t="s">
        <v>55</v>
      </c>
      <c r="E10" s="21" t="s">
        <v>44</v>
      </c>
      <c r="F10" s="21" t="s">
        <v>56</v>
      </c>
      <c r="G10" s="21" t="s">
        <v>57</v>
      </c>
    </row>
    <row r="11" spans="1:9" x14ac:dyDescent="0.25">
      <c r="B11" s="22"/>
      <c r="C11" s="22" t="s">
        <v>41</v>
      </c>
      <c r="D11" s="22" t="s">
        <v>5</v>
      </c>
      <c r="E11" s="22"/>
      <c r="F11" s="22"/>
      <c r="G11" s="22"/>
    </row>
    <row r="13" spans="1:9" ht="15.75" thickBot="1" x14ac:dyDescent="0.3">
      <c r="A13" s="20" t="s">
        <v>58</v>
      </c>
    </row>
    <row r="14" spans="1:9" ht="16.5" thickTop="1" thickBot="1" x14ac:dyDescent="0.3">
      <c r="B14" s="19" t="s">
        <v>47</v>
      </c>
      <c r="C14" s="19" t="s">
        <v>48</v>
      </c>
      <c r="D14" s="19" t="s">
        <v>49</v>
      </c>
      <c r="E14" s="19" t="s">
        <v>59</v>
      </c>
      <c r="F14" s="19" t="s">
        <v>51</v>
      </c>
      <c r="G14" s="19" t="s">
        <v>52</v>
      </c>
      <c r="H14" s="19" t="s">
        <v>53</v>
      </c>
    </row>
    <row r="15" spans="1:9" ht="16.5" thickTop="1" thickBot="1" x14ac:dyDescent="0.3">
      <c r="B15" s="18"/>
      <c r="C15" s="18"/>
      <c r="D15" s="18" t="s">
        <v>50</v>
      </c>
      <c r="E15" s="18"/>
      <c r="F15" s="18"/>
      <c r="G15" s="18"/>
      <c r="H15" s="18"/>
    </row>
    <row r="16" spans="1:9" ht="15.75" thickTop="1" x14ac:dyDescent="0.25">
      <c r="B16" s="21" t="s">
        <v>43</v>
      </c>
      <c r="C16" s="21" t="s">
        <v>54</v>
      </c>
      <c r="D16" s="21" t="s">
        <v>55</v>
      </c>
      <c r="E16" s="21" t="s">
        <v>5</v>
      </c>
      <c r="F16" s="21" t="s">
        <v>44</v>
      </c>
      <c r="G16" s="21" t="s">
        <v>56</v>
      </c>
      <c r="H16" s="21" t="s">
        <v>57</v>
      </c>
    </row>
    <row r="17" spans="2:8" x14ac:dyDescent="0.25">
      <c r="B17" s="22"/>
      <c r="C17" s="22"/>
      <c r="D17" s="22" t="s">
        <v>41</v>
      </c>
      <c r="E17" s="22" t="s">
        <v>17</v>
      </c>
      <c r="F17" s="22"/>
      <c r="G17" s="22"/>
      <c r="H17" s="2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Calculs</vt:lpstr>
      <vt:lpstr>Nouvelle échelle barémique</vt:lpstr>
      <vt:lpstr>prime ops</vt:lpstr>
      <vt:lpstr>Simulation</vt:lpstr>
      <vt:lpstr>Barème caporaux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MOONENS, David</dc:creator>
  <cp:lastModifiedBy>Jean-Eric</cp:lastModifiedBy>
  <cp:lastPrinted>2019-11-22T15:37:43Z</cp:lastPrinted>
  <dcterms:created xsi:type="dcterms:W3CDTF">2019-06-22T13:11:26Z</dcterms:created>
  <dcterms:modified xsi:type="dcterms:W3CDTF">2021-04-01T18:35:47Z</dcterms:modified>
</cp:coreProperties>
</file>