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83C4B4F1-EAFC-471E-8DED-180DF947C5D2}" xr6:coauthVersionLast="46" xr6:coauthVersionMax="46" xr10:uidLastSave="{00000000-0000-0000-0000-000000000000}"/>
  <bookViews>
    <workbookView xWindow="-120" yWindow="-120" windowWidth="24240" windowHeight="13740" activeTab="2" xr2:uid="{78DD7358-D985-4D8D-A381-D2303B374C27}"/>
  </bookViews>
  <sheets>
    <sheet name="Feuil1" sheetId="1" r:id="rId1"/>
    <sheet name="Final trimestre" sheetId="4" r:id="rId2"/>
    <sheet name="Feuil2" sheetId="3" r:id="rId3"/>
  </sheets>
  <definedNames>
    <definedName name="DonnéesExternes_1" localSheetId="2" hidden="1">Feuil2!$A$1:$AH$8</definedName>
    <definedName name="DonnéesExternes_2" localSheetId="2" hidden="1">Feuil2!$A$13:$O$20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6" i="1" l="1"/>
  <c r="F6" i="1"/>
  <c r="L6" i="1"/>
  <c r="K13" i="1"/>
  <c r="M6" i="1"/>
  <c r="H13" i="1"/>
  <c r="J18" i="1"/>
  <c r="AL11" i="1"/>
  <c r="AI11" i="1"/>
  <c r="AF11" i="1"/>
  <c r="AC11" i="1"/>
  <c r="Z11" i="1"/>
  <c r="W11" i="1"/>
  <c r="T11" i="1"/>
  <c r="Q11" i="1"/>
  <c r="K6" i="1"/>
  <c r="R10" i="1"/>
  <c r="D6" i="1"/>
  <c r="M10" i="1" s="1"/>
  <c r="D7" i="1"/>
  <c r="D8" i="1"/>
  <c r="D9" i="1"/>
  <c r="D10" i="1"/>
  <c r="D11" i="1"/>
  <c r="D12" i="1"/>
  <c r="L7" i="1"/>
  <c r="L8" i="1"/>
  <c r="L9" i="1"/>
  <c r="L10" i="1"/>
  <c r="L11" i="1"/>
  <c r="L12" i="1"/>
  <c r="K7" i="1"/>
  <c r="K8" i="1"/>
  <c r="K9" i="1"/>
  <c r="K10" i="1"/>
  <c r="K11" i="1"/>
  <c r="K12" i="1"/>
  <c r="F7" i="1"/>
  <c r="F8" i="1"/>
  <c r="F9" i="1"/>
  <c r="F10" i="1"/>
  <c r="F11" i="1"/>
  <c r="F12" i="1"/>
  <c r="AQ11" i="1" l="1"/>
  <c r="S10" i="1"/>
  <c r="T10" i="1"/>
  <c r="AP10" i="1"/>
  <c r="AI10" i="1"/>
  <c r="AA10" i="1"/>
  <c r="Y10" i="1"/>
  <c r="Q10" i="1"/>
  <c r="P10" i="1"/>
  <c r="Z10" i="1"/>
  <c r="AG10" i="1"/>
  <c r="AN10" i="1"/>
  <c r="AM10" i="1"/>
  <c r="W10" i="1"/>
  <c r="AL10" i="1"/>
  <c r="AD10" i="1"/>
  <c r="V10" i="1"/>
  <c r="N10" i="1"/>
  <c r="AQ10" i="1" s="1"/>
  <c r="AH10" i="1"/>
  <c r="AO10" i="1"/>
  <c r="X10" i="1"/>
  <c r="AE10" i="1"/>
  <c r="AK10" i="1"/>
  <c r="AC10" i="1"/>
  <c r="U10" i="1"/>
  <c r="AF10" i="1"/>
  <c r="O10" i="1"/>
  <c r="AJ10" i="1"/>
  <c r="AB10" i="1"/>
  <c r="I13" i="1"/>
  <c r="C7" i="1"/>
  <c r="C8" i="1"/>
  <c r="C9" i="1"/>
  <c r="C10" i="1"/>
  <c r="C11" i="1"/>
  <c r="C12" i="1"/>
  <c r="C6" i="1"/>
  <c r="G7" i="1"/>
  <c r="G8" i="1"/>
  <c r="G9" i="1"/>
  <c r="G10" i="1"/>
  <c r="G11" i="1"/>
  <c r="G12" i="1"/>
  <c r="G6" i="1"/>
  <c r="J12" i="1"/>
  <c r="J11" i="1"/>
  <c r="J10" i="1"/>
  <c r="J9" i="1"/>
  <c r="J8" i="1"/>
  <c r="J7" i="1"/>
  <c r="AO6" i="1" l="1"/>
  <c r="R6" i="1"/>
  <c r="P6" i="1"/>
  <c r="S6" i="1"/>
  <c r="T6" i="1"/>
  <c r="O6" i="1"/>
  <c r="N6" i="1"/>
  <c r="Q6" i="1"/>
  <c r="AJ6" i="1"/>
  <c r="AI6" i="1"/>
  <c r="AA6" i="1"/>
  <c r="AM6" i="1"/>
  <c r="AH6" i="1"/>
  <c r="Z6" i="1"/>
  <c r="AG6" i="1"/>
  <c r="Y6" i="1"/>
  <c r="AF6" i="1"/>
  <c r="X6" i="1"/>
  <c r="AE6" i="1"/>
  <c r="W6" i="1"/>
  <c r="AL6" i="1"/>
  <c r="AD6" i="1"/>
  <c r="V6" i="1"/>
  <c r="AP6" i="1"/>
  <c r="AK6" i="1"/>
  <c r="AC6" i="1"/>
  <c r="U6" i="1"/>
  <c r="AB6" i="1"/>
  <c r="AN6" i="1"/>
  <c r="AQ6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D75E68C-D839-40D9-88D0-1066E4A838E3}" keepAlive="1" name="Requête - Détail initial mois" description="Connexion à la requête « Détail initial mois » dans le classeur." type="5" refreshedVersion="0" background="1">
    <dbPr connection="Provider=Microsoft.Mashup.OleDb.1;Data Source=$Workbook$;Location=&quot;Détail initial mois&quot;;Extended Properties=&quot;&quot;" command="SELECT * FROM [Détail initial mois]"/>
  </connection>
  <connection id="2" xr16:uid="{889238A3-E317-4255-99B6-1875DDCF284C}" keepAlive="1" name="Requête - Détail initial trimestre" description="Connexion à la requête « Détail initial trimestre » dans le classeur." type="5" refreshedVersion="0" background="1">
    <dbPr connection="Provider=Microsoft.Mashup.OleDb.1;Data Source=$Workbook$;Location=&quot;Détail initial trimestre&quot;;Extended Properties=&quot;&quot;" command="SELECT * FROM [Détail initial trimestre]"/>
  </connection>
  <connection id="3" xr16:uid="{B63F56AF-9B1E-4741-849F-5985EF7F1022}" keepAlive="1" name="Requête - Détail mois" description="Connexion à la requête « Détail mois » dans le classeur." type="5" refreshedVersion="6" background="1" saveData="1">
    <dbPr connection="Provider=Microsoft.Mashup.OleDb.1;Data Source=$Workbook$;Location=&quot;Détail mois&quot;;Extended Properties=&quot;&quot;" command="SELECT * FROM [Détail mois]"/>
  </connection>
  <connection id="4" xr16:uid="{263C1DDD-57F6-46AA-90FC-3410D382D5B2}" keepAlive="1" name="Requête - Détail trimestre" description="Connexion à la requête « Détail trimestre » dans le classeur." type="5" refreshedVersion="0" background="1">
    <dbPr connection="Provider=Microsoft.Mashup.OleDb.1;Data Source=$Workbook$;Location=&quot;Détail trimestre&quot;;Extended Properties=&quot;&quot;" command="SELECT * FROM [Détail trimestre]"/>
  </connection>
  <connection id="5" xr16:uid="{899EAB8F-C7D4-432F-A3C5-316C469805AB}" keepAlive="1" name="Requête - Final mois" description="Connexion à la requête « Final mois » dans le classeur." type="5" refreshedVersion="6" background="1" saveData="1">
    <dbPr connection="Provider=Microsoft.Mashup.OleDb.1;Data Source=$Workbook$;Location=&quot;Final mois&quot;;Extended Properties=&quot;&quot;" command="SELECT * FROM [Final mois]"/>
  </connection>
  <connection id="6" xr16:uid="{8AC3F498-7D88-46C7-8773-1B5FE71F6657}" keepAlive="1" name="Requête - Final trimestre" description="Connexion à la requête « Final trimestre » dans le classeur." type="5" refreshedVersion="6" background="1" saveData="1">
    <dbPr connection="Provider=Microsoft.Mashup.OleDb.1;Data Source=$Workbook$;Location=&quot;Final trimestre&quot;;Extended Properties=&quot;&quot;" command="SELECT * FROM [Final trimestre]"/>
  </connection>
  <connection id="7" xr16:uid="{B4F51B40-D124-48ED-AF31-E157A24DCBC6}" keepAlive="1" name="Requête - Tableau1" description="Connexion à la requête « Tableau1 » dans le classeur." type="5" refreshedVersion="0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<sst xmlns="http://schemas.openxmlformats.org/spreadsheetml/2006/main" count="102" uniqueCount="69">
  <si>
    <t>mouvant</t>
  </si>
  <si>
    <t>montant mensuel</t>
  </si>
  <si>
    <t>OPE 1</t>
  </si>
  <si>
    <t>OPE 2</t>
  </si>
  <si>
    <t>OPE 3</t>
  </si>
  <si>
    <t>OPE 4</t>
  </si>
  <si>
    <t>OPE 5</t>
  </si>
  <si>
    <t>OPE 6</t>
  </si>
  <si>
    <t>OPE 7</t>
  </si>
  <si>
    <t>VARIABLES</t>
  </si>
  <si>
    <t>FIXES</t>
  </si>
  <si>
    <t>montant au démarrage</t>
  </si>
  <si>
    <t>a répartir de façon linéaire  à M+1 de la date de démarrage</t>
  </si>
  <si>
    <t>A calculer en automatique en fonction des variables</t>
  </si>
  <si>
    <t>montant trimestriel</t>
  </si>
  <si>
    <t>EXEMPLE Opération1 Formule trouvée  (et qui marche) pour le montant au démarrage puis pour une mensualité linéaire à répartir sur le nombre de mois</t>
  </si>
  <si>
    <t>VRAI CALCUL A VOIR</t>
  </si>
  <si>
    <t>Maintenant,  OPERATION 1 (et pour les autres) j'aimerais que le calcul fasse une répartition par trimestre et non pas par mois: pour une date de départ à JUIL21 comme calculé</t>
  </si>
  <si>
    <t>taux de répartition par trimestre</t>
  </si>
  <si>
    <t>date de départ opération</t>
  </si>
  <si>
    <t>date départ pour  trim</t>
  </si>
  <si>
    <t>date pour prise en compte TRIMestre</t>
  </si>
  <si>
    <t>durée opération en mois</t>
  </si>
  <si>
    <t>durée de l'opération en nombre de trimestres</t>
  </si>
  <si>
    <t>date de fin opération</t>
  </si>
  <si>
    <t>Opération</t>
  </si>
  <si>
    <t>Montant à répartir</t>
  </si>
  <si>
    <t>Montant initial</t>
  </si>
  <si>
    <t>Date départ</t>
  </si>
  <si>
    <t>Durée mois</t>
  </si>
  <si>
    <t>2021-05</t>
  </si>
  <si>
    <t>2021-06</t>
  </si>
  <si>
    <t>2021-07</t>
  </si>
  <si>
    <t>2021-08</t>
  </si>
  <si>
    <t>2021-09</t>
  </si>
  <si>
    <t>2021-10</t>
  </si>
  <si>
    <t>2021-11</t>
  </si>
  <si>
    <t>2021-12</t>
  </si>
  <si>
    <t>2022-01</t>
  </si>
  <si>
    <t>2022-02</t>
  </si>
  <si>
    <t>2022-03</t>
  </si>
  <si>
    <t>2022-04</t>
  </si>
  <si>
    <t>2022-05</t>
  </si>
  <si>
    <t>2022-06</t>
  </si>
  <si>
    <t>2022-07</t>
  </si>
  <si>
    <t>2022-08</t>
  </si>
  <si>
    <t>2022-09</t>
  </si>
  <si>
    <t>2022-10</t>
  </si>
  <si>
    <t>2022-11</t>
  </si>
  <si>
    <t>2022-12</t>
  </si>
  <si>
    <t>2023-01</t>
  </si>
  <si>
    <t>2023-02</t>
  </si>
  <si>
    <t>2023-03</t>
  </si>
  <si>
    <t>2023-04</t>
  </si>
  <si>
    <t>2023-05</t>
  </si>
  <si>
    <t>2023-06</t>
  </si>
  <si>
    <t>2023-07</t>
  </si>
  <si>
    <t>2023-08</t>
  </si>
  <si>
    <t>2021-04</t>
  </si>
  <si>
    <t>2021-T2</t>
  </si>
  <si>
    <t>2021-T3</t>
  </si>
  <si>
    <t>2021-T4</t>
  </si>
  <si>
    <t>2022-T1</t>
  </si>
  <si>
    <t>2022-T2</t>
  </si>
  <si>
    <t>2022-T3</t>
  </si>
  <si>
    <t>2022-T4</t>
  </si>
  <si>
    <t>2023-T1</t>
  </si>
  <si>
    <t>2023-T2</t>
  </si>
  <si>
    <t>2023-T3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</si>
</sst>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43" formatCode="_-* #,##0.00_-;\-* #,##0.00_-;_-* &quot;-&quot;??_-;_-@_-"/>
    <numFmt numFmtId="164" formatCode="_-* #,##0_-;\-* #,##0_-;_-* &quot;-&quot;??_-;_-@_-"/>
  </numFmts>
  <fonts count="1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5" fillId="0" borderId="0" applyFont="0" applyFill="0" applyBorder="0" applyAlignment="0" applyProtection="0"/>
  </cellStyleXfs>
  <cellXfs count="44">
    <xf numFmtId="0" fontId="0" fillId="0" borderId="0" xfId="0"/>
    <xf numFmtId="17" fontId="0" fillId="2" borderId="0" xfId="0" applyNumberFormat="1" applyFill="1"/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wrapText="1"/>
    </xf>
    <xf numFmtId="0" fontId="0" fillId="0" borderId="1" xfId="0" applyBorder="1"/>
    <xf numFmtId="17" fontId="3" fillId="0" borderId="1" xfId="0" applyNumberFormat="1" applyFont="1" applyBorder="1"/>
    <xf numFmtId="0" fontId="3" fillId="0" borderId="1" xfId="0" applyFont="1" applyBorder="1"/>
    <xf numFmtId="0" fontId="1" fillId="0" borderId="1" xfId="0" applyFont="1" applyBorder="1" applyAlignment="1">
      <alignment horizontal="center" vertical="center"/>
    </xf>
    <xf numFmtId="1" fontId="0" fillId="0" borderId="0" xfId="0" applyNumberFormat="1"/>
    <xf numFmtId="0" fontId="1" fillId="0" borderId="1" xfId="0" applyFont="1" applyBorder="1" applyAlignment="1">
      <alignment horizontal="center" wrapText="1"/>
    </xf>
    <xf numFmtId="0" fontId="2" fillId="0" borderId="0" xfId="0" applyFont="1" applyBorder="1" applyAlignment="1">
      <alignment horizontal="center"/>
    </xf>
    <xf numFmtId="0" fontId="0" fillId="0" borderId="0" xfId="0" applyBorder="1"/>
    <xf numFmtId="0" fontId="0" fillId="4" borderId="0" xfId="0" applyFill="1"/>
    <xf numFmtId="0" fontId="6" fillId="4" borderId="1" xfId="0" applyFont="1" applyFill="1" applyBorder="1" applyAlignment="1">
      <alignment horizontal="center" wrapText="1"/>
    </xf>
    <xf numFmtId="2" fontId="7" fillId="0" borderId="0" xfId="0" applyNumberFormat="1" applyFont="1"/>
    <xf numFmtId="1" fontId="2" fillId="0" borderId="0" xfId="0" applyNumberFormat="1" applyFont="1"/>
    <xf numFmtId="1" fontId="3" fillId="0" borderId="1" xfId="0" applyNumberFormat="1" applyFont="1" applyBorder="1"/>
    <xf numFmtId="164" fontId="0" fillId="0" borderId="1" xfId="1" applyNumberFormat="1" applyFont="1" applyBorder="1"/>
    <xf numFmtId="2" fontId="0" fillId="4" borderId="0" xfId="0" applyNumberFormat="1" applyFill="1"/>
    <xf numFmtId="1" fontId="2" fillId="3" borderId="0" xfId="0" applyNumberFormat="1" applyFont="1" applyFill="1"/>
    <xf numFmtId="1" fontId="2" fillId="5" borderId="0" xfId="0" applyNumberFormat="1" applyFont="1" applyFill="1"/>
    <xf numFmtId="17" fontId="3" fillId="6" borderId="1" xfId="0" applyNumberFormat="1" applyFont="1" applyFill="1" applyBorder="1"/>
    <xf numFmtId="0" fontId="3" fillId="6" borderId="1" xfId="0" applyFont="1" applyFill="1" applyBorder="1"/>
    <xf numFmtId="1" fontId="3" fillId="6" borderId="1" xfId="0" applyNumberFormat="1" applyFont="1" applyFill="1" applyBorder="1"/>
    <xf numFmtId="0" fontId="0" fillId="6" borderId="1" xfId="0" applyFill="1" applyBorder="1"/>
    <xf numFmtId="164" fontId="0" fillId="6" borderId="1" xfId="1" applyNumberFormat="1" applyFont="1" applyFill="1" applyBorder="1"/>
    <xf numFmtId="2" fontId="0" fillId="6" borderId="1" xfId="0" applyNumberFormat="1" applyFill="1" applyBorder="1"/>
    <xf numFmtId="0" fontId="2" fillId="0" borderId="0" xfId="0" applyFont="1"/>
    <xf numFmtId="2" fontId="0" fillId="6" borderId="1" xfId="0" applyNumberFormat="1" applyFill="1" applyBorder="1" applyAlignment="1">
      <alignment horizontal="right"/>
    </xf>
    <xf numFmtId="43" fontId="0" fillId="0" borderId="4" xfId="1" applyNumberFormat="1" applyFont="1" applyBorder="1" applyAlignment="1">
      <alignment horizontal="right"/>
    </xf>
    <xf numFmtId="43" fontId="0" fillId="0" borderId="1" xfId="1" applyNumberFormat="1" applyFont="1" applyBorder="1" applyAlignment="1">
      <alignment horizontal="right"/>
    </xf>
    <xf numFmtId="2" fontId="2" fillId="0" borderId="1" xfId="0" applyNumberFormat="1" applyFont="1" applyBorder="1" applyAlignment="1">
      <alignment horizontal="right"/>
    </xf>
    <xf numFmtId="0" fontId="1" fillId="0" borderId="1" xfId="0" applyFont="1" applyBorder="1" applyAlignment="1">
      <alignment horizontal="center" vertical="center" wrapText="1"/>
    </xf>
    <xf numFmtId="17" fontId="0" fillId="0" borderId="0" xfId="0" applyNumberFormat="1"/>
    <xf numFmtId="0" fontId="0" fillId="0" borderId="0" xfId="0" applyNumberFormat="1"/>
    <xf numFmtId="2" fontId="0" fillId="0" borderId="0" xfId="0" applyNumberFormat="1"/>
    <xf numFmtId="14" fontId="0" fillId="0" borderId="0" xfId="0" applyNumberFormat="1"/>
    <xf numFmtId="0" fontId="0" fillId="0" borderId="0" xfId="0" applyAlignment="1">
      <alignment vertical="top" wrapText="1"/>
    </xf>
    <xf numFmtId="0" fontId="4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8" fillId="3" borderId="0" xfId="0" applyFont="1" applyFill="1" applyAlignment="1">
      <alignment horizontal="center"/>
    </xf>
    <xf numFmtId="0" fontId="8" fillId="5" borderId="0" xfId="0" applyFont="1" applyFill="1" applyAlignment="1">
      <alignment horizontal="center" wrapText="1"/>
    </xf>
  </cellXfs>
  <cellStyles count="2">
    <cellStyle name="Milliers" xfId="1" builtinId="3"/>
    <cellStyle name="Normal" xfId="0" builtinId="0"/>
  </cellStyles>
  <dxfs count="48">
    <dxf>
      <alignment horizontal="general" vertical="top" textRotation="0" wrapText="1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19" formatCode="dd/mm/yyyy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19" formatCode="dd/mm/yyyy"/>
    </dxf>
    <dxf>
      <alignment horizontal="general" vertical="top" textRotation="0" wrapText="1" indent="0" justifyLastLine="0" shrinkToFit="0" readingOrder="0"/>
    </dxf>
    <dxf>
      <numFmt numFmtId="0" formatCode="General"/>
    </dxf>
    <dxf>
      <numFmt numFmtId="22" formatCode="mmm\-yy"/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C008BD3C-33B0-4F6A-AC41-BD9772E88313}">
      <tableStyleElement type="wholeTable" dxfId="47"/>
      <tableStyleElement type="headerRow" dxfId="46"/>
      <tableStyleElement type="totalRow" dxfId="4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5" xr16:uid="{4C922D41-1862-44CB-961B-0A4EBE1B1C01}" autoFormatId="16" applyNumberFormats="0" applyBorderFormats="0" applyFontFormats="0" applyPatternFormats="0" applyAlignmentFormats="0" applyWidthHeightFormats="0">
  <queryTableRefresh nextId="39">
    <queryTableFields count="34">
      <queryTableField id="1" name="Opération" tableColumnId="1"/>
      <queryTableField id="31" name="Montant initial" tableColumnId="31"/>
      <queryTableField id="32" name="Montant à répartir" tableColumnId="32"/>
      <queryTableField id="33" name="Date départ" tableColumnId="33"/>
      <queryTableField id="34" name="Durée mois" tableColumnId="34"/>
      <queryTableField id="2" name="2021-04" tableColumnId="2"/>
      <queryTableField id="3" name="2021-05" tableColumnId="3"/>
      <queryTableField id="4" name="2021-06" tableColumnId="4"/>
      <queryTableField id="5" name="2021-07" tableColumnId="5"/>
      <queryTableField id="6" name="2021-08" tableColumnId="6"/>
      <queryTableField id="7" name="2021-09" tableColumnId="7"/>
      <queryTableField id="8" name="2021-10" tableColumnId="8"/>
      <queryTableField id="9" name="2021-11" tableColumnId="9"/>
      <queryTableField id="10" name="2021-12" tableColumnId="10"/>
      <queryTableField id="11" name="2022-01" tableColumnId="11"/>
      <queryTableField id="12" name="2022-02" tableColumnId="12"/>
      <queryTableField id="13" name="2022-03" tableColumnId="13"/>
      <queryTableField id="14" name="2022-04" tableColumnId="14"/>
      <queryTableField id="15" name="2022-05" tableColumnId="15"/>
      <queryTableField id="16" name="2022-06" tableColumnId="16"/>
      <queryTableField id="17" name="2022-07" tableColumnId="17"/>
      <queryTableField id="18" name="2022-08" tableColumnId="18"/>
      <queryTableField id="19" name="2022-09" tableColumnId="19"/>
      <queryTableField id="20" name="2022-10" tableColumnId="20"/>
      <queryTableField id="21" name="2022-11" tableColumnId="21"/>
      <queryTableField id="22" name="2022-12" tableColumnId="22"/>
      <queryTableField id="23" name="2023-01" tableColumnId="23"/>
      <queryTableField id="24" name="2023-02" tableColumnId="24"/>
      <queryTableField id="25" name="2023-03" tableColumnId="25"/>
      <queryTableField id="26" name="2023-04" tableColumnId="26"/>
      <queryTableField id="27" name="2023-05" tableColumnId="27"/>
      <queryTableField id="28" name="2023-06" tableColumnId="28"/>
      <queryTableField id="29" name="2023-07" tableColumnId="29"/>
      <queryTableField id="30" name="2023-08" tableColumnId="30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adjustColumnWidth="0" connectionId="6" xr16:uid="{88F2DEA8-538F-4F66-9B5D-8DF3F9DF1AD5}" autoFormatId="16" applyNumberFormats="0" applyBorderFormats="0" applyFontFormats="0" applyPatternFormats="0" applyAlignmentFormats="0" applyWidthHeightFormats="0">
  <queryTableRefresh nextId="16">
    <queryTableFields count="15">
      <queryTableField id="1" name="Opération" tableColumnId="1"/>
      <queryTableField id="2" name="Montant initial" tableColumnId="2"/>
      <queryTableField id="3" name="Montant à répartir" tableColumnId="3"/>
      <queryTableField id="4" name="Date départ" tableColumnId="4"/>
      <queryTableField id="5" name="Durée mois" tableColumnId="5"/>
      <queryTableField id="6" name="2021-T2" tableColumnId="6"/>
      <queryTableField id="7" name="2021-T3" tableColumnId="7"/>
      <queryTableField id="8" name="2021-T4" tableColumnId="8"/>
      <queryTableField id="9" name="2022-T1" tableColumnId="9"/>
      <queryTableField id="10" name="2022-T2" tableColumnId="10"/>
      <queryTableField id="11" name="2022-T3" tableColumnId="11"/>
      <queryTableField id="12" name="2022-T4" tableColumnId="12"/>
      <queryTableField id="13" name="2023-T1" tableColumnId="13"/>
      <queryTableField id="14" name="2023-T2" tableColumnId="14"/>
      <queryTableField id="15" name="2023-T3" tableColumnId="15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9ED12E2-8316-463B-A27F-8BEEE2A8C787}" name="Tableau1" displayName="Tableau1" ref="A18:E25" totalsRowShown="0">
  <autoFilter ref="A18:E25" xr:uid="{7E6AD145-CC47-493E-90A0-47B7872B331D}"/>
  <tableColumns count="5">
    <tableColumn id="1" xr3:uid="{B9C35033-BC72-4E67-BFAD-A4A1EB2EA2AF}" name="Opération"/>
    <tableColumn id="2" xr3:uid="{79EEDB5A-83AF-4425-8B4B-825FAB9FC378}" name="Montant initial"/>
    <tableColumn id="3" xr3:uid="{42983558-2465-4571-B8CD-F08D989DA6A7}" name="Montant à répartir"/>
    <tableColumn id="4" xr3:uid="{45064340-6E16-44DD-8C28-D2B875BE50B8}" name="Date départ" dataDxfId="44"/>
    <tableColumn id="5" xr3:uid="{CE8E1834-01B8-4EE5-9EB2-7A87514EB548}" name="Durée mois" dataDxfId="43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D3B1616-2F74-424E-A61B-B8F0CA905139}" name="Final_mois" displayName="Final_mois" ref="A1:AH8" tableType="queryTable" totalsRowShown="0" headerRowDxfId="42">
  <autoFilter ref="A1:AH8" xr:uid="{694C34B5-903B-4ABB-96D6-20538135521E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</autoFilter>
  <tableColumns count="34">
    <tableColumn id="1" xr3:uid="{1B537A36-F994-4BB2-8F07-49366A2A2310}" uniqueName="1" name="Opération" queryTableFieldId="1"/>
    <tableColumn id="31" xr3:uid="{1F4364B8-EDF0-439C-ADE7-B8611C1BE7EA}" uniqueName="31" name="Montant initial" queryTableFieldId="31"/>
    <tableColumn id="32" xr3:uid="{AA997858-3BF8-433B-A457-46E4264527A8}" uniqueName="32" name="Montant à répartir" queryTableFieldId="32"/>
    <tableColumn id="33" xr3:uid="{8E08B9B3-C797-4E59-B9B9-B55D66A971CC}" uniqueName="33" name="Date départ" queryTableFieldId="33" dataDxfId="41"/>
    <tableColumn id="34" xr3:uid="{A4779DC6-3861-496C-A29E-3FE29789D751}" uniqueName="34" name="Durée mois" queryTableFieldId="34"/>
    <tableColumn id="2" xr3:uid="{767153C6-6282-47F9-BB30-B0A21151FFC3}" uniqueName="2" name="2021-04" queryTableFieldId="2" dataDxfId="40"/>
    <tableColumn id="3" xr3:uid="{60F268B4-D68B-4B59-850B-4B49969C613F}" uniqueName="3" name="2021-05" queryTableFieldId="3" dataDxfId="39"/>
    <tableColumn id="4" xr3:uid="{A1329520-840B-4FDA-81A0-CF7ACE7C0F85}" uniqueName="4" name="2021-06" queryTableFieldId="4" dataDxfId="38"/>
    <tableColumn id="5" xr3:uid="{1C23A81C-DD24-439F-9D13-888F82532AF5}" uniqueName="5" name="2021-07" queryTableFieldId="5" dataDxfId="37"/>
    <tableColumn id="6" xr3:uid="{1583AE10-3B36-407F-A534-C7483B1F5B6A}" uniqueName="6" name="2021-08" queryTableFieldId="6" dataDxfId="36"/>
    <tableColumn id="7" xr3:uid="{87B6380E-626E-4670-AA17-1AC2FCB53633}" uniqueName="7" name="2021-09" queryTableFieldId="7" dataDxfId="35"/>
    <tableColumn id="8" xr3:uid="{0CEF5608-B724-4967-99FA-7166A9196F9D}" uniqueName="8" name="2021-10" queryTableFieldId="8" dataDxfId="34"/>
    <tableColumn id="9" xr3:uid="{912C1824-4239-43D8-9C53-F21371E95F7D}" uniqueName="9" name="2021-11" queryTableFieldId="9" dataDxfId="33"/>
    <tableColumn id="10" xr3:uid="{2BF421CA-EBDF-40D8-8B57-3B8FB8CBC8DF}" uniqueName="10" name="2021-12" queryTableFieldId="10" dataDxfId="32"/>
    <tableColumn id="11" xr3:uid="{24488F44-CD30-4469-B672-96778CA56444}" uniqueName="11" name="2022-01" queryTableFieldId="11" dataDxfId="31"/>
    <tableColumn id="12" xr3:uid="{E4B3A003-9993-4B81-B517-BA39C8C8B6EF}" uniqueName="12" name="2022-02" queryTableFieldId="12" dataDxfId="30"/>
    <tableColumn id="13" xr3:uid="{A2C3C745-587A-4AEB-99B7-EF6FC39BF054}" uniqueName="13" name="2022-03" queryTableFieldId="13" dataDxfId="29"/>
    <tableColumn id="14" xr3:uid="{59EA35C3-410F-4264-B598-231D9DB83A14}" uniqueName="14" name="2022-04" queryTableFieldId="14" dataDxfId="28"/>
    <tableColumn id="15" xr3:uid="{0AA48B10-8FFF-431B-947C-F84FD9D98F68}" uniqueName="15" name="2022-05" queryTableFieldId="15" dataDxfId="27"/>
    <tableColumn id="16" xr3:uid="{8B35398C-2BDF-4271-A5F9-E88CEBC7E76B}" uniqueName="16" name="2022-06" queryTableFieldId="16" dataDxfId="26"/>
    <tableColumn id="17" xr3:uid="{1096F2AC-7F43-43B7-8A43-905A3F7A2072}" uniqueName="17" name="2022-07" queryTableFieldId="17" dataDxfId="25"/>
    <tableColumn id="18" xr3:uid="{9586693E-F21D-4BD0-9A6D-B1A72D16A031}" uniqueName="18" name="2022-08" queryTableFieldId="18" dataDxfId="24"/>
    <tableColumn id="19" xr3:uid="{598E6198-2C67-4D41-B80C-3D01D97B646C}" uniqueName="19" name="2022-09" queryTableFieldId="19" dataDxfId="23"/>
    <tableColumn id="20" xr3:uid="{7EA9F8E3-BA64-49E4-AF22-8F546E1EA684}" uniqueName="20" name="2022-10" queryTableFieldId="20" dataDxfId="22"/>
    <tableColumn id="21" xr3:uid="{2D2D154A-5A48-49D0-ABE0-E831E97B4FB5}" uniqueName="21" name="2022-11" queryTableFieldId="21" dataDxfId="21"/>
    <tableColumn id="22" xr3:uid="{94AB12CE-3466-4C53-8E0C-565D491FA1DA}" uniqueName="22" name="2022-12" queryTableFieldId="22" dataDxfId="20"/>
    <tableColumn id="23" xr3:uid="{938400E6-C8A0-490B-92E5-69C497F1282C}" uniqueName="23" name="2023-01" queryTableFieldId="23" dataDxfId="19"/>
    <tableColumn id="24" xr3:uid="{1675FD3E-C2CA-426B-8A7F-7956BE8024F6}" uniqueName="24" name="2023-02" queryTableFieldId="24" dataDxfId="18"/>
    <tableColumn id="25" xr3:uid="{CBB61792-0722-47E3-B6A0-696CE687B255}" uniqueName="25" name="2023-03" queryTableFieldId="25" dataDxfId="17"/>
    <tableColumn id="26" xr3:uid="{221503A2-D352-4D1D-9DDC-13BA3743EF0C}" uniqueName="26" name="2023-04" queryTableFieldId="26" dataDxfId="16"/>
    <tableColumn id="27" xr3:uid="{C48EB3F8-A66A-4FD0-885F-A11085F96570}" uniqueName="27" name="2023-05" queryTableFieldId="27" dataDxfId="15"/>
    <tableColumn id="28" xr3:uid="{F6F59D72-EC93-484C-97BF-A26D5298EBDF}" uniqueName="28" name="2023-06" queryTableFieldId="28" dataDxfId="14"/>
    <tableColumn id="29" xr3:uid="{70A30F6F-BEA7-4821-97D6-6170860CED27}" uniqueName="29" name="2023-07" queryTableFieldId="29" dataDxfId="13"/>
    <tableColumn id="30" xr3:uid="{4616C3A4-AACF-4568-9A40-E9295B52CFB5}" uniqueName="30" name="2023-08" queryTableFieldId="30" dataDxfId="12"/>
  </tableColumns>
  <tableStyleInfo name="Jean-Eric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3DA379E-E015-465E-9C3B-D454C76F69CC}" name="Final_trimestre" displayName="Final_trimestre" ref="A13:O20" tableType="queryTable" totalsRowShown="0" headerRowDxfId="0">
  <autoFilter ref="A13:O20" xr:uid="{0899C277-5314-4F32-BFD7-960EC3CB6EB1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" xr3:uid="{16A1745F-CDAE-4497-89E1-9532F029B541}" uniqueName="1" name="Opération" queryTableFieldId="1"/>
    <tableColumn id="2" xr3:uid="{9F7B8A7B-7DBD-4A12-BDEC-145CC193BB7E}" uniqueName="2" name="Montant initial" queryTableFieldId="2"/>
    <tableColumn id="3" xr3:uid="{A6AAF70C-0FF0-4544-B47C-EAC68BABC3A7}" uniqueName="3" name="Montant à répartir" queryTableFieldId="3"/>
    <tableColumn id="4" xr3:uid="{434FCCFF-9086-402F-8035-F661DD0833D6}" uniqueName="4" name="Date départ" queryTableFieldId="4" dataDxfId="11"/>
    <tableColumn id="5" xr3:uid="{8B87F43F-21FA-4234-B27C-CD247F3C6D52}" uniqueName="5" name="Durée mois" queryTableFieldId="5"/>
    <tableColumn id="6" xr3:uid="{FE533E55-34AE-4E05-84AC-8D04D46D712E}" uniqueName="6" name="2021-T2" queryTableFieldId="6" dataDxfId="10"/>
    <tableColumn id="7" xr3:uid="{F35CDFB5-6ED8-409B-8D1F-33D6F0E9898C}" uniqueName="7" name="2021-T3" queryTableFieldId="7" dataDxfId="9"/>
    <tableColumn id="8" xr3:uid="{C41ED3F2-9934-417C-A42D-AE37351104B5}" uniqueName="8" name="2021-T4" queryTableFieldId="8" dataDxfId="8"/>
    <tableColumn id="9" xr3:uid="{156DDBF1-09C7-45DD-9CCE-5351FF3E40D3}" uniqueName="9" name="2022-T1" queryTableFieldId="9" dataDxfId="7"/>
    <tableColumn id="10" xr3:uid="{FA79A209-8AC0-43C2-BAA8-E4191D9151DC}" uniqueName="10" name="2022-T2" queryTableFieldId="10" dataDxfId="6"/>
    <tableColumn id="11" xr3:uid="{4A0B5471-15FC-4240-BBE9-97297BECE89A}" uniqueName="11" name="2022-T3" queryTableFieldId="11" dataDxfId="5"/>
    <tableColumn id="12" xr3:uid="{CA4241F2-5BBB-4A0B-B5BD-B14420F8FCB5}" uniqueName="12" name="2022-T4" queryTableFieldId="12" dataDxfId="4"/>
    <tableColumn id="13" xr3:uid="{78C6ACC6-D6DB-49E9-8AD1-3D73E732B5B3}" uniqueName="13" name="2023-T1" queryTableFieldId="13" dataDxfId="3"/>
    <tableColumn id="14" xr3:uid="{20485EA4-0188-482E-96B7-7DD3836890E9}" uniqueName="14" name="2023-T2" queryTableFieldId="14" dataDxfId="2"/>
    <tableColumn id="15" xr3:uid="{0ACC4C6D-CC5B-461C-B8C3-972D5E8928FF}" uniqueName="15" name="2023-T3" queryTableFieldId="15" dataDxfId="1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3F02F4-4611-4048-92CC-F820DD3562E7}">
  <dimension ref="A3:AQ25"/>
  <sheetViews>
    <sheetView topLeftCell="A3" zoomScaleNormal="100" workbookViewId="0">
      <selection activeCell="G17" sqref="G17"/>
    </sheetView>
  </sheetViews>
  <sheetFormatPr baseColWidth="10" defaultColWidth="11.42578125" defaultRowHeight="15" x14ac:dyDescent="0.25"/>
  <cols>
    <col min="1" max="1" width="12.140625" customWidth="1"/>
    <col min="2" max="2" width="18.7109375" customWidth="1"/>
    <col min="3" max="3" width="19.28515625" customWidth="1"/>
    <col min="4" max="4" width="15" customWidth="1"/>
    <col min="5" max="5" width="13.28515625" customWidth="1"/>
    <col min="6" max="6" width="12.28515625" customWidth="1"/>
    <col min="7" max="7" width="17.140625" customWidth="1"/>
    <col min="8" max="8" width="10.7109375" bestFit="1" customWidth="1"/>
    <col min="9" max="9" width="13.28515625" customWidth="1"/>
    <col min="10" max="10" width="10.140625" customWidth="1"/>
    <col min="11" max="11" width="8.5703125" customWidth="1"/>
    <col min="12" max="12" width="13.85546875" customWidth="1"/>
    <col min="13" max="13" width="11.42578125" customWidth="1"/>
  </cols>
  <sheetData>
    <row r="3" spans="1:43" ht="15.75" thickBot="1" x14ac:dyDescent="0.3">
      <c r="B3" s="38" t="s">
        <v>9</v>
      </c>
      <c r="C3" s="38"/>
      <c r="D3" s="38"/>
      <c r="E3" s="38"/>
      <c r="F3" s="38"/>
      <c r="G3" s="38"/>
      <c r="H3" s="39" t="s">
        <v>10</v>
      </c>
      <c r="I3" s="39"/>
      <c r="J3" s="39"/>
      <c r="K3" s="10"/>
    </row>
    <row r="4" spans="1:43" ht="75.75" thickBot="1" x14ac:dyDescent="0.3">
      <c r="B4" s="7" t="s">
        <v>0</v>
      </c>
      <c r="C4" s="7"/>
      <c r="D4" s="7"/>
      <c r="E4" s="7" t="s">
        <v>0</v>
      </c>
      <c r="F4" s="7"/>
      <c r="G4" s="7" t="s">
        <v>0</v>
      </c>
      <c r="H4" s="2" t="s">
        <v>11</v>
      </c>
      <c r="I4" s="3" t="s">
        <v>12</v>
      </c>
      <c r="J4" s="3" t="s">
        <v>1</v>
      </c>
      <c r="K4" s="3" t="s">
        <v>14</v>
      </c>
      <c r="L4" s="13" t="s">
        <v>18</v>
      </c>
      <c r="M4" s="40" t="s">
        <v>13</v>
      </c>
      <c r="N4" s="40"/>
      <c r="O4" s="40"/>
      <c r="P4" s="40"/>
      <c r="Q4" s="40"/>
      <c r="R4" s="40"/>
      <c r="S4" s="40"/>
      <c r="T4" s="41"/>
    </row>
    <row r="5" spans="1:43" ht="56.45" customHeight="1" x14ac:dyDescent="0.25">
      <c r="B5" s="9" t="s">
        <v>19</v>
      </c>
      <c r="C5" s="9" t="s">
        <v>20</v>
      </c>
      <c r="D5" s="9" t="s">
        <v>21</v>
      </c>
      <c r="E5" s="9" t="s">
        <v>22</v>
      </c>
      <c r="F5" s="9" t="s">
        <v>23</v>
      </c>
      <c r="G5" s="9" t="s">
        <v>24</v>
      </c>
      <c r="H5" s="32"/>
      <c r="I5" s="4"/>
      <c r="J5" s="4"/>
      <c r="K5" s="11"/>
      <c r="L5" s="12"/>
      <c r="M5" s="1">
        <v>44256</v>
      </c>
      <c r="N5" s="1">
        <v>44287</v>
      </c>
      <c r="O5" s="1">
        <v>44317</v>
      </c>
      <c r="P5" s="1">
        <v>44348</v>
      </c>
      <c r="Q5" s="1">
        <v>44378</v>
      </c>
      <c r="R5" s="1">
        <v>44409</v>
      </c>
      <c r="S5" s="1">
        <v>44440</v>
      </c>
      <c r="T5" s="1">
        <v>44470</v>
      </c>
      <c r="U5" s="1">
        <v>44501</v>
      </c>
      <c r="V5" s="1">
        <v>44531</v>
      </c>
      <c r="W5" s="1">
        <v>44562</v>
      </c>
      <c r="X5" s="1">
        <v>44593</v>
      </c>
      <c r="Y5" s="1">
        <v>44621</v>
      </c>
      <c r="Z5" s="1">
        <v>44652</v>
      </c>
      <c r="AA5" s="1">
        <v>44682</v>
      </c>
      <c r="AB5" s="1">
        <v>44713</v>
      </c>
      <c r="AC5" s="1">
        <v>44743</v>
      </c>
      <c r="AD5" s="1">
        <v>44774</v>
      </c>
      <c r="AE5" s="1">
        <v>44805</v>
      </c>
      <c r="AF5" s="1">
        <v>44835</v>
      </c>
      <c r="AG5" s="1">
        <v>44866</v>
      </c>
      <c r="AH5" s="1">
        <v>44896</v>
      </c>
      <c r="AI5" s="1">
        <v>44927</v>
      </c>
      <c r="AJ5" s="1">
        <v>44958</v>
      </c>
      <c r="AK5" s="1">
        <v>44986</v>
      </c>
      <c r="AL5" s="1">
        <v>45017</v>
      </c>
      <c r="AM5" s="1">
        <v>45047</v>
      </c>
      <c r="AN5" s="1">
        <v>45078</v>
      </c>
      <c r="AO5" s="1">
        <v>45108</v>
      </c>
      <c r="AP5" s="1">
        <v>45139</v>
      </c>
    </row>
    <row r="6" spans="1:43" ht="15.75" x14ac:dyDescent="0.25">
      <c r="A6" s="4" t="s">
        <v>2</v>
      </c>
      <c r="B6" s="21">
        <v>44287</v>
      </c>
      <c r="C6" s="21">
        <f>EDATE(B6,1)</f>
        <v>44317</v>
      </c>
      <c r="D6" s="21">
        <f>EDATE(B6,3)</f>
        <v>44378</v>
      </c>
      <c r="E6" s="22">
        <v>24</v>
      </c>
      <c r="F6" s="23">
        <f>+E6/3</f>
        <v>8</v>
      </c>
      <c r="G6" s="21">
        <f>EDATE(B6,E6)</f>
        <v>45017</v>
      </c>
      <c r="H6" s="24">
        <v>300</v>
      </c>
      <c r="I6" s="24">
        <v>500</v>
      </c>
      <c r="J6" s="25">
        <f>I6/E6</f>
        <v>20.833333333333332</v>
      </c>
      <c r="K6" s="28">
        <f>+I6/F6</f>
        <v>62.5</v>
      </c>
      <c r="L6" s="26">
        <f>+K6/F6</f>
        <v>7.8125</v>
      </c>
      <c r="M6" s="15">
        <f>$H6*(M$5=$B6)+$K6*(M$5&gt;=$D6)*(M$5&lt;=$G6)</f>
        <v>0</v>
      </c>
      <c r="N6" s="15">
        <f t="shared" ref="N6:AP6" si="0">$H6*(N$5=$B6)+$J6*(N$5&gt;=$C6)*(N$5&lt;=$G6)</f>
        <v>300</v>
      </c>
      <c r="O6" s="15">
        <f t="shared" si="0"/>
        <v>20.833333333333332</v>
      </c>
      <c r="P6" s="15">
        <f t="shared" si="0"/>
        <v>20.833333333333332</v>
      </c>
      <c r="Q6" s="15">
        <f t="shared" si="0"/>
        <v>20.833333333333332</v>
      </c>
      <c r="R6" s="15">
        <f t="shared" si="0"/>
        <v>20.833333333333332</v>
      </c>
      <c r="S6" s="15">
        <f t="shared" si="0"/>
        <v>20.833333333333332</v>
      </c>
      <c r="T6" s="15">
        <f t="shared" si="0"/>
        <v>20.833333333333332</v>
      </c>
      <c r="U6" s="15">
        <f t="shared" si="0"/>
        <v>20.833333333333332</v>
      </c>
      <c r="V6" s="15">
        <f t="shared" si="0"/>
        <v>20.833333333333332</v>
      </c>
      <c r="W6" s="15">
        <f t="shared" si="0"/>
        <v>20.833333333333332</v>
      </c>
      <c r="X6" s="15">
        <f t="shared" si="0"/>
        <v>20.833333333333332</v>
      </c>
      <c r="Y6" s="15">
        <f t="shared" si="0"/>
        <v>20.833333333333332</v>
      </c>
      <c r="Z6" s="15">
        <f t="shared" si="0"/>
        <v>20.833333333333332</v>
      </c>
      <c r="AA6" s="15">
        <f t="shared" si="0"/>
        <v>20.833333333333332</v>
      </c>
      <c r="AB6" s="15">
        <f t="shared" si="0"/>
        <v>20.833333333333332</v>
      </c>
      <c r="AC6" s="15">
        <f t="shared" si="0"/>
        <v>20.833333333333332</v>
      </c>
      <c r="AD6" s="15">
        <f t="shared" si="0"/>
        <v>20.833333333333332</v>
      </c>
      <c r="AE6" s="15">
        <f t="shared" si="0"/>
        <v>20.833333333333332</v>
      </c>
      <c r="AF6" s="15">
        <f t="shared" si="0"/>
        <v>20.833333333333332</v>
      </c>
      <c r="AG6" s="15">
        <f t="shared" si="0"/>
        <v>20.833333333333332</v>
      </c>
      <c r="AH6" s="15">
        <f t="shared" si="0"/>
        <v>20.833333333333332</v>
      </c>
      <c r="AI6" s="15">
        <f t="shared" si="0"/>
        <v>20.833333333333332</v>
      </c>
      <c r="AJ6" s="15">
        <f t="shared" si="0"/>
        <v>20.833333333333332</v>
      </c>
      <c r="AK6" s="15">
        <f t="shared" si="0"/>
        <v>20.833333333333332</v>
      </c>
      <c r="AL6" s="15">
        <f t="shared" si="0"/>
        <v>20.833333333333332</v>
      </c>
      <c r="AM6" s="8">
        <f t="shared" si="0"/>
        <v>0</v>
      </c>
      <c r="AN6" s="8">
        <f t="shared" si="0"/>
        <v>0</v>
      </c>
      <c r="AO6" s="8">
        <f t="shared" si="0"/>
        <v>0</v>
      </c>
      <c r="AP6" s="8">
        <f t="shared" si="0"/>
        <v>0</v>
      </c>
      <c r="AQ6" s="14">
        <f>SUM(M6:AP6)</f>
        <v>800.00000000000034</v>
      </c>
    </row>
    <row r="7" spans="1:43" ht="15.75" x14ac:dyDescent="0.25">
      <c r="A7" s="4" t="s">
        <v>3</v>
      </c>
      <c r="B7" s="5">
        <v>44348</v>
      </c>
      <c r="C7" s="5">
        <f t="shared" ref="C7:C12" si="1">EDATE(B7,1)</f>
        <v>44378</v>
      </c>
      <c r="D7" s="5">
        <f t="shared" ref="D7:D12" si="2">EDATE(B7,3)</f>
        <v>44440</v>
      </c>
      <c r="E7" s="6">
        <v>22</v>
      </c>
      <c r="F7" s="16">
        <f t="shared" ref="F7:F12" si="3">+E7/3</f>
        <v>7.333333333333333</v>
      </c>
      <c r="G7" s="5">
        <f t="shared" ref="G7:G12" si="4">EDATE(B7,E7)</f>
        <v>45017</v>
      </c>
      <c r="H7" s="4">
        <v>300</v>
      </c>
      <c r="I7" s="4">
        <v>400</v>
      </c>
      <c r="J7" s="17">
        <f t="shared" ref="J7:J12" si="5">I7/E7</f>
        <v>18.181818181818183</v>
      </c>
      <c r="K7" s="29">
        <f t="shared" ref="K7:K12" si="6">+I7/F7</f>
        <v>54.545454545454547</v>
      </c>
      <c r="L7" s="18">
        <f t="shared" ref="L7:L12" si="7">+K7/F7</f>
        <v>7.4380165289256199</v>
      </c>
      <c r="M7" t="s">
        <v>15</v>
      </c>
      <c r="AQ7" s="8"/>
    </row>
    <row r="8" spans="1:43" ht="15.75" x14ac:dyDescent="0.25">
      <c r="A8" s="4" t="s">
        <v>4</v>
      </c>
      <c r="B8" s="5">
        <v>44317</v>
      </c>
      <c r="C8" s="5">
        <f t="shared" si="1"/>
        <v>44348</v>
      </c>
      <c r="D8" s="5">
        <f t="shared" si="2"/>
        <v>44409</v>
      </c>
      <c r="E8" s="6">
        <v>27</v>
      </c>
      <c r="F8" s="16">
        <f t="shared" si="3"/>
        <v>9</v>
      </c>
      <c r="G8" s="5">
        <f t="shared" si="4"/>
        <v>45139</v>
      </c>
      <c r="H8" s="4">
        <v>600</v>
      </c>
      <c r="I8" s="4">
        <v>700</v>
      </c>
      <c r="J8" s="17">
        <f t="shared" si="5"/>
        <v>25.925925925925927</v>
      </c>
      <c r="K8" s="30">
        <f t="shared" si="6"/>
        <v>77.777777777777771</v>
      </c>
      <c r="L8" s="18">
        <f t="shared" si="7"/>
        <v>8.6419753086419746</v>
      </c>
      <c r="M8" t="s">
        <v>17</v>
      </c>
      <c r="AQ8" s="8"/>
    </row>
    <row r="9" spans="1:43" ht="15.75" x14ac:dyDescent="0.25">
      <c r="A9" s="4" t="s">
        <v>5</v>
      </c>
      <c r="B9" s="5">
        <v>44348</v>
      </c>
      <c r="C9" s="5">
        <f t="shared" si="1"/>
        <v>44378</v>
      </c>
      <c r="D9" s="5">
        <f t="shared" si="2"/>
        <v>44440</v>
      </c>
      <c r="E9" s="6">
        <v>22</v>
      </c>
      <c r="F9" s="16">
        <f t="shared" si="3"/>
        <v>7.333333333333333</v>
      </c>
      <c r="G9" s="5">
        <f t="shared" si="4"/>
        <v>45017</v>
      </c>
      <c r="H9" s="4">
        <v>550</v>
      </c>
      <c r="I9" s="4">
        <v>650</v>
      </c>
      <c r="J9" s="17">
        <f t="shared" si="5"/>
        <v>29.545454545454547</v>
      </c>
      <c r="K9" s="30">
        <f t="shared" si="6"/>
        <v>88.63636363636364</v>
      </c>
      <c r="L9" s="18">
        <f t="shared" si="7"/>
        <v>12.086776859504134</v>
      </c>
      <c r="M9" s="1">
        <v>44256</v>
      </c>
      <c r="N9" s="1">
        <v>44287</v>
      </c>
      <c r="O9" s="1">
        <v>44317</v>
      </c>
      <c r="P9" s="1">
        <v>44348</v>
      </c>
      <c r="Q9" s="1">
        <v>44378</v>
      </c>
      <c r="R9" s="1">
        <v>44409</v>
      </c>
      <c r="S9" s="1">
        <v>44440</v>
      </c>
      <c r="T9" s="1">
        <v>44470</v>
      </c>
      <c r="U9" s="1">
        <v>44501</v>
      </c>
      <c r="V9" s="1">
        <v>44531</v>
      </c>
      <c r="W9" s="1">
        <v>44562</v>
      </c>
      <c r="X9" s="1">
        <v>44593</v>
      </c>
      <c r="Y9" s="1">
        <v>44621</v>
      </c>
      <c r="Z9" s="1">
        <v>44652</v>
      </c>
      <c r="AA9" s="1">
        <v>44682</v>
      </c>
      <c r="AB9" s="1">
        <v>44713</v>
      </c>
      <c r="AC9" s="1">
        <v>44743</v>
      </c>
      <c r="AD9" s="1">
        <v>44774</v>
      </c>
      <c r="AE9" s="1">
        <v>44805</v>
      </c>
      <c r="AF9" s="1">
        <v>44835</v>
      </c>
      <c r="AG9" s="1">
        <v>44866</v>
      </c>
      <c r="AH9" s="1">
        <v>44896</v>
      </c>
      <c r="AI9" s="1">
        <v>44927</v>
      </c>
      <c r="AJ9" s="1">
        <v>44958</v>
      </c>
      <c r="AK9" s="1">
        <v>44986</v>
      </c>
      <c r="AL9" s="1">
        <v>45017</v>
      </c>
      <c r="AM9" s="1">
        <v>45047</v>
      </c>
      <c r="AN9" s="1">
        <v>45078</v>
      </c>
      <c r="AO9" s="1">
        <v>45108</v>
      </c>
      <c r="AP9" s="1">
        <v>45139</v>
      </c>
      <c r="AQ9" s="8"/>
    </row>
    <row r="10" spans="1:43" ht="15.75" x14ac:dyDescent="0.25">
      <c r="A10" s="4" t="s">
        <v>6</v>
      </c>
      <c r="B10" s="5">
        <v>44378</v>
      </c>
      <c r="C10" s="5">
        <f t="shared" si="1"/>
        <v>44409</v>
      </c>
      <c r="D10" s="5">
        <f t="shared" si="2"/>
        <v>44470</v>
      </c>
      <c r="E10" s="6">
        <v>22</v>
      </c>
      <c r="F10" s="16">
        <f t="shared" si="3"/>
        <v>7.333333333333333</v>
      </c>
      <c r="G10" s="5">
        <f t="shared" si="4"/>
        <v>45047</v>
      </c>
      <c r="H10" s="4">
        <v>400</v>
      </c>
      <c r="I10" s="4">
        <v>500</v>
      </c>
      <c r="J10" s="17">
        <f t="shared" si="5"/>
        <v>22.727272727272727</v>
      </c>
      <c r="K10" s="30">
        <f t="shared" si="6"/>
        <v>68.181818181818187</v>
      </c>
      <c r="L10" s="18">
        <f t="shared" si="7"/>
        <v>9.2975206611570265</v>
      </c>
      <c r="M10" s="19">
        <f>$H6*(M$5=$B6)+$K6*(M$5&gt;=$D6)*(M$5&lt;=$G6)</f>
        <v>0</v>
      </c>
      <c r="N10" s="19">
        <f t="shared" ref="N10:AP10" si="8">$H6*(N$5=$B6)+$K6*(N$5&gt;=$D6)*(N$5&lt;=$G6)</f>
        <v>300</v>
      </c>
      <c r="O10" s="19">
        <f t="shared" si="8"/>
        <v>0</v>
      </c>
      <c r="P10" s="19">
        <f t="shared" si="8"/>
        <v>0</v>
      </c>
      <c r="Q10" s="19">
        <f t="shared" si="8"/>
        <v>62.5</v>
      </c>
      <c r="R10" s="19">
        <f t="shared" si="8"/>
        <v>62.5</v>
      </c>
      <c r="S10" s="19">
        <f t="shared" si="8"/>
        <v>62.5</v>
      </c>
      <c r="T10" s="19">
        <f t="shared" si="8"/>
        <v>62.5</v>
      </c>
      <c r="U10" s="19">
        <f t="shared" si="8"/>
        <v>62.5</v>
      </c>
      <c r="V10" s="19">
        <f t="shared" si="8"/>
        <v>62.5</v>
      </c>
      <c r="W10" s="19">
        <f t="shared" si="8"/>
        <v>62.5</v>
      </c>
      <c r="X10" s="19">
        <f t="shared" si="8"/>
        <v>62.5</v>
      </c>
      <c r="Y10" s="19">
        <f t="shared" si="8"/>
        <v>62.5</v>
      </c>
      <c r="Z10" s="19">
        <f t="shared" si="8"/>
        <v>62.5</v>
      </c>
      <c r="AA10" s="19">
        <f t="shared" si="8"/>
        <v>62.5</v>
      </c>
      <c r="AB10" s="19">
        <f t="shared" si="8"/>
        <v>62.5</v>
      </c>
      <c r="AC10" s="19">
        <f t="shared" si="8"/>
        <v>62.5</v>
      </c>
      <c r="AD10" s="19">
        <f t="shared" si="8"/>
        <v>62.5</v>
      </c>
      <c r="AE10" s="19">
        <f t="shared" si="8"/>
        <v>62.5</v>
      </c>
      <c r="AF10" s="19">
        <f t="shared" si="8"/>
        <v>62.5</v>
      </c>
      <c r="AG10" s="19">
        <f t="shared" si="8"/>
        <v>62.5</v>
      </c>
      <c r="AH10" s="19">
        <f t="shared" si="8"/>
        <v>62.5</v>
      </c>
      <c r="AI10" s="19">
        <f t="shared" si="8"/>
        <v>62.5</v>
      </c>
      <c r="AJ10" s="19">
        <f t="shared" si="8"/>
        <v>62.5</v>
      </c>
      <c r="AK10" s="19">
        <f t="shared" si="8"/>
        <v>62.5</v>
      </c>
      <c r="AL10" s="19">
        <f t="shared" si="8"/>
        <v>62.5</v>
      </c>
      <c r="AM10" s="19">
        <f t="shared" si="8"/>
        <v>0</v>
      </c>
      <c r="AN10" s="19">
        <f t="shared" si="8"/>
        <v>0</v>
      </c>
      <c r="AO10" s="19">
        <f t="shared" si="8"/>
        <v>0</v>
      </c>
      <c r="AP10" s="19">
        <f t="shared" si="8"/>
        <v>0</v>
      </c>
      <c r="AQ10" s="14">
        <f>SUM(M10:AP10)</f>
        <v>1675</v>
      </c>
    </row>
    <row r="11" spans="1:43" ht="15.75" x14ac:dyDescent="0.25">
      <c r="A11" s="4" t="s">
        <v>7</v>
      </c>
      <c r="B11" s="5">
        <v>44409</v>
      </c>
      <c r="C11" s="5">
        <f t="shared" si="1"/>
        <v>44440</v>
      </c>
      <c r="D11" s="5">
        <f t="shared" si="2"/>
        <v>44501</v>
      </c>
      <c r="E11" s="6">
        <v>24</v>
      </c>
      <c r="F11" s="16">
        <f t="shared" si="3"/>
        <v>8</v>
      </c>
      <c r="G11" s="5">
        <f t="shared" si="4"/>
        <v>45139</v>
      </c>
      <c r="H11" s="4">
        <v>300</v>
      </c>
      <c r="I11" s="4">
        <v>400</v>
      </c>
      <c r="J11" s="17">
        <f t="shared" si="5"/>
        <v>16.666666666666668</v>
      </c>
      <c r="K11" s="30">
        <f t="shared" si="6"/>
        <v>50</v>
      </c>
      <c r="L11" s="18">
        <f t="shared" si="7"/>
        <v>6.25</v>
      </c>
      <c r="M11" s="20"/>
      <c r="N11" s="20">
        <v>300</v>
      </c>
      <c r="O11" s="20"/>
      <c r="P11" s="20"/>
      <c r="Q11" s="20">
        <f>+K6</f>
        <v>62.5</v>
      </c>
      <c r="R11" s="20"/>
      <c r="S11" s="20"/>
      <c r="T11" s="20">
        <f>+K6</f>
        <v>62.5</v>
      </c>
      <c r="U11" s="20"/>
      <c r="V11" s="20"/>
      <c r="W11" s="20">
        <f>+K6</f>
        <v>62.5</v>
      </c>
      <c r="X11" s="20"/>
      <c r="Y11" s="20"/>
      <c r="Z11" s="20">
        <f>+K6</f>
        <v>62.5</v>
      </c>
      <c r="AA11" s="20"/>
      <c r="AB11" s="20"/>
      <c r="AC11" s="20">
        <f>+K6</f>
        <v>62.5</v>
      </c>
      <c r="AD11" s="20"/>
      <c r="AE11" s="20"/>
      <c r="AF11" s="20">
        <f>+K6</f>
        <v>62.5</v>
      </c>
      <c r="AG11" s="20"/>
      <c r="AH11" s="20"/>
      <c r="AI11" s="20">
        <f>+K6</f>
        <v>62.5</v>
      </c>
      <c r="AJ11" s="20"/>
      <c r="AK11" s="20"/>
      <c r="AL11" s="20">
        <f>+K6</f>
        <v>62.5</v>
      </c>
      <c r="AM11" s="20"/>
      <c r="AN11" s="20"/>
      <c r="AO11" s="20"/>
      <c r="AP11" s="20"/>
      <c r="AQ11" s="14">
        <f>SUM(M11:AP11)</f>
        <v>800</v>
      </c>
    </row>
    <row r="12" spans="1:43" ht="15.75" x14ac:dyDescent="0.25">
      <c r="A12" s="4" t="s">
        <v>8</v>
      </c>
      <c r="B12" s="5">
        <v>44440</v>
      </c>
      <c r="C12" s="5">
        <f t="shared" si="1"/>
        <v>44470</v>
      </c>
      <c r="D12" s="5">
        <f t="shared" si="2"/>
        <v>44531</v>
      </c>
      <c r="E12" s="6">
        <v>23</v>
      </c>
      <c r="F12" s="16">
        <f t="shared" si="3"/>
        <v>7.666666666666667</v>
      </c>
      <c r="G12" s="5">
        <f t="shared" si="4"/>
        <v>45139</v>
      </c>
      <c r="H12" s="4">
        <v>300</v>
      </c>
      <c r="I12" s="4">
        <v>400</v>
      </c>
      <c r="J12" s="17">
        <f t="shared" si="5"/>
        <v>17.391304347826086</v>
      </c>
      <c r="K12" s="30">
        <f t="shared" si="6"/>
        <v>52.173913043478258</v>
      </c>
      <c r="L12" s="18">
        <f t="shared" si="7"/>
        <v>6.8052930056710768</v>
      </c>
      <c r="AQ12" s="8"/>
    </row>
    <row r="13" spans="1:43" ht="18.75" x14ac:dyDescent="0.3">
      <c r="H13" s="27">
        <f>SUM(H6:H12)</f>
        <v>2750</v>
      </c>
      <c r="I13" s="27">
        <f>SUM(I6:I12)</f>
        <v>3550</v>
      </c>
      <c r="K13" s="31">
        <f>SUM(K6:K12)</f>
        <v>453.8153271848924</v>
      </c>
      <c r="M13" s="42" t="b">
        <v>0</v>
      </c>
      <c r="N13" s="42"/>
      <c r="AQ13" s="8"/>
    </row>
    <row r="14" spans="1:43" ht="18.75" x14ac:dyDescent="0.3">
      <c r="I14" s="8"/>
      <c r="M14" s="43" t="s">
        <v>16</v>
      </c>
      <c r="N14" s="43"/>
      <c r="AQ14" s="8"/>
    </row>
    <row r="15" spans="1:43" x14ac:dyDescent="0.25">
      <c r="AQ15" s="8"/>
    </row>
    <row r="16" spans="1:43" x14ac:dyDescent="0.25">
      <c r="AQ16" s="8"/>
    </row>
    <row r="18" spans="1:10" x14ac:dyDescent="0.25">
      <c r="A18" t="s">
        <v>25</v>
      </c>
      <c r="B18" t="s">
        <v>27</v>
      </c>
      <c r="C18" t="s">
        <v>26</v>
      </c>
      <c r="D18" t="s">
        <v>28</v>
      </c>
      <c r="E18" t="s">
        <v>29</v>
      </c>
      <c r="J18">
        <f>+I6/K6</f>
        <v>8</v>
      </c>
    </row>
    <row r="19" spans="1:10" x14ac:dyDescent="0.25">
      <c r="A19" t="s">
        <v>2</v>
      </c>
      <c r="B19">
        <v>300</v>
      </c>
      <c r="C19">
        <v>500</v>
      </c>
      <c r="D19" s="33">
        <v>44287</v>
      </c>
      <c r="E19" s="34">
        <v>24</v>
      </c>
      <c r="F19" s="33"/>
    </row>
    <row r="20" spans="1:10" x14ac:dyDescent="0.25">
      <c r="A20" t="s">
        <v>3</v>
      </c>
      <c r="B20">
        <v>300</v>
      </c>
      <c r="C20">
        <v>400</v>
      </c>
      <c r="D20" s="33">
        <v>44348</v>
      </c>
      <c r="E20" s="34">
        <v>22</v>
      </c>
    </row>
    <row r="21" spans="1:10" x14ac:dyDescent="0.25">
      <c r="A21" t="s">
        <v>4</v>
      </c>
      <c r="B21">
        <v>600</v>
      </c>
      <c r="C21">
        <v>700</v>
      </c>
      <c r="D21" s="33">
        <v>44317</v>
      </c>
      <c r="E21" s="34">
        <v>27</v>
      </c>
    </row>
    <row r="22" spans="1:10" x14ac:dyDescent="0.25">
      <c r="A22" t="s">
        <v>5</v>
      </c>
      <c r="B22">
        <v>550</v>
      </c>
      <c r="C22">
        <v>650</v>
      </c>
      <c r="D22" s="33">
        <v>44348</v>
      </c>
      <c r="E22" s="34">
        <v>22</v>
      </c>
    </row>
    <row r="23" spans="1:10" x14ac:dyDescent="0.25">
      <c r="A23" t="s">
        <v>6</v>
      </c>
      <c r="B23">
        <v>400</v>
      </c>
      <c r="C23">
        <v>500</v>
      </c>
      <c r="D23" s="33">
        <v>44378</v>
      </c>
      <c r="E23" s="34">
        <v>22</v>
      </c>
    </row>
    <row r="24" spans="1:10" x14ac:dyDescent="0.25">
      <c r="A24" t="s">
        <v>7</v>
      </c>
      <c r="B24">
        <v>300</v>
      </c>
      <c r="C24">
        <v>400</v>
      </c>
      <c r="D24" s="33">
        <v>44409</v>
      </c>
      <c r="E24" s="34">
        <v>24</v>
      </c>
    </row>
    <row r="25" spans="1:10" x14ac:dyDescent="0.25">
      <c r="A25" t="s">
        <v>8</v>
      </c>
      <c r="B25">
        <v>300</v>
      </c>
      <c r="C25">
        <v>400</v>
      </c>
      <c r="D25" s="33">
        <v>44440</v>
      </c>
      <c r="E25" s="34">
        <v>23</v>
      </c>
    </row>
  </sheetData>
  <mergeCells count="5">
    <mergeCell ref="B3:G3"/>
    <mergeCell ref="H3:J3"/>
    <mergeCell ref="M4:T4"/>
    <mergeCell ref="M13:N13"/>
    <mergeCell ref="M14:N14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755F72-BCE7-4C35-9E2C-F70BEA436ADE}">
  <dimension ref="A1"/>
  <sheetViews>
    <sheetView workbookViewId="0">
      <selection sqref="A1:O8"/>
    </sheetView>
  </sheetViews>
  <sheetFormatPr baseColWidth="10" defaultRowHeight="15" x14ac:dyDescent="0.25"/>
  <cols>
    <col min="1" max="1" width="12.28515625" bestFit="1" customWidth="1"/>
    <col min="2" max="2" width="16.5703125" bestFit="1" customWidth="1"/>
    <col min="3" max="3" width="19.7109375" bestFit="1" customWidth="1"/>
    <col min="4" max="4" width="13.7109375" bestFit="1" customWidth="1"/>
    <col min="5" max="5" width="13.42578125" bestFit="1" customWidth="1"/>
    <col min="6" max="15" width="12" bestFit="1" customWidth="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5DE125-2802-44B6-AFD3-74A0F36B625F}">
  <dimension ref="A1:AH20"/>
  <sheetViews>
    <sheetView showGridLines="0" tabSelected="1" workbookViewId="0">
      <selection activeCell="H15" sqref="H15"/>
    </sheetView>
  </sheetViews>
  <sheetFormatPr baseColWidth="10" defaultRowHeight="15" x14ac:dyDescent="0.25"/>
  <cols>
    <col min="1" max="1" width="12.28515625" bestFit="1" customWidth="1"/>
    <col min="2" max="2" width="11.7109375" customWidth="1"/>
    <col min="3" max="3" width="10" customWidth="1"/>
    <col min="4" max="4" width="13.7109375" bestFit="1" customWidth="1"/>
    <col min="5" max="5" width="6.42578125" bestFit="1" customWidth="1"/>
    <col min="6" max="34" width="7.7109375" bestFit="1" customWidth="1"/>
  </cols>
  <sheetData>
    <row r="1" spans="1:34" ht="30" x14ac:dyDescent="0.25">
      <c r="A1" s="37" t="s">
        <v>25</v>
      </c>
      <c r="B1" s="37" t="s">
        <v>27</v>
      </c>
      <c r="C1" s="37" t="s">
        <v>26</v>
      </c>
      <c r="D1" s="37" t="s">
        <v>28</v>
      </c>
      <c r="E1" s="37" t="s">
        <v>29</v>
      </c>
      <c r="F1" s="37" t="s">
        <v>58</v>
      </c>
      <c r="G1" s="37" t="s">
        <v>30</v>
      </c>
      <c r="H1" s="37" t="s">
        <v>31</v>
      </c>
      <c r="I1" s="37" t="s">
        <v>32</v>
      </c>
      <c r="J1" s="37" t="s">
        <v>33</v>
      </c>
      <c r="K1" s="37" t="s">
        <v>34</v>
      </c>
      <c r="L1" s="37" t="s">
        <v>35</v>
      </c>
      <c r="M1" s="37" t="s">
        <v>36</v>
      </c>
      <c r="N1" s="37" t="s">
        <v>37</v>
      </c>
      <c r="O1" s="37" t="s">
        <v>38</v>
      </c>
      <c r="P1" s="37" t="s">
        <v>39</v>
      </c>
      <c r="Q1" s="37" t="s">
        <v>40</v>
      </c>
      <c r="R1" s="37" t="s">
        <v>41</v>
      </c>
      <c r="S1" s="37" t="s">
        <v>42</v>
      </c>
      <c r="T1" s="37" t="s">
        <v>43</v>
      </c>
      <c r="U1" s="37" t="s">
        <v>44</v>
      </c>
      <c r="V1" s="37" t="s">
        <v>45</v>
      </c>
      <c r="W1" s="37" t="s">
        <v>46</v>
      </c>
      <c r="X1" s="37" t="s">
        <v>47</v>
      </c>
      <c r="Y1" s="37" t="s">
        <v>48</v>
      </c>
      <c r="Z1" s="37" t="s">
        <v>49</v>
      </c>
      <c r="AA1" s="37" t="s">
        <v>50</v>
      </c>
      <c r="AB1" s="37" t="s">
        <v>51</v>
      </c>
      <c r="AC1" s="37" t="s">
        <v>52</v>
      </c>
      <c r="AD1" s="37" t="s">
        <v>53</v>
      </c>
      <c r="AE1" s="37" t="s">
        <v>54</v>
      </c>
      <c r="AF1" s="37" t="s">
        <v>55</v>
      </c>
      <c r="AG1" s="37" t="s">
        <v>56</v>
      </c>
      <c r="AH1" s="37" t="s">
        <v>57</v>
      </c>
    </row>
    <row r="2" spans="1:34" x14ac:dyDescent="0.25">
      <c r="A2" t="s">
        <v>2</v>
      </c>
      <c r="B2">
        <v>300</v>
      </c>
      <c r="C2">
        <v>500</v>
      </c>
      <c r="D2" s="36">
        <v>44287</v>
      </c>
      <c r="E2">
        <v>24</v>
      </c>
      <c r="F2" s="35">
        <v>300</v>
      </c>
      <c r="G2" s="35">
        <v>20.8333333333333</v>
      </c>
      <c r="H2" s="35">
        <v>20.8333333333333</v>
      </c>
      <c r="I2" s="35">
        <v>20.8333333333333</v>
      </c>
      <c r="J2" s="35">
        <v>20.8333333333333</v>
      </c>
      <c r="K2" s="35">
        <v>20.8333333333333</v>
      </c>
      <c r="L2" s="35">
        <v>20.8333333333333</v>
      </c>
      <c r="M2" s="35">
        <v>20.8333333333333</v>
      </c>
      <c r="N2" s="35">
        <v>20.8333333333333</v>
      </c>
      <c r="O2" s="35">
        <v>20.8333333333333</v>
      </c>
      <c r="P2" s="35">
        <v>20.8333333333333</v>
      </c>
      <c r="Q2" s="35">
        <v>20.8333333333333</v>
      </c>
      <c r="R2" s="35">
        <v>20.8333333333333</v>
      </c>
      <c r="S2" s="35">
        <v>20.8333333333333</v>
      </c>
      <c r="T2" s="35">
        <v>20.8333333333333</v>
      </c>
      <c r="U2" s="35">
        <v>20.8333333333333</v>
      </c>
      <c r="V2" s="35">
        <v>20.8333333333333</v>
      </c>
      <c r="W2" s="35">
        <v>20.8333333333333</v>
      </c>
      <c r="X2" s="35">
        <v>20.8333333333333</v>
      </c>
      <c r="Y2" s="35">
        <v>20.8333333333333</v>
      </c>
      <c r="Z2" s="35">
        <v>20.8333333333333</v>
      </c>
      <c r="AA2" s="35">
        <v>20.8333333333333</v>
      </c>
      <c r="AB2" s="35">
        <v>20.8333333333333</v>
      </c>
      <c r="AC2" s="35">
        <v>20.8333333333333</v>
      </c>
      <c r="AD2" s="35">
        <v>20.8333333333333</v>
      </c>
      <c r="AE2" s="35"/>
      <c r="AF2" s="35"/>
      <c r="AG2" s="35"/>
      <c r="AH2" s="35"/>
    </row>
    <row r="3" spans="1:34" x14ac:dyDescent="0.25">
      <c r="A3" t="s">
        <v>3</v>
      </c>
      <c r="B3">
        <v>300</v>
      </c>
      <c r="C3">
        <v>400</v>
      </c>
      <c r="D3" s="36">
        <v>44348</v>
      </c>
      <c r="E3">
        <v>22</v>
      </c>
      <c r="F3" s="35"/>
      <c r="G3" s="35"/>
      <c r="H3" s="35">
        <v>300</v>
      </c>
      <c r="I3" s="35">
        <v>18.181818181818201</v>
      </c>
      <c r="J3" s="35">
        <v>18.181818181818201</v>
      </c>
      <c r="K3" s="35">
        <v>18.181818181818201</v>
      </c>
      <c r="L3" s="35">
        <v>18.181818181818201</v>
      </c>
      <c r="M3" s="35">
        <v>18.181818181818201</v>
      </c>
      <c r="N3" s="35">
        <v>18.181818181818201</v>
      </c>
      <c r="O3" s="35">
        <v>18.181818181818201</v>
      </c>
      <c r="P3" s="35">
        <v>18.181818181818201</v>
      </c>
      <c r="Q3" s="35">
        <v>18.181818181818201</v>
      </c>
      <c r="R3" s="35">
        <v>18.181818181818201</v>
      </c>
      <c r="S3" s="35">
        <v>18.181818181818201</v>
      </c>
      <c r="T3" s="35">
        <v>18.181818181818201</v>
      </c>
      <c r="U3" s="35">
        <v>18.181818181818201</v>
      </c>
      <c r="V3" s="35">
        <v>18.181818181818201</v>
      </c>
      <c r="W3" s="35">
        <v>18.181818181818201</v>
      </c>
      <c r="X3" s="35">
        <v>18.181818181818201</v>
      </c>
      <c r="Y3" s="35">
        <v>18.181818181818201</v>
      </c>
      <c r="Z3" s="35">
        <v>18.181818181818201</v>
      </c>
      <c r="AA3" s="35">
        <v>18.181818181818201</v>
      </c>
      <c r="AB3" s="35">
        <v>18.181818181818201</v>
      </c>
      <c r="AC3" s="35">
        <v>18.181818181818201</v>
      </c>
      <c r="AD3" s="35">
        <v>18.181818181818201</v>
      </c>
      <c r="AE3" s="35"/>
      <c r="AF3" s="35"/>
      <c r="AG3" s="35"/>
      <c r="AH3" s="35"/>
    </row>
    <row r="4" spans="1:34" x14ac:dyDescent="0.25">
      <c r="A4" t="s">
        <v>4</v>
      </c>
      <c r="B4">
        <v>600</v>
      </c>
      <c r="C4">
        <v>700</v>
      </c>
      <c r="D4" s="36">
        <v>44317</v>
      </c>
      <c r="E4">
        <v>27</v>
      </c>
      <c r="F4" s="35"/>
      <c r="G4" s="35">
        <v>600</v>
      </c>
      <c r="H4" s="35">
        <v>25.925925925925899</v>
      </c>
      <c r="I4" s="35">
        <v>25.925925925925899</v>
      </c>
      <c r="J4" s="35">
        <v>25.925925925925899</v>
      </c>
      <c r="K4" s="35">
        <v>25.925925925925899</v>
      </c>
      <c r="L4" s="35">
        <v>25.925925925925899</v>
      </c>
      <c r="M4" s="35">
        <v>25.925925925925899</v>
      </c>
      <c r="N4" s="35">
        <v>25.925925925925899</v>
      </c>
      <c r="O4" s="35">
        <v>25.925925925925899</v>
      </c>
      <c r="P4" s="35">
        <v>25.925925925925899</v>
      </c>
      <c r="Q4" s="35">
        <v>25.925925925925899</v>
      </c>
      <c r="R4" s="35">
        <v>25.925925925925899</v>
      </c>
      <c r="S4" s="35">
        <v>25.925925925925899</v>
      </c>
      <c r="T4" s="35">
        <v>25.925925925925899</v>
      </c>
      <c r="U4" s="35">
        <v>25.925925925925899</v>
      </c>
      <c r="V4" s="35">
        <v>25.925925925925899</v>
      </c>
      <c r="W4" s="35">
        <v>25.925925925925899</v>
      </c>
      <c r="X4" s="35">
        <v>25.925925925925899</v>
      </c>
      <c r="Y4" s="35">
        <v>25.925925925925899</v>
      </c>
      <c r="Z4" s="35">
        <v>25.925925925925899</v>
      </c>
      <c r="AA4" s="35">
        <v>25.925925925925899</v>
      </c>
      <c r="AB4" s="35">
        <v>25.925925925925899</v>
      </c>
      <c r="AC4" s="35">
        <v>25.925925925925899</v>
      </c>
      <c r="AD4" s="35">
        <v>25.925925925925899</v>
      </c>
      <c r="AE4" s="35">
        <v>25.925925925925899</v>
      </c>
      <c r="AF4" s="35">
        <v>25.925925925925899</v>
      </c>
      <c r="AG4" s="35">
        <v>25.925925925925899</v>
      </c>
      <c r="AH4" s="35">
        <v>25.925925925925899</v>
      </c>
    </row>
    <row r="5" spans="1:34" x14ac:dyDescent="0.25">
      <c r="A5" t="s">
        <v>5</v>
      </c>
      <c r="B5">
        <v>550</v>
      </c>
      <c r="C5">
        <v>650</v>
      </c>
      <c r="D5" s="36">
        <v>44348</v>
      </c>
      <c r="E5">
        <v>22</v>
      </c>
      <c r="F5" s="35"/>
      <c r="G5" s="35"/>
      <c r="H5" s="35">
        <v>550</v>
      </c>
      <c r="I5" s="35">
        <v>29.545454545454501</v>
      </c>
      <c r="J5" s="35">
        <v>29.545454545454501</v>
      </c>
      <c r="K5" s="35">
        <v>29.545454545454501</v>
      </c>
      <c r="L5" s="35">
        <v>29.545454545454501</v>
      </c>
      <c r="M5" s="35">
        <v>29.545454545454501</v>
      </c>
      <c r="N5" s="35">
        <v>29.545454545454501</v>
      </c>
      <c r="O5" s="35">
        <v>29.545454545454501</v>
      </c>
      <c r="P5" s="35">
        <v>29.545454545454501</v>
      </c>
      <c r="Q5" s="35">
        <v>29.545454545454501</v>
      </c>
      <c r="R5" s="35">
        <v>29.545454545454501</v>
      </c>
      <c r="S5" s="35">
        <v>29.545454545454501</v>
      </c>
      <c r="T5" s="35">
        <v>29.545454545454501</v>
      </c>
      <c r="U5" s="35">
        <v>29.545454545454501</v>
      </c>
      <c r="V5" s="35">
        <v>29.545454545454501</v>
      </c>
      <c r="W5" s="35">
        <v>29.545454545454501</v>
      </c>
      <c r="X5" s="35">
        <v>29.545454545454501</v>
      </c>
      <c r="Y5" s="35">
        <v>29.545454545454501</v>
      </c>
      <c r="Z5" s="35">
        <v>29.545454545454501</v>
      </c>
      <c r="AA5" s="35">
        <v>29.545454545454501</v>
      </c>
      <c r="AB5" s="35">
        <v>29.545454545454501</v>
      </c>
      <c r="AC5" s="35">
        <v>29.545454545454501</v>
      </c>
      <c r="AD5" s="35">
        <v>29.545454545454501</v>
      </c>
      <c r="AE5" s="35"/>
      <c r="AF5" s="35"/>
      <c r="AG5" s="35"/>
      <c r="AH5" s="35"/>
    </row>
    <row r="6" spans="1:34" x14ac:dyDescent="0.25">
      <c r="A6" t="s">
        <v>6</v>
      </c>
      <c r="B6">
        <v>400</v>
      </c>
      <c r="C6">
        <v>500</v>
      </c>
      <c r="D6" s="36">
        <v>44378</v>
      </c>
      <c r="E6">
        <v>22</v>
      </c>
      <c r="F6" s="35"/>
      <c r="G6" s="35"/>
      <c r="H6" s="35"/>
      <c r="I6" s="35">
        <v>400</v>
      </c>
      <c r="J6" s="35">
        <v>22.727272727272702</v>
      </c>
      <c r="K6" s="35">
        <v>22.727272727272702</v>
      </c>
      <c r="L6" s="35">
        <v>22.727272727272702</v>
      </c>
      <c r="M6" s="35">
        <v>22.727272727272702</v>
      </c>
      <c r="N6" s="35">
        <v>22.727272727272702</v>
      </c>
      <c r="O6" s="35">
        <v>22.727272727272702</v>
      </c>
      <c r="P6" s="35">
        <v>22.727272727272702</v>
      </c>
      <c r="Q6" s="35">
        <v>22.727272727272702</v>
      </c>
      <c r="R6" s="35">
        <v>22.727272727272702</v>
      </c>
      <c r="S6" s="35">
        <v>22.727272727272702</v>
      </c>
      <c r="T6" s="35">
        <v>22.727272727272702</v>
      </c>
      <c r="U6" s="35">
        <v>22.727272727272702</v>
      </c>
      <c r="V6" s="35">
        <v>22.727272727272702</v>
      </c>
      <c r="W6" s="35">
        <v>22.727272727272702</v>
      </c>
      <c r="X6" s="35">
        <v>22.727272727272702</v>
      </c>
      <c r="Y6" s="35">
        <v>22.727272727272702</v>
      </c>
      <c r="Z6" s="35">
        <v>22.727272727272702</v>
      </c>
      <c r="AA6" s="35">
        <v>22.727272727272702</v>
      </c>
      <c r="AB6" s="35">
        <v>22.727272727272702</v>
      </c>
      <c r="AC6" s="35">
        <v>22.727272727272702</v>
      </c>
      <c r="AD6" s="35">
        <v>22.727272727272702</v>
      </c>
      <c r="AE6" s="35">
        <v>22.727272727272702</v>
      </c>
      <c r="AF6" s="35"/>
      <c r="AG6" s="35"/>
      <c r="AH6" s="35"/>
    </row>
    <row r="7" spans="1:34" x14ac:dyDescent="0.25">
      <c r="A7" t="s">
        <v>7</v>
      </c>
      <c r="B7">
        <v>300</v>
      </c>
      <c r="C7">
        <v>400</v>
      </c>
      <c r="D7" s="36">
        <v>44409</v>
      </c>
      <c r="E7">
        <v>24</v>
      </c>
      <c r="F7" s="35"/>
      <c r="G7" s="35"/>
      <c r="H7" s="35"/>
      <c r="I7" s="35"/>
      <c r="J7" s="35">
        <v>300</v>
      </c>
      <c r="K7" s="35">
        <v>16.6666666666667</v>
      </c>
      <c r="L7" s="35">
        <v>16.6666666666667</v>
      </c>
      <c r="M7" s="35">
        <v>16.6666666666667</v>
      </c>
      <c r="N7" s="35">
        <v>16.6666666666667</v>
      </c>
      <c r="O7" s="35">
        <v>16.6666666666667</v>
      </c>
      <c r="P7" s="35">
        <v>16.6666666666667</v>
      </c>
      <c r="Q7" s="35">
        <v>16.6666666666667</v>
      </c>
      <c r="R7" s="35">
        <v>16.6666666666667</v>
      </c>
      <c r="S7" s="35">
        <v>16.6666666666667</v>
      </c>
      <c r="T7" s="35">
        <v>16.6666666666667</v>
      </c>
      <c r="U7" s="35">
        <v>16.6666666666667</v>
      </c>
      <c r="V7" s="35">
        <v>16.6666666666667</v>
      </c>
      <c r="W7" s="35">
        <v>16.6666666666667</v>
      </c>
      <c r="X7" s="35">
        <v>16.6666666666667</v>
      </c>
      <c r="Y7" s="35">
        <v>16.6666666666667</v>
      </c>
      <c r="Z7" s="35">
        <v>16.6666666666667</v>
      </c>
      <c r="AA7" s="35">
        <v>16.6666666666667</v>
      </c>
      <c r="AB7" s="35">
        <v>16.6666666666667</v>
      </c>
      <c r="AC7" s="35">
        <v>16.6666666666667</v>
      </c>
      <c r="AD7" s="35">
        <v>16.6666666666667</v>
      </c>
      <c r="AE7" s="35">
        <v>16.6666666666667</v>
      </c>
      <c r="AF7" s="35">
        <v>16.6666666666667</v>
      </c>
      <c r="AG7" s="35">
        <v>16.6666666666667</v>
      </c>
      <c r="AH7" s="35">
        <v>16.6666666666667</v>
      </c>
    </row>
    <row r="8" spans="1:34" x14ac:dyDescent="0.25">
      <c r="A8" t="s">
        <v>8</v>
      </c>
      <c r="B8">
        <v>300</v>
      </c>
      <c r="C8">
        <v>400</v>
      </c>
      <c r="D8" s="36">
        <v>44440</v>
      </c>
      <c r="E8">
        <v>23</v>
      </c>
      <c r="F8" s="35"/>
      <c r="G8" s="35"/>
      <c r="H8" s="35"/>
      <c r="I8" s="35"/>
      <c r="J8" s="35"/>
      <c r="K8" s="35">
        <v>300</v>
      </c>
      <c r="L8" s="35">
        <v>17.3913043478261</v>
      </c>
      <c r="M8" s="35">
        <v>17.3913043478261</v>
      </c>
      <c r="N8" s="35">
        <v>17.3913043478261</v>
      </c>
      <c r="O8" s="35">
        <v>17.3913043478261</v>
      </c>
      <c r="P8" s="35">
        <v>17.3913043478261</v>
      </c>
      <c r="Q8" s="35">
        <v>17.3913043478261</v>
      </c>
      <c r="R8" s="35">
        <v>17.3913043478261</v>
      </c>
      <c r="S8" s="35">
        <v>17.3913043478261</v>
      </c>
      <c r="T8" s="35">
        <v>17.3913043478261</v>
      </c>
      <c r="U8" s="35">
        <v>17.3913043478261</v>
      </c>
      <c r="V8" s="35">
        <v>17.3913043478261</v>
      </c>
      <c r="W8" s="35">
        <v>17.3913043478261</v>
      </c>
      <c r="X8" s="35">
        <v>17.3913043478261</v>
      </c>
      <c r="Y8" s="35">
        <v>17.3913043478261</v>
      </c>
      <c r="Z8" s="35">
        <v>17.3913043478261</v>
      </c>
      <c r="AA8" s="35">
        <v>17.3913043478261</v>
      </c>
      <c r="AB8" s="35">
        <v>17.3913043478261</v>
      </c>
      <c r="AC8" s="35">
        <v>17.3913043478261</v>
      </c>
      <c r="AD8" s="35">
        <v>17.3913043478261</v>
      </c>
      <c r="AE8" s="35">
        <v>17.3913043478261</v>
      </c>
      <c r="AF8" s="35">
        <v>17.3913043478261</v>
      </c>
      <c r="AG8" s="35">
        <v>17.3913043478261</v>
      </c>
      <c r="AH8" s="35">
        <v>17.3913043478261</v>
      </c>
    </row>
    <row r="13" spans="1:34" ht="30" x14ac:dyDescent="0.25">
      <c r="A13" s="37" t="s">
        <v>25</v>
      </c>
      <c r="B13" s="37" t="s">
        <v>27</v>
      </c>
      <c r="C13" s="37" t="s">
        <v>26</v>
      </c>
      <c r="D13" s="37" t="s">
        <v>28</v>
      </c>
      <c r="E13" s="37" t="s">
        <v>29</v>
      </c>
      <c r="F13" s="37" t="s">
        <v>59</v>
      </c>
      <c r="G13" s="37" t="s">
        <v>60</v>
      </c>
      <c r="H13" s="37" t="s">
        <v>61</v>
      </c>
      <c r="I13" s="37" t="s">
        <v>62</v>
      </c>
      <c r="J13" s="37" t="s">
        <v>63</v>
      </c>
      <c r="K13" s="37" t="s">
        <v>64</v>
      </c>
      <c r="L13" s="37" t="s">
        <v>65</v>
      </c>
      <c r="M13" s="37" t="s">
        <v>66</v>
      </c>
      <c r="N13" s="37" t="s">
        <v>67</v>
      </c>
      <c r="O13" s="37" t="s">
        <v>68</v>
      </c>
    </row>
    <row r="14" spans="1:34" x14ac:dyDescent="0.25">
      <c r="A14" t="s">
        <v>2</v>
      </c>
      <c r="B14">
        <v>300</v>
      </c>
      <c r="C14">
        <v>500</v>
      </c>
      <c r="D14" s="36">
        <v>44287</v>
      </c>
      <c r="E14">
        <v>24</v>
      </c>
      <c r="F14" s="35">
        <v>341.66666666666703</v>
      </c>
      <c r="G14" s="35">
        <v>62.5</v>
      </c>
      <c r="H14" s="35">
        <v>62.5</v>
      </c>
      <c r="I14" s="35">
        <v>62.5</v>
      </c>
      <c r="J14" s="35">
        <v>62.5</v>
      </c>
      <c r="K14" s="35">
        <v>62.5</v>
      </c>
      <c r="L14" s="35">
        <v>62.5</v>
      </c>
      <c r="M14" s="35">
        <v>62.5</v>
      </c>
      <c r="N14" s="35">
        <v>20.8333333333333</v>
      </c>
      <c r="O14" s="35"/>
    </row>
    <row r="15" spans="1:34" x14ac:dyDescent="0.25">
      <c r="A15" t="s">
        <v>3</v>
      </c>
      <c r="B15">
        <v>300</v>
      </c>
      <c r="C15">
        <v>400</v>
      </c>
      <c r="D15" s="36">
        <v>44348</v>
      </c>
      <c r="E15">
        <v>22</v>
      </c>
      <c r="F15" s="35">
        <v>300</v>
      </c>
      <c r="G15" s="35">
        <v>54.545454545454497</v>
      </c>
      <c r="H15" s="35">
        <v>54.545454545454497</v>
      </c>
      <c r="I15" s="35">
        <v>54.545454545454497</v>
      </c>
      <c r="J15" s="35">
        <v>54.545454545454497</v>
      </c>
      <c r="K15" s="35">
        <v>54.545454545454497</v>
      </c>
      <c r="L15" s="35">
        <v>54.545454545454497</v>
      </c>
      <c r="M15" s="35">
        <v>54.545454545454497</v>
      </c>
      <c r="N15" s="35">
        <v>18.181818181818201</v>
      </c>
      <c r="O15" s="35"/>
    </row>
    <row r="16" spans="1:34" x14ac:dyDescent="0.25">
      <c r="A16" t="s">
        <v>4</v>
      </c>
      <c r="B16">
        <v>600</v>
      </c>
      <c r="C16">
        <v>700</v>
      </c>
      <c r="D16" s="36">
        <v>44317</v>
      </c>
      <c r="E16">
        <v>27</v>
      </c>
      <c r="F16" s="35">
        <v>625.92592592592598</v>
      </c>
      <c r="G16" s="35">
        <v>77.7777777777778</v>
      </c>
      <c r="H16" s="35">
        <v>77.7777777777778</v>
      </c>
      <c r="I16" s="35">
        <v>77.7777777777778</v>
      </c>
      <c r="J16" s="35">
        <v>77.7777777777778</v>
      </c>
      <c r="K16" s="35">
        <v>77.7777777777778</v>
      </c>
      <c r="L16" s="35">
        <v>77.7777777777778</v>
      </c>
      <c r="M16" s="35">
        <v>77.7777777777778</v>
      </c>
      <c r="N16" s="35">
        <v>77.7777777777778</v>
      </c>
      <c r="O16" s="35">
        <v>51.851851851851897</v>
      </c>
    </row>
    <row r="17" spans="1:15" x14ac:dyDescent="0.25">
      <c r="A17" t="s">
        <v>5</v>
      </c>
      <c r="B17">
        <v>550</v>
      </c>
      <c r="C17">
        <v>650</v>
      </c>
      <c r="D17" s="36">
        <v>44348</v>
      </c>
      <c r="E17">
        <v>22</v>
      </c>
      <c r="F17" s="35">
        <v>550</v>
      </c>
      <c r="G17" s="35">
        <v>88.636363636363598</v>
      </c>
      <c r="H17" s="35">
        <v>88.636363636363598</v>
      </c>
      <c r="I17" s="35">
        <v>88.636363636363598</v>
      </c>
      <c r="J17" s="35">
        <v>88.636363636363598</v>
      </c>
      <c r="K17" s="35">
        <v>88.636363636363598</v>
      </c>
      <c r="L17" s="35">
        <v>88.636363636363598</v>
      </c>
      <c r="M17" s="35">
        <v>88.636363636363598</v>
      </c>
      <c r="N17" s="35">
        <v>29.545454545454501</v>
      </c>
      <c r="O17" s="35"/>
    </row>
    <row r="18" spans="1:15" x14ac:dyDescent="0.25">
      <c r="A18" t="s">
        <v>6</v>
      </c>
      <c r="B18">
        <v>400</v>
      </c>
      <c r="C18">
        <v>500</v>
      </c>
      <c r="D18" s="36">
        <v>44378</v>
      </c>
      <c r="E18">
        <v>22</v>
      </c>
      <c r="F18" s="35"/>
      <c r="G18" s="35">
        <v>445.45454545454498</v>
      </c>
      <c r="H18" s="35">
        <v>68.181818181818201</v>
      </c>
      <c r="I18" s="35">
        <v>68.181818181818201</v>
      </c>
      <c r="J18" s="35">
        <v>68.181818181818201</v>
      </c>
      <c r="K18" s="35">
        <v>68.181818181818201</v>
      </c>
      <c r="L18" s="35">
        <v>68.181818181818201</v>
      </c>
      <c r="M18" s="35">
        <v>68.181818181818201</v>
      </c>
      <c r="N18" s="35">
        <v>45.454545454545503</v>
      </c>
      <c r="O18" s="35"/>
    </row>
    <row r="19" spans="1:15" x14ac:dyDescent="0.25">
      <c r="A19" t="s">
        <v>7</v>
      </c>
      <c r="B19">
        <v>300</v>
      </c>
      <c r="C19">
        <v>400</v>
      </c>
      <c r="D19" s="36">
        <v>44409</v>
      </c>
      <c r="E19">
        <v>24</v>
      </c>
      <c r="F19" s="35"/>
      <c r="G19" s="35">
        <v>316.66666666666703</v>
      </c>
      <c r="H19" s="35">
        <v>50</v>
      </c>
      <c r="I19" s="35">
        <v>50</v>
      </c>
      <c r="J19" s="35">
        <v>50</v>
      </c>
      <c r="K19" s="35">
        <v>50</v>
      </c>
      <c r="L19" s="35">
        <v>50</v>
      </c>
      <c r="M19" s="35">
        <v>50</v>
      </c>
      <c r="N19" s="35">
        <v>50</v>
      </c>
      <c r="O19" s="35">
        <v>33.3333333333333</v>
      </c>
    </row>
    <row r="20" spans="1:15" x14ac:dyDescent="0.25">
      <c r="A20" t="s">
        <v>8</v>
      </c>
      <c r="B20">
        <v>300</v>
      </c>
      <c r="C20">
        <v>400</v>
      </c>
      <c r="D20" s="36">
        <v>44440</v>
      </c>
      <c r="E20">
        <v>23</v>
      </c>
      <c r="F20" s="35"/>
      <c r="G20" s="35">
        <v>300</v>
      </c>
      <c r="H20" s="35">
        <v>52.173913043478301</v>
      </c>
      <c r="I20" s="35">
        <v>52.173913043478301</v>
      </c>
      <c r="J20" s="35">
        <v>52.173913043478301</v>
      </c>
      <c r="K20" s="35">
        <v>52.173913043478301</v>
      </c>
      <c r="L20" s="35">
        <v>52.173913043478301</v>
      </c>
      <c r="M20" s="35">
        <v>52.173913043478301</v>
      </c>
      <c r="N20" s="35">
        <v>52.173913043478301</v>
      </c>
      <c r="O20" s="35">
        <v>34.7826086956522</v>
      </c>
    </row>
  </sheetData>
  <phoneticPr fontId="9" type="noConversion"/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519FAB1-65C7-4D7A-9C60-9841AF306EE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Final trimestre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Précillia Brucker</dc:creator>
  <cp:lastModifiedBy>Jean-Eric</cp:lastModifiedBy>
  <dcterms:created xsi:type="dcterms:W3CDTF">2021-03-03T10:17:19Z</dcterms:created>
  <dcterms:modified xsi:type="dcterms:W3CDTF">2021-03-09T20:15:09Z</dcterms:modified>
</cp:coreProperties>
</file>