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imelineCaches/timelineCache2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3.xml" ContentType="application/vnd.openxmlformats-officedocument.drawing+xml"/>
  <Override PartName="/xl/timelines/timeline2.xml" ContentType="application/vnd.ms-excel.timelin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pivotTables/pivotTable15.xml" ContentType="application/vnd.openxmlformats-officedocument.spreadsheetml.pivotTable+xml"/>
  <Override PartName="/xl/pivotTables/pivotTable16.xml" ContentType="application/vnd.openxmlformats-officedocument.spreadsheetml.pivotTable+xml"/>
  <Override PartName="/xl/pivotTables/pivotTable17.xml" ContentType="application/vnd.openxmlformats-officedocument.spreadsheetml.pivotTable+xml"/>
  <Override PartName="/xl/pivotTables/pivotTable18.xml" ContentType="application/vnd.openxmlformats-officedocument.spreadsheetml.pivotTable+xml"/>
  <Override PartName="/xl/pivotTables/pivotTable19.xml" ContentType="application/vnd.openxmlformats-officedocument.spreadsheetml.pivotTable+xml"/>
  <Override PartName="/xl/pivotTables/pivotTable20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70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409BB95-614A-448F-BDB5-DD8F3188B83C}" xr6:coauthVersionLast="46" xr6:coauthVersionMax="46" xr10:uidLastSave="{00000000-0000-0000-0000-000000000000}"/>
  <bookViews>
    <workbookView xWindow="-120" yWindow="-120" windowWidth="24240" windowHeight="13740" activeTab="3" xr2:uid="{00000000-000D-0000-FFFF-FFFF00000000}"/>
  </bookViews>
  <sheets>
    <sheet name="LISTE" sheetId="1" r:id="rId1"/>
    <sheet name="BDD APFE 64" sheetId="2" r:id="rId2"/>
    <sheet name="Sorties du mois" sheetId="6" r:id="rId3"/>
    <sheet name="TDB APFE 64" sheetId="4" r:id="rId4"/>
    <sheet name="Les LISTES" sheetId="7" r:id="rId5"/>
    <sheet name="Divers" sheetId="8" r:id="rId6"/>
    <sheet name="Salariés" sheetId="3" r:id="rId7"/>
    <sheet name="Les Salaires" sheetId="5" r:id="rId8"/>
  </sheets>
  <definedNames>
    <definedName name="_xlnm._FilterDatabase" localSheetId="1" hidden="1">'BDD APFE 64'!$AD$1:$AD$208</definedName>
    <definedName name="ChronologieNative_Sortie_Physique">#N/A</definedName>
    <definedName name="ChronologieNative_Sortie_Physique1">#N/A</definedName>
    <definedName name="Date_référence">'TDB APFE 64'!$H$1</definedName>
    <definedName name="Segment_Pôle_d_activité">#N/A</definedName>
  </definedNames>
  <calcPr calcId="191029"/>
  <pivotCaches>
    <pivotCache cacheId="120" r:id="rId9"/>
  </pivotCaches>
  <extLst>
    <ext xmlns:x14="http://schemas.microsoft.com/office/spreadsheetml/2009/9/main" uri="{BBE1A952-AA13-448e-AADC-164F8A28A991}">
      <x14:slicerCaches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11"/>
        <x15:timelineCacheRef r:id="rId12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2" l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AD2" i="2"/>
  <c r="AD3" i="2"/>
  <c r="AD4" i="2"/>
  <c r="AD5" i="2"/>
  <c r="AD6" i="2"/>
  <c r="AD7" i="2"/>
  <c r="AD8" i="2"/>
  <c r="AD9" i="2"/>
  <c r="AD10" i="2"/>
  <c r="AD11" i="2"/>
  <c r="AD12" i="2"/>
  <c r="AD13" i="2"/>
  <c r="AD14" i="2"/>
  <c r="AD15" i="2"/>
  <c r="AD16" i="2"/>
  <c r="AD17" i="2"/>
  <c r="AD18" i="2"/>
  <c r="AD19" i="2"/>
  <c r="AD20" i="2"/>
  <c r="AD21" i="2"/>
  <c r="AD22" i="2"/>
  <c r="AD23" i="2"/>
  <c r="AD24" i="2"/>
  <c r="AD25" i="2"/>
  <c r="AD26" i="2"/>
  <c r="AD27" i="2"/>
  <c r="AD28" i="2"/>
  <c r="AD29" i="2"/>
  <c r="AD30" i="2"/>
  <c r="AD31" i="2"/>
  <c r="AD32" i="2"/>
  <c r="AD33" i="2"/>
  <c r="AD34" i="2"/>
  <c r="AD35" i="2"/>
  <c r="AD36" i="2"/>
  <c r="AD37" i="2"/>
  <c r="AD38" i="2"/>
  <c r="AD39" i="2"/>
  <c r="AD40" i="2"/>
  <c r="AD41" i="2"/>
  <c r="AD42" i="2"/>
  <c r="AD43" i="2"/>
  <c r="AD44" i="2"/>
  <c r="AD45" i="2"/>
  <c r="AD46" i="2"/>
  <c r="AD47" i="2"/>
  <c r="AD48" i="2"/>
  <c r="AD49" i="2"/>
  <c r="AD50" i="2"/>
  <c r="AD51" i="2"/>
  <c r="AD52" i="2"/>
  <c r="AD53" i="2"/>
  <c r="AD54" i="2"/>
  <c r="AD55" i="2"/>
  <c r="AD56" i="2"/>
  <c r="AD57" i="2"/>
  <c r="AD58" i="2"/>
  <c r="AD59" i="2"/>
  <c r="AD60" i="2"/>
  <c r="AD61" i="2"/>
  <c r="AD62" i="2"/>
  <c r="AD63" i="2"/>
  <c r="AD64" i="2"/>
  <c r="AD65" i="2"/>
  <c r="AD66" i="2"/>
  <c r="AD67" i="2"/>
  <c r="AD68" i="2"/>
  <c r="AD69" i="2"/>
  <c r="AD70" i="2"/>
  <c r="AD71" i="2"/>
  <c r="AD72" i="2"/>
  <c r="AD73" i="2"/>
  <c r="AD74" i="2"/>
  <c r="AD75" i="2"/>
  <c r="AD76" i="2"/>
  <c r="AD77" i="2"/>
  <c r="AD78" i="2"/>
  <c r="AD79" i="2"/>
  <c r="AD80" i="2"/>
  <c r="AD81" i="2"/>
  <c r="AD82" i="2"/>
  <c r="AD83" i="2"/>
  <c r="AD84" i="2"/>
  <c r="AD85" i="2"/>
  <c r="AD86" i="2"/>
  <c r="AD87" i="2"/>
  <c r="AD88" i="2"/>
  <c r="AD89" i="2"/>
  <c r="AD90" i="2"/>
  <c r="AD91" i="2"/>
  <c r="AD92" i="2"/>
  <c r="AD93" i="2"/>
  <c r="AD94" i="2"/>
  <c r="AD95" i="2"/>
  <c r="AD96" i="2"/>
  <c r="AD97" i="2"/>
  <c r="AD98" i="2"/>
  <c r="AD99" i="2"/>
  <c r="AD100" i="2"/>
  <c r="AD101" i="2"/>
  <c r="AD102" i="2"/>
  <c r="AD103" i="2"/>
  <c r="AD104" i="2"/>
  <c r="AD105" i="2"/>
  <c r="AD106" i="2"/>
  <c r="AD107" i="2"/>
  <c r="AD108" i="2"/>
  <c r="AD109" i="2"/>
  <c r="AD110" i="2"/>
  <c r="AD111" i="2"/>
  <c r="AD112" i="2"/>
  <c r="AD113" i="2"/>
  <c r="AD114" i="2"/>
  <c r="AD115" i="2"/>
  <c r="AD116" i="2"/>
  <c r="AD117" i="2"/>
  <c r="AD118" i="2"/>
  <c r="AD119" i="2"/>
  <c r="AD120" i="2"/>
  <c r="AD121" i="2"/>
  <c r="AD122" i="2"/>
  <c r="AD123" i="2"/>
  <c r="AD124" i="2"/>
  <c r="AD125" i="2"/>
  <c r="AD126" i="2"/>
  <c r="AD127" i="2"/>
  <c r="AD128" i="2"/>
  <c r="AD129" i="2"/>
  <c r="AD130" i="2"/>
  <c r="AD131" i="2"/>
  <c r="AD132" i="2"/>
  <c r="AD133" i="2"/>
  <c r="AD134" i="2"/>
  <c r="AD135" i="2"/>
  <c r="AD136" i="2"/>
  <c r="AD137" i="2"/>
  <c r="AD138" i="2"/>
  <c r="AD139" i="2"/>
  <c r="AD140" i="2"/>
  <c r="AD141" i="2"/>
  <c r="AD142" i="2"/>
  <c r="AD143" i="2"/>
  <c r="AD144" i="2"/>
  <c r="AD145" i="2"/>
  <c r="AD146" i="2"/>
  <c r="AD147" i="2"/>
  <c r="AD148" i="2"/>
  <c r="AD149" i="2"/>
  <c r="AD150" i="2"/>
  <c r="AD151" i="2"/>
  <c r="AD152" i="2"/>
  <c r="AD153" i="2"/>
  <c r="AD154" i="2"/>
  <c r="AD155" i="2"/>
  <c r="AD156" i="2"/>
  <c r="AD157" i="2"/>
  <c r="AD158" i="2"/>
  <c r="AD159" i="2"/>
  <c r="AD160" i="2"/>
  <c r="AD161" i="2"/>
  <c r="AD162" i="2"/>
  <c r="AD163" i="2"/>
  <c r="AD164" i="2"/>
  <c r="AD165" i="2"/>
  <c r="AD166" i="2"/>
  <c r="AD167" i="2"/>
  <c r="AD168" i="2"/>
  <c r="AD169" i="2"/>
  <c r="AD170" i="2"/>
  <c r="AD171" i="2"/>
  <c r="AD172" i="2"/>
  <c r="AD173" i="2"/>
  <c r="AD174" i="2"/>
  <c r="AD175" i="2"/>
  <c r="AD176" i="2"/>
  <c r="AD177" i="2"/>
  <c r="AD178" i="2"/>
  <c r="AD179" i="2"/>
  <c r="AD180" i="2"/>
  <c r="AD181" i="2"/>
  <c r="AD182" i="2"/>
  <c r="AD183" i="2"/>
  <c r="AD184" i="2"/>
  <c r="AD185" i="2"/>
  <c r="AD186" i="2"/>
  <c r="AD187" i="2"/>
  <c r="AD188" i="2"/>
  <c r="AD189" i="2"/>
  <c r="AD190" i="2"/>
  <c r="AD191" i="2"/>
  <c r="AD192" i="2"/>
  <c r="AD193" i="2"/>
  <c r="AD194" i="2"/>
  <c r="AD195" i="2"/>
  <c r="AD196" i="2"/>
  <c r="AD197" i="2"/>
  <c r="AD198" i="2"/>
  <c r="AD199" i="2"/>
  <c r="AD200" i="2"/>
  <c r="AD201" i="2"/>
  <c r="AD202" i="2"/>
  <c r="AD203" i="2"/>
  <c r="AD204" i="2"/>
  <c r="AD205" i="2"/>
  <c r="AD206" i="2"/>
  <c r="AD207" i="2"/>
  <c r="AD208" i="2"/>
  <c r="A66" i="4"/>
  <c r="C66" i="4"/>
  <c r="A67" i="4"/>
  <c r="C67" i="4"/>
  <c r="D66" i="4"/>
  <c r="E66" i="4"/>
  <c r="F66" i="4"/>
  <c r="G66" i="4"/>
  <c r="H66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B39" i="4"/>
  <c r="C39" i="4"/>
  <c r="B40" i="4"/>
  <c r="C40" i="4"/>
  <c r="B41" i="4"/>
  <c r="C41" i="4"/>
  <c r="B42" i="4"/>
  <c r="C42" i="4"/>
  <c r="B43" i="4"/>
  <c r="C43" i="4"/>
  <c r="B44" i="4"/>
  <c r="C44" i="4"/>
  <c r="B45" i="4"/>
  <c r="C45" i="4"/>
  <c r="B46" i="4"/>
  <c r="C46" i="4"/>
  <c r="B47" i="4"/>
  <c r="C47" i="4"/>
  <c r="B48" i="4"/>
  <c r="C48" i="4"/>
  <c r="B49" i="4"/>
  <c r="C49" i="4"/>
  <c r="B50" i="4"/>
  <c r="C50" i="4"/>
  <c r="B51" i="4"/>
  <c r="C51" i="4"/>
  <c r="B52" i="4"/>
  <c r="C52" i="4"/>
  <c r="E49" i="4"/>
  <c r="G49" i="4"/>
  <c r="H49" i="4"/>
  <c r="E50" i="4"/>
  <c r="G50" i="4"/>
  <c r="H50" i="4"/>
  <c r="E51" i="4"/>
  <c r="G51" i="4"/>
  <c r="H51" i="4"/>
  <c r="E52" i="4"/>
  <c r="G52" i="4"/>
  <c r="H52" i="4"/>
  <c r="E53" i="4"/>
  <c r="G53" i="4"/>
  <c r="H53" i="4"/>
  <c r="E54" i="4"/>
  <c r="G54" i="4"/>
  <c r="H54" i="4"/>
  <c r="E55" i="4"/>
  <c r="G55" i="4"/>
  <c r="H55" i="4"/>
  <c r="E56" i="4"/>
  <c r="G56" i="4"/>
  <c r="H56" i="4"/>
  <c r="E57" i="4"/>
  <c r="G57" i="4"/>
  <c r="H57" i="4"/>
  <c r="E58" i="4"/>
  <c r="G58" i="4"/>
  <c r="H58" i="4"/>
  <c r="E59" i="4"/>
  <c r="G59" i="4"/>
  <c r="H59" i="4"/>
  <c r="E60" i="4"/>
  <c r="G60" i="4"/>
  <c r="H60" i="4"/>
  <c r="E61" i="4"/>
  <c r="G61" i="4"/>
  <c r="H61" i="4"/>
  <c r="G39" i="4"/>
  <c r="H39" i="4"/>
  <c r="G40" i="4"/>
  <c r="H40" i="4"/>
  <c r="G41" i="4"/>
  <c r="H41" i="4"/>
  <c r="G42" i="4"/>
  <c r="H42" i="4"/>
  <c r="G43" i="4"/>
  <c r="H43" i="4"/>
  <c r="G44" i="4"/>
  <c r="H44" i="4"/>
  <c r="G45" i="4"/>
  <c r="H45" i="4"/>
  <c r="G46" i="4"/>
  <c r="H46" i="4"/>
  <c r="E39" i="4"/>
  <c r="E40" i="4"/>
  <c r="E41" i="4"/>
  <c r="E42" i="4"/>
  <c r="E43" i="4"/>
  <c r="E44" i="4"/>
  <c r="E45" i="4"/>
  <c r="E46" i="4"/>
  <c r="G33" i="4"/>
  <c r="H33" i="4"/>
  <c r="F33" i="4"/>
  <c r="F35" i="4" s="1"/>
  <c r="E33" i="4"/>
  <c r="E35" i="4" s="1"/>
  <c r="C33" i="4"/>
  <c r="D33" i="4"/>
  <c r="A33" i="4"/>
  <c r="B33" i="4"/>
  <c r="G32" i="4"/>
  <c r="H32" i="4"/>
  <c r="F32" i="4"/>
  <c r="F34" i="4" s="1"/>
  <c r="E32" i="4"/>
  <c r="E34" i="4" s="1"/>
  <c r="C32" i="4"/>
  <c r="D32" i="4"/>
  <c r="A32" i="4"/>
  <c r="B32" i="4"/>
  <c r="G26" i="4"/>
  <c r="H26" i="4"/>
  <c r="F26" i="4"/>
  <c r="F28" i="4" s="1"/>
  <c r="E26" i="4"/>
  <c r="E28" i="4" s="1"/>
  <c r="C26" i="4"/>
  <c r="D26" i="4"/>
  <c r="A26" i="4"/>
  <c r="B26" i="4"/>
  <c r="D7" i="4"/>
  <c r="C34" i="4" l="1"/>
  <c r="G35" i="4"/>
  <c r="A35" i="4"/>
  <c r="G28" i="4"/>
  <c r="C35" i="4"/>
  <c r="C28" i="4"/>
  <c r="A34" i="4"/>
  <c r="A28" i="4"/>
  <c r="G34" i="4"/>
  <c r="A25" i="4"/>
  <c r="B25" i="4"/>
  <c r="C20" i="4"/>
  <c r="E16" i="4"/>
  <c r="F16" i="4"/>
  <c r="G16" i="4"/>
  <c r="A16" i="4"/>
  <c r="B16" i="4"/>
  <c r="C16" i="4"/>
  <c r="C25" i="4"/>
  <c r="F21" i="4"/>
  <c r="G25" i="4"/>
  <c r="G6" i="4"/>
  <c r="D20" i="4"/>
  <c r="H25" i="4"/>
  <c r="E20" i="4"/>
  <c r="D21" i="4"/>
  <c r="F25" i="4"/>
  <c r="E21" i="4"/>
  <c r="F20" i="4"/>
  <c r="E25" i="4"/>
  <c r="C21" i="4"/>
  <c r="D6" i="4"/>
  <c r="D25" i="4"/>
  <c r="C27" i="4" l="1"/>
  <c r="E27" i="4"/>
  <c r="F27" i="4"/>
  <c r="G27" i="4"/>
  <c r="A27" i="4"/>
  <c r="A17" i="4"/>
  <c r="F17" i="4"/>
  <c r="E17" i="4"/>
  <c r="B17" i="4"/>
  <c r="V2" i="2"/>
  <c r="N208" i="2" l="1"/>
  <c r="N207" i="2"/>
  <c r="N206" i="2"/>
  <c r="N205" i="2"/>
  <c r="N204" i="2"/>
  <c r="N203" i="2"/>
  <c r="N202" i="2"/>
  <c r="N201" i="2"/>
  <c r="N200" i="2"/>
  <c r="N199" i="2"/>
  <c r="N198" i="2"/>
  <c r="N197" i="2"/>
  <c r="N196" i="2"/>
  <c r="N195" i="2"/>
  <c r="N194" i="2"/>
  <c r="N193" i="2"/>
  <c r="N192" i="2"/>
  <c r="N191" i="2"/>
  <c r="N190" i="2"/>
  <c r="N189" i="2"/>
  <c r="N188" i="2"/>
  <c r="N187" i="2"/>
  <c r="N186" i="2"/>
  <c r="N185" i="2"/>
  <c r="N184" i="2"/>
  <c r="N183" i="2"/>
  <c r="N182" i="2"/>
  <c r="N181" i="2"/>
  <c r="N180" i="2"/>
  <c r="N179" i="2"/>
  <c r="N178" i="2"/>
  <c r="N177" i="2"/>
  <c r="N176" i="2"/>
  <c r="N175" i="2"/>
  <c r="N174" i="2"/>
  <c r="N173" i="2"/>
  <c r="N172" i="2"/>
  <c r="N171" i="2"/>
  <c r="N170" i="2"/>
  <c r="N169" i="2"/>
  <c r="N168" i="2"/>
  <c r="N167" i="2"/>
  <c r="N166" i="2"/>
  <c r="N165" i="2"/>
  <c r="N164" i="2"/>
  <c r="N163" i="2"/>
  <c r="N162" i="2"/>
  <c r="N161" i="2"/>
  <c r="N160" i="2"/>
  <c r="N159" i="2"/>
  <c r="N158" i="2"/>
  <c r="N157" i="2"/>
  <c r="N156" i="2"/>
  <c r="N155" i="2"/>
  <c r="N154" i="2"/>
  <c r="N153" i="2"/>
  <c r="N152" i="2"/>
  <c r="N151" i="2"/>
  <c r="N150" i="2"/>
  <c r="N149" i="2"/>
  <c r="N148" i="2"/>
  <c r="N147" i="2"/>
  <c r="N146" i="2"/>
  <c r="N145" i="2"/>
  <c r="N144" i="2"/>
  <c r="N143" i="2"/>
  <c r="N142" i="2"/>
  <c r="N141" i="2"/>
  <c r="N140" i="2"/>
  <c r="N139" i="2"/>
  <c r="N138" i="2"/>
  <c r="N137" i="2"/>
  <c r="N136" i="2"/>
  <c r="N135" i="2"/>
  <c r="N134" i="2"/>
  <c r="N133" i="2"/>
  <c r="N132" i="2"/>
  <c r="N131" i="2"/>
  <c r="N130" i="2"/>
  <c r="N129" i="2"/>
  <c r="N128" i="2"/>
  <c r="N127" i="2"/>
  <c r="N126" i="2"/>
  <c r="N125" i="2"/>
  <c r="N124" i="2"/>
  <c r="N123" i="2"/>
  <c r="N122" i="2"/>
  <c r="N121" i="2"/>
  <c r="N120" i="2"/>
  <c r="N119" i="2"/>
  <c r="N118" i="2"/>
  <c r="N117" i="2"/>
  <c r="N116" i="2"/>
  <c r="N115" i="2"/>
  <c r="N114" i="2"/>
  <c r="N113" i="2"/>
  <c r="N112" i="2"/>
  <c r="N111" i="2"/>
  <c r="N110" i="2"/>
  <c r="N109" i="2"/>
  <c r="N108" i="2"/>
  <c r="N107" i="2"/>
  <c r="N106" i="2"/>
  <c r="N105" i="2"/>
  <c r="N104" i="2"/>
  <c r="N103" i="2"/>
  <c r="N102" i="2"/>
  <c r="N101" i="2"/>
  <c r="N100" i="2"/>
  <c r="N99" i="2"/>
  <c r="N98" i="2"/>
  <c r="N97" i="2"/>
  <c r="N96" i="2"/>
  <c r="N95" i="2"/>
  <c r="N94" i="2"/>
  <c r="N93" i="2"/>
  <c r="N92" i="2"/>
  <c r="N91" i="2"/>
  <c r="N90" i="2"/>
  <c r="N89" i="2"/>
  <c r="N88" i="2"/>
  <c r="N87" i="2"/>
  <c r="N86" i="2"/>
  <c r="N85" i="2"/>
  <c r="N84" i="2"/>
  <c r="N83" i="2"/>
  <c r="N82" i="2"/>
  <c r="N81" i="2"/>
  <c r="N80" i="2"/>
  <c r="N79" i="2"/>
  <c r="N78" i="2"/>
  <c r="N77" i="2"/>
  <c r="N76" i="2"/>
  <c r="N75" i="2"/>
  <c r="N74" i="2"/>
  <c r="N73" i="2"/>
  <c r="N72" i="2"/>
  <c r="N71" i="2"/>
  <c r="N70" i="2"/>
  <c r="N69" i="2"/>
  <c r="N68" i="2"/>
  <c r="N67" i="2"/>
  <c r="N66" i="2"/>
  <c r="N65" i="2"/>
  <c r="N64" i="2"/>
  <c r="N63" i="2"/>
  <c r="N62" i="2"/>
  <c r="N61" i="2"/>
  <c r="N60" i="2"/>
  <c r="N59" i="2"/>
  <c r="N58" i="2"/>
  <c r="N57" i="2"/>
  <c r="N56" i="2"/>
  <c r="N55" i="2"/>
  <c r="N54" i="2"/>
  <c r="N53" i="2"/>
  <c r="N52" i="2"/>
  <c r="N51" i="2"/>
  <c r="N50" i="2"/>
  <c r="N49" i="2"/>
  <c r="N48" i="2"/>
  <c r="N47" i="2"/>
  <c r="N46" i="2"/>
  <c r="N45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  <c r="N3" i="2"/>
  <c r="N2" i="2"/>
  <c r="P2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V3" i="2"/>
  <c r="V4" i="2"/>
  <c r="V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55" i="2"/>
  <c r="V156" i="2"/>
  <c r="V157" i="2"/>
  <c r="V158" i="2"/>
  <c r="V159" i="2"/>
  <c r="V160" i="2"/>
  <c r="V161" i="2"/>
  <c r="V162" i="2"/>
  <c r="V163" i="2"/>
  <c r="V164" i="2"/>
  <c r="V165" i="2"/>
  <c r="V166" i="2"/>
  <c r="V167" i="2"/>
  <c r="V168" i="2"/>
  <c r="V169" i="2"/>
  <c r="V170" i="2"/>
  <c r="V171" i="2"/>
  <c r="V172" i="2"/>
  <c r="V173" i="2"/>
  <c r="V174" i="2"/>
  <c r="V175" i="2"/>
  <c r="V176" i="2"/>
  <c r="V177" i="2"/>
  <c r="V178" i="2"/>
  <c r="V179" i="2"/>
  <c r="V180" i="2"/>
  <c r="V181" i="2"/>
  <c r="V182" i="2"/>
  <c r="V183" i="2"/>
  <c r="V184" i="2"/>
  <c r="V185" i="2"/>
  <c r="V186" i="2"/>
  <c r="V187" i="2"/>
  <c r="V188" i="2"/>
  <c r="V189" i="2"/>
  <c r="V190" i="2"/>
  <c r="V191" i="2"/>
  <c r="V192" i="2"/>
  <c r="V193" i="2"/>
  <c r="V194" i="2"/>
  <c r="V195" i="2"/>
  <c r="V196" i="2"/>
  <c r="V197" i="2"/>
  <c r="V198" i="2"/>
  <c r="V199" i="2"/>
  <c r="V200" i="2"/>
  <c r="V201" i="2"/>
  <c r="V202" i="2"/>
  <c r="V203" i="2"/>
  <c r="V204" i="2"/>
  <c r="V205" i="2"/>
  <c r="V206" i="2"/>
  <c r="V207" i="2"/>
  <c r="V208" i="2"/>
  <c r="W3" i="2"/>
  <c r="W4" i="2"/>
  <c r="W5" i="2"/>
  <c r="W6" i="2"/>
  <c r="W7" i="2"/>
  <c r="W8" i="2"/>
  <c r="W9" i="2"/>
  <c r="W10" i="2"/>
  <c r="W11" i="2"/>
  <c r="W12" i="2"/>
  <c r="W13" i="2"/>
  <c r="W14" i="2"/>
  <c r="W15" i="2"/>
  <c r="W16" i="2"/>
  <c r="W17" i="2"/>
  <c r="W18" i="2"/>
  <c r="W19" i="2"/>
  <c r="W20" i="2"/>
  <c r="W21" i="2"/>
  <c r="W22" i="2"/>
  <c r="W23" i="2"/>
  <c r="W24" i="2"/>
  <c r="W25" i="2"/>
  <c r="W26" i="2"/>
  <c r="W27" i="2"/>
  <c r="W28" i="2"/>
  <c r="W29" i="2"/>
  <c r="W30" i="2"/>
  <c r="W31" i="2"/>
  <c r="W32" i="2"/>
  <c r="W33" i="2"/>
  <c r="W34" i="2"/>
  <c r="W35" i="2"/>
  <c r="W36" i="2"/>
  <c r="W37" i="2"/>
  <c r="W38" i="2"/>
  <c r="W39" i="2"/>
  <c r="W40" i="2"/>
  <c r="W41" i="2"/>
  <c r="W42" i="2"/>
  <c r="W43" i="2"/>
  <c r="W44" i="2"/>
  <c r="W45" i="2"/>
  <c r="W46" i="2"/>
  <c r="W47" i="2"/>
  <c r="W48" i="2"/>
  <c r="W49" i="2"/>
  <c r="W50" i="2"/>
  <c r="W51" i="2"/>
  <c r="W52" i="2"/>
  <c r="W53" i="2"/>
  <c r="W54" i="2"/>
  <c r="W55" i="2"/>
  <c r="W56" i="2"/>
  <c r="W57" i="2"/>
  <c r="W58" i="2"/>
  <c r="W59" i="2"/>
  <c r="W60" i="2"/>
  <c r="W61" i="2"/>
  <c r="W62" i="2"/>
  <c r="W63" i="2"/>
  <c r="W64" i="2"/>
  <c r="W65" i="2"/>
  <c r="W66" i="2"/>
  <c r="W67" i="2"/>
  <c r="W68" i="2"/>
  <c r="W69" i="2"/>
  <c r="W70" i="2"/>
  <c r="W71" i="2"/>
  <c r="W72" i="2"/>
  <c r="W73" i="2"/>
  <c r="W74" i="2"/>
  <c r="W75" i="2"/>
  <c r="W76" i="2"/>
  <c r="W77" i="2"/>
  <c r="W78" i="2"/>
  <c r="W79" i="2"/>
  <c r="W80" i="2"/>
  <c r="W81" i="2"/>
  <c r="W82" i="2"/>
  <c r="W83" i="2"/>
  <c r="W84" i="2"/>
  <c r="W85" i="2"/>
  <c r="W86" i="2"/>
  <c r="W87" i="2"/>
  <c r="W88" i="2"/>
  <c r="W89" i="2"/>
  <c r="W90" i="2"/>
  <c r="W91" i="2"/>
  <c r="W92" i="2"/>
  <c r="W93" i="2"/>
  <c r="W94" i="2"/>
  <c r="W95" i="2"/>
  <c r="W96" i="2"/>
  <c r="W97" i="2"/>
  <c r="W98" i="2"/>
  <c r="W99" i="2"/>
  <c r="W100" i="2"/>
  <c r="W101" i="2"/>
  <c r="W102" i="2"/>
  <c r="W103" i="2"/>
  <c r="W104" i="2"/>
  <c r="W105" i="2"/>
  <c r="W106" i="2"/>
  <c r="W107" i="2"/>
  <c r="W108" i="2"/>
  <c r="W109" i="2"/>
  <c r="W110" i="2"/>
  <c r="W111" i="2"/>
  <c r="W112" i="2"/>
  <c r="W113" i="2"/>
  <c r="W114" i="2"/>
  <c r="W115" i="2"/>
  <c r="W116" i="2"/>
  <c r="W117" i="2"/>
  <c r="W118" i="2"/>
  <c r="W119" i="2"/>
  <c r="W120" i="2"/>
  <c r="W121" i="2"/>
  <c r="W122" i="2"/>
  <c r="W123" i="2"/>
  <c r="W124" i="2"/>
  <c r="W125" i="2"/>
  <c r="W126" i="2"/>
  <c r="W127" i="2"/>
  <c r="W128" i="2"/>
  <c r="W129" i="2"/>
  <c r="W130" i="2"/>
  <c r="W131" i="2"/>
  <c r="W132" i="2"/>
  <c r="W133" i="2"/>
  <c r="W134" i="2"/>
  <c r="W135" i="2"/>
  <c r="W136" i="2"/>
  <c r="W137" i="2"/>
  <c r="W138" i="2"/>
  <c r="W139" i="2"/>
  <c r="W140" i="2"/>
  <c r="W141" i="2"/>
  <c r="W142" i="2"/>
  <c r="W143" i="2"/>
  <c r="W144" i="2"/>
  <c r="W145" i="2"/>
  <c r="W146" i="2"/>
  <c r="W147" i="2"/>
  <c r="W148" i="2"/>
  <c r="W149" i="2"/>
  <c r="W150" i="2"/>
  <c r="W151" i="2"/>
  <c r="W152" i="2"/>
  <c r="W153" i="2"/>
  <c r="W154" i="2"/>
  <c r="W155" i="2"/>
  <c r="W156" i="2"/>
  <c r="W157" i="2"/>
  <c r="W158" i="2"/>
  <c r="W159" i="2"/>
  <c r="W160" i="2"/>
  <c r="W161" i="2"/>
  <c r="W162" i="2"/>
  <c r="W163" i="2"/>
  <c r="W164" i="2"/>
  <c r="W165" i="2"/>
  <c r="W166" i="2"/>
  <c r="W167" i="2"/>
  <c r="W168" i="2"/>
  <c r="W169" i="2"/>
  <c r="W170" i="2"/>
  <c r="W171" i="2"/>
  <c r="W172" i="2"/>
  <c r="W173" i="2"/>
  <c r="W174" i="2"/>
  <c r="W175" i="2"/>
  <c r="W176" i="2"/>
  <c r="W177" i="2"/>
  <c r="W178" i="2"/>
  <c r="W179" i="2"/>
  <c r="W180" i="2"/>
  <c r="W181" i="2"/>
  <c r="W182" i="2"/>
  <c r="W183" i="2"/>
  <c r="W184" i="2"/>
  <c r="W185" i="2"/>
  <c r="W186" i="2"/>
  <c r="W187" i="2"/>
  <c r="W188" i="2"/>
  <c r="W189" i="2"/>
  <c r="W190" i="2"/>
  <c r="W191" i="2"/>
  <c r="W192" i="2"/>
  <c r="W193" i="2"/>
  <c r="W194" i="2"/>
  <c r="W195" i="2"/>
  <c r="W196" i="2"/>
  <c r="W197" i="2"/>
  <c r="W198" i="2"/>
  <c r="W199" i="2"/>
  <c r="W200" i="2"/>
  <c r="W201" i="2"/>
  <c r="W202" i="2"/>
  <c r="W203" i="2"/>
  <c r="W204" i="2"/>
  <c r="W205" i="2"/>
  <c r="W206" i="2"/>
  <c r="W207" i="2"/>
  <c r="W208" i="2"/>
  <c r="W2" i="2"/>
  <c r="H2" i="2"/>
  <c r="Y203" i="2" l="1"/>
  <c r="Y167" i="2"/>
  <c r="Y143" i="2"/>
  <c r="Y119" i="2"/>
  <c r="Y107" i="2"/>
  <c r="Y83" i="2"/>
  <c r="Y71" i="2"/>
  <c r="Y59" i="2"/>
  <c r="Y47" i="2"/>
  <c r="Y35" i="2"/>
  <c r="Y23" i="2"/>
  <c r="Y11" i="2"/>
  <c r="Y179" i="2"/>
  <c r="Y95" i="2"/>
  <c r="Y191" i="2"/>
  <c r="Y155" i="2"/>
  <c r="Y131" i="2"/>
  <c r="Y196" i="2"/>
  <c r="Y172" i="2"/>
  <c r="Y148" i="2"/>
  <c r="Y124" i="2"/>
  <c r="Y112" i="2"/>
  <c r="Y100" i="2"/>
  <c r="Y208" i="2"/>
  <c r="Y184" i="2"/>
  <c r="Y160" i="2"/>
  <c r="Y136" i="2"/>
  <c r="Y197" i="2"/>
  <c r="Y185" i="2"/>
  <c r="Y173" i="2"/>
  <c r="Y161" i="2"/>
  <c r="Y149" i="2"/>
  <c r="Y137" i="2"/>
  <c r="Y125" i="2"/>
  <c r="Y113" i="2"/>
  <c r="Y101" i="2"/>
  <c r="Y89" i="2"/>
  <c r="Y77" i="2"/>
  <c r="Y65" i="2"/>
  <c r="Y53" i="2"/>
  <c r="Y41" i="2"/>
  <c r="Y29" i="2"/>
  <c r="Y17" i="2"/>
  <c r="Y5" i="2"/>
  <c r="Y178" i="2"/>
  <c r="Y142" i="2"/>
  <c r="Y106" i="2"/>
  <c r="Y70" i="2"/>
  <c r="Y10" i="2"/>
  <c r="Y202" i="2"/>
  <c r="Y166" i="2"/>
  <c r="Y130" i="2"/>
  <c r="Y94" i="2"/>
  <c r="Y58" i="2"/>
  <c r="Y22" i="2"/>
  <c r="Y190" i="2"/>
  <c r="Y154" i="2"/>
  <c r="Y118" i="2"/>
  <c r="Y82" i="2"/>
  <c r="Y46" i="2"/>
  <c r="Y34" i="2"/>
  <c r="Y207" i="2"/>
  <c r="Y171" i="2"/>
  <c r="Y135" i="2"/>
  <c r="Y99" i="2"/>
  <c r="Y75" i="2"/>
  <c r="Y51" i="2"/>
  <c r="Y39" i="2"/>
  <c r="Y27" i="2"/>
  <c r="Y15" i="2"/>
  <c r="Y3" i="2"/>
  <c r="Y183" i="2"/>
  <c r="Y147" i="2"/>
  <c r="Y111" i="2"/>
  <c r="Y63" i="2"/>
  <c r="Y195" i="2"/>
  <c r="Y159" i="2"/>
  <c r="Y123" i="2"/>
  <c r="Y87" i="2"/>
  <c r="Y198" i="2"/>
  <c r="Y88" i="2"/>
  <c r="Y76" i="2"/>
  <c r="Y64" i="2"/>
  <c r="Y52" i="2"/>
  <c r="Y40" i="2"/>
  <c r="Y28" i="2"/>
  <c r="Y16" i="2"/>
  <c r="Y4" i="2"/>
  <c r="Y205" i="2"/>
  <c r="Y193" i="2"/>
  <c r="Y169" i="2"/>
  <c r="Y145" i="2"/>
  <c r="Y121" i="2"/>
  <c r="Y204" i="2"/>
  <c r="Y192" i="2"/>
  <c r="Y180" i="2"/>
  <c r="Y168" i="2"/>
  <c r="Y156" i="2"/>
  <c r="Y144" i="2"/>
  <c r="Y132" i="2"/>
  <c r="Y120" i="2"/>
  <c r="Y108" i="2"/>
  <c r="Y96" i="2"/>
  <c r="Y84" i="2"/>
  <c r="Y72" i="2"/>
  <c r="Y60" i="2"/>
  <c r="Y48" i="2"/>
  <c r="Y36" i="2"/>
  <c r="Y177" i="2"/>
  <c r="Y129" i="2"/>
  <c r="Y81" i="2"/>
  <c r="Y9" i="2"/>
  <c r="Y189" i="2"/>
  <c r="Y153" i="2"/>
  <c r="Y117" i="2"/>
  <c r="Y93" i="2"/>
  <c r="Y57" i="2"/>
  <c r="Y33" i="2"/>
  <c r="Y200" i="2"/>
  <c r="Y176" i="2"/>
  <c r="Y152" i="2"/>
  <c r="Y128" i="2"/>
  <c r="Y104" i="2"/>
  <c r="Y68" i="2"/>
  <c r="Y201" i="2"/>
  <c r="Y165" i="2"/>
  <c r="Y141" i="2"/>
  <c r="Y105" i="2"/>
  <c r="Y69" i="2"/>
  <c r="Y45" i="2"/>
  <c r="Y21" i="2"/>
  <c r="Y188" i="2"/>
  <c r="Y164" i="2"/>
  <c r="Y140" i="2"/>
  <c r="Y116" i="2"/>
  <c r="Y92" i="2"/>
  <c r="Y80" i="2"/>
  <c r="Y181" i="2"/>
  <c r="Y157" i="2"/>
  <c r="Y133" i="2"/>
  <c r="Y109" i="2"/>
  <c r="Y97" i="2"/>
  <c r="Y85" i="2"/>
  <c r="Y73" i="2"/>
  <c r="Y61" i="2"/>
  <c r="Y182" i="2"/>
  <c r="Y24" i="2"/>
  <c r="Y12" i="2"/>
  <c r="Y56" i="2"/>
  <c r="Y44" i="2"/>
  <c r="Y32" i="2"/>
  <c r="Y20" i="2"/>
  <c r="Y8" i="2"/>
  <c r="Y199" i="2"/>
  <c r="Y187" i="2"/>
  <c r="Y175" i="2"/>
  <c r="Y163" i="2"/>
  <c r="Y151" i="2"/>
  <c r="Y139" i="2"/>
  <c r="Y127" i="2"/>
  <c r="Y115" i="2"/>
  <c r="Y103" i="2"/>
  <c r="Y91" i="2"/>
  <c r="Y79" i="2"/>
  <c r="Y67" i="2"/>
  <c r="Y55" i="2"/>
  <c r="Y43" i="2"/>
  <c r="Y31" i="2"/>
  <c r="Y19" i="2"/>
  <c r="Y7" i="2"/>
  <c r="Y186" i="2"/>
  <c r="Y174" i="2"/>
  <c r="Y162" i="2"/>
  <c r="Y150" i="2"/>
  <c r="Y138" i="2"/>
  <c r="Y126" i="2"/>
  <c r="Y114" i="2"/>
  <c r="Y102" i="2"/>
  <c r="Y90" i="2"/>
  <c r="Y78" i="2"/>
  <c r="Y66" i="2"/>
  <c r="Y54" i="2"/>
  <c r="Y42" i="2"/>
  <c r="Y30" i="2"/>
  <c r="Y18" i="2"/>
  <c r="Y6" i="2"/>
  <c r="Y194" i="2"/>
  <c r="Y158" i="2"/>
  <c r="Y146" i="2"/>
  <c r="Y134" i="2"/>
  <c r="Y122" i="2"/>
  <c r="Y110" i="2"/>
  <c r="Y98" i="2"/>
  <c r="Y86" i="2"/>
  <c r="Y74" i="2"/>
  <c r="Y62" i="2"/>
  <c r="Y50" i="2"/>
  <c r="Y38" i="2"/>
  <c r="Y26" i="2"/>
  <c r="Y14" i="2"/>
  <c r="Y206" i="2"/>
  <c r="Y170" i="2"/>
  <c r="Y49" i="2"/>
  <c r="Y37" i="2"/>
  <c r="Y25" i="2"/>
  <c r="Y13" i="2"/>
  <c r="X2" i="2"/>
  <c r="Y2" i="2"/>
  <c r="X198" i="2"/>
  <c r="X186" i="2"/>
  <c r="X174" i="2"/>
  <c r="X207" i="2"/>
  <c r="X195" i="2"/>
  <c r="X183" i="2"/>
  <c r="X171" i="2"/>
  <c r="X159" i="2"/>
  <c r="X147" i="2"/>
  <c r="Z147" i="2" s="1"/>
  <c r="X135" i="2"/>
  <c r="X123" i="2"/>
  <c r="X111" i="2"/>
  <c r="X99" i="2"/>
  <c r="Z99" i="2" s="1"/>
  <c r="X87" i="2"/>
  <c r="X75" i="2"/>
  <c r="X63" i="2"/>
  <c r="X51" i="2"/>
  <c r="X39" i="2"/>
  <c r="X27" i="2"/>
  <c r="X15" i="2"/>
  <c r="X3" i="2"/>
  <c r="X182" i="2"/>
  <c r="X122" i="2"/>
  <c r="X62" i="2"/>
  <c r="X205" i="2"/>
  <c r="Z205" i="2" s="1"/>
  <c r="X193" i="2"/>
  <c r="Z193" i="2" s="1"/>
  <c r="X181" i="2"/>
  <c r="X169" i="2"/>
  <c r="X157" i="2"/>
  <c r="X145" i="2"/>
  <c r="X133" i="2"/>
  <c r="X121" i="2"/>
  <c r="X109" i="2"/>
  <c r="X97" i="2"/>
  <c r="X85" i="2"/>
  <c r="X73" i="2"/>
  <c r="X61" i="2"/>
  <c r="X49" i="2"/>
  <c r="X37" i="2"/>
  <c r="X25" i="2"/>
  <c r="X13" i="2"/>
  <c r="X134" i="2"/>
  <c r="Z134" i="2" s="1"/>
  <c r="X50" i="2"/>
  <c r="X144" i="2"/>
  <c r="X60" i="2"/>
  <c r="X12" i="2"/>
  <c r="X203" i="2"/>
  <c r="X107" i="2"/>
  <c r="X59" i="2"/>
  <c r="X11" i="2"/>
  <c r="X108" i="2"/>
  <c r="X179" i="2"/>
  <c r="X131" i="2"/>
  <c r="X47" i="2"/>
  <c r="X202" i="2"/>
  <c r="X190" i="2"/>
  <c r="X178" i="2"/>
  <c r="X166" i="2"/>
  <c r="X154" i="2"/>
  <c r="X142" i="2"/>
  <c r="X130" i="2"/>
  <c r="X118" i="2"/>
  <c r="X106" i="2"/>
  <c r="X94" i="2"/>
  <c r="X82" i="2"/>
  <c r="X70" i="2"/>
  <c r="X58" i="2"/>
  <c r="X46" i="2"/>
  <c r="X34" i="2"/>
  <c r="Z34" i="2" s="1"/>
  <c r="X22" i="2"/>
  <c r="X10" i="2"/>
  <c r="X206" i="2"/>
  <c r="X120" i="2"/>
  <c r="Z120" i="2" s="1"/>
  <c r="X191" i="2"/>
  <c r="X143" i="2"/>
  <c r="X71" i="2"/>
  <c r="X201" i="2"/>
  <c r="X189" i="2"/>
  <c r="X177" i="2"/>
  <c r="X165" i="2"/>
  <c r="X153" i="2"/>
  <c r="X141" i="2"/>
  <c r="X129" i="2"/>
  <c r="X117" i="2"/>
  <c r="X105" i="2"/>
  <c r="X93" i="2"/>
  <c r="X81" i="2"/>
  <c r="X69" i="2"/>
  <c r="X57" i="2"/>
  <c r="X45" i="2"/>
  <c r="X33" i="2"/>
  <c r="X21" i="2"/>
  <c r="X9" i="2"/>
  <c r="X194" i="2"/>
  <c r="X110" i="2"/>
  <c r="X26" i="2"/>
  <c r="X204" i="2"/>
  <c r="X132" i="2"/>
  <c r="X48" i="2"/>
  <c r="X155" i="2"/>
  <c r="X95" i="2"/>
  <c r="X35" i="2"/>
  <c r="Z35" i="2" s="1"/>
  <c r="X200" i="2"/>
  <c r="X188" i="2"/>
  <c r="X176" i="2"/>
  <c r="X164" i="2"/>
  <c r="X152" i="2"/>
  <c r="X140" i="2"/>
  <c r="X128" i="2"/>
  <c r="X116" i="2"/>
  <c r="X104" i="2"/>
  <c r="X92" i="2"/>
  <c r="X80" i="2"/>
  <c r="X68" i="2"/>
  <c r="X56" i="2"/>
  <c r="X44" i="2"/>
  <c r="X32" i="2"/>
  <c r="X20" i="2"/>
  <c r="X8" i="2"/>
  <c r="X158" i="2"/>
  <c r="X86" i="2"/>
  <c r="X14" i="2"/>
  <c r="X180" i="2"/>
  <c r="X96" i="2"/>
  <c r="X167" i="2"/>
  <c r="X119" i="2"/>
  <c r="X83" i="2"/>
  <c r="X23" i="2"/>
  <c r="X199" i="2"/>
  <c r="X187" i="2"/>
  <c r="X175" i="2"/>
  <c r="X163" i="2"/>
  <c r="X151" i="2"/>
  <c r="X139" i="2"/>
  <c r="X127" i="2"/>
  <c r="X115" i="2"/>
  <c r="X103" i="2"/>
  <c r="X91" i="2"/>
  <c r="X79" i="2"/>
  <c r="X67" i="2"/>
  <c r="X55" i="2"/>
  <c r="X43" i="2"/>
  <c r="X31" i="2"/>
  <c r="X19" i="2"/>
  <c r="X7" i="2"/>
  <c r="X168" i="2"/>
  <c r="X24" i="2"/>
  <c r="X162" i="2"/>
  <c r="X150" i="2"/>
  <c r="X138" i="2"/>
  <c r="X126" i="2"/>
  <c r="X114" i="2"/>
  <c r="X102" i="2"/>
  <c r="X90" i="2"/>
  <c r="X78" i="2"/>
  <c r="X66" i="2"/>
  <c r="X54" i="2"/>
  <c r="X42" i="2"/>
  <c r="X30" i="2"/>
  <c r="X18" i="2"/>
  <c r="X6" i="2"/>
  <c r="X170" i="2"/>
  <c r="Z170" i="2" s="1"/>
  <c r="X98" i="2"/>
  <c r="X38" i="2"/>
  <c r="X192" i="2"/>
  <c r="X72" i="2"/>
  <c r="X197" i="2"/>
  <c r="X185" i="2"/>
  <c r="X173" i="2"/>
  <c r="X161" i="2"/>
  <c r="X149" i="2"/>
  <c r="X137" i="2"/>
  <c r="X125" i="2"/>
  <c r="X113" i="2"/>
  <c r="X101" i="2"/>
  <c r="X89" i="2"/>
  <c r="X77" i="2"/>
  <c r="X65" i="2"/>
  <c r="X53" i="2"/>
  <c r="X41" i="2"/>
  <c r="X29" i="2"/>
  <c r="X17" i="2"/>
  <c r="X5" i="2"/>
  <c r="X146" i="2"/>
  <c r="X74" i="2"/>
  <c r="X156" i="2"/>
  <c r="X84" i="2"/>
  <c r="X36" i="2"/>
  <c r="X208" i="2"/>
  <c r="X196" i="2"/>
  <c r="X184" i="2"/>
  <c r="X172" i="2"/>
  <c r="X160" i="2"/>
  <c r="X148" i="2"/>
  <c r="X136" i="2"/>
  <c r="X124" i="2"/>
  <c r="X112" i="2"/>
  <c r="X100" i="2"/>
  <c r="X88" i="2"/>
  <c r="X76" i="2"/>
  <c r="X64" i="2"/>
  <c r="X52" i="2"/>
  <c r="X40" i="2"/>
  <c r="X28" i="2"/>
  <c r="X16" i="2"/>
  <c r="X4" i="2"/>
  <c r="Z188" i="2" l="1"/>
  <c r="Z62" i="2"/>
  <c r="Z57" i="2"/>
  <c r="Z6" i="2"/>
  <c r="Z45" i="2"/>
  <c r="Z182" i="2"/>
  <c r="Z200" i="2"/>
  <c r="Z46" i="2"/>
  <c r="Z148" i="2"/>
  <c r="Z17" i="2"/>
  <c r="Z172" i="2"/>
  <c r="Z161" i="2"/>
  <c r="Z89" i="2"/>
  <c r="Z47" i="2"/>
  <c r="Z146" i="2"/>
  <c r="Z107" i="2"/>
  <c r="Z71" i="2"/>
  <c r="Z65" i="2"/>
  <c r="Z125" i="2"/>
  <c r="Z112" i="2"/>
  <c r="Z59" i="2"/>
  <c r="Z155" i="2"/>
  <c r="Z179" i="2"/>
  <c r="Z191" i="2"/>
  <c r="Z119" i="2"/>
  <c r="Z143" i="2"/>
  <c r="Z203" i="2"/>
  <c r="Z167" i="2"/>
  <c r="Z95" i="2"/>
  <c r="Z131" i="2"/>
  <c r="Z160" i="2"/>
  <c r="Z11" i="2"/>
  <c r="Z208" i="2"/>
  <c r="Z101" i="2"/>
  <c r="Z100" i="2"/>
  <c r="Z83" i="2"/>
  <c r="Z27" i="2"/>
  <c r="Z29" i="2"/>
  <c r="Z173" i="2"/>
  <c r="Z196" i="2"/>
  <c r="Z178" i="2"/>
  <c r="Z88" i="2"/>
  <c r="Z114" i="2"/>
  <c r="Z67" i="2"/>
  <c r="Z23" i="2"/>
  <c r="Z136" i="2"/>
  <c r="Z184" i="2"/>
  <c r="Z53" i="2"/>
  <c r="Z197" i="2"/>
  <c r="Z113" i="2"/>
  <c r="Z124" i="2"/>
  <c r="Z16" i="2"/>
  <c r="Z5" i="2"/>
  <c r="Z149" i="2"/>
  <c r="Z41" i="2"/>
  <c r="Z185" i="2"/>
  <c r="Z166" i="2"/>
  <c r="Z190" i="2"/>
  <c r="Z33" i="2"/>
  <c r="Z58" i="2"/>
  <c r="Z39" i="2"/>
  <c r="Z137" i="2"/>
  <c r="Z77" i="2"/>
  <c r="Z70" i="2"/>
  <c r="Z14" i="2"/>
  <c r="Z93" i="2"/>
  <c r="Z22" i="2"/>
  <c r="Z94" i="2"/>
  <c r="Z156" i="2"/>
  <c r="Z202" i="2"/>
  <c r="Z130" i="2"/>
  <c r="Z154" i="2"/>
  <c r="Z15" i="2"/>
  <c r="Z106" i="2"/>
  <c r="Z118" i="2"/>
  <c r="Z28" i="2"/>
  <c r="Z54" i="2"/>
  <c r="Z128" i="2"/>
  <c r="Z204" i="2"/>
  <c r="Z198" i="2"/>
  <c r="Z168" i="2"/>
  <c r="Z40" i="2"/>
  <c r="Z140" i="2"/>
  <c r="Z142" i="2"/>
  <c r="Z111" i="2"/>
  <c r="Z129" i="2"/>
  <c r="Z10" i="2"/>
  <c r="Z82" i="2"/>
  <c r="Z159" i="2"/>
  <c r="Z56" i="2"/>
  <c r="Z32" i="2"/>
  <c r="Z171" i="2"/>
  <c r="Z138" i="2"/>
  <c r="Z91" i="2"/>
  <c r="Z74" i="2"/>
  <c r="Z51" i="2"/>
  <c r="Z96" i="2"/>
  <c r="Z169" i="2"/>
  <c r="Z42" i="2"/>
  <c r="Z139" i="2"/>
  <c r="Z116" i="2"/>
  <c r="Z87" i="2"/>
  <c r="Z26" i="2"/>
  <c r="Z117" i="2"/>
  <c r="Z141" i="2"/>
  <c r="Z3" i="2"/>
  <c r="Z195" i="2"/>
  <c r="Z63" i="2"/>
  <c r="Z207" i="2"/>
  <c r="Z135" i="2"/>
  <c r="Z50" i="2"/>
  <c r="Z183" i="2"/>
  <c r="Z75" i="2"/>
  <c r="Z123" i="2"/>
  <c r="Z162" i="2"/>
  <c r="Z69" i="2"/>
  <c r="Z4" i="2"/>
  <c r="Z180" i="2"/>
  <c r="Z73" i="2"/>
  <c r="Z8" i="2"/>
  <c r="Z64" i="2"/>
  <c r="Z72" i="2"/>
  <c r="Z206" i="2"/>
  <c r="Z52" i="2"/>
  <c r="Z76" i="2"/>
  <c r="Z36" i="2"/>
  <c r="Z192" i="2"/>
  <c r="Z102" i="2"/>
  <c r="Z55" i="2"/>
  <c r="Z199" i="2"/>
  <c r="Z176" i="2"/>
  <c r="Z153" i="2"/>
  <c r="Z109" i="2"/>
  <c r="Z18" i="2"/>
  <c r="Z115" i="2"/>
  <c r="Z66" i="2"/>
  <c r="Z19" i="2"/>
  <c r="Z163" i="2"/>
  <c r="Z2" i="2"/>
  <c r="Z98" i="2"/>
  <c r="Z126" i="2"/>
  <c r="Z79" i="2"/>
  <c r="Z177" i="2"/>
  <c r="Z133" i="2"/>
  <c r="Z145" i="2"/>
  <c r="Z25" i="2"/>
  <c r="Z105" i="2"/>
  <c r="Z61" i="2"/>
  <c r="Z158" i="2"/>
  <c r="Z152" i="2"/>
  <c r="Z85" i="2"/>
  <c r="Z122" i="2"/>
  <c r="Z20" i="2"/>
  <c r="Z164" i="2"/>
  <c r="Z194" i="2"/>
  <c r="Z84" i="2"/>
  <c r="Z38" i="2"/>
  <c r="Z44" i="2"/>
  <c r="Z121" i="2"/>
  <c r="Z150" i="2"/>
  <c r="Z103" i="2"/>
  <c r="Z48" i="2"/>
  <c r="Z108" i="2"/>
  <c r="Z181" i="2"/>
  <c r="Z90" i="2"/>
  <c r="Z43" i="2"/>
  <c r="Z187" i="2"/>
  <c r="Z12" i="2"/>
  <c r="Z97" i="2"/>
  <c r="Z9" i="2"/>
  <c r="Z60" i="2"/>
  <c r="Z21" i="2"/>
  <c r="Z165" i="2"/>
  <c r="Z144" i="2"/>
  <c r="Z68" i="2"/>
  <c r="Z189" i="2"/>
  <c r="Z80" i="2"/>
  <c r="Z201" i="2"/>
  <c r="Z157" i="2"/>
  <c r="Z92" i="2"/>
  <c r="Z30" i="2"/>
  <c r="Z24" i="2"/>
  <c r="Z127" i="2"/>
  <c r="Z104" i="2"/>
  <c r="Z81" i="2"/>
  <c r="Z174" i="2"/>
  <c r="Z132" i="2"/>
  <c r="Z49" i="2"/>
  <c r="Z186" i="2"/>
  <c r="Z13" i="2"/>
  <c r="Z37" i="2"/>
  <c r="Z7" i="2"/>
  <c r="Z151" i="2"/>
  <c r="Z86" i="2"/>
  <c r="Z78" i="2"/>
  <c r="Z31" i="2"/>
  <c r="Z175" i="2"/>
  <c r="Z110" i="2"/>
</calcChain>
</file>

<file path=xl/sharedStrings.xml><?xml version="1.0" encoding="utf-8"?>
<sst xmlns="http://schemas.openxmlformats.org/spreadsheetml/2006/main" count="2432" uniqueCount="720">
  <si>
    <t>Type de Contrats</t>
  </si>
  <si>
    <t>Motif de Sortie</t>
  </si>
  <si>
    <t>COEFFICIENTS</t>
  </si>
  <si>
    <t>Heures Hebdo</t>
  </si>
  <si>
    <t>Section Analytique</t>
  </si>
  <si>
    <t>RQTH</t>
  </si>
  <si>
    <t>CDD</t>
  </si>
  <si>
    <t>Fin de Contrat</t>
  </si>
  <si>
    <t>FRAISGENERA AUTRE</t>
  </si>
  <si>
    <t>VALIDE</t>
  </si>
  <si>
    <t>CDD-T</t>
  </si>
  <si>
    <t>Sortie Positive</t>
  </si>
  <si>
    <t>LOGISTIQUE0 AUTRE</t>
  </si>
  <si>
    <t>CDDT + CDI</t>
  </si>
  <si>
    <t>Retraite</t>
  </si>
  <si>
    <t>TRAMASKINCL</t>
  </si>
  <si>
    <t>FIN LE 30/11/2020</t>
  </si>
  <si>
    <t>CDI</t>
  </si>
  <si>
    <t>Démission</t>
  </si>
  <si>
    <t>PRESTATERTI AUTRE</t>
  </si>
  <si>
    <t>APRENTIS</t>
  </si>
  <si>
    <t>Inaptitude</t>
  </si>
  <si>
    <t>TERTIAIRE00 AUTRE</t>
  </si>
  <si>
    <t>STAGE</t>
  </si>
  <si>
    <t>Licenciement</t>
  </si>
  <si>
    <t>TMPR0000000 AUTRE</t>
  </si>
  <si>
    <t>Rupture Conventionnelle</t>
  </si>
  <si>
    <t>TRADUC00000 AUTRE</t>
  </si>
  <si>
    <t>Fin de Période d'essai</t>
  </si>
  <si>
    <t>INDICE 100</t>
  </si>
  <si>
    <t>TRAEPI00000 GESTION DIRECTE</t>
  </si>
  <si>
    <t>FIN LE 31/08/2020</t>
  </si>
  <si>
    <t>Abandon de Poste</t>
  </si>
  <si>
    <t>INDICE 108</t>
  </si>
  <si>
    <t>TRAM0000000 APF</t>
  </si>
  <si>
    <t>INDICE 114</t>
  </si>
  <si>
    <t>INDICE 125</t>
  </si>
  <si>
    <t>INDICE 135</t>
  </si>
  <si>
    <t>NC</t>
  </si>
  <si>
    <t>Date Embauche</t>
  </si>
  <si>
    <t>Sortie Physique</t>
  </si>
  <si>
    <t>Effectif Physique</t>
  </si>
  <si>
    <t>Type de Contrat</t>
  </si>
  <si>
    <t>Durée du travail</t>
  </si>
  <si>
    <t>Ancienneté</t>
  </si>
  <si>
    <t>Visite
d'embauche</t>
  </si>
  <si>
    <t>section analytique</t>
  </si>
  <si>
    <t>Prénom</t>
  </si>
  <si>
    <t>NOM</t>
  </si>
  <si>
    <t>Nom  Prénom</t>
  </si>
  <si>
    <t>Date de Naissance</t>
  </si>
  <si>
    <t>Age</t>
  </si>
  <si>
    <t xml:space="preserve">Date de fin d'orientation </t>
  </si>
  <si>
    <t>COEF</t>
  </si>
  <si>
    <t>N° SS</t>
  </si>
  <si>
    <t>début mois</t>
  </si>
  <si>
    <t>fin mois</t>
  </si>
  <si>
    <t>entrée prise en compte</t>
  </si>
  <si>
    <t>sortie prise en compte</t>
  </si>
  <si>
    <t>E.T.P.</t>
  </si>
  <si>
    <t>07/09/2004</t>
  </si>
  <si>
    <t>Valide</t>
  </si>
  <si>
    <t>31/01/2023</t>
  </si>
  <si>
    <t>26/11/2012</t>
  </si>
  <si>
    <t>04/03/2013</t>
  </si>
  <si>
    <t>05/04/2013</t>
  </si>
  <si>
    <t>08/04/2013</t>
  </si>
  <si>
    <t>18/02/2014</t>
  </si>
  <si>
    <t>11/08/2014</t>
  </si>
  <si>
    <t>16/02/2015</t>
  </si>
  <si>
    <t>07/04/2015</t>
  </si>
  <si>
    <t>01/04/015</t>
  </si>
  <si>
    <t>02/09/2015</t>
  </si>
  <si>
    <t>24/09/2015</t>
  </si>
  <si>
    <t>02/11/2015</t>
  </si>
  <si>
    <t>03/11/2015</t>
  </si>
  <si>
    <t>30/11/2015</t>
  </si>
  <si>
    <t>02/12/2015</t>
  </si>
  <si>
    <t>07/12/2015</t>
  </si>
  <si>
    <t>12/01/2016</t>
  </si>
  <si>
    <t>21/12/2015</t>
  </si>
  <si>
    <t>16/12/2015</t>
  </si>
  <si>
    <t>22/03/2016</t>
  </si>
  <si>
    <t>31/12/2016</t>
  </si>
  <si>
    <t>23/05/2016</t>
  </si>
  <si>
    <t>31/10/2020</t>
  </si>
  <si>
    <t>11/05/2016</t>
  </si>
  <si>
    <t>22/06/2016</t>
  </si>
  <si>
    <t>02/08/2016</t>
  </si>
  <si>
    <t>09/08/2016</t>
  </si>
  <si>
    <t>31/08/2018</t>
  </si>
  <si>
    <t>10/08/2016</t>
  </si>
  <si>
    <t>Pas de visite</t>
  </si>
  <si>
    <t>10/11/2016</t>
  </si>
  <si>
    <t>01/12/2016</t>
  </si>
  <si>
    <t>05/12/2016</t>
  </si>
  <si>
    <t>16/01/2017</t>
  </si>
  <si>
    <t>23/01/2017</t>
  </si>
  <si>
    <t>Pas de visite CDD</t>
  </si>
  <si>
    <t>30/01/2017</t>
  </si>
  <si>
    <t>19/04/2017</t>
  </si>
  <si>
    <t>24/05/2017</t>
  </si>
  <si>
    <t>19/06/2017</t>
  </si>
  <si>
    <t>26/06/2017</t>
  </si>
  <si>
    <t>30/06/2021</t>
  </si>
  <si>
    <t>03/12/2019</t>
  </si>
  <si>
    <t>27/10/2017</t>
  </si>
  <si>
    <t>02/11/2021</t>
  </si>
  <si>
    <t>25/01/2018</t>
  </si>
  <si>
    <t>03/08/2017</t>
  </si>
  <si>
    <t>19/09/2017</t>
  </si>
  <si>
    <t>02/10/2018</t>
  </si>
  <si>
    <t>18/10/2017</t>
  </si>
  <si>
    <t>31/10/2022</t>
  </si>
  <si>
    <t>28/02/2023</t>
  </si>
  <si>
    <t>02/11/2017</t>
  </si>
  <si>
    <t>30/06/2018</t>
  </si>
  <si>
    <t>11/01/2018</t>
  </si>
  <si>
    <t>30/04/2029</t>
  </si>
  <si>
    <t>29/01/2018</t>
  </si>
  <si>
    <t>31/05/2021</t>
  </si>
  <si>
    <t>31/08/2021</t>
  </si>
  <si>
    <t>31/05/2020</t>
  </si>
  <si>
    <t>21/03/2018</t>
  </si>
  <si>
    <t>FAIT EN 2017</t>
  </si>
  <si>
    <t>13/12/2018</t>
  </si>
  <si>
    <t>11/12/2018</t>
  </si>
  <si>
    <t>03/12/2018</t>
  </si>
  <si>
    <t>14/12/2018</t>
  </si>
  <si>
    <t>10/12/2018</t>
  </si>
  <si>
    <t>29/01/2019</t>
  </si>
  <si>
    <t>27/03/2019</t>
  </si>
  <si>
    <t>26/03/2019</t>
  </si>
  <si>
    <t>13/03/2019</t>
  </si>
  <si>
    <t>20/03/2019</t>
  </si>
  <si>
    <t>24/04/2019</t>
  </si>
  <si>
    <t>02/04/2019</t>
  </si>
  <si>
    <t>A FAIRE</t>
  </si>
  <si>
    <t>Eliseah</t>
  </si>
  <si>
    <t>24/09/2019</t>
  </si>
  <si>
    <t>25/11/2019</t>
  </si>
  <si>
    <t>20/11/2019</t>
  </si>
  <si>
    <t>29/11/2019</t>
  </si>
  <si>
    <t>Fin de Période d'Essai</t>
  </si>
  <si>
    <t>09/03/2020</t>
  </si>
  <si>
    <t>13/03/2020</t>
  </si>
  <si>
    <t>12/03/2020</t>
  </si>
  <si>
    <t>01/07/2020</t>
  </si>
  <si>
    <t>En cours</t>
  </si>
  <si>
    <t>07/07/2020</t>
  </si>
  <si>
    <t>08/07/2020</t>
  </si>
  <si>
    <t>06/07/2020</t>
  </si>
  <si>
    <t>NE PAS FAIRE</t>
  </si>
  <si>
    <t>ANNULATION</t>
  </si>
  <si>
    <t>30/11/2020</t>
  </si>
  <si>
    <t>26/11/2020</t>
  </si>
  <si>
    <t>12/11/2020</t>
  </si>
  <si>
    <t>17/11/2020</t>
  </si>
  <si>
    <t>13/11/2020</t>
  </si>
  <si>
    <t>16/11/2020</t>
  </si>
  <si>
    <t>23/11/2020</t>
  </si>
  <si>
    <t>ATTENTE CONVOCATION</t>
  </si>
  <si>
    <t>24/11/2020</t>
  </si>
  <si>
    <t>25/11/2020</t>
  </si>
  <si>
    <t>CDD-T + CDI</t>
  </si>
  <si>
    <t xml:space="preserve"> INDICE 114</t>
  </si>
  <si>
    <t>Étiquettes de colonnes</t>
  </si>
  <si>
    <t>Total général</t>
  </si>
  <si>
    <t>(Tous)</t>
  </si>
  <si>
    <t>Nombre de Nom  Prénom</t>
  </si>
  <si>
    <t>APF Entreprises 64</t>
  </si>
  <si>
    <t xml:space="preserve">Nos Salariés </t>
  </si>
  <si>
    <t>Nombre de Salariés</t>
  </si>
  <si>
    <t>Nombre d'E.T.P.</t>
  </si>
  <si>
    <t>Sorties du mois</t>
  </si>
  <si>
    <t xml:space="preserve">Répartition de nos Salariés </t>
  </si>
  <si>
    <t xml:space="preserve">Effectif des Salariés de l'E.A. </t>
  </si>
  <si>
    <t xml:space="preserve">Effectif en ETP de l'E.A. </t>
  </si>
  <si>
    <t>Total</t>
  </si>
  <si>
    <t>Physique</t>
  </si>
  <si>
    <t>Des chiffres clefs</t>
  </si>
  <si>
    <t>Étiquettes de lignes</t>
  </si>
  <si>
    <t>ABADIE Cecile</t>
  </si>
  <si>
    <t>ABDALLA Zkra</t>
  </si>
  <si>
    <t>ALASSEUR Emilie</t>
  </si>
  <si>
    <t>ALZERAH Valérie</t>
  </si>
  <si>
    <t>ANTUNES Johann</t>
  </si>
  <si>
    <t>AUDIC Marie-Anne</t>
  </si>
  <si>
    <t>AZAIS Chantal</t>
  </si>
  <si>
    <t>BALLU Sandrine</t>
  </si>
  <si>
    <t>BEBIOT Joel</t>
  </si>
  <si>
    <t>BEKA Muharrem</t>
  </si>
  <si>
    <t>BELALIA Djelloul</t>
  </si>
  <si>
    <t>BENAISSA Dominique</t>
  </si>
  <si>
    <t xml:space="preserve">BERAT Frédéric </t>
  </si>
  <si>
    <t>BORDENAVE Lucile</t>
  </si>
  <si>
    <t>BRUNET Sarah</t>
  </si>
  <si>
    <t>BURROWS Simon</t>
  </si>
  <si>
    <t>CAZALIS Sebastien</t>
  </si>
  <si>
    <t>CHABROL Jean-Luc</t>
  </si>
  <si>
    <t>CHARBONNIER Julie</t>
  </si>
  <si>
    <t>CHEVALIER Séverine</t>
  </si>
  <si>
    <t>COMBELASSE Stéphane</t>
  </si>
  <si>
    <t xml:space="preserve">CONCARRE Christophe </t>
  </si>
  <si>
    <t>DA COSTA MACHADO Carla</t>
  </si>
  <si>
    <t>DA COSTA Roselyne</t>
  </si>
  <si>
    <t>DABAT Pauline</t>
  </si>
  <si>
    <t>DE ANTONI Claudine</t>
  </si>
  <si>
    <t>DE MARIA Nicole</t>
  </si>
  <si>
    <t>DEGOIS Naomi</t>
  </si>
  <si>
    <t xml:space="preserve">DELAVAL Pierre Yves </t>
  </si>
  <si>
    <t xml:space="preserve">DOUSSET Denis </t>
  </si>
  <si>
    <t>FLORENT Eve</t>
  </si>
  <si>
    <t>FONCIER Nathalie</t>
  </si>
  <si>
    <t xml:space="preserve">FOUQUE Sébastien </t>
  </si>
  <si>
    <t>GAMBUZZA Elisabeth</t>
  </si>
  <si>
    <t xml:space="preserve">GAUDARE Cécile </t>
  </si>
  <si>
    <t>GIRARD Alexandre</t>
  </si>
  <si>
    <t>GONCALVES Rosa</t>
  </si>
  <si>
    <t>GONZALVES Christelle</t>
  </si>
  <si>
    <t xml:space="preserve">GRENET Christophe </t>
  </si>
  <si>
    <t>GRILLET Hervé</t>
  </si>
  <si>
    <t>HASSANLI Aybaniz</t>
  </si>
  <si>
    <t>HAUVILLE-GRUDET Anne-Sophie</t>
  </si>
  <si>
    <t>JONART Marie-Pierre</t>
  </si>
  <si>
    <t>KARATAY Edouard</t>
  </si>
  <si>
    <t xml:space="preserve">KRUSE Amandine </t>
  </si>
  <si>
    <t>LACAZE Marie-Elise</t>
  </si>
  <si>
    <t>LAPLACE Christine</t>
  </si>
  <si>
    <t xml:space="preserve">LARQUIER Brigitte </t>
  </si>
  <si>
    <t>LARRERE Christine</t>
  </si>
  <si>
    <t>LATRIE Marie Christine</t>
  </si>
  <si>
    <t>LATRILLE - CHAILLOT Nathalie</t>
  </si>
  <si>
    <t>LEPANNETIER Valérie</t>
  </si>
  <si>
    <t>LOPEZ Laurent</t>
  </si>
  <si>
    <t>LORRE Cédric</t>
  </si>
  <si>
    <t>LUCAS Franck</t>
  </si>
  <si>
    <t>MARIETTE Walter</t>
  </si>
  <si>
    <t>MARMUSE Ana Bélen</t>
  </si>
  <si>
    <t>MARQUES Antoine</t>
  </si>
  <si>
    <t>METTOUCHI-PRAT Dhia</t>
  </si>
  <si>
    <t>MONDEILH Camille</t>
  </si>
  <si>
    <t>MOREAU Ludivine</t>
  </si>
  <si>
    <t xml:space="preserve">MOUCHEL Christophe </t>
  </si>
  <si>
    <t>MOURAY Natacha</t>
  </si>
  <si>
    <t>MULE Ilhame</t>
  </si>
  <si>
    <t>MUNIER Yasmine</t>
  </si>
  <si>
    <t>NAISAN Maria</t>
  </si>
  <si>
    <t>OLAIZOLA Laurence</t>
  </si>
  <si>
    <t>OUAHAB Mohamed</t>
  </si>
  <si>
    <t>PAREDES Sandra</t>
  </si>
  <si>
    <t>PASSIMOURT Céline</t>
  </si>
  <si>
    <t>PECAPERA Philippe</t>
  </si>
  <si>
    <t>PERRY Catherine</t>
  </si>
  <si>
    <t xml:space="preserve">PEYRAS Christophe </t>
  </si>
  <si>
    <t>PIRES Dominique</t>
  </si>
  <si>
    <t>POEYMIROO Myriam</t>
  </si>
  <si>
    <t>POUJOL Colette</t>
  </si>
  <si>
    <t>PRISSETTE Catherine</t>
  </si>
  <si>
    <t xml:space="preserve">RIVES Mélanie </t>
  </si>
  <si>
    <t xml:space="preserve">SCHOTS Laetitia </t>
  </si>
  <si>
    <t>SMITH Caitlin</t>
  </si>
  <si>
    <t>VIAILLY Laurent</t>
  </si>
  <si>
    <t>YANNOVITCH Karin</t>
  </si>
  <si>
    <t>Somme de E.T.P.</t>
  </si>
  <si>
    <t>Total CDD</t>
  </si>
  <si>
    <t>Total CDD-T</t>
  </si>
  <si>
    <t>Total CDDT + CDI</t>
  </si>
  <si>
    <t>Total CDI</t>
  </si>
  <si>
    <t>Somme de Effectif Physique</t>
  </si>
  <si>
    <t xml:space="preserve"> E.T.P. </t>
  </si>
  <si>
    <t>Salariés</t>
  </si>
  <si>
    <t>Nombre de Type de Contrat</t>
  </si>
  <si>
    <t xml:space="preserve">Étiquettes </t>
  </si>
  <si>
    <t>Genre</t>
  </si>
  <si>
    <t>Pôle d'activité</t>
  </si>
  <si>
    <t>Administratif</t>
  </si>
  <si>
    <t>Pôle d'Activité</t>
  </si>
  <si>
    <t>Confection Industrielle</t>
  </si>
  <si>
    <t>Traitement Comptable</t>
  </si>
  <si>
    <t>Tertiaire Inerne</t>
  </si>
  <si>
    <t>Traduction</t>
  </si>
  <si>
    <t>Prestation Extérieure</t>
  </si>
  <si>
    <t>Transport</t>
  </si>
  <si>
    <t>C.R.C.</t>
  </si>
  <si>
    <t>Masculin</t>
  </si>
  <si>
    <t>Féminin</t>
  </si>
  <si>
    <t>Numérisation</t>
  </si>
  <si>
    <t>Pôle Back-Office</t>
  </si>
  <si>
    <t>Pôle Technique</t>
  </si>
  <si>
    <t>Direction</t>
  </si>
  <si>
    <t>Pôle Multiservices</t>
  </si>
  <si>
    <t>Pôles / Services</t>
  </si>
  <si>
    <t>Coef.</t>
  </si>
  <si>
    <t xml:space="preserve">Nombre </t>
  </si>
  <si>
    <t>Nom des Salariés</t>
  </si>
  <si>
    <t>Éti</t>
  </si>
  <si>
    <t xml:space="preserve">Effectif </t>
  </si>
  <si>
    <t>Nombre de Date Embauche</t>
  </si>
  <si>
    <t>APPRENTIS</t>
  </si>
  <si>
    <t>OPERATRICE</t>
  </si>
  <si>
    <t>OPERATEUR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</si>
  <si>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</si>
  <si>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</si>
  <si>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</si>
  <si>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</si>
  <si>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</si>
  <si>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</si>
  <si>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</si>
  <si>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</si>
  <si>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</si>
  <si>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</si>
  <si>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</si>
  <si>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</si>
  <si>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</si>
  <si>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</si>
  <si>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</si>
  <si>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</si>
  <si>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</si>
  <si>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</si>
  <si>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</si>
  <si>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</si>
  <si>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Salarié 21</t>
  </si>
  <si>
    <t>Salarié 22</t>
  </si>
  <si>
    <t>Salarié 23</t>
  </si>
  <si>
    <t>Salarié 24</t>
  </si>
  <si>
    <t>Salarié 25</t>
  </si>
  <si>
    <t>Salarié 26</t>
  </si>
  <si>
    <t>Salarié 27</t>
  </si>
  <si>
    <t>Salarié 28</t>
  </si>
  <si>
    <t>Salarié 29</t>
  </si>
  <si>
    <t>Salarié 30</t>
  </si>
  <si>
    <t>Salarié 31</t>
  </si>
  <si>
    <t>Salarié 32</t>
  </si>
  <si>
    <t>Salarié 33</t>
  </si>
  <si>
    <t>Salarié 34</t>
  </si>
  <si>
    <t>Salarié 35</t>
  </si>
  <si>
    <t>Salarié 36</t>
  </si>
  <si>
    <t>Salarié 37</t>
  </si>
  <si>
    <t>Salarié 38</t>
  </si>
  <si>
    <t>Salarié 39</t>
  </si>
  <si>
    <t>Salarié 40</t>
  </si>
  <si>
    <t>Salarié 41</t>
  </si>
  <si>
    <t>Salarié 42</t>
  </si>
  <si>
    <t>Salarié 43</t>
  </si>
  <si>
    <t>Salarié 44</t>
  </si>
  <si>
    <t>Salarié 45</t>
  </si>
  <si>
    <t>Salarié 46</t>
  </si>
  <si>
    <t>Salarié 47</t>
  </si>
  <si>
    <t>Salarié 48</t>
  </si>
  <si>
    <t>Salarié 49</t>
  </si>
  <si>
    <t>Salarié 50</t>
  </si>
  <si>
    <t>Salarié 51</t>
  </si>
  <si>
    <t>Salarié 52</t>
  </si>
  <si>
    <t>Salarié 53</t>
  </si>
  <si>
    <t>Salarié 54</t>
  </si>
  <si>
    <t>Salarié 55</t>
  </si>
  <si>
    <t>Salarié 56</t>
  </si>
  <si>
    <t>Salarié 57</t>
  </si>
  <si>
    <t>Salarié 58</t>
  </si>
  <si>
    <t>Salarié 59</t>
  </si>
  <si>
    <t>Salarié 60</t>
  </si>
  <si>
    <t>Salarié 61</t>
  </si>
  <si>
    <t>Salarié 62</t>
  </si>
  <si>
    <t>Salarié 63</t>
  </si>
  <si>
    <t>Salarié 64</t>
  </si>
  <si>
    <t>Salarié 65</t>
  </si>
  <si>
    <t>Salarié 66</t>
  </si>
  <si>
    <t>Salarié 67</t>
  </si>
  <si>
    <t>Salarié 68</t>
  </si>
  <si>
    <t>Salarié 69</t>
  </si>
  <si>
    <t>Salarié 70</t>
  </si>
  <si>
    <t>Salarié 71</t>
  </si>
  <si>
    <t>Salarié 72</t>
  </si>
  <si>
    <t>Salarié 73</t>
  </si>
  <si>
    <t>Salarié 74</t>
  </si>
  <si>
    <t>Salarié 75</t>
  </si>
  <si>
    <t>Salarié 76</t>
  </si>
  <si>
    <t>Salarié 77</t>
  </si>
  <si>
    <t>Salarié 78</t>
  </si>
  <si>
    <t>Salarié 79</t>
  </si>
  <si>
    <t>Salarié 80</t>
  </si>
  <si>
    <t>Salarié 81</t>
  </si>
  <si>
    <t>Salarié 82</t>
  </si>
  <si>
    <t>Salarié 83</t>
  </si>
  <si>
    <t>Salarié 84</t>
  </si>
  <si>
    <t>Salarié 85</t>
  </si>
  <si>
    <t>Salarié 86</t>
  </si>
  <si>
    <t>Salarié 87</t>
  </si>
  <si>
    <t>Salarié 88</t>
  </si>
  <si>
    <t>Salarié 89</t>
  </si>
  <si>
    <t>Salarié 90</t>
  </si>
  <si>
    <t>Salarié 91</t>
  </si>
  <si>
    <t>Salarié 92</t>
  </si>
  <si>
    <t>Salarié 93</t>
  </si>
  <si>
    <t>Salarié 94</t>
  </si>
  <si>
    <t>Salarié 95</t>
  </si>
  <si>
    <t>Salarié 96</t>
  </si>
  <si>
    <t>Salarié 97</t>
  </si>
  <si>
    <t>Salarié 98</t>
  </si>
  <si>
    <t>Salarié 99</t>
  </si>
  <si>
    <t>Salarié 100</t>
  </si>
  <si>
    <t>Salarié 101</t>
  </si>
  <si>
    <t>Salarié 102</t>
  </si>
  <si>
    <t>Salarié 103</t>
  </si>
  <si>
    <t>Salarié 104</t>
  </si>
  <si>
    <t>Salarié 105</t>
  </si>
  <si>
    <t>Salarié 106</t>
  </si>
  <si>
    <t>Salarié 107</t>
  </si>
  <si>
    <t>Salarié 108</t>
  </si>
  <si>
    <t>Salarié 109</t>
  </si>
  <si>
    <t>Salarié 110</t>
  </si>
  <si>
    <t>Salarié 111</t>
  </si>
  <si>
    <t>Salarié 112</t>
  </si>
  <si>
    <t>Salarié 113</t>
  </si>
  <si>
    <t>Salarié 114</t>
  </si>
  <si>
    <t>Salarié 115</t>
  </si>
  <si>
    <t>Salarié 116</t>
  </si>
  <si>
    <t>Salarié 117</t>
  </si>
  <si>
    <t>Salarié 118</t>
  </si>
  <si>
    <t>Salarié 119</t>
  </si>
  <si>
    <t>Salarié 120</t>
  </si>
  <si>
    <t>Salarié 121</t>
  </si>
  <si>
    <t>Salarié 122</t>
  </si>
  <si>
    <t>Salarié 123</t>
  </si>
  <si>
    <t>Salarié 124</t>
  </si>
  <si>
    <t>Salarié 125</t>
  </si>
  <si>
    <t>Salarié 126</t>
  </si>
  <si>
    <t>Salarié 127</t>
  </si>
  <si>
    <t>Salarié 128</t>
  </si>
  <si>
    <t>Salarié 129</t>
  </si>
  <si>
    <t>Salarié 130</t>
  </si>
  <si>
    <t>Salarié 131</t>
  </si>
  <si>
    <t>Salarié 132</t>
  </si>
  <si>
    <t>Salarié 133</t>
  </si>
  <si>
    <t>Salarié 134</t>
  </si>
  <si>
    <t>Salarié 135</t>
  </si>
  <si>
    <t>Salarié 136</t>
  </si>
  <si>
    <t>Salarié 137</t>
  </si>
  <si>
    <t>Salarié 138</t>
  </si>
  <si>
    <t>Salarié 139</t>
  </si>
  <si>
    <t>Salarié 140</t>
  </si>
  <si>
    <t>Salarié 141</t>
  </si>
  <si>
    <t>Salarié 142</t>
  </si>
  <si>
    <t>Salarié 143</t>
  </si>
  <si>
    <t>Salarié 144</t>
  </si>
  <si>
    <t>Salarié 145</t>
  </si>
  <si>
    <t>Salarié 146</t>
  </si>
  <si>
    <t>Salarié 147</t>
  </si>
  <si>
    <t>Salarié 148</t>
  </si>
  <si>
    <t>Salarié 149</t>
  </si>
  <si>
    <t>Salarié 150</t>
  </si>
  <si>
    <t>Salarié 151</t>
  </si>
  <si>
    <t>Salarié 152</t>
  </si>
  <si>
    <t>Salarié 153</t>
  </si>
  <si>
    <t>Salarié 154</t>
  </si>
  <si>
    <t>Salarié 155</t>
  </si>
  <si>
    <t>Salarié 156</t>
  </si>
  <si>
    <t>Salarié 157</t>
  </si>
  <si>
    <t>Salarié 158</t>
  </si>
  <si>
    <t>Salarié 159</t>
  </si>
  <si>
    <t>Salarié 160</t>
  </si>
  <si>
    <t>Salarié 161</t>
  </si>
  <si>
    <t>Salarié 162</t>
  </si>
  <si>
    <t>Salarié 163</t>
  </si>
  <si>
    <t>Salarié 164</t>
  </si>
  <si>
    <t>Salarié 165</t>
  </si>
  <si>
    <t>Salarié 166</t>
  </si>
  <si>
    <t>Salarié 167</t>
  </si>
  <si>
    <t>Salarié 168</t>
  </si>
  <si>
    <t>Salarié 169</t>
  </si>
  <si>
    <t>Salarié 170</t>
  </si>
  <si>
    <t>Salarié 171</t>
  </si>
  <si>
    <t>Salarié 172</t>
  </si>
  <si>
    <t>Salarié 173</t>
  </si>
  <si>
    <t>Salarié 174</t>
  </si>
  <si>
    <t>Salarié 175</t>
  </si>
  <si>
    <t>Salarié 176</t>
  </si>
  <si>
    <t>Salarié 177</t>
  </si>
  <si>
    <t>Salarié 178</t>
  </si>
  <si>
    <t>Salarié 179</t>
  </si>
  <si>
    <t>Salarié 180</t>
  </si>
  <si>
    <t>Salarié 181</t>
  </si>
  <si>
    <t>Salarié 182</t>
  </si>
  <si>
    <t>Salarié 183</t>
  </si>
  <si>
    <t>Salarié 184</t>
  </si>
  <si>
    <t>Salarié 185</t>
  </si>
  <si>
    <t>Salarié 186</t>
  </si>
  <si>
    <t>Salarié 187</t>
  </si>
  <si>
    <t>Salarié 188</t>
  </si>
  <si>
    <t>Salarié 189</t>
  </si>
  <si>
    <t>Salarié 190</t>
  </si>
  <si>
    <t>Salarié 191</t>
  </si>
  <si>
    <t>Salarié 192</t>
  </si>
  <si>
    <t>Salarié 193</t>
  </si>
  <si>
    <t>Salarié 194</t>
  </si>
  <si>
    <t>Salarié 195</t>
  </si>
  <si>
    <t>Salarié 196</t>
  </si>
  <si>
    <t>Salarié 197</t>
  </si>
  <si>
    <t>Salarié 198</t>
  </si>
  <si>
    <t>Salarié 199</t>
  </si>
  <si>
    <t>Salarié 200</t>
  </si>
  <si>
    <t>Salarié 201</t>
  </si>
  <si>
    <t>Salarié 202</t>
  </si>
  <si>
    <t>Salarié 203</t>
  </si>
  <si>
    <t>Salarié 204</t>
  </si>
  <si>
    <t>Salarié 205</t>
  </si>
  <si>
    <t>Salarié 206</t>
  </si>
  <si>
    <t>Salarié 207</t>
  </si>
  <si>
    <t>Salarié 5 OPERATRICE</t>
  </si>
  <si>
    <t>Salarié 75 OPERATRICE</t>
  </si>
  <si>
    <t>Salarié 162 OPERATRICE</t>
  </si>
  <si>
    <t>Salarié 200 OPERATRICE</t>
  </si>
  <si>
    <t>Salarié 205 OPERATRICE</t>
  </si>
  <si>
    <t>Salarié 11 OPERATEUR</t>
  </si>
  <si>
    <t>Salarié 89 OPERATRICE</t>
  </si>
  <si>
    <t>Salarié 90 OPERATRICE</t>
  </si>
  <si>
    <t>Salarié 95 OPERATEUR</t>
  </si>
  <si>
    <t>Salarié 175 OPERATRICE</t>
  </si>
  <si>
    <t>Salarié 195 OPERATRICE</t>
  </si>
  <si>
    <t>Salarié 9 OPERATRICE</t>
  </si>
  <si>
    <t>Salarié 48 OPERATEUR</t>
  </si>
  <si>
    <t>Salarié 78 OPERATEUR</t>
  </si>
  <si>
    <t>Salarié 158 OPERATRICE</t>
  </si>
  <si>
    <t>Salarié 161 OPERATRICE</t>
  </si>
  <si>
    <t>Salarié 164 OPERATRICE</t>
  </si>
  <si>
    <t>Salarié 165 OPERATRICE</t>
  </si>
  <si>
    <t>Salarié 166 OPERATRICE</t>
  </si>
  <si>
    <t>Salarié 167 OPERATEUR</t>
  </si>
  <si>
    <t>Salarié 168 OPERATRICE</t>
  </si>
  <si>
    <t>Salarié 170 OPERATRICE</t>
  </si>
  <si>
    <t>Salarié 171 OPERATRICE</t>
  </si>
  <si>
    <t>Salarié 172 OPERATEUR</t>
  </si>
  <si>
    <t>Salarié 173 OPERATEUR</t>
  </si>
  <si>
    <t>Salarié 174 OPERATRICE</t>
  </si>
  <si>
    <t>Salarié 177 OPERATRICE</t>
  </si>
  <si>
    <t>Salarié 178 OPERATRICE</t>
  </si>
  <si>
    <t>Salarié 179 OPERATRICE</t>
  </si>
  <si>
    <t>Salarié 180 OPERATRICE</t>
  </si>
  <si>
    <t>Salarié 181 OPERATRICE</t>
  </si>
  <si>
    <t>Salarié 182 OPERATRICE</t>
  </si>
  <si>
    <t>Salarié 184 OPERATEUR</t>
  </si>
  <si>
    <t>Salarié 185 OPERATEUR</t>
  </si>
  <si>
    <t>Salarié 186 OPERATRICE</t>
  </si>
  <si>
    <t>Salarié 187 OPERATEUR</t>
  </si>
  <si>
    <t>Salarié 188 OPERATRICE</t>
  </si>
  <si>
    <t>Salarié 189 OPERATRICE</t>
  </si>
  <si>
    <t>Salarié 190 OPERATEUR</t>
  </si>
  <si>
    <t>Salarié 196 OPERATRICE</t>
  </si>
  <si>
    <t>Salarié 206 OPERATRICE</t>
  </si>
  <si>
    <t>Salarié 1 OPERATRICE</t>
  </si>
  <si>
    <t>Salarié 22 OPERATEUR</t>
  </si>
  <si>
    <t>Salarié 54 OPERATEUR</t>
  </si>
  <si>
    <t>Salarié 2 OPERATRICE</t>
  </si>
  <si>
    <t>Salarié 29 OPERATRICE</t>
  </si>
  <si>
    <t>Salarié 30 OPERATRICE</t>
  </si>
  <si>
    <t>Salarié 92 OPERATRICE</t>
  </si>
  <si>
    <t>Salarié 47 OPERATRICE</t>
  </si>
  <si>
    <t>Salarié 15 OPERATEUR</t>
  </si>
  <si>
    <t>Salarié 26 OPERATEUR</t>
  </si>
  <si>
    <t>Salarié 38 OPERATEUR</t>
  </si>
  <si>
    <t>Salarié 63 OPERATEUR</t>
  </si>
  <si>
    <t>Salarié 68 OPERATRICE</t>
  </si>
  <si>
    <t>Salarié 140 OPERATEUR</t>
  </si>
  <si>
    <t>Salarié 142 OPERATEUR</t>
  </si>
  <si>
    <t>Salarié 183 OPERATEUR</t>
  </si>
  <si>
    <t>Salarié 88 OPERATRICE</t>
  </si>
  <si>
    <t>Salarié 93 OPERATEUR</t>
  </si>
  <si>
    <t>Salarié 43 OPERATRICE</t>
  </si>
  <si>
    <t>Salarié 55 OPERATRICE</t>
  </si>
  <si>
    <t>Salarié 60 OPERATRICE</t>
  </si>
  <si>
    <t>Salarié 129 OPERATRICE</t>
  </si>
  <si>
    <t>Salarié 133 OPERATRICE</t>
  </si>
  <si>
    <t>Salarié 138 OPERATRICE</t>
  </si>
  <si>
    <t>Salarié 144 OPERATRICE</t>
  </si>
  <si>
    <t>Salarié 150 OPERATRICE</t>
  </si>
  <si>
    <t>Salarié 192 OPERATEUR</t>
  </si>
  <si>
    <t>Salarié 193 OPERATEUR</t>
  </si>
  <si>
    <t>Salarié 194 OPERATEUR</t>
  </si>
  <si>
    <t>Salarié 202 OPERATEUR</t>
  </si>
  <si>
    <t>Salarié 203 OPERATRICE</t>
  </si>
  <si>
    <t>Salarié 204 OPERATRICE</t>
  </si>
  <si>
    <t>Salarié 12 OPERATRICE</t>
  </si>
  <si>
    <t>Salarié 72 OPERATRICE</t>
  </si>
  <si>
    <t>Salarié 135 OPERATRICE</t>
  </si>
  <si>
    <t>Salarié 197 OPERATRICE</t>
  </si>
  <si>
    <t>Salarié 201 OPERATRICE</t>
  </si>
  <si>
    <t>Salarié 198 OPERATEUR</t>
  </si>
  <si>
    <t>Salarié 207 OPERATRICE</t>
  </si>
  <si>
    <t>Salarié 25 OPERATEUR</t>
  </si>
  <si>
    <t>Salarié 27 OPERATRICE</t>
  </si>
  <si>
    <t>Salarié 28 OPERATRICE</t>
  </si>
  <si>
    <t>Salarié 136 OPERATRICE</t>
  </si>
  <si>
    <t>Salarié 169 OPERATRICE</t>
  </si>
  <si>
    <t>(vide)</t>
  </si>
  <si>
    <t>Salarié 3 OPERATEUR</t>
  </si>
  <si>
    <t>Salarié 4 OPERATEUR</t>
  </si>
  <si>
    <t>Salarié 6 OPERATEUR</t>
  </si>
  <si>
    <t>Salarié 7 OPERATRICE</t>
  </si>
  <si>
    <t>Salarié 8 OPERATRICE</t>
  </si>
  <si>
    <t>Salarié 10 OPERATEUR</t>
  </si>
  <si>
    <t>Salarié 13 OPERATRICE</t>
  </si>
  <si>
    <t>Salarié 14 OPERATRICE</t>
  </si>
  <si>
    <t>Salarié 16 OPERATRICE</t>
  </si>
  <si>
    <t>Salarié 17 OPERATEUR</t>
  </si>
  <si>
    <t>Salarié 18 OPERATEUR</t>
  </si>
  <si>
    <t>Salarié 19 OPERATEUR</t>
  </si>
  <si>
    <t>Salarié 20 OPERATRICE</t>
  </si>
  <si>
    <t>Salarié 21 OPERATRICE</t>
  </si>
  <si>
    <t>Salarié 23 OPERATEUR</t>
  </si>
  <si>
    <t>Salarié 24 OPERATRICE</t>
  </si>
  <si>
    <t>Salarié 31 OPERATRICE</t>
  </si>
  <si>
    <t>Salarié 32 OPERATEUR</t>
  </si>
  <si>
    <t>Salarié 33 OPERATRICE</t>
  </si>
  <si>
    <t>Salarié 34 OPERATRICE</t>
  </si>
  <si>
    <t>Salarié 35 OPERATRICE</t>
  </si>
  <si>
    <t>Salarié 36 OPERATEUR</t>
  </si>
  <si>
    <t>Salarié 37 OPERATRICE</t>
  </si>
  <si>
    <t>Salarié 39 OPERATRICE</t>
  </si>
  <si>
    <t>Salarié 40 OPERATEUR</t>
  </si>
  <si>
    <t>Salarié 41 OPERATRICE</t>
  </si>
  <si>
    <t>Salarié 42 OPERATEUR</t>
  </si>
  <si>
    <t>Salarié 44 OPERATRICE</t>
  </si>
  <si>
    <t>Salarié 45 OPERATEUR</t>
  </si>
  <si>
    <t>Salarié 46 OPERATEUR</t>
  </si>
  <si>
    <t>Salarié 49 OPERATRICE</t>
  </si>
  <si>
    <t>Salarié 50 OPERATRICE</t>
  </si>
  <si>
    <t>Salarié 51 OPERATEUR</t>
  </si>
  <si>
    <t>Salarié 52 OPERATRICE</t>
  </si>
  <si>
    <t>Salarié 53 OPERATEUR</t>
  </si>
  <si>
    <t>Salarié 56 OPERATRICE</t>
  </si>
  <si>
    <t>Salarié 57 OPERATEUR</t>
  </si>
  <si>
    <t>Salarié 58 OPERATRICE</t>
  </si>
  <si>
    <t>Salarié 59 OPERATEUR</t>
  </si>
  <si>
    <t>Salarié 61 OPERATRICE</t>
  </si>
  <si>
    <t>Salarié 62 OPERATRICE</t>
  </si>
  <si>
    <t>Salarié 64 OPERATEUR</t>
  </si>
  <si>
    <t>Salarié 65 OPERATRICE</t>
  </si>
  <si>
    <t>Salarié 66 OPERATRICE</t>
  </si>
  <si>
    <t>Salarié 67 OPERATRICE</t>
  </si>
  <si>
    <t>Salarié 69 OPERATRICE</t>
  </si>
  <si>
    <t>Salarié 70 OPERATEUR</t>
  </si>
  <si>
    <t>Salarié 71 OPERATRICE</t>
  </si>
  <si>
    <t>Salarié 73 OPERATRICE</t>
  </si>
  <si>
    <t>Salarié 74 OPERATEUR</t>
  </si>
  <si>
    <t>Salarié 76 OPERATRICE</t>
  </si>
  <si>
    <t>Salarié 77 OPERATEUR</t>
  </si>
  <si>
    <t>Salarié 79 OPERATRICE</t>
  </si>
  <si>
    <t>Salarié 80 OPERATEUR</t>
  </si>
  <si>
    <t>Salarié 81 OPERATRICE</t>
  </si>
  <si>
    <t>Salarié 82 OPERATEUR</t>
  </si>
  <si>
    <t>Salarié 83 OPERATRICE</t>
  </si>
  <si>
    <t>Salarié 84 OPERATRICE</t>
  </si>
  <si>
    <t>Salarié 85 OPERATEUR</t>
  </si>
  <si>
    <t>Salarié 86 OPERATEUR</t>
  </si>
  <si>
    <t>Salarié 87 OPERATEUR</t>
  </si>
  <si>
    <t>Salarié 91 OPERATRICE</t>
  </si>
  <si>
    <t>Salarié 94 OPERATRICE</t>
  </si>
  <si>
    <t>Salarié 96 OPERATRICE</t>
  </si>
  <si>
    <t>Salarié 97 OPERATRICE</t>
  </si>
  <si>
    <t>Salarié 98 OPERATRICE</t>
  </si>
  <si>
    <t>Salarié 99 OPERATRICE</t>
  </si>
  <si>
    <t>Salarié 100 OPERATRICE</t>
  </si>
  <si>
    <t>Salarié 101 OPERATRICE</t>
  </si>
  <si>
    <t>Salarié 102 OPERATRICE</t>
  </si>
  <si>
    <t>Salarié 103 OPERATRICE</t>
  </si>
  <si>
    <t>Salarié 104 OPERATRICE</t>
  </si>
  <si>
    <t>Salarié 105 OPERATRICE</t>
  </si>
  <si>
    <t>Salarié 106 OPERATEUR</t>
  </si>
  <si>
    <t>Salarié 107 OPERATRICE</t>
  </si>
  <si>
    <t>Salarié 108 OPERATRICE</t>
  </si>
  <si>
    <t>Salarié 109 OPERATRICE</t>
  </si>
  <si>
    <t>Salarié 110 OPERATRICE</t>
  </si>
  <si>
    <t>Salarié 111 OPERATEUR</t>
  </si>
  <si>
    <t>Salarié 112 OPERATRICE</t>
  </si>
  <si>
    <t>Salarié 113 OPERATEUR</t>
  </si>
  <si>
    <t>Salarié 114 OPERATRICE</t>
  </si>
  <si>
    <t>Salarié 115 OPERATRICE</t>
  </si>
  <si>
    <t>Salarié 116 OPERATRICE</t>
  </si>
  <si>
    <t>Salarié 117 OPERATRICE</t>
  </si>
  <si>
    <t>Salarié 118 OPERATRICE</t>
  </si>
  <si>
    <t>Salarié 119 OPERATRICE</t>
  </si>
  <si>
    <t>Salarié 120 OPERATRICE</t>
  </si>
  <si>
    <t>Salarié 121 OPERATRICE</t>
  </si>
  <si>
    <t>Salarié 122 OPERATEUR</t>
  </si>
  <si>
    <t>Salarié 123 OPERATRICE</t>
  </si>
  <si>
    <t>Salarié 124 OPERATRICE</t>
  </si>
  <si>
    <t>Salarié 125 OPERATRICE</t>
  </si>
  <si>
    <t>Salarié 126 OPERATRICE</t>
  </si>
  <si>
    <t>Salarié 127 OPERATEUR</t>
  </si>
  <si>
    <t>Salarié 128 Eliseah</t>
  </si>
  <si>
    <t>Salarié 130 OPERATRICE</t>
  </si>
  <si>
    <t>Salarié 131 OPERATEUR</t>
  </si>
  <si>
    <t>Salarié 132 OPERATRICE</t>
  </si>
  <si>
    <t>Salarié 134 OPERATEUR</t>
  </si>
  <si>
    <t>Salarié 137 OPERATRICE</t>
  </si>
  <si>
    <t>Salarié 139 OPERATRICE</t>
  </si>
  <si>
    <t>Salarié 141 OPERATRICE</t>
  </si>
  <si>
    <t>Salarié 143 OPERATEUR</t>
  </si>
  <si>
    <t>Salarié 145 OPERATEUR</t>
  </si>
  <si>
    <t>Salarié 146 OPERATRICE</t>
  </si>
  <si>
    <t>Salarié 147 OPERATEUR</t>
  </si>
  <si>
    <t>Salarié 148 OPERATRICE</t>
  </si>
  <si>
    <t>Salarié 149 OPERATRICE</t>
  </si>
  <si>
    <t>Salarié 151 OPERATRICE</t>
  </si>
  <si>
    <t>Salarié 152 OPERATRICE</t>
  </si>
  <si>
    <t>Salarié 153 OPERATRICE</t>
  </si>
  <si>
    <t>Salarié 154 OPERATRICE</t>
  </si>
  <si>
    <t>Salarié 155 OPERATRICE</t>
  </si>
  <si>
    <t>Salarié 156 OPERATRICE</t>
  </si>
  <si>
    <t>Salarié 157 OPERATEUR</t>
  </si>
  <si>
    <t>Salarié 159 OPERATRICE</t>
  </si>
  <si>
    <t>Salarié 160 OPERATRICE</t>
  </si>
  <si>
    <t>Salarié 163 OPERATRICE</t>
  </si>
  <si>
    <t>Salarié 176 OPERATRICE</t>
  </si>
  <si>
    <t>Salarié 191 OPERATRICE</t>
  </si>
  <si>
    <t>Salarié 199 OPERATEUR</t>
  </si>
  <si>
    <t>Date Fin de Contrat</t>
  </si>
  <si>
    <t>Pour actualiser :</t>
  </si>
  <si>
    <t>Ruban, Données, Actualiser 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</si>
</sst>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General&quot;h&quot;"/>
    <numFmt numFmtId="165" formatCode="General\ &quot;ans&quot;"/>
  </numFmts>
  <fonts count="20" x14ac:knownFonts="1">
    <font>
      <sz val="11"/>
      <color theme="1"/>
      <name val="Cambria"/>
      <family val="2"/>
    </font>
    <font>
      <strike/>
      <sz val="11"/>
      <color theme="1"/>
      <name val="Cambria"/>
      <family val="2"/>
    </font>
    <font>
      <sz val="11"/>
      <name val="Cambria"/>
      <family val="2"/>
    </font>
    <font>
      <sz val="10"/>
      <color theme="1"/>
      <name val="Cambria"/>
      <family val="2"/>
    </font>
    <font>
      <sz val="9"/>
      <color theme="1"/>
      <name val="Cambria"/>
      <family val="2"/>
    </font>
    <font>
      <sz val="11"/>
      <color theme="1"/>
      <name val="Cambria"/>
      <family val="2"/>
    </font>
    <font>
      <b/>
      <sz val="11"/>
      <color theme="1"/>
      <name val="Cambria"/>
      <family val="2"/>
    </font>
    <font>
      <b/>
      <sz val="18"/>
      <color theme="1"/>
      <name val="Cambria"/>
      <family val="1"/>
    </font>
    <font>
      <b/>
      <sz val="11"/>
      <color rgb="FFFF0000"/>
      <name val="Cambria"/>
      <family val="1"/>
    </font>
    <font>
      <b/>
      <sz val="12"/>
      <color theme="1"/>
      <name val="Cambria"/>
      <family val="1"/>
    </font>
    <font>
      <b/>
      <sz val="14"/>
      <color theme="1"/>
      <name val="Cambria"/>
      <family val="1"/>
    </font>
    <font>
      <b/>
      <sz val="11"/>
      <color theme="1"/>
      <name val="Cambria"/>
      <family val="1"/>
    </font>
    <font>
      <b/>
      <sz val="12"/>
      <name val="Arial"/>
      <family val="2"/>
    </font>
    <font>
      <sz val="12"/>
      <color theme="1"/>
      <name val="Cambria"/>
      <family val="2"/>
    </font>
    <font>
      <b/>
      <sz val="12"/>
      <color theme="0"/>
      <name val="Cambria"/>
      <family val="1"/>
    </font>
    <font>
      <b/>
      <sz val="9"/>
      <color theme="1"/>
      <name val="Cambria"/>
      <family val="2"/>
    </font>
    <font>
      <sz val="10"/>
      <name val="Cambria"/>
      <family val="2"/>
    </font>
    <font>
      <b/>
      <sz val="10"/>
      <color theme="1"/>
      <name val="Cambria"/>
      <family val="2"/>
    </font>
    <font>
      <sz val="11"/>
      <color theme="8" tint="-0.249977111117893"/>
      <name val="Cambria"/>
      <family val="2"/>
    </font>
    <font>
      <sz val="8"/>
      <name val="Cambria"/>
      <family val="2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F0000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7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9" fillId="0" borderId="0" xfId="0" applyFont="1" applyFill="1" applyAlignment="1">
      <alignment horizontal="center"/>
    </xf>
    <xf numFmtId="0" fontId="10" fillId="7" borderId="0" xfId="0" applyFont="1" applyFill="1" applyAlignment="1">
      <alignment horizontal="center"/>
    </xf>
    <xf numFmtId="0" fontId="0" fillId="10" borderId="5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13" fillId="11" borderId="5" xfId="0" applyFont="1" applyFill="1" applyBorder="1" applyAlignment="1">
      <alignment horizontal="center" vertical="center"/>
    </xf>
    <xf numFmtId="10" fontId="0" fillId="0" borderId="0" xfId="0" applyNumberFormat="1" applyBorder="1"/>
    <xf numFmtId="10" fontId="0" fillId="0" borderId="0" xfId="0" applyNumberFormat="1" applyBorder="1" applyAlignment="1">
      <alignment horizontal="center"/>
    </xf>
    <xf numFmtId="10" fontId="0" fillId="12" borderId="5" xfId="0" applyNumberFormat="1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10" fontId="0" fillId="14" borderId="5" xfId="0" applyNumberFormat="1" applyFill="1" applyBorder="1" applyAlignment="1">
      <alignment horizontal="center" vertical="center"/>
    </xf>
    <xf numFmtId="10" fontId="0" fillId="2" borderId="5" xfId="0" applyNumberFormat="1" applyFill="1" applyBorder="1" applyAlignment="1">
      <alignment horizontal="center" vertical="center"/>
    </xf>
    <xf numFmtId="0" fontId="0" fillId="14" borderId="5" xfId="0" applyFill="1" applyBorder="1" applyAlignment="1">
      <alignment horizontal="center"/>
    </xf>
    <xf numFmtId="0" fontId="0" fillId="17" borderId="5" xfId="0" applyFill="1" applyBorder="1"/>
    <xf numFmtId="0" fontId="0" fillId="10" borderId="6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11" fillId="14" borderId="6" xfId="0" applyFont="1" applyFill="1" applyBorder="1" applyAlignment="1">
      <alignment horizontal="center"/>
    </xf>
    <xf numFmtId="0" fontId="11" fillId="17" borderId="6" xfId="0" applyFont="1" applyFill="1" applyBorder="1" applyAlignment="1">
      <alignment horizontal="center"/>
    </xf>
    <xf numFmtId="2" fontId="0" fillId="0" borderId="19" xfId="0" applyNumberFormat="1" applyBorder="1" applyAlignment="1">
      <alignment horizontal="center"/>
    </xf>
    <xf numFmtId="2" fontId="0" fillId="0" borderId="20" xfId="0" applyNumberFormat="1" applyBorder="1" applyAlignment="1">
      <alignment horizontal="center"/>
    </xf>
    <xf numFmtId="10" fontId="0" fillId="0" borderId="0" xfId="1" applyNumberFormat="1" applyFont="1" applyFill="1" applyBorder="1" applyAlignment="1">
      <alignment horizontal="center"/>
    </xf>
    <xf numFmtId="10" fontId="0" fillId="0" borderId="21" xfId="1" applyNumberFormat="1" applyFont="1" applyFill="1" applyBorder="1" applyAlignment="1">
      <alignment horizontal="center"/>
    </xf>
    <xf numFmtId="10" fontId="0" fillId="0" borderId="22" xfId="1" applyNumberFormat="1" applyFont="1" applyFill="1" applyBorder="1" applyAlignment="1">
      <alignment horizontal="center"/>
    </xf>
    <xf numFmtId="10" fontId="0" fillId="0" borderId="23" xfId="1" applyNumberFormat="1" applyFont="1" applyFill="1" applyBorder="1" applyAlignment="1">
      <alignment horizontal="center"/>
    </xf>
    <xf numFmtId="0" fontId="0" fillId="0" borderId="0" xfId="0" applyFill="1"/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2" fontId="10" fillId="7" borderId="0" xfId="0" applyNumberFormat="1" applyFont="1" applyFill="1" applyAlignment="1">
      <alignment horizontal="center"/>
    </xf>
    <xf numFmtId="0" fontId="11" fillId="0" borderId="5" xfId="0" applyFont="1" applyBorder="1" applyAlignment="1">
      <alignment horizontal="center" vertical="center"/>
    </xf>
    <xf numFmtId="10" fontId="11" fillId="0" borderId="5" xfId="0" applyNumberFormat="1" applyFont="1" applyBorder="1"/>
    <xf numFmtId="2" fontId="11" fillId="0" borderId="5" xfId="0" applyNumberFormat="1" applyFont="1" applyBorder="1" applyAlignment="1">
      <alignment horizontal="center"/>
    </xf>
    <xf numFmtId="9" fontId="11" fillId="0" borderId="5" xfId="1" applyFont="1" applyBorder="1" applyAlignment="1">
      <alignment horizontal="center"/>
    </xf>
    <xf numFmtId="0" fontId="9" fillId="0" borderId="6" xfId="0" applyNumberFormat="1" applyFont="1" applyBorder="1" applyAlignment="1">
      <alignment horizontal="center" vertical="center"/>
    </xf>
    <xf numFmtId="0" fontId="9" fillId="0" borderId="6" xfId="0" applyFont="1" applyBorder="1" applyAlignment="1">
      <alignment horizontal="center"/>
    </xf>
    <xf numFmtId="0" fontId="9" fillId="0" borderId="6" xfId="0" applyNumberFormat="1" applyFont="1" applyBorder="1" applyAlignment="1">
      <alignment horizontal="center"/>
    </xf>
    <xf numFmtId="2" fontId="9" fillId="0" borderId="7" xfId="0" applyNumberFormat="1" applyFont="1" applyBorder="1" applyAlignment="1">
      <alignment horizontal="center" vertical="center"/>
    </xf>
    <xf numFmtId="0" fontId="9" fillId="0" borderId="7" xfId="0" applyNumberFormat="1" applyFont="1" applyBorder="1" applyAlignment="1">
      <alignment horizontal="center" vertical="center"/>
    </xf>
    <xf numFmtId="10" fontId="0" fillId="0" borderId="0" xfId="0" applyNumberFormat="1"/>
    <xf numFmtId="0" fontId="11" fillId="0" borderId="8" xfId="0" applyFont="1" applyBorder="1" applyAlignment="1">
      <alignment horizontal="center"/>
    </xf>
    <xf numFmtId="0" fontId="11" fillId="0" borderId="9" xfId="0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10" fontId="11" fillId="0" borderId="11" xfId="0" applyNumberFormat="1" applyFont="1" applyBorder="1" applyAlignment="1">
      <alignment horizontal="center"/>
    </xf>
    <xf numFmtId="10" fontId="11" fillId="0" borderId="12" xfId="0" applyNumberFormat="1" applyFont="1" applyBorder="1" applyAlignment="1">
      <alignment horizontal="center"/>
    </xf>
    <xf numFmtId="10" fontId="11" fillId="0" borderId="13" xfId="0" applyNumberFormat="1" applyFont="1" applyBorder="1" applyAlignment="1">
      <alignment horizontal="center"/>
    </xf>
    <xf numFmtId="10" fontId="11" fillId="14" borderId="7" xfId="1" applyNumberFormat="1" applyFont="1" applyFill="1" applyBorder="1" applyAlignment="1">
      <alignment horizontal="center"/>
    </xf>
    <xf numFmtId="10" fontId="11" fillId="17" borderId="7" xfId="1" applyNumberFormat="1" applyFont="1" applyFill="1" applyBorder="1" applyAlignment="1">
      <alignment horizontal="center"/>
    </xf>
    <xf numFmtId="2" fontId="11" fillId="0" borderId="18" xfId="0" applyNumberFormat="1" applyFont="1" applyBorder="1" applyAlignment="1">
      <alignment horizontal="center"/>
    </xf>
    <xf numFmtId="2" fontId="11" fillId="0" borderId="19" xfId="0" applyNumberFormat="1" applyFont="1" applyBorder="1" applyAlignment="1">
      <alignment horizontal="center"/>
    </xf>
    <xf numFmtId="2" fontId="11" fillId="0" borderId="20" xfId="0" applyNumberFormat="1" applyFont="1" applyBorder="1" applyAlignment="1">
      <alignment horizontal="center"/>
    </xf>
    <xf numFmtId="10" fontId="11" fillId="0" borderId="19" xfId="0" applyNumberFormat="1" applyFont="1" applyBorder="1" applyAlignment="1">
      <alignment horizontal="center"/>
    </xf>
    <xf numFmtId="10" fontId="11" fillId="0" borderId="20" xfId="0" applyNumberFormat="1" applyFont="1" applyBorder="1" applyAlignment="1">
      <alignment horizontal="center"/>
    </xf>
    <xf numFmtId="2" fontId="6" fillId="3" borderId="29" xfId="0" applyNumberFormat="1" applyFont="1" applyFill="1" applyBorder="1" applyAlignment="1">
      <alignment horizontal="center"/>
    </xf>
    <xf numFmtId="10" fontId="11" fillId="0" borderId="18" xfId="1" applyNumberFormat="1" applyFont="1" applyBorder="1" applyAlignment="1">
      <alignment horizontal="center"/>
    </xf>
    <xf numFmtId="10" fontId="11" fillId="0" borderId="19" xfId="1" applyNumberFormat="1" applyFont="1" applyBorder="1" applyAlignment="1">
      <alignment horizontal="center"/>
    </xf>
    <xf numFmtId="2" fontId="11" fillId="14" borderId="6" xfId="0" applyNumberFormat="1" applyFont="1" applyFill="1" applyBorder="1" applyAlignment="1">
      <alignment horizontal="center"/>
    </xf>
    <xf numFmtId="2" fontId="11" fillId="17" borderId="6" xfId="0" applyNumberFormat="1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2" fontId="0" fillId="0" borderId="33" xfId="0" applyNumberFormat="1" applyBorder="1" applyAlignment="1">
      <alignment horizontal="center"/>
    </xf>
    <xf numFmtId="2" fontId="0" fillId="0" borderId="28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7" xfId="0" applyBorder="1" applyAlignment="1">
      <alignment horizontal="left"/>
    </xf>
    <xf numFmtId="2" fontId="0" fillId="0" borderId="25" xfId="0" applyNumberFormat="1" applyBorder="1" applyAlignment="1">
      <alignment horizontal="center"/>
    </xf>
    <xf numFmtId="2" fontId="11" fillId="19" borderId="5" xfId="0" applyNumberFormat="1" applyFont="1" applyFill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0" xfId="0" applyFill="1" applyBorder="1" applyAlignment="1"/>
    <xf numFmtId="0" fontId="11" fillId="0" borderId="0" xfId="0" applyFont="1" applyFill="1" applyBorder="1" applyAlignment="1">
      <alignment horizontal="center"/>
    </xf>
    <xf numFmtId="2" fontId="11" fillId="0" borderId="0" xfId="0" applyNumberFormat="1" applyFont="1" applyFill="1" applyBorder="1" applyAlignment="1">
      <alignment horizontal="center"/>
    </xf>
    <xf numFmtId="0" fontId="0" fillId="18" borderId="40" xfId="0" applyFill="1" applyBorder="1" applyAlignment="1"/>
    <xf numFmtId="0" fontId="0" fillId="4" borderId="6" xfId="0" applyFill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0" fontId="0" fillId="0" borderId="43" xfId="0" applyBorder="1" applyAlignment="1">
      <alignment horizontal="center"/>
    </xf>
    <xf numFmtId="2" fontId="0" fillId="0" borderId="44" xfId="0" applyNumberFormat="1" applyBorder="1" applyAlignment="1">
      <alignment horizontal="center"/>
    </xf>
    <xf numFmtId="0" fontId="0" fillId="0" borderId="19" xfId="0" applyNumberFormat="1" applyBorder="1" applyAlignment="1">
      <alignment horizontal="center" vertical="center"/>
    </xf>
    <xf numFmtId="0" fontId="0" fillId="0" borderId="19" xfId="0" pivotButton="1" applyBorder="1"/>
    <xf numFmtId="0" fontId="0" fillId="0" borderId="19" xfId="0" pivotButton="1" applyBorder="1" applyAlignment="1">
      <alignment horizontal="center"/>
    </xf>
    <xf numFmtId="0" fontId="0" fillId="0" borderId="0" xfId="0" applyFont="1"/>
    <xf numFmtId="0" fontId="11" fillId="19" borderId="37" xfId="0" applyFont="1" applyFill="1" applyBorder="1" applyAlignment="1">
      <alignment horizontal="center"/>
    </xf>
    <xf numFmtId="0" fontId="0" fillId="0" borderId="19" xfId="0" applyNumberFormat="1" applyBorder="1" applyAlignment="1">
      <alignment horizontal="center"/>
    </xf>
    <xf numFmtId="0" fontId="0" fillId="0" borderId="18" xfId="0" applyBorder="1" applyAlignment="1">
      <alignment horizontal="left"/>
    </xf>
    <xf numFmtId="0" fontId="0" fillId="0" borderId="20" xfId="0" applyNumberFormat="1" applyBorder="1" applyAlignment="1">
      <alignment horizontal="center"/>
    </xf>
    <xf numFmtId="0" fontId="0" fillId="0" borderId="31" xfId="0" applyBorder="1" applyAlignment="1">
      <alignment horizontal="left"/>
    </xf>
    <xf numFmtId="0" fontId="0" fillId="0" borderId="33" xfId="0" applyNumberFormat="1" applyBorder="1" applyAlignment="1">
      <alignment horizontal="center"/>
    </xf>
    <xf numFmtId="0" fontId="6" fillId="3" borderId="4" xfId="0" applyFont="1" applyFill="1" applyBorder="1"/>
    <xf numFmtId="0" fontId="0" fillId="0" borderId="28" xfId="0" applyNumberFormat="1" applyBorder="1" applyAlignment="1">
      <alignment horizontal="center"/>
    </xf>
    <xf numFmtId="0" fontId="6" fillId="3" borderId="2" xfId="0" applyFont="1" applyFill="1" applyBorder="1" applyAlignment="1">
      <alignment horizontal="left"/>
    </xf>
    <xf numFmtId="0" fontId="6" fillId="3" borderId="4" xfId="0" applyNumberFormat="1" applyFont="1" applyFill="1" applyBorder="1" applyAlignment="1">
      <alignment horizontal="center"/>
    </xf>
    <xf numFmtId="0" fontId="0" fillId="0" borderId="2" xfId="0" pivotButton="1" applyBorder="1"/>
    <xf numFmtId="0" fontId="0" fillId="0" borderId="4" xfId="0" applyBorder="1" applyAlignment="1">
      <alignment horizontal="left"/>
    </xf>
    <xf numFmtId="0" fontId="0" fillId="0" borderId="10" xfId="0" applyNumberFormat="1" applyBorder="1" applyAlignment="1">
      <alignment horizontal="center"/>
    </xf>
    <xf numFmtId="0" fontId="0" fillId="0" borderId="25" xfId="0" applyNumberFormat="1" applyBorder="1" applyAlignment="1">
      <alignment horizontal="center"/>
    </xf>
    <xf numFmtId="0" fontId="0" fillId="0" borderId="5" xfId="0" pivotButton="1" applyBorder="1" applyAlignment="1">
      <alignment horizontal="center"/>
    </xf>
    <xf numFmtId="0" fontId="0" fillId="0" borderId="5" xfId="0" applyBorder="1"/>
    <xf numFmtId="0" fontId="0" fillId="0" borderId="10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5" xfId="0" applyNumberFormat="1" applyBorder="1" applyAlignment="1">
      <alignment horizontal="center"/>
    </xf>
    <xf numFmtId="0" fontId="11" fillId="0" borderId="0" xfId="0" applyFont="1" applyFill="1" applyAlignment="1">
      <alignment horizontal="center"/>
    </xf>
    <xf numFmtId="0" fontId="0" fillId="0" borderId="32" xfId="0" applyNumberFormat="1" applyBorder="1" applyAlignment="1">
      <alignment horizontal="center"/>
    </xf>
    <xf numFmtId="0" fontId="6" fillId="3" borderId="3" xfId="0" applyFont="1" applyFill="1" applyBorder="1"/>
    <xf numFmtId="0" fontId="0" fillId="0" borderId="34" xfId="0" applyNumberFormat="1" applyBorder="1" applyAlignment="1">
      <alignment horizontal="center"/>
    </xf>
    <xf numFmtId="0" fontId="6" fillId="3" borderId="3" xfId="0" applyNumberFormat="1" applyFont="1" applyFill="1" applyBorder="1" applyAlignment="1">
      <alignment horizontal="center"/>
    </xf>
    <xf numFmtId="2" fontId="6" fillId="3" borderId="4" xfId="0" applyNumberFormat="1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5" xfId="0" applyFont="1" applyFill="1" applyBorder="1"/>
    <xf numFmtId="0" fontId="0" fillId="0" borderId="8" xfId="0" applyNumberFormat="1" applyBorder="1" applyAlignment="1">
      <alignment horizontal="center"/>
    </xf>
    <xf numFmtId="0" fontId="0" fillId="0" borderId="30" xfId="0" applyNumberFormat="1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6" fillId="3" borderId="2" xfId="0" applyNumberFormat="1" applyFont="1" applyFill="1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9" xfId="0" applyNumberFormat="1" applyBorder="1" applyAlignment="1">
      <alignment horizontal="center" wrapText="1"/>
    </xf>
    <xf numFmtId="0" fontId="0" fillId="0" borderId="20" xfId="0" applyNumberFormat="1" applyBorder="1" applyAlignment="1">
      <alignment horizontal="center" wrapText="1"/>
    </xf>
    <xf numFmtId="0" fontId="0" fillId="0" borderId="4" xfId="0" applyNumberFormat="1" applyBorder="1" applyAlignment="1">
      <alignment horizontal="center" wrapText="1"/>
    </xf>
    <xf numFmtId="0" fontId="6" fillId="3" borderId="4" xfId="0" applyNumberFormat="1" applyFont="1" applyFill="1" applyBorder="1" applyAlignment="1">
      <alignment horizontal="center" wrapText="1"/>
    </xf>
    <xf numFmtId="0" fontId="6" fillId="3" borderId="26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0" xfId="0" pivotButton="1" applyBorder="1" applyAlignment="1">
      <alignment horizontal="center"/>
    </xf>
    <xf numFmtId="0" fontId="0" fillId="0" borderId="18" xfId="0" pivotButton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5" xfId="0" applyBorder="1" applyAlignment="1">
      <alignment horizontal="center" wrapText="1"/>
    </xf>
    <xf numFmtId="0" fontId="0" fillId="0" borderId="10" xfId="0" applyNumberFormat="1" applyBorder="1" applyAlignment="1">
      <alignment horizontal="center" wrapText="1"/>
    </xf>
    <xf numFmtId="0" fontId="0" fillId="0" borderId="25" xfId="0" applyNumberFormat="1" applyBorder="1" applyAlignment="1">
      <alignment horizontal="center" wrapText="1"/>
    </xf>
    <xf numFmtId="0" fontId="0" fillId="0" borderId="5" xfId="0" applyNumberFormat="1" applyBorder="1" applyAlignment="1">
      <alignment horizontal="center" wrapText="1"/>
    </xf>
    <xf numFmtId="0" fontId="6" fillId="0" borderId="5" xfId="0" applyFont="1" applyBorder="1" applyAlignment="1">
      <alignment horizontal="center" wrapText="1"/>
    </xf>
    <xf numFmtId="0" fontId="6" fillId="20" borderId="10" xfId="0" applyNumberFormat="1" applyFont="1" applyFill="1" applyBorder="1" applyAlignment="1">
      <alignment horizontal="center" wrapText="1"/>
    </xf>
    <xf numFmtId="0" fontId="18" fillId="0" borderId="10" xfId="0" applyFont="1" applyBorder="1" applyAlignment="1">
      <alignment horizontal="left" indent="1"/>
    </xf>
    <xf numFmtId="0" fontId="18" fillId="0" borderId="25" xfId="0" applyNumberFormat="1" applyFont="1" applyBorder="1" applyAlignment="1">
      <alignment horizontal="center" wrapText="1"/>
    </xf>
    <xf numFmtId="0" fontId="18" fillId="0" borderId="25" xfId="0" applyFont="1" applyBorder="1" applyAlignment="1">
      <alignment horizontal="left" indent="1"/>
    </xf>
    <xf numFmtId="0" fontId="18" fillId="0" borderId="13" xfId="0" applyFont="1" applyBorder="1" applyAlignment="1">
      <alignment horizontal="left" indent="1"/>
    </xf>
    <xf numFmtId="0" fontId="6" fillId="20" borderId="25" xfId="0" applyNumberFormat="1" applyFont="1" applyFill="1" applyBorder="1" applyAlignment="1">
      <alignment horizontal="center" wrapText="1"/>
    </xf>
    <xf numFmtId="0" fontId="6" fillId="0" borderId="5" xfId="0" applyNumberFormat="1" applyFont="1" applyBorder="1" applyAlignment="1">
      <alignment horizontal="center" wrapText="1"/>
    </xf>
    <xf numFmtId="0" fontId="6" fillId="0" borderId="5" xfId="0" applyFont="1" applyBorder="1" applyAlignment="1">
      <alignment horizontal="center"/>
    </xf>
    <xf numFmtId="0" fontId="18" fillId="0" borderId="1" xfId="0" applyFont="1" applyBorder="1" applyAlignment="1"/>
    <xf numFmtId="0" fontId="18" fillId="0" borderId="45" xfId="0" applyFont="1" applyBorder="1" applyAlignment="1"/>
    <xf numFmtId="0" fontId="0" fillId="0" borderId="40" xfId="0" applyBorder="1"/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18" fillId="0" borderId="8" xfId="0" applyNumberFormat="1" applyFont="1" applyBorder="1" applyAlignment="1">
      <alignment horizontal="center"/>
    </xf>
    <xf numFmtId="0" fontId="18" fillId="0" borderId="30" xfId="0" applyNumberFormat="1" applyFont="1" applyBorder="1" applyAlignment="1">
      <alignment horizontal="center"/>
    </xf>
    <xf numFmtId="0" fontId="18" fillId="0" borderId="9" xfId="0" applyNumberFormat="1" applyFont="1" applyBorder="1" applyAlignment="1">
      <alignment horizontal="center"/>
    </xf>
    <xf numFmtId="0" fontId="18" fillId="0" borderId="18" xfId="0" applyNumberFormat="1" applyFont="1" applyBorder="1" applyAlignment="1">
      <alignment horizontal="center"/>
    </xf>
    <xf numFmtId="0" fontId="18" fillId="0" borderId="19" xfId="0" applyNumberFormat="1" applyFont="1" applyBorder="1" applyAlignment="1">
      <alignment horizontal="center"/>
    </xf>
    <xf numFmtId="0" fontId="18" fillId="0" borderId="20" xfId="0" applyNumberFormat="1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17" fillId="2" borderId="5" xfId="0" applyFont="1" applyFill="1" applyBorder="1" applyAlignment="1">
      <alignment horizontal="left"/>
    </xf>
    <xf numFmtId="0" fontId="6" fillId="2" borderId="2" xfId="0" applyNumberFormat="1" applyFont="1" applyFill="1" applyBorder="1" applyAlignment="1">
      <alignment horizontal="center"/>
    </xf>
    <xf numFmtId="0" fontId="6" fillId="2" borderId="3" xfId="0" applyNumberFormat="1" applyFont="1" applyFill="1" applyBorder="1" applyAlignment="1">
      <alignment horizontal="center"/>
    </xf>
    <xf numFmtId="0" fontId="6" fillId="2" borderId="4" xfId="0" applyNumberFormat="1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9" fontId="0" fillId="0" borderId="0" xfId="1" applyFont="1"/>
    <xf numFmtId="0" fontId="0" fillId="0" borderId="0" xfId="0" applyNumberFormat="1" applyBorder="1" applyAlignment="1">
      <alignment horizontal="center"/>
    </xf>
    <xf numFmtId="10" fontId="0" fillId="0" borderId="0" xfId="1" applyNumberFormat="1" applyFont="1"/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18" xfId="0" applyBorder="1" applyAlignment="1">
      <alignment horizontal="left" indent="1"/>
    </xf>
    <xf numFmtId="0" fontId="0" fillId="0" borderId="18" xfId="0" applyBorder="1" applyAlignment="1">
      <alignment horizontal="left" indent="2"/>
    </xf>
    <xf numFmtId="0" fontId="15" fillId="3" borderId="39" xfId="0" applyFont="1" applyFill="1" applyBorder="1" applyAlignment="1">
      <alignment horizontal="center" vertical="center" wrapText="1"/>
    </xf>
    <xf numFmtId="0" fontId="15" fillId="3" borderId="48" xfId="0" applyFont="1" applyFill="1" applyBorder="1" applyAlignment="1">
      <alignment horizontal="center" vertical="center" wrapText="1"/>
    </xf>
    <xf numFmtId="0" fontId="6" fillId="3" borderId="49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/>
    </xf>
    <xf numFmtId="0" fontId="0" fillId="0" borderId="27" xfId="0" applyBorder="1" applyAlignment="1">
      <alignment horizontal="left"/>
    </xf>
    <xf numFmtId="0" fontId="0" fillId="0" borderId="28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8" xfId="0" applyBorder="1" applyAlignment="1">
      <alignment horizontal="right"/>
    </xf>
    <xf numFmtId="0" fontId="0" fillId="0" borderId="20" xfId="0" applyBorder="1" applyAlignment="1">
      <alignment horizontal="right"/>
    </xf>
    <xf numFmtId="0" fontId="6" fillId="3" borderId="1" xfId="0" applyFont="1" applyFill="1" applyBorder="1" applyAlignment="1">
      <alignment horizontal="center"/>
    </xf>
    <xf numFmtId="0" fontId="6" fillId="3" borderId="45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0" fillId="0" borderId="19" xfId="0" applyBorder="1" applyAlignment="1">
      <alignment horizontal="left"/>
    </xf>
    <xf numFmtId="0" fontId="0" fillId="0" borderId="34" xfId="0" applyBorder="1" applyAlignment="1">
      <alignment horizontal="left"/>
    </xf>
    <xf numFmtId="0" fontId="6" fillId="3" borderId="3" xfId="0" applyFont="1" applyFill="1" applyBorder="1" applyAlignment="1">
      <alignment horizontal="center"/>
    </xf>
    <xf numFmtId="0" fontId="6" fillId="3" borderId="42" xfId="0" applyFont="1" applyFill="1" applyBorder="1" applyAlignment="1">
      <alignment horizontal="center" vertical="center" wrapText="1"/>
    </xf>
    <xf numFmtId="0" fontId="6" fillId="3" borderId="38" xfId="0" applyFont="1" applyFill="1" applyBorder="1" applyAlignment="1">
      <alignment horizontal="center" vertical="center" wrapText="1"/>
    </xf>
    <xf numFmtId="0" fontId="6" fillId="3" borderId="46" xfId="0" applyFont="1" applyFill="1" applyBorder="1" applyAlignment="1">
      <alignment horizontal="center" vertical="center" wrapText="1"/>
    </xf>
    <xf numFmtId="0" fontId="6" fillId="3" borderId="47" xfId="0" applyFont="1" applyFill="1" applyBorder="1" applyAlignment="1">
      <alignment horizontal="center" vertical="center" wrapText="1"/>
    </xf>
    <xf numFmtId="0" fontId="9" fillId="12" borderId="0" xfId="0" applyFont="1" applyFill="1" applyBorder="1" applyAlignment="1">
      <alignment horizontal="center" vertical="center"/>
    </xf>
    <xf numFmtId="0" fontId="11" fillId="19" borderId="24" xfId="0" applyFont="1" applyFill="1" applyBorder="1" applyAlignment="1">
      <alignment horizontal="center"/>
    </xf>
    <xf numFmtId="0" fontId="11" fillId="19" borderId="26" xfId="0" applyFont="1" applyFill="1" applyBorder="1" applyAlignment="1">
      <alignment horizontal="center"/>
    </xf>
    <xf numFmtId="0" fontId="0" fillId="0" borderId="41" xfId="0" applyBorder="1" applyAlignment="1">
      <alignment horizontal="left"/>
    </xf>
    <xf numFmtId="0" fontId="0" fillId="0" borderId="42" xfId="0" applyBorder="1" applyAlignment="1">
      <alignment horizontal="left"/>
    </xf>
    <xf numFmtId="0" fontId="0" fillId="18" borderId="21" xfId="0" applyFill="1" applyBorder="1" applyAlignment="1">
      <alignment horizontal="center"/>
    </xf>
    <xf numFmtId="0" fontId="0" fillId="18" borderId="22" xfId="0" applyFill="1" applyBorder="1" applyAlignment="1">
      <alignment horizontal="center"/>
    </xf>
    <xf numFmtId="0" fontId="0" fillId="0" borderId="31" xfId="0" applyBorder="1" applyAlignment="1">
      <alignment horizontal="left"/>
    </xf>
    <xf numFmtId="0" fontId="0" fillId="0" borderId="32" xfId="0" applyBorder="1" applyAlignment="1">
      <alignment horizontal="left"/>
    </xf>
    <xf numFmtId="10" fontId="11" fillId="12" borderId="2" xfId="1" applyNumberFormat="1" applyFont="1" applyFill="1" applyBorder="1" applyAlignment="1">
      <alignment horizontal="center"/>
    </xf>
    <xf numFmtId="10" fontId="11" fillId="12" borderId="4" xfId="1" applyNumberFormat="1" applyFont="1" applyFill="1" applyBorder="1" applyAlignment="1">
      <alignment horizontal="center"/>
    </xf>
    <xf numFmtId="10" fontId="11" fillId="13" borderId="2" xfId="1" applyNumberFormat="1" applyFont="1" applyFill="1" applyBorder="1" applyAlignment="1">
      <alignment horizontal="center"/>
    </xf>
    <xf numFmtId="10" fontId="11" fillId="13" borderId="4" xfId="1" applyNumberFormat="1" applyFont="1" applyFill="1" applyBorder="1" applyAlignment="1">
      <alignment horizontal="center"/>
    </xf>
    <xf numFmtId="10" fontId="11" fillId="2" borderId="2" xfId="1" applyNumberFormat="1" applyFont="1" applyFill="1" applyBorder="1" applyAlignment="1">
      <alignment horizontal="center"/>
    </xf>
    <xf numFmtId="10" fontId="11" fillId="2" borderId="4" xfId="1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12" borderId="2" xfId="0" applyFill="1" applyBorder="1" applyAlignment="1">
      <alignment horizontal="center"/>
    </xf>
    <xf numFmtId="0" fontId="0" fillId="12" borderId="4" xfId="0" applyFill="1" applyBorder="1" applyAlignment="1">
      <alignment horizontal="center"/>
    </xf>
    <xf numFmtId="0" fontId="0" fillId="13" borderId="2" xfId="0" applyFill="1" applyBorder="1" applyAlignment="1">
      <alignment horizontal="center"/>
    </xf>
    <xf numFmtId="0" fontId="0" fillId="13" borderId="4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2" fontId="11" fillId="12" borderId="14" xfId="0" applyNumberFormat="1" applyFont="1" applyFill="1" applyBorder="1" applyAlignment="1">
      <alignment horizontal="center"/>
    </xf>
    <xf numFmtId="0" fontId="11" fillId="12" borderId="15" xfId="0" applyFont="1" applyFill="1" applyBorder="1" applyAlignment="1">
      <alignment horizontal="center"/>
    </xf>
    <xf numFmtId="2" fontId="11" fillId="13" borderId="14" xfId="0" applyNumberFormat="1" applyFont="1" applyFill="1" applyBorder="1" applyAlignment="1">
      <alignment horizontal="center"/>
    </xf>
    <xf numFmtId="0" fontId="11" fillId="13" borderId="15" xfId="0" applyFont="1" applyFill="1" applyBorder="1" applyAlignment="1">
      <alignment horizontal="center"/>
    </xf>
    <xf numFmtId="2" fontId="11" fillId="2" borderId="14" xfId="1" applyNumberFormat="1" applyFont="1" applyFill="1" applyBorder="1" applyAlignment="1">
      <alignment horizontal="center"/>
    </xf>
    <xf numFmtId="2" fontId="11" fillId="2" borderId="15" xfId="1" applyNumberFormat="1" applyFont="1" applyFill="1" applyBorder="1" applyAlignment="1">
      <alignment horizontal="center"/>
    </xf>
    <xf numFmtId="10" fontId="11" fillId="12" borderId="16" xfId="1" applyNumberFormat="1" applyFont="1" applyFill="1" applyBorder="1" applyAlignment="1">
      <alignment horizontal="center"/>
    </xf>
    <xf numFmtId="10" fontId="11" fillId="12" borderId="17" xfId="1" applyNumberFormat="1" applyFont="1" applyFill="1" applyBorder="1" applyAlignment="1">
      <alignment horizontal="center"/>
    </xf>
    <xf numFmtId="10" fontId="11" fillId="13" borderId="16" xfId="1" applyNumberFormat="1" applyFont="1" applyFill="1" applyBorder="1" applyAlignment="1">
      <alignment horizontal="center"/>
    </xf>
    <xf numFmtId="10" fontId="11" fillId="13" borderId="17" xfId="1" applyNumberFormat="1" applyFont="1" applyFill="1" applyBorder="1" applyAlignment="1">
      <alignment horizontal="center"/>
    </xf>
    <xf numFmtId="10" fontId="11" fillId="2" borderId="16" xfId="1" applyNumberFormat="1" applyFont="1" applyFill="1" applyBorder="1" applyAlignment="1">
      <alignment horizontal="center"/>
    </xf>
    <xf numFmtId="10" fontId="11" fillId="2" borderId="17" xfId="1" applyNumberFormat="1" applyFont="1" applyFill="1" applyBorder="1" applyAlignment="1">
      <alignment horizontal="center"/>
    </xf>
    <xf numFmtId="0" fontId="9" fillId="6" borderId="0" xfId="0" applyFont="1" applyFill="1" applyAlignment="1">
      <alignment horizontal="center"/>
    </xf>
    <xf numFmtId="0" fontId="12" fillId="2" borderId="2" xfId="0" applyFont="1" applyFill="1" applyBorder="1" applyAlignment="1">
      <alignment horizontal="center"/>
    </xf>
    <xf numFmtId="0" fontId="12" fillId="2" borderId="3" xfId="0" applyFont="1" applyFill="1" applyBorder="1" applyAlignment="1">
      <alignment horizontal="center"/>
    </xf>
    <xf numFmtId="0" fontId="12" fillId="2" borderId="4" xfId="0" applyFont="1" applyFill="1" applyBorder="1" applyAlignment="1">
      <alignment horizontal="center"/>
    </xf>
    <xf numFmtId="0" fontId="12" fillId="8" borderId="2" xfId="0" applyFont="1" applyFill="1" applyBorder="1" applyAlignment="1">
      <alignment horizontal="center"/>
    </xf>
    <xf numFmtId="0" fontId="12" fillId="8" borderId="3" xfId="0" applyFont="1" applyFill="1" applyBorder="1" applyAlignment="1">
      <alignment horizontal="center"/>
    </xf>
    <xf numFmtId="0" fontId="12" fillId="8" borderId="4" xfId="0" applyFont="1" applyFill="1" applyBorder="1" applyAlignment="1">
      <alignment horizontal="center"/>
    </xf>
    <xf numFmtId="10" fontId="14" fillId="15" borderId="0" xfId="0" applyNumberFormat="1" applyFont="1" applyFill="1" applyBorder="1" applyAlignment="1">
      <alignment horizontal="center"/>
    </xf>
    <xf numFmtId="10" fontId="14" fillId="16" borderId="0" xfId="0" applyNumberFormat="1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14" fontId="8" fillId="5" borderId="0" xfId="0" applyNumberFormat="1" applyFont="1" applyFill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10" fillId="6" borderId="0" xfId="0" applyFont="1" applyFill="1" applyAlignment="1">
      <alignment horizontal="center"/>
    </xf>
    <xf numFmtId="0" fontId="10" fillId="8" borderId="0" xfId="0" applyFont="1" applyFill="1" applyAlignment="1">
      <alignment horizontal="center"/>
    </xf>
    <xf numFmtId="0" fontId="11" fillId="9" borderId="0" xfId="0" applyFont="1" applyFill="1" applyAlignment="1">
      <alignment horizontal="center"/>
    </xf>
    <xf numFmtId="0" fontId="11" fillId="12" borderId="14" xfId="0" applyFont="1" applyFill="1" applyBorder="1" applyAlignment="1">
      <alignment horizontal="center"/>
    </xf>
    <xf numFmtId="0" fontId="11" fillId="13" borderId="14" xfId="0" applyFont="1" applyFill="1" applyBorder="1" applyAlignment="1">
      <alignment horizontal="center"/>
    </xf>
    <xf numFmtId="0" fontId="11" fillId="2" borderId="14" xfId="0" applyFont="1" applyFill="1" applyBorder="1" applyAlignment="1">
      <alignment horizontal="center"/>
    </xf>
    <xf numFmtId="0" fontId="11" fillId="2" borderId="15" xfId="0" applyFont="1" applyFill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50" xfId="0" applyFont="1" applyBorder="1" applyAlignment="1">
      <alignment horizontal="center"/>
    </xf>
    <xf numFmtId="0" fontId="6" fillId="20" borderId="1" xfId="0" applyFont="1" applyFill="1" applyBorder="1" applyAlignment="1">
      <alignment horizontal="center"/>
    </xf>
    <xf numFmtId="0" fontId="6" fillId="20" borderId="45" xfId="0" applyFont="1" applyFill="1" applyBorder="1" applyAlignment="1">
      <alignment horizontal="center"/>
    </xf>
    <xf numFmtId="0" fontId="18" fillId="0" borderId="1" xfId="0" applyFont="1" applyBorder="1" applyAlignment="1">
      <alignment horizontal="left"/>
    </xf>
    <xf numFmtId="0" fontId="18" fillId="0" borderId="45" xfId="0" applyFont="1" applyBorder="1" applyAlignment="1">
      <alignment horizontal="left"/>
    </xf>
    <xf numFmtId="0" fontId="18" fillId="0" borderId="1" xfId="0" applyFont="1" applyBorder="1" applyAlignment="1">
      <alignment horizontal="center"/>
    </xf>
    <xf numFmtId="0" fontId="18" fillId="0" borderId="45" xfId="0" applyFont="1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2" borderId="0" xfId="0" applyFont="1" applyFill="1" applyAlignment="1">
      <alignment vertical="center" wrapText="1"/>
    </xf>
    <xf numFmtId="165" fontId="2" fillId="2" borderId="0" xfId="0" applyNumberFormat="1" applyFont="1" applyFill="1" applyAlignment="1">
      <alignment vertical="center" wrapText="1"/>
    </xf>
    <xf numFmtId="1" fontId="0" fillId="0" borderId="0" xfId="0" applyNumberFormat="1" applyAlignment="1">
      <alignment vertical="center" wrapText="1"/>
    </xf>
    <xf numFmtId="14" fontId="0" fillId="0" borderId="0" xfId="0" applyNumberFormat="1" applyFill="1" applyAlignment="1"/>
    <xf numFmtId="0" fontId="0" fillId="0" borderId="0" xfId="0" applyNumberFormat="1" applyFill="1" applyAlignment="1">
      <alignment vertical="center"/>
    </xf>
    <xf numFmtId="0" fontId="0" fillId="0" borderId="0" xfId="0" applyFill="1" applyAlignment="1"/>
    <xf numFmtId="0" fontId="0" fillId="0" borderId="0" xfId="0" applyFill="1" applyAlignment="1">
      <alignment vertical="center"/>
    </xf>
    <xf numFmtId="164" fontId="0" fillId="0" borderId="0" xfId="0" applyNumberFormat="1" applyFill="1" applyAlignment="1">
      <alignment vertical="center"/>
    </xf>
    <xf numFmtId="165" fontId="0" fillId="0" borderId="0" xfId="0" applyNumberFormat="1" applyFill="1" applyAlignment="1"/>
    <xf numFmtId="1" fontId="0" fillId="0" borderId="0" xfId="0" applyNumberFormat="1" applyFill="1" applyAlignment="1"/>
    <xf numFmtId="14" fontId="0" fillId="21" borderId="0" xfId="0" applyNumberFormat="1" applyFill="1" applyAlignment="1"/>
    <xf numFmtId="2" fontId="0" fillId="0" borderId="0" xfId="0" applyNumberFormat="1" applyFill="1" applyAlignment="1"/>
    <xf numFmtId="0" fontId="0" fillId="0" borderId="0" xfId="0" applyAlignment="1"/>
    <xf numFmtId="0" fontId="3" fillId="0" borderId="0" xfId="0" applyFont="1" applyFill="1" applyAlignment="1">
      <alignment vertical="center"/>
    </xf>
    <xf numFmtId="0" fontId="16" fillId="0" borderId="0" xfId="0" applyFont="1" applyFill="1" applyAlignment="1">
      <alignment vertical="center"/>
    </xf>
    <xf numFmtId="0" fontId="4" fillId="0" borderId="0" xfId="0" applyFont="1" applyFill="1" applyAlignment="1">
      <alignment vertical="center"/>
    </xf>
    <xf numFmtId="0" fontId="0" fillId="0" borderId="0" xfId="0" applyNumberFormat="1" applyFill="1" applyAlignment="1"/>
    <xf numFmtId="165" fontId="0" fillId="0" borderId="0" xfId="0" applyNumberFormat="1" applyAlignment="1"/>
    <xf numFmtId="1" fontId="0" fillId="0" borderId="0" xfId="0" applyNumberFormat="1" applyAlignment="1"/>
    <xf numFmtId="14" fontId="0" fillId="0" borderId="0" xfId="0" applyNumberFormat="1" applyAlignment="1">
      <alignment vertical="center" wrapText="1"/>
    </xf>
  </cellXfs>
  <cellStyles count="2">
    <cellStyle name="Normal" xfId="0" builtinId="0"/>
    <cellStyle name="Pourcentage" xfId="1" builtinId="5"/>
  </cellStyles>
  <dxfs count="2062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font>
        <sz val="10"/>
      </font>
    </dxf>
    <dxf>
      <font>
        <sz val="9"/>
      </font>
    </dxf>
    <dxf>
      <alignment horizontal="center" readingOrder="0"/>
    </dxf>
    <dxf>
      <alignment wrapText="1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font>
        <sz val="10"/>
      </font>
    </dxf>
    <dxf>
      <font>
        <sz val="9"/>
      </font>
    </dxf>
    <dxf>
      <alignment horizontal="center" readingOrder="0"/>
    </dxf>
    <dxf>
      <alignment wrapText="1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font>
        <sz val="10"/>
      </font>
    </dxf>
    <dxf>
      <font>
        <sz val="9"/>
      </font>
    </dxf>
    <dxf>
      <alignment horizontal="center" readingOrder="0"/>
    </dxf>
    <dxf>
      <alignment wrapText="1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font>
        <sz val="10"/>
      </font>
    </dxf>
    <dxf>
      <font>
        <sz val="9"/>
      </font>
    </dxf>
    <dxf>
      <alignment horizontal="center" readingOrder="0"/>
    </dxf>
    <dxf>
      <alignment wrapText="1" readingOrder="0"/>
    </dxf>
    <dxf>
      <alignment horizontal="center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font>
        <sz val="10"/>
      </font>
    </dxf>
    <dxf>
      <font>
        <sz val="9"/>
      </font>
    </dxf>
    <dxf>
      <alignment horizontal="center" readingOrder="0"/>
    </dxf>
    <dxf>
      <alignment wrapText="1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font>
        <sz val="10"/>
      </font>
    </dxf>
    <dxf>
      <font>
        <sz val="9"/>
      </font>
    </dxf>
    <dxf>
      <alignment horizontal="center" readingOrder="0"/>
    </dxf>
    <dxf>
      <alignment wrapText="1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font>
        <sz val="10"/>
      </font>
    </dxf>
    <dxf>
      <font>
        <sz val="9"/>
      </font>
    </dxf>
    <dxf>
      <alignment horizontal="center" readingOrder="0"/>
    </dxf>
    <dxf>
      <alignment wrapText="1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font>
        <sz val="10"/>
      </font>
    </dxf>
    <dxf>
      <font>
        <sz val="9"/>
      </font>
    </dxf>
    <dxf>
      <alignment horizontal="center" readingOrder="0"/>
    </dxf>
    <dxf>
      <alignment wrapText="1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font>
        <sz val="10"/>
      </font>
    </dxf>
    <dxf>
      <font>
        <sz val="9"/>
      </font>
    </dxf>
    <dxf>
      <alignment horizontal="center" readingOrder="0"/>
    </dxf>
    <dxf>
      <alignment wrapText="1" readingOrder="0"/>
    </dxf>
    <dxf>
      <alignment horizontal="center" readingOrder="0"/>
    </dxf>
    <dxf>
      <fill>
        <patternFill patternType="none">
          <fgColor indexed="64"/>
          <bgColor auto="1"/>
        </patternFill>
      </fill>
      <alignment horizontal="general" textRotation="0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general" textRotation="0" indent="0" justifyLastLine="0" shrinkToFit="0" readingOrder="0"/>
    </dxf>
    <dxf>
      <numFmt numFmtId="19" formatCode="dd/mm/yyyy"/>
      <fill>
        <patternFill patternType="solid">
          <fgColor indexed="64"/>
          <bgColor rgb="FFFF0000"/>
        </patternFill>
      </fill>
      <alignment horizontal="general" textRotation="0" indent="0" justifyLastLine="0" shrinkToFit="0" readingOrder="0"/>
    </dxf>
    <dxf>
      <numFmt numFmtId="19" formatCode="dd/mm/yyyy"/>
      <fill>
        <patternFill patternType="solid">
          <fgColor indexed="64"/>
          <bgColor rgb="FFFF0000"/>
        </patternFill>
      </fill>
      <alignment horizontal="general" textRotation="0" indent="0" justifyLastLine="0" shrinkToFit="0" readingOrder="0"/>
    </dxf>
    <dxf>
      <numFmt numFmtId="19" formatCode="dd/mm/yyyy"/>
      <fill>
        <patternFill patternType="solid">
          <fgColor indexed="64"/>
          <bgColor rgb="FFFF0000"/>
        </patternFill>
      </fill>
      <alignment horizontal="general" textRotation="0" indent="0" justifyLastLine="0" shrinkToFit="0" readingOrder="0"/>
    </dxf>
    <dxf>
      <numFmt numFmtId="19" formatCode="dd/mm/yyyy"/>
      <fill>
        <patternFill patternType="solid">
          <fgColor indexed="64"/>
          <bgColor rgb="FFFF0000"/>
        </patternFill>
      </fill>
      <alignment horizontal="general" textRotation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general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5" formatCode="General\ &quot;ans&quot;"/>
      <fill>
        <patternFill patternType="none">
          <fgColor indexed="64"/>
          <bgColor auto="1"/>
        </patternFill>
      </fill>
      <alignment horizontal="general" textRotation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general" textRotation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textRotation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general" textRotation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general" textRotation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textRotation="0" indent="0" justifyLastLine="0" shrinkToFit="0" readingOrder="0"/>
    </dxf>
    <dxf>
      <numFmt numFmtId="164" formatCode="General&quot;h&quot;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textRotation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general" textRotation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general" textRotation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general" textRotation="0" indent="0" justifyLastLine="0" shrinkToFit="0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numFmt numFmtId="166" formatCode="0.0000000"/>
    </dxf>
    <dxf>
      <numFmt numFmtId="167" formatCode="0.000000"/>
    </dxf>
    <dxf>
      <numFmt numFmtId="168" formatCode="0.00000"/>
    </dxf>
    <dxf>
      <numFmt numFmtId="169" formatCode="0.0000"/>
    </dxf>
    <dxf>
      <numFmt numFmtId="170" formatCode="0.000"/>
    </dxf>
    <dxf>
      <numFmt numFmtId="2" formatCode="0.00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font>
        <sz val="10"/>
      </font>
    </dxf>
    <dxf>
      <font>
        <sz val="9"/>
      </font>
    </dxf>
    <dxf>
      <alignment horizontal="center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horizontal="center" readingOrder="0"/>
    </dxf>
    <dxf>
      <numFmt numFmtId="2" formatCode="0.00"/>
    </dxf>
    <dxf>
      <numFmt numFmtId="170" formatCode="0.000"/>
    </dxf>
    <dxf>
      <numFmt numFmtId="169" formatCode="0.0000"/>
    </dxf>
    <dxf>
      <numFmt numFmtId="168" formatCode="0.00000"/>
    </dxf>
    <dxf>
      <numFmt numFmtId="167" formatCode="0.000000"/>
    </dxf>
    <dxf>
      <numFmt numFmtId="166" formatCode="0.000000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numFmt numFmtId="2" formatCode="0.00"/>
    </dxf>
    <dxf>
      <numFmt numFmtId="170" formatCode="0.000"/>
    </dxf>
    <dxf>
      <numFmt numFmtId="169" formatCode="0.0000"/>
    </dxf>
    <dxf>
      <numFmt numFmtId="168" formatCode="0.00000"/>
    </dxf>
    <dxf>
      <numFmt numFmtId="167" formatCode="0.000000"/>
    </dxf>
    <dxf>
      <numFmt numFmtId="166" formatCode="0.000000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horizontal="center" readingOrder="0"/>
    </dxf>
    <dxf>
      <font>
        <sz val="9"/>
      </font>
    </dxf>
    <dxf>
      <font>
        <sz val="10"/>
      </font>
    </dxf>
    <dxf>
      <alignment vertical="center" readingOrder="0"/>
    </dxf>
    <dxf>
      <alignment horizontal="center" readingOrder="0"/>
    </dxf>
    <dxf>
      <alignment wrapText="1" readingOrder="0"/>
    </dxf>
    <dxf>
      <alignment horizontal="center" readingOrder="0"/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horizontal="center" readingOrder="0"/>
    </dxf>
    <dxf>
      <alignment horizontal="center" readingOrder="0"/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1/relationships/timelineCache" Target="timelineCaches/timelineCache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1/relationships/timelineCache" Target="timelineCaches/timelineCache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11430</xdr:colOff>
      <xdr:row>0</xdr:row>
      <xdr:rowOff>34290</xdr:rowOff>
    </xdr:from>
    <xdr:to>
      <xdr:col>7</xdr:col>
      <xdr:colOff>53340</xdr:colOff>
      <xdr:row>8</xdr:row>
      <xdr:rowOff>3810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Sortie Physique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Sortie Physiqu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83330" y="3429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628650</xdr:colOff>
      <xdr:row>2</xdr:row>
      <xdr:rowOff>72390</xdr:rowOff>
    </xdr:from>
    <xdr:to>
      <xdr:col>13</xdr:col>
      <xdr:colOff>811530</xdr:colOff>
      <xdr:row>8</xdr:row>
      <xdr:rowOff>146685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ôle d'activité">
              <a:extLst>
                <a:ext uri="{FF2B5EF4-FFF2-40B4-BE49-F238E27FC236}">
                  <a16:creationId xmlns:a16="http://schemas.microsoft.com/office/drawing/2014/main" id="{00000000-0008-0000-04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ôle d'activit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494520" y="43053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396240</xdr:colOff>
      <xdr:row>0</xdr:row>
      <xdr:rowOff>57150</xdr:rowOff>
    </xdr:from>
    <xdr:to>
      <xdr:col>13</xdr:col>
      <xdr:colOff>339090</xdr:colOff>
      <xdr:row>8</xdr:row>
      <xdr:rowOff>9525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5" name="Sortie Physique 1">
              <a:extLst>
                <a:ext uri="{FF2B5EF4-FFF2-40B4-BE49-F238E27FC236}">
                  <a16:creationId xmlns:a16="http://schemas.microsoft.com/office/drawing/2014/main" id="{00000000-0008-0000-06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Sortie Physiqu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97190" y="5715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Jean-Eric" refreshedDate="44212.324811689818" createdVersion="6" refreshedVersion="6" minRefreshableVersion="3" recordCount="207" xr:uid="{00000000-000A-0000-FFFF-FFFF0C000000}">
  <cacheSource type="worksheet">
    <worksheetSource name="Tableau7"/>
  </cacheSource>
  <cacheFields count="30">
    <cacheField name="Date Embauche" numFmtId="14">
      <sharedItems containsSemiMixedTypes="0" containsNonDate="0" containsDate="1" containsString="0" minDate="2004-04-01T00:00:00" maxDate="2020-12-15T00:00:00" count="127">
        <d v="2004-04-01T00:00:00"/>
        <d v="2004-05-17T00:00:00"/>
        <d v="2005-07-04T00:00:00"/>
        <d v="2005-07-18T00:00:00"/>
        <d v="2007-07-16T00:00:00"/>
        <d v="2007-07-24T00:00:00"/>
        <d v="2007-09-06T00:00:00"/>
        <d v="2007-11-27T00:00:00"/>
        <d v="2009-03-20T00:00:00"/>
        <d v="2008-06-05T00:00:00"/>
        <d v="2008-09-01T00:00:00"/>
        <d v="2012-04-16T00:00:00"/>
        <d v="2012-05-10T00:00:00"/>
        <d v="2012-10-03T00:00:00"/>
        <d v="2013-03-01T00:00:00"/>
        <d v="2013-03-18T00:00:00"/>
        <d v="2013-04-01T00:00:00"/>
        <d v="2013-12-02T00:00:00"/>
        <d v="2014-01-06T00:00:00"/>
        <d v="2014-07-15T00:00:00"/>
        <d v="2015-02-10T00:00:00"/>
        <d v="2015-03-02T00:00:00"/>
        <d v="2015-04-02T00:00:00"/>
        <d v="2015-04-08T00:00:00"/>
        <d v="2015-05-04T00:00:00"/>
        <d v="2015-08-17T00:00:00"/>
        <d v="2015-09-14T00:00:00"/>
        <d v="2015-10-05T00:00:00"/>
        <d v="2015-10-06T00:00:00"/>
        <d v="2015-11-09T00:00:00"/>
        <d v="2015-12-01T00:00:00"/>
        <d v="2015-12-03T00:00:00"/>
        <d v="2015-12-07T00:00:00"/>
        <d v="2016-02-29T00:00:00"/>
        <d v="2016-05-02T00:00:00"/>
        <d v="2016-06-20T00:00:00"/>
        <d v="2016-07-01T00:00:00"/>
        <d v="2016-07-18T00:00:00"/>
        <d v="2016-08-08T00:00:00"/>
        <d v="2016-09-15T00:00:00"/>
        <d v="2016-09-26T00:00:00"/>
        <d v="2016-11-02T00:00:00"/>
        <d v="2016-11-07T00:00:00"/>
        <d v="2017-01-01T00:00:00"/>
        <d v="2017-01-16T00:00:00"/>
        <d v="2017-01-23T00:00:00"/>
        <d v="2017-02-01T00:00:00"/>
        <d v="2017-02-02T00:00:00"/>
        <d v="2017-03-01T00:00:00"/>
        <d v="2017-03-29T00:00:00"/>
        <d v="2017-04-10T00:00:00"/>
        <d v="2017-06-12T00:00:00"/>
        <d v="2017-06-26T00:00:00"/>
        <d v="2017-07-10T00:00:00"/>
        <d v="2017-07-19T00:00:00"/>
        <d v="2017-07-24T00:00:00"/>
        <d v="2017-08-07T00:00:00"/>
        <d v="2017-09-01T00:00:00"/>
        <d v="2017-09-18T00:00:00"/>
        <d v="2017-10-09T00:00:00"/>
        <d v="2017-11-20T00:00:00"/>
        <d v="2017-12-04T00:00:00"/>
        <d v="2017-12-11T00:00:00"/>
        <d v="2017-12-18T00:00:00"/>
        <d v="2018-02-19T00:00:00"/>
        <d v="2018-02-26T00:00:00"/>
        <d v="2018-04-11T00:00:00"/>
        <d v="2018-04-23T00:00:00"/>
        <d v="2018-07-02T00:00:00"/>
        <d v="2018-07-09T00:00:00"/>
        <d v="2018-07-16T00:00:00"/>
        <d v="2018-07-18T00:00:00"/>
        <d v="2018-09-03T00:00:00"/>
        <d v="2018-09-19T00:00:00"/>
        <d v="2018-10-08T00:00:00"/>
        <d v="2018-10-12T00:00:00"/>
        <d v="2018-11-05T00:00:00"/>
        <d v="2018-11-06T00:00:00"/>
        <d v="2018-11-26T00:00:00"/>
        <d v="2018-12-03T00:00:00"/>
        <d v="2019-01-07T00:00:00"/>
        <d v="2019-02-04T00:00:00"/>
        <d v="2019-02-18T00:00:00"/>
        <d v="2019-03-04T00:00:00"/>
        <d v="2019-03-11T00:00:00"/>
        <d v="2019-03-19T00:00:00"/>
        <d v="2019-03-27T00:00:00"/>
        <d v="2019-04-01T00:00:00"/>
        <d v="2019-04-02T00:00:00"/>
        <d v="2019-04-23T00:00:00"/>
        <d v="2019-05-09T00:00:00"/>
        <d v="2019-05-20T00:00:00"/>
        <d v="2019-05-22T00:00:00"/>
        <d v="2019-05-27T00:00:00"/>
        <d v="2019-06-03T00:00:00"/>
        <d v="2019-07-01T00:00:00"/>
        <d v="2019-07-15T00:00:00"/>
        <d v="2019-07-17T00:00:00"/>
        <d v="2019-07-24T00:00:00"/>
        <d v="2019-09-18T00:00:00"/>
        <d v="2019-10-01T00:00:00"/>
        <d v="2019-10-07T00:00:00"/>
        <d v="2019-10-09T00:00:00"/>
        <d v="2019-11-04T00:00:00"/>
        <d v="2019-11-12T00:00:00"/>
        <d v="2019-11-15T00:00:00"/>
        <d v="2020-01-02T00:00:00"/>
        <d v="2020-01-06T00:00:00"/>
        <d v="2020-01-13T00:00:00"/>
        <d v="2020-06-23T00:00:00"/>
        <d v="2020-06-29T00:00:00"/>
        <d v="2020-08-03T00:00:00"/>
        <d v="2020-09-28T00:00:00"/>
        <d v="2020-10-01T00:00:00"/>
        <d v="2020-10-05T00:00:00"/>
        <d v="2020-10-12T00:00:00"/>
        <d v="2020-10-19T00:00:00"/>
        <d v="2020-10-22T00:00:00"/>
        <d v="2020-10-26T00:00:00"/>
        <d v="2020-10-27T00:00:00"/>
        <d v="2020-11-02T00:00:00"/>
        <d v="2020-11-05T00:00:00"/>
        <d v="2020-11-16T00:00:00"/>
        <d v="2020-11-23T00:00:00"/>
        <d v="2020-11-30T00:00:00"/>
        <d v="2020-12-03T00:00:00"/>
        <d v="2020-12-14T00:00:00"/>
      </sharedItems>
      <fieldGroup par="27" base="0">
        <rangePr groupBy="months" startDate="2004-04-01T00:00:00" endDate="2020-12-15T00:00:00"/>
        <groupItems count="14">
          <s v="&lt;01/04/200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12/2020"/>
        </groupItems>
      </fieldGroup>
    </cacheField>
    <cacheField name="Date Fin de Contrat" numFmtId="14">
      <sharedItems containsNonDate="0" containsDate="1" containsString="0" containsBlank="1" minDate="2017-02-09T00:00:00" maxDate="2021-10-26T00:00:00"/>
    </cacheField>
    <cacheField name="Sortie Physique" numFmtId="14">
      <sharedItems containsNonDate="0" containsDate="1" containsString="0" containsBlank="1" minDate="2017-02-09T00:00:00" maxDate="2021-01-03T00:00:00" count="78">
        <m/>
        <d v="2018-01-10T00:00:00"/>
        <d v="2017-03-15T00:00:00"/>
        <d v="2020-12-31T00:00:00"/>
        <d v="2017-06-30T00:00:00"/>
        <d v="2020-09-07T00:00:00"/>
        <d v="2017-03-29T00:00:00"/>
        <d v="2018-11-07T00:00:00"/>
        <d v="2017-04-14T00:00:00"/>
        <d v="2017-03-08T00:00:00"/>
        <d v="2017-06-23T00:00:00"/>
        <d v="2018-03-16T00:00:00"/>
        <d v="2018-11-22T00:00:00"/>
        <d v="2017-06-11T00:00:00"/>
        <d v="2019-09-12T00:00:00"/>
        <d v="2017-09-05T00:00:00"/>
        <d v="2017-03-31T00:00:00"/>
        <d v="2018-09-14T00:00:00"/>
        <d v="2019-09-30T00:00:00"/>
        <d v="2020-11-16T00:00:00"/>
        <d v="2019-10-22T00:00:00"/>
        <d v="2019-10-07T00:00:00"/>
        <d v="2017-02-09T00:00:00"/>
        <d v="2017-07-31T00:00:00"/>
        <d v="2018-06-22T00:00:00"/>
        <d v="2019-04-09T00:00:00"/>
        <d v="2017-06-06T00:00:00"/>
        <d v="2019-10-31T00:00:00"/>
        <d v="2019-11-20T00:00:00"/>
        <d v="2017-02-28T00:00:00"/>
        <d v="2018-05-14T00:00:00"/>
        <d v="2018-10-04T00:00:00"/>
        <d v="2017-12-11T00:00:00"/>
        <d v="2017-12-25T00:00:00"/>
        <d v="2017-07-13T00:00:00"/>
        <d v="2018-01-31T00:00:00"/>
        <d v="2019-02-15T00:00:00"/>
        <d v="2017-11-24T00:00:00"/>
        <d v="2018-10-31T00:00:00"/>
        <d v="2018-01-12T00:00:00"/>
        <d v="2018-04-16T00:00:00"/>
        <d v="2018-05-16T00:00:00"/>
        <d v="2020-10-09T00:00:00"/>
        <d v="2020-12-11T00:00:00"/>
        <d v="2018-09-21T00:00:00"/>
        <d v="2019-03-31T00:00:00"/>
        <d v="2018-12-31T00:00:00"/>
        <d v="2018-10-05T00:00:00"/>
        <d v="2019-01-25T00:00:00"/>
        <d v="2018-12-07T00:00:00"/>
        <d v="2019-04-11T00:00:00"/>
        <d v="2019-06-30T00:00:00"/>
        <d v="2019-06-09T00:00:00"/>
        <d v="2019-03-22T00:00:00"/>
        <d v="2019-06-27T00:00:00"/>
        <d v="2019-04-10T00:00:00"/>
        <d v="2020-02-03T00:00:00"/>
        <d v="2020-03-31T00:00:00"/>
        <d v="2020-04-30T00:00:00"/>
        <d v="2020-01-21T00:00:00"/>
        <d v="2020-06-27T00:00:00"/>
        <d v="2019-11-14T00:00:00"/>
        <d v="2019-08-09T00:00:00"/>
        <d v="2020-09-29T00:00:00"/>
        <d v="2019-10-18T00:00:00"/>
        <d v="2020-01-09T00:00:00"/>
        <d v="2019-12-13T00:00:00"/>
        <d v="2020-04-03T00:00:00"/>
        <d v="2020-07-22T00:00:00"/>
        <d v="2020-07-05T00:00:00"/>
        <d v="2020-08-31T00:00:00"/>
        <d v="2020-11-30T00:00:00"/>
        <d v="2020-12-02T00:00:00"/>
        <d v="2020-11-06T00:00:00"/>
        <d v="2021-01-02T00:00:00"/>
        <d v="2020-10-16T00:00:00"/>
        <d v="2020-10-28T00:00:00"/>
        <d v="2020-12-04T00:00:00"/>
      </sharedItems>
      <fieldGroup par="29" base="2">
        <rangePr groupBy="months" startDate="2017-02-09T00:00:00" endDate="2021-01-03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1/2021"/>
        </groupItems>
      </fieldGroup>
    </cacheField>
    <cacheField name="Effectif Physique" numFmtId="0">
      <sharedItems containsSemiMixedTypes="0" containsString="0" containsNumber="1" containsInteger="1" minValue="0" maxValue="1" count="2">
        <n v="1"/>
        <n v="0"/>
      </sharedItems>
    </cacheField>
    <cacheField name="Motif de Sortie" numFmtId="0">
      <sharedItems containsBlank="1"/>
    </cacheField>
    <cacheField name="Type de Contrat" numFmtId="0">
      <sharedItems count="6">
        <s v="CDI"/>
        <s v="CDD"/>
        <s v="CDD-T"/>
        <s v="CDDT + CDI"/>
        <s v="APRENTIS"/>
        <s v="CDD-T + CDI" u="1"/>
      </sharedItems>
    </cacheField>
    <cacheField name="Durée du travail" numFmtId="164">
      <sharedItems containsString="0" containsBlank="1" containsNumber="1" minValue="12" maxValue="34.5"/>
    </cacheField>
    <cacheField name="Ancienneté" numFmtId="0">
      <sharedItems/>
    </cacheField>
    <cacheField name="Visite_x000a_d'embauche" numFmtId="14">
      <sharedItems containsDate="1" containsBlank="1" containsMixedTypes="1" minDate="2004-06-09T00:00:00" maxDate="2021-01-07T00:00:00"/>
    </cacheField>
    <cacheField name="section analytique" numFmtId="0">
      <sharedItems containsBlank="1" count="10">
        <s v="FRAISGENERA AUTRE"/>
        <s v="TERTIAIRE00 AUTRE"/>
        <m/>
        <s v="TRAM0000000 APF"/>
        <s v="LOGISTIQUE0 AUTRE"/>
        <s v="TRADUC00000 AUTRE"/>
        <s v="PRESTATERTI AUTRE"/>
        <s v="TMPR0000000 AUTRE"/>
        <s v="TRAEPI00000 GESTION DIRECTE"/>
        <s v="LOGISTIQUE" u="1"/>
      </sharedItems>
    </cacheField>
    <cacheField name="Pôle d'activité" numFmtId="0">
      <sharedItems containsBlank="1" count="13">
        <s v="Direction"/>
        <s v="Numérisation"/>
        <m/>
        <s v="Confection Industrielle"/>
        <s v="Administratif"/>
        <s v="Tertiaire Inerne"/>
        <s v="Pôle Multiservices"/>
        <s v="Traitement Comptable"/>
        <s v="Prestation Extérieure"/>
        <s v="Pôle Back-Office"/>
        <s v="Pôle Technique"/>
        <s v="Traduction"/>
        <s v="Multiservices" u="1"/>
      </sharedItems>
    </cacheField>
    <cacheField name="Prénom" numFmtId="0">
      <sharedItems/>
    </cacheField>
    <cacheField name="NOM" numFmtId="0">
      <sharedItems/>
    </cacheField>
    <cacheField name="Nom  Prénom" numFmtId="0">
      <sharedItems count="405">
        <s v="Salarié 1 OPERATRICE"/>
        <s v="Salarié 2 OPERATRICE"/>
        <s v="Salarié 3 OPERATEUR"/>
        <s v="Salarié 4 OPERATEUR"/>
        <s v="Salarié 5 OPERATRICE"/>
        <s v="Salarié 6 OPERATEUR"/>
        <s v="Salarié 7 OPERATRICE"/>
        <s v="Salarié 8 OPERATRICE"/>
        <s v="Salarié 9 OPERATRICE"/>
        <s v="Salarié 10 OPERATEUR"/>
        <s v="Salarié 11 OPERATEUR"/>
        <s v="Salarié 12 OPERATRICE"/>
        <s v="Salarié 13 OPERATRICE"/>
        <s v="Salarié 14 OPERATRICE"/>
        <s v="Salarié 15 OPERATEUR"/>
        <s v="Salarié 16 OPERATRICE"/>
        <s v="Salarié 17 OPERATEUR"/>
        <s v="Salarié 18 OPERATEUR"/>
        <s v="Salarié 19 OPERATEUR"/>
        <s v="Salarié 20 OPERATRICE"/>
        <s v="Salarié 21 OPERATRICE"/>
        <s v="Salarié 22 OPERATEUR"/>
        <s v="Salarié 23 OPERATEUR"/>
        <s v="Salarié 24 OPERATRICE"/>
        <s v="Salarié 25 OPERATEUR"/>
        <s v="Salarié 26 OPERATEUR"/>
        <s v="Salarié 27 OPERATRICE"/>
        <s v="Salarié 28 OPERATRICE"/>
        <s v="Salarié 29 OPERATRICE"/>
        <s v="Salarié 30 OPERATRICE"/>
        <s v="Salarié 31 OPERATRICE"/>
        <s v="Salarié 32 OPERATEUR"/>
        <s v="Salarié 33 OPERATRICE"/>
        <s v="Salarié 34 OPERATRICE"/>
        <s v="Salarié 35 OPERATRICE"/>
        <s v="Salarié 36 OPERATEUR"/>
        <s v="Salarié 37 OPERATRICE"/>
        <s v="Salarié 38 OPERATEUR"/>
        <s v="Salarié 39 OPERATRICE"/>
        <s v="Salarié 40 OPERATEUR"/>
        <s v="Salarié 41 OPERATRICE"/>
        <s v="Salarié 42 OPERATEUR"/>
        <s v="Salarié 43 OPERATRICE"/>
        <s v="Salarié 44 OPERATRICE"/>
        <s v="Salarié 45 OPERATEUR"/>
        <s v="Salarié 46 OPERATEUR"/>
        <s v="Salarié 47 OPERATRICE"/>
        <s v="Salarié 48 OPERATEUR"/>
        <s v="Salarié 49 OPERATRICE"/>
        <s v="Salarié 50 OPERATRICE"/>
        <s v="Salarié 51 OPERATEUR"/>
        <s v="Salarié 52 OPERATRICE"/>
        <s v="Salarié 53 OPERATEUR"/>
        <s v="Salarié 54 OPERATEUR"/>
        <s v="Salarié 55 OPERATRICE"/>
        <s v="Salarié 56 OPERATRICE"/>
        <s v="Salarié 57 OPERATEUR"/>
        <s v="Salarié 58 OPERATRICE"/>
        <s v="Salarié 59 OPERATEUR"/>
        <s v="Salarié 60 OPERATRICE"/>
        <s v="Salarié 61 OPERATRICE"/>
        <s v="Salarié 62 OPERATRICE"/>
        <s v="Salarié 63 OPERATEUR"/>
        <s v="Salarié 64 OPERATEUR"/>
        <s v="Salarié 65 OPERATRICE"/>
        <s v="Salarié 66 OPERATRICE"/>
        <s v="Salarié 67 OPERATRICE"/>
        <s v="Salarié 68 OPERATRICE"/>
        <s v="Salarié 69 OPERATRICE"/>
        <s v="Salarié 70 OPERATEUR"/>
        <s v="Salarié 71 OPERATRICE"/>
        <s v="Salarié 72 OPERATRICE"/>
        <s v="Salarié 73 OPERATRICE"/>
        <s v="Salarié 74 OPERATEUR"/>
        <s v="Salarié 75 OPERATRICE"/>
        <s v="Salarié 76 OPERATRICE"/>
        <s v="Salarié 77 OPERATEUR"/>
        <s v="Salarié 78 OPERATEUR"/>
        <s v="Salarié 79 OPERATRICE"/>
        <s v="Salarié 80 OPERATEUR"/>
        <s v="Salarié 81 OPERATRICE"/>
        <s v="Salarié 82 OPERATEUR"/>
        <s v="Salarié 83 OPERATRICE"/>
        <s v="Salarié 84 OPERATRICE"/>
        <s v="Salarié 85 OPERATEUR"/>
        <s v="Salarié 86 OPERATEUR"/>
        <s v="Salarié 87 OPERATEUR"/>
        <s v="Salarié 88 OPERATRICE"/>
        <s v="Salarié 89 OPERATRICE"/>
        <s v="Salarié 90 OPERATRICE"/>
        <s v="Salarié 91 OPERATRICE"/>
        <s v="Salarié 92 OPERATRICE"/>
        <s v="Salarié 93 OPERATEUR"/>
        <s v="Salarié 94 OPERATRICE"/>
        <s v="Salarié 95 OPERATEUR"/>
        <s v="Salarié 96 OPERATRICE"/>
        <s v="Salarié 97 OPERATRICE"/>
        <s v="Salarié 98 OPERATRICE"/>
        <s v="Salarié 99 OPERATRICE"/>
        <s v="Salarié 100 OPERATRICE"/>
        <s v="Salarié 101 OPERATRICE"/>
        <s v="Salarié 102 OPERATRICE"/>
        <s v="Salarié 103 OPERATRICE"/>
        <s v="Salarié 104 OPERATRICE"/>
        <s v="Salarié 105 OPERATRICE"/>
        <s v="Salarié 106 OPERATEUR"/>
        <s v="Salarié 107 OPERATRICE"/>
        <s v="Salarié 108 OPERATRICE"/>
        <s v="Salarié 109 OPERATRICE"/>
        <s v="Salarié 110 OPERATRICE"/>
        <s v="Salarié 111 OPERATEUR"/>
        <s v="Salarié 112 OPERATRICE"/>
        <s v="Salarié 113 OPERATEUR"/>
        <s v="Salarié 114 OPERATRICE"/>
        <s v="Salarié 115 OPERATRICE"/>
        <s v="Salarié 116 OPERATRICE"/>
        <s v="Salarié 117 OPERATRICE"/>
        <s v="Salarié 118 OPERATRICE"/>
        <s v="Salarié 119 OPERATRICE"/>
        <s v="Salarié 120 OPERATRICE"/>
        <s v="Salarié 121 OPERATRICE"/>
        <s v="Salarié 122 OPERATEUR"/>
        <s v="Salarié 123 OPERATRICE"/>
        <s v="Salarié 124 OPERATRICE"/>
        <s v="Salarié 125 OPERATRICE"/>
        <s v="Salarié 126 OPERATRICE"/>
        <s v="Salarié 127 OPERATEUR"/>
        <s v="Salarié 128 Eliseah"/>
        <s v="Salarié 129 OPERATRICE"/>
        <s v="Salarié 130 OPERATRICE"/>
        <s v="Salarié 131 OPERATEUR"/>
        <s v="Salarié 132 OPERATRICE"/>
        <s v="Salarié 133 OPERATRICE"/>
        <s v="Salarié 134 OPERATEUR"/>
        <s v="Salarié 135 OPERATRICE"/>
        <s v="Salarié 136 OPERATRICE"/>
        <s v="Salarié 137 OPERATRICE"/>
        <s v="Salarié 138 OPERATRICE"/>
        <s v="Salarié 139 OPERATRICE"/>
        <s v="Salarié 140 OPERATEUR"/>
        <s v="Salarié 141 OPERATRICE"/>
        <s v="Salarié 142 OPERATEUR"/>
        <s v="Salarié 143 OPERATEUR"/>
        <s v="Salarié 144 OPERATRICE"/>
        <s v="Salarié 145 OPERATEUR"/>
        <s v="Salarié 146 OPERATRICE"/>
        <s v="Salarié 147 OPERATEUR"/>
        <s v="Salarié 148 OPERATRICE"/>
        <s v="Salarié 149 OPERATRICE"/>
        <s v="Salarié 150 OPERATRICE"/>
        <s v="Salarié 151 OPERATRICE"/>
        <s v="Salarié 152 OPERATRICE"/>
        <s v="Salarié 153 OPERATRICE"/>
        <s v="Salarié 154 OPERATRICE"/>
        <s v="Salarié 155 OPERATRICE"/>
        <s v="Salarié 156 OPERATRICE"/>
        <s v="Salarié 157 OPERATEUR"/>
        <s v="Salarié 158 OPERATRICE"/>
        <s v="Salarié 159 OPERATRICE"/>
        <s v="Salarié 160 OPERATRICE"/>
        <s v="Salarié 161 OPERATRICE"/>
        <s v="Salarié 162 OPERATRICE"/>
        <s v="Salarié 163 OPERATRICE"/>
        <s v="Salarié 164 OPERATRICE"/>
        <s v="Salarié 165 OPERATRICE"/>
        <s v="Salarié 166 OPERATRICE"/>
        <s v="Salarié 167 OPERATEUR"/>
        <s v="Salarié 168 OPERATRICE"/>
        <s v="Salarié 169 OPERATRICE"/>
        <s v="Salarié 170 OPERATRICE"/>
        <s v="Salarié 171 OPERATRICE"/>
        <s v="Salarié 172 OPERATEUR"/>
        <s v="Salarié 173 OPERATEUR"/>
        <s v="Salarié 174 OPERATRICE"/>
        <s v="Salarié 175 OPERATRICE"/>
        <s v="Salarié 176 OPERATRICE"/>
        <s v="Salarié 177 OPERATRICE"/>
        <s v="Salarié 178 OPERATRICE"/>
        <s v="Salarié 179 OPERATRICE"/>
        <s v="Salarié 180 OPERATRICE"/>
        <s v="Salarié 181 OPERATRICE"/>
        <s v="Salarié 182 OPERATRICE"/>
        <s v="Salarié 183 OPERATEUR"/>
        <s v="Salarié 184 OPERATEUR"/>
        <s v="Salarié 185 OPERATEUR"/>
        <s v="Salarié 186 OPERATRICE"/>
        <s v="Salarié 187 OPERATEUR"/>
        <s v="Salarié 188 OPERATRICE"/>
        <s v="Salarié 189 OPERATRICE"/>
        <s v="Salarié 190 OPERATEUR"/>
        <s v="Salarié 191 OPERATRICE"/>
        <s v="Salarié 192 OPERATEUR"/>
        <s v="Salarié 193 OPERATEUR"/>
        <s v="Salarié 194 OPERATEUR"/>
        <s v="Salarié 195 OPERATRICE"/>
        <s v="Salarié 196 OPERATRICE"/>
        <s v="Salarié 197 OPERATRICE"/>
        <s v="Salarié 198 OPERATEUR"/>
        <s v="Salarié 199 OPERATEUR"/>
        <s v="Salarié 200 OPERATRICE"/>
        <s v="Salarié 201 OPERATRICE"/>
        <s v="Salarié 202 OPERATEUR"/>
        <s v="Salarié 203 OPERATRICE"/>
        <s v="Salarié 204 OPERATRICE"/>
        <s v="Salarié 205 OPERATRICE"/>
        <s v="Salarié 206 OPERATRICE"/>
        <s v="Salarié 207 OPERATRICE"/>
        <s v="BALLU Sandrine" u="1"/>
        <s v="MAILHE Olivier " u="1"/>
        <s v="HENSHELL Richard " u="1"/>
        <s v="ALZERAH Valérie" u="1"/>
        <s v="DUPARD Béatrice" u="1"/>
        <s v="BURROWS Simon" u="1"/>
        <s v="DELRIEU Maelle" u="1"/>
        <s v="POUJOL Colette" u="1"/>
        <s v="NAGERNYOUK Iryna" u="1"/>
        <s v="POEYMIROO Myriam" u="1"/>
        <s v="STOESSEL Patricia" u="1"/>
        <s v="BULLOCK - SINGH Alyssa Rose" u="1"/>
        <s v="GONI Mayalen" u="1"/>
        <s v="PAREDES Sandra" u="1"/>
        <s v="SLAYKI Abdelkarim" u="1"/>
        <s v="CORREIA Christophe " u="1"/>
        <s v="DABAT Pauline" u="1"/>
        <s v="PENAUD Jacques" u="1"/>
        <s v="VILLEROUGE Edith" u="1"/>
        <s v="HAUVILLE-GRUDET Anne-Sophie" u="1"/>
        <s v="COMBELASSE Stéphane" u="1"/>
        <s v="LARTIGUE Marie" u="1"/>
        <s v="LACAZE Marie-Elise" u="1"/>
        <s v="BEBIOT Joel" u="1"/>
        <s v="NAISAN Maria" u="1"/>
        <s v="RAYNEAU Carmen" u="1"/>
        <s v="MONFORT Bérénice" u="1"/>
        <s v="ROBINSON Eliseah" u="1"/>
        <s v="METTOUCHI-PRAT Dhia" u="1"/>
        <s v="FILIPPI Marie-Pierre" u="1"/>
        <s v="DEGOIS Naomi" u="1"/>
        <s v="DEGAT Clarisse" u="1"/>
        <s v="SCOTLAND Hayley" u="1"/>
        <s v="DUPOUY Romain" u="1"/>
        <s v="GRANDURY Laila" u="1"/>
        <s v="GIRARD Alexandre" u="1"/>
        <s v="GRENET Christophe " u="1"/>
        <s v="LORRE Cédric" u="1"/>
        <s v="ABADIE Cecile" u="1"/>
        <s v="MUNIER Yasmine" u="1"/>
        <s v="BERAT Frédéric " u="1"/>
        <s v="PEREIRA Palmyre" u="1"/>
        <s v="LEON Luis - Miguel" u="1"/>
        <s v="OUATIZERGA Nathalie" u="1"/>
        <s v="CANCIAN Marie Christine" u="1"/>
        <s v="REME Valérie" u="1"/>
        <s v="FLORENT Eve" u="1"/>
        <s v="JULIEN Guillaume" u="1"/>
        <s v="LARRORY Marie-Hélène" u="1"/>
        <s v="OLYMPIE Pauline" u="1"/>
        <s v="CHARBONNIER Julie" u="1"/>
        <s v="ALASSEUR Emilie" u="1"/>
        <s v="FERNANDES Stéphanie " u="1"/>
        <s v="TORREGUITART Sandrine" u="1"/>
        <s v="RAY Catherine" u="1"/>
        <s v="CANZIAN Claude" u="1"/>
        <s v="SMITH Caitlin" u="1"/>
        <s v="HASSANLI Aybaniz" u="1"/>
        <s v="OLAIZOLA Laurence" u="1"/>
        <s v="ABADIE Cécile" u="1"/>
        <s v="ABBOU Khedidja" u="1"/>
        <s v="OUAHAB Mohamed" u="1"/>
        <s v="MERLE Christine" u="1"/>
        <s v="FONCIER Nathalie" u="1"/>
        <s v="MONDEILH Camille" u="1"/>
        <s v="SYMEZAC Pascale " u="1"/>
        <s v="LIZON Hervé" u="1"/>
        <s v="GAUDARE Cécile" u="1"/>
        <s v="BIL LAMARE Kathryn" u="1"/>
        <s v="RIVES Mélanie " u="1"/>
        <s v="TOMASINA Jacqui" u="1"/>
        <s v="PECAPERA Philippe" u="1"/>
        <s v="BENAISSA Dominique" u="1"/>
        <s v="GAMBUZZA Elisabeth" u="1"/>
        <s v="PRISSETTE Catherine" u="1"/>
        <s v="MARQUES Antoine" u="1"/>
        <s v="LUBRANO Caroline" u="1"/>
        <s v="GONZALVES Christelle" u="1"/>
        <s v="GRILLET Hervé" u="1"/>
        <s v="ABOUHAFS Nawal" u="1"/>
        <s v="PEYRAS Christophe " u="1"/>
        <s v="LOPEZ Laurent" u="1"/>
        <s v="PIRES Dominique" u="1"/>
        <s v="PIRES LOBO Daniel" u="1"/>
        <s v="GARCIA Frédéric " u="1"/>
        <s v="HAUTIER Jean Baptiste" u="1"/>
        <s v="PIJAT Céline" u="1"/>
        <s v="TIREFORT Adrien " u="1"/>
        <s v="ABDALLA Zkra" u="1"/>
        <s v="METOIS Patricia" u="1"/>
        <s v="LAMARQUE Isabelle" u="1"/>
        <s v="BEIGNON Franck" u="1"/>
        <s v="LARRERE Christine" u="1"/>
        <s v="PIGERON Véronique" u="1"/>
        <s v="BESMIER Yves" u="1"/>
        <s v="NEJD Rédouane" u="1"/>
        <s v="PIEDADE Sarah" u="1"/>
        <s v="HAEFELIN Agathe" u="1"/>
        <s v="DA COSTA Roselyne" u="1"/>
        <s v="AZAIS Chantal" u="1"/>
        <s v="DAGASSAN Véronique" u="1"/>
        <s v="COLLEVILLE Christine" u="1"/>
        <s v="LATRIE Marie Christine" u="1"/>
        <s v="BOURRE Emmanuelle" u="1"/>
        <s v="BOUZIANE CHERIF Zohra" u="1"/>
        <s v="SOLER Fabrice " u="1"/>
        <s v="LATRILLE - CHAILLOT Nathalie" u="1"/>
        <s v="BRUNET Sarah" u="1"/>
        <s v="LEVE Nathalie" u="1"/>
        <s v="EZZINE Achouak" u="1"/>
        <s v="GAUDARE Cécile " u="1"/>
        <s v="YANNOVITCH Karin" u="1"/>
        <s v="DOUSSET Denis " u="1"/>
        <s v="LAJUS Patricia" u="1"/>
        <s v="SCHOTS Laetitia " u="1"/>
        <s v="FOSSAT Christelle" u="1"/>
        <s v="LANDEAU Eric" u="1"/>
        <s v="BLOT Mélissa " u="1"/>
        <s v="ZARAGOZA Magali" u="1"/>
        <s v="LARQUIER Brigitte " u="1"/>
        <s v="DELAVAL Pierre Yves " u="1"/>
        <s v="MOURAY Natacha" u="1"/>
        <s v="TRINQUIER Emilie" u="1"/>
        <s v="ANTUNES Johann" u="1"/>
        <s v="SCHOULER Laurie" u="1"/>
        <s v="CAZALIS Sebastien" u="1"/>
        <s v="LEPANNETIER Valérie" u="1"/>
        <s v="MARIETTE Walter" u="1"/>
        <s v="AJABRI Hajar" u="1"/>
        <s v="CUTTS William" u="1"/>
        <s v="GALLOO Emmanuelle" u="1"/>
        <s v="MARMUSE Ana Bélen" u="1"/>
        <s v="BIME CARRE Emma" u="1"/>
        <s v="PASSIMOURT Céline" u="1"/>
        <s v="FRIDRICK Nadège " u="1"/>
        <s v="DELAUNAY Brigitte " u="1"/>
        <s v="LEY Thierry" u="1"/>
        <s v="MULE Ilhame" u="1"/>
        <s v="CAVACO Carlos" u="1"/>
        <s v="PERRY Catherine" u="1"/>
        <s v="AUBERTIN Jean Philippe" u="1"/>
        <s v="BEKA Muharrem" u="1"/>
        <s v="GARDRAT Serge" u="1"/>
        <s v="EICHELBERGER Caroline" u="1"/>
        <s v="AUDIC Marie-Anne" u="1"/>
        <s v="BOUSLIMANI Robert" u="1"/>
        <s v="LUCAS Franck" u="1"/>
        <s v="WASSON Mylene" u="1"/>
        <s v="ATSARIAS Mégane" u="1"/>
        <s v="LABARTHE Christelle" u="1"/>
        <s v="FERRER Jean Charles " u="1"/>
        <s v="RISTIC Dijana" u="1"/>
        <s v="CRESSWELL Sara" u="1"/>
        <s v="KARATAY Edouard" u="1"/>
        <s v="NGO YANA Rebecca " u="1"/>
        <s v="MARHIC Laurence" u="1"/>
        <s v="JONART Marie-Pierre" u="1"/>
        <s v="ROFFET Valérie" u="1"/>
        <s v="CHABROL Jean-Luc" u="1"/>
        <s v="TERAN PUENTES Melba" u="1"/>
        <s v="DE MARIA Nicole" u="1"/>
        <s v="BORDENAVE Lucile" u="1"/>
        <s v="BLANQUET Pascale " u="1"/>
        <s v="KANTE Nakany" u="1"/>
        <s v="DUPRAT William" u="1"/>
        <s v="GENERO Jeanine" u="1"/>
        <s v="MOUCHEL Christophe " u="1"/>
        <s v="ETCHEGOYHEN Marie-Hélène" u="1"/>
        <s v="BARGET Isabelle" u="1"/>
        <s v="KRUSE Amandine " u="1"/>
        <s v="DE ANTONI Claudine" u="1"/>
        <s v="AZZDINE Mustapha" u="1"/>
        <s v="LOPEZ VINASCO Angela" u="1"/>
        <s v="DA COSTA MACHADO Carla" u="1"/>
        <s v="MARTY Luc" u="1"/>
        <s v="ALLAL Ines" u="1"/>
        <s v="THORIN Jérémie" u="1"/>
        <s v="VIAILLY Laurent" u="1"/>
        <s v="MORINI Stéphanie " u="1"/>
        <s v="CHEVALIER Séverine" u="1"/>
        <s v="CONCARRE Christophe " u="1"/>
        <s v="RAMI Khadija" u="1"/>
        <s v="LOUBERE André" u="1"/>
        <s v="SERE Isabelle" u="1"/>
        <s v="ARMSTRONG Rory" u="1"/>
        <s v="GRABOWSKI Jean " u="1"/>
        <s v="FOUQUE Sébastien " u="1"/>
        <s v="LAPLACE Christine" u="1"/>
        <s v="RODRIGUEZ HERRERO Maria" u="1"/>
        <s v="RAVELOARISOA BAO Marcelline" u="1"/>
        <s v="JUNKER Pascale " u="1"/>
        <s v="BELALIA Djelloul" u="1"/>
        <s v="MORISSEAU Bernadette" u="1"/>
        <s v="SPARACELLO Marie-Dominique" u="1"/>
        <s v="DURAND Rémi" u="1"/>
        <s v="GONCALVES Rosa" u="1"/>
        <s v="MOREAU Ludivine" u="1"/>
        <s v="CASANAVE François " u="1"/>
      </sharedItems>
    </cacheField>
    <cacheField name="Date de Naissance" numFmtId="14">
      <sharedItems containsSemiMixedTypes="0" containsNonDate="0" containsDate="1" containsString="0" minDate="1954-04-09T00:00:00" maxDate="2000-04-06T00:00:00"/>
    </cacheField>
    <cacheField name="Age" numFmtId="165">
      <sharedItems containsSemiMixedTypes="0" containsString="0" containsNumber="1" containsInteger="1" minValue="20" maxValue="66"/>
    </cacheField>
    <cacheField name="RQTH" numFmtId="0">
      <sharedItems containsBlank="1" count="3">
        <s v="VALIDE"/>
        <s v="RQTH"/>
        <m/>
      </sharedItems>
    </cacheField>
    <cacheField name="Date de fin d'orientation " numFmtId="14">
      <sharedItems containsDate="1" containsBlank="1" containsMixedTypes="1" minDate="2017-02-13T00:00:00" maxDate="2099-09-01T00:00:00"/>
    </cacheField>
    <cacheField name="COEF" numFmtId="0">
      <sharedItems containsBlank="1" containsMixedTypes="1" containsNumber="1" containsInteger="1" minValue="170" maxValue="305" count="15">
        <s v="INDICE 135"/>
        <n v="170"/>
        <m/>
        <n v="270"/>
        <n v="190"/>
        <n v="255"/>
        <s v="NC"/>
        <n v="215"/>
        <s v="INDICE 100"/>
        <n v="305"/>
        <s v="INDICE 125"/>
        <n v="240"/>
        <n v="285"/>
        <s v="INDICE 114"/>
        <s v=" INDICE 114"/>
      </sharedItems>
    </cacheField>
    <cacheField name="Genre" numFmtId="0">
      <sharedItems containsBlank="1" count="3">
        <s v="Féminin"/>
        <s v="Masculin"/>
        <m/>
      </sharedItems>
    </cacheField>
    <cacheField name="N° SS" numFmtId="1">
      <sharedItems containsString="0" containsBlank="1" containsNumber="1" containsInteger="1" minValue="1567565675765" maxValue="2344443334555"/>
    </cacheField>
    <cacheField name="début mois" numFmtId="14">
      <sharedItems containsSemiMixedTypes="0" containsNonDate="0" containsDate="1" containsString="0" minDate="2021-01-01T00:00:00" maxDate="2021-01-02T00:00:00"/>
    </cacheField>
    <cacheField name="fin mois" numFmtId="14">
      <sharedItems containsSemiMixedTypes="0" containsNonDate="0" containsDate="1" containsString="0" minDate="2021-01-31T00:00:00" maxDate="2021-02-01T00:00:00"/>
    </cacheField>
    <cacheField name="entrée prise en compte" numFmtId="14">
      <sharedItems containsSemiMixedTypes="0" containsNonDate="0" containsDate="1" containsString="0" minDate="2021-01-01T00:00:00" maxDate="2021-01-02T00:00:00"/>
    </cacheField>
    <cacheField name="sortie prise en compte" numFmtId="14">
      <sharedItems containsSemiMixedTypes="0" containsNonDate="0" containsDate="1" containsString="0" minDate="2021-01-01T00:00:00" maxDate="2021-02-01T00:00:00"/>
    </cacheField>
    <cacheField name="E.T.P." numFmtId="2">
      <sharedItems containsSemiMixedTypes="0" containsString="0" containsNumber="1" minValue="0" maxValue="1"/>
    </cacheField>
    <cacheField name="Trimestres" numFmtId="0" databaseField="0">
      <fieldGroup base="0">
        <rangePr groupBy="quarters" startDate="2004-04-01T00:00:00" endDate="2020-12-15T00:00:00"/>
        <groupItems count="6">
          <s v="&lt;01/04/2004"/>
          <s v="Trimestre1"/>
          <s v="Trimestre2"/>
          <s v="Trimestre3"/>
          <s v="Trimestre4"/>
          <s v="&gt;15/12/2020"/>
        </groupItems>
      </fieldGroup>
    </cacheField>
    <cacheField name="Années" numFmtId="0" databaseField="0">
      <fieldGroup base="0">
        <rangePr groupBy="years" startDate="2004-04-01T00:00:00" endDate="2020-12-15T00:00:00"/>
        <groupItems count="19">
          <s v="&lt;01/04/2004"/>
          <s v="2004"/>
          <s v="2005"/>
          <s v="2006"/>
          <s v="2007"/>
          <s v="2008"/>
          <s v="2009"/>
          <s v="2010"/>
          <s v="2011"/>
          <s v="2012"/>
          <s v="2013"/>
          <s v="2014"/>
          <s v="2015"/>
          <s v="2016"/>
          <s v="2017"/>
          <s v="2018"/>
          <s v="2019"/>
          <s v="2020"/>
          <s v="&gt;15/12/2020"/>
        </groupItems>
      </fieldGroup>
    </cacheField>
    <cacheField name="Trimestres2" numFmtId="0" databaseField="0">
      <fieldGroup base="2">
        <rangePr groupBy="quarters" startDate="2017-02-09T00:00:00" endDate="2021-01-03T00:00:00"/>
        <groupItems count="6">
          <s v="&lt;09/02/2017"/>
          <s v="Trimestre1"/>
          <s v="Trimestre2"/>
          <s v="Trimestre3"/>
          <s v="Trimestre4"/>
          <s v="&gt;03/01/2021"/>
        </groupItems>
      </fieldGroup>
    </cacheField>
    <cacheField name="Années2" numFmtId="0" databaseField="0">
      <fieldGroup base="2">
        <rangePr groupBy="years" startDate="2017-02-09T00:00:00" endDate="2021-01-03T00:00:00"/>
        <groupItems count="7">
          <s v="&lt;09/02/2017"/>
          <s v="2017"/>
          <s v="2018"/>
          <s v="2019"/>
          <s v="2020"/>
          <s v="2021"/>
          <s v="&gt;03/01/2021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7">
  <r>
    <x v="0"/>
    <m/>
    <x v="0"/>
    <x v="0"/>
    <m/>
    <x v="0"/>
    <n v="34.5"/>
    <s v="16 ans 9m "/>
    <s v="07/09/2004"/>
    <x v="0"/>
    <x v="0"/>
    <s v="OPERATRICE"/>
    <s v="Salarié 1"/>
    <x v="0"/>
    <d v="1968-03-02T00:00:00"/>
    <n v="52"/>
    <x v="0"/>
    <s v="Valide"/>
    <x v="0"/>
    <x v="0"/>
    <n v="2344443334555"/>
    <d v="2021-01-01T00:00:00"/>
    <d v="2021-01-31T00:00:00"/>
    <d v="2021-01-01T00:00:00"/>
    <d v="2021-01-31T00:00:00"/>
    <n v="1"/>
  </r>
  <r>
    <x v="1"/>
    <m/>
    <x v="0"/>
    <x v="0"/>
    <m/>
    <x v="0"/>
    <n v="27.33"/>
    <s v="16 ans 7m "/>
    <d v="2004-06-09T00:00:00"/>
    <x v="1"/>
    <x v="1"/>
    <s v="OPERATRICE"/>
    <s v="Salarié 2"/>
    <x v="1"/>
    <d v="1972-06-05T00:00:00"/>
    <n v="48"/>
    <x v="1"/>
    <s v="31/01/2023"/>
    <x v="1"/>
    <x v="0"/>
    <m/>
    <d v="2021-01-01T00:00:00"/>
    <d v="2021-01-31T00:00:00"/>
    <d v="2021-01-01T00:00:00"/>
    <d v="2021-01-31T00:00:00"/>
    <n v="0.79217391304347817"/>
  </r>
  <r>
    <x v="2"/>
    <d v="2018-01-10T00:00:00"/>
    <x v="1"/>
    <x v="1"/>
    <s v="Inaptitude"/>
    <x v="0"/>
    <m/>
    <s v="12 ans 6m "/>
    <d v="2005-08-04T00:00:00"/>
    <x v="2"/>
    <x v="2"/>
    <s v="OPERATEUR"/>
    <s v="Salarié 3"/>
    <x v="2"/>
    <d v="1966-04-10T00:00:00"/>
    <n v="54"/>
    <x v="1"/>
    <d v="2021-05-31T00:00:00"/>
    <x v="2"/>
    <x v="1"/>
    <n v="1567565675765"/>
    <d v="2021-01-01T00:00:00"/>
    <d v="2021-01-31T00:00:00"/>
    <d v="2021-01-01T00:00:00"/>
    <d v="2021-01-01T00:00:00"/>
    <n v="0"/>
  </r>
  <r>
    <x v="3"/>
    <d v="2017-03-15T00:00:00"/>
    <x v="2"/>
    <x v="1"/>
    <m/>
    <x v="0"/>
    <m/>
    <s v="11 ans 7m "/>
    <d v="2005-08-04T00:00:00"/>
    <x v="2"/>
    <x v="2"/>
    <s v="OPERATEUR"/>
    <s v="Salarié 4"/>
    <x v="3"/>
    <d v="1975-01-19T00:00:00"/>
    <n v="45"/>
    <x v="1"/>
    <d v="2020-06-30T00:00:00"/>
    <x v="2"/>
    <x v="1"/>
    <m/>
    <d v="2021-01-01T00:00:00"/>
    <d v="2021-01-31T00:00:00"/>
    <d v="2021-01-01T00:00:00"/>
    <d v="2021-01-01T00:00:00"/>
    <n v="0"/>
  </r>
  <r>
    <x v="4"/>
    <d v="2020-12-31T00:00:00"/>
    <x v="3"/>
    <x v="0"/>
    <s v="Retraite"/>
    <x v="0"/>
    <n v="12"/>
    <s v="13 ans 5m "/>
    <d v="2007-08-06T00:00:00"/>
    <x v="1"/>
    <x v="1"/>
    <s v="OPERATRICE"/>
    <s v="Salarié 5"/>
    <x v="4"/>
    <d v="1959-06-05T00:00:00"/>
    <n v="61"/>
    <x v="1"/>
    <d v="2024-03-31T00:00:00"/>
    <x v="1"/>
    <x v="0"/>
    <m/>
    <d v="2021-01-01T00:00:00"/>
    <d v="2021-01-31T00:00:00"/>
    <d v="2021-01-01T00:00:00"/>
    <d v="2021-01-01T00:00:00"/>
    <n v="1.6563146997929604E-2"/>
  </r>
  <r>
    <x v="5"/>
    <d v="2017-06-30T00:00:00"/>
    <x v="4"/>
    <x v="1"/>
    <s v="Retraite"/>
    <x v="0"/>
    <m/>
    <s v="9 ans 11m "/>
    <d v="2007-07-26T00:00:00"/>
    <x v="2"/>
    <x v="2"/>
    <s v="OPERATEUR"/>
    <s v="Salarié 6"/>
    <x v="5"/>
    <d v="1955-06-14T00:00:00"/>
    <n v="65"/>
    <x v="1"/>
    <d v="2020-06-30T00:00:00"/>
    <x v="2"/>
    <x v="1"/>
    <m/>
    <d v="2021-01-01T00:00:00"/>
    <d v="2021-01-31T00:00:00"/>
    <d v="2021-01-01T00:00:00"/>
    <d v="2021-01-01T00:00:00"/>
    <n v="0"/>
  </r>
  <r>
    <x v="6"/>
    <d v="2020-09-07T00:00:00"/>
    <x v="5"/>
    <x v="0"/>
    <s v="Rupture Conventionnelle"/>
    <x v="0"/>
    <m/>
    <s v="13 ans 0m "/>
    <d v="2007-12-03T00:00:00"/>
    <x v="1"/>
    <x v="2"/>
    <s v="OPERATRICE"/>
    <s v="Salarié 7"/>
    <x v="6"/>
    <d v="1970-11-21T00:00:00"/>
    <n v="50"/>
    <x v="1"/>
    <d v="2024-01-31T00:00:00"/>
    <x v="3"/>
    <x v="0"/>
    <m/>
    <d v="2021-01-01T00:00:00"/>
    <d v="2021-01-31T00:00:00"/>
    <d v="2021-01-01T00:00:00"/>
    <d v="2021-01-01T00:00:00"/>
    <n v="0"/>
  </r>
  <r>
    <x v="7"/>
    <d v="2017-03-29T00:00:00"/>
    <x v="6"/>
    <x v="1"/>
    <s v="Inaptitude"/>
    <x v="0"/>
    <m/>
    <s v="9 ans 4m "/>
    <d v="2008-02-12T00:00:00"/>
    <x v="2"/>
    <x v="2"/>
    <s v="OPERATRICE"/>
    <s v="Salarié 8"/>
    <x v="7"/>
    <d v="1980-11-11T00:00:00"/>
    <n v="40"/>
    <x v="1"/>
    <d v="2020-02-29T00:00:00"/>
    <x v="2"/>
    <x v="0"/>
    <m/>
    <d v="2021-01-01T00:00:00"/>
    <d v="2021-01-31T00:00:00"/>
    <d v="2021-01-01T00:00:00"/>
    <d v="2021-01-01T00:00:00"/>
    <n v="0"/>
  </r>
  <r>
    <x v="8"/>
    <m/>
    <x v="0"/>
    <x v="0"/>
    <m/>
    <x v="0"/>
    <n v="34.5"/>
    <s v="11 ans 9m "/>
    <d v="2009-05-15T00:00:00"/>
    <x v="3"/>
    <x v="3"/>
    <s v="OPERATRICE"/>
    <s v="Salarié 9"/>
    <x v="8"/>
    <d v="1964-11-25T00:00:00"/>
    <n v="56"/>
    <x v="1"/>
    <d v="2023-05-31T00:00:00"/>
    <x v="4"/>
    <x v="0"/>
    <m/>
    <d v="2021-01-01T00:00:00"/>
    <d v="2021-01-31T00:00:00"/>
    <d v="2021-01-01T00:00:00"/>
    <d v="2021-01-31T00:00:00"/>
    <n v="1"/>
  </r>
  <r>
    <x v="9"/>
    <d v="2018-11-07T00:00:00"/>
    <x v="7"/>
    <x v="1"/>
    <s v="Licenciement"/>
    <x v="0"/>
    <m/>
    <s v="10 ans 5m "/>
    <d v="2008-07-04T00:00:00"/>
    <x v="2"/>
    <x v="2"/>
    <s v="OPERATEUR"/>
    <s v="Salarié 10"/>
    <x v="9"/>
    <d v="1966-02-03T00:00:00"/>
    <n v="54"/>
    <x v="1"/>
    <d v="2017-02-28T00:00:00"/>
    <x v="2"/>
    <x v="1"/>
    <m/>
    <d v="2021-01-01T00:00:00"/>
    <d v="2021-01-31T00:00:00"/>
    <d v="2021-01-01T00:00:00"/>
    <d v="2021-01-01T00:00:00"/>
    <n v="0"/>
  </r>
  <r>
    <x v="10"/>
    <m/>
    <x v="0"/>
    <x v="0"/>
    <m/>
    <x v="0"/>
    <n v="34.5"/>
    <s v="12 ans 4m "/>
    <d v="2008-09-16T00:00:00"/>
    <x v="0"/>
    <x v="4"/>
    <s v="OPERATEUR"/>
    <s v="Salarié 11"/>
    <x v="10"/>
    <d v="1985-03-11T00:00:00"/>
    <n v="35"/>
    <x v="1"/>
    <d v="2022-10-31T00:00:00"/>
    <x v="5"/>
    <x v="1"/>
    <m/>
    <d v="2021-01-01T00:00:00"/>
    <d v="2021-01-31T00:00:00"/>
    <d v="2021-01-01T00:00:00"/>
    <d v="2021-01-31T00:00:00"/>
    <n v="1"/>
  </r>
  <r>
    <x v="11"/>
    <m/>
    <x v="0"/>
    <x v="0"/>
    <m/>
    <x v="0"/>
    <n v="24.17"/>
    <s v="8 ans 9m "/>
    <d v="2012-05-21T00:00:00"/>
    <x v="1"/>
    <x v="5"/>
    <s v="OPERATRICE"/>
    <s v="Salarié 12"/>
    <x v="11"/>
    <d v="1974-11-04T00:00:00"/>
    <n v="46"/>
    <x v="1"/>
    <d v="2023-05-31T00:00:00"/>
    <x v="3"/>
    <x v="0"/>
    <m/>
    <d v="2021-01-01T00:00:00"/>
    <d v="2021-01-31T00:00:00"/>
    <d v="2021-01-01T00:00:00"/>
    <d v="2021-01-31T00:00:00"/>
    <n v="0.70057971014492759"/>
  </r>
  <r>
    <x v="12"/>
    <d v="2017-04-14T00:00:00"/>
    <x v="8"/>
    <x v="1"/>
    <s v="Rupture Conventionnelle"/>
    <x v="0"/>
    <m/>
    <s v="4 ans 11m "/>
    <d v="2012-05-21T00:00:00"/>
    <x v="2"/>
    <x v="2"/>
    <s v="OPERATRICE"/>
    <s v="Salarié 13"/>
    <x v="12"/>
    <d v="1976-06-28T00:00:00"/>
    <n v="44"/>
    <x v="0"/>
    <s v="Valide"/>
    <x v="2"/>
    <x v="0"/>
    <m/>
    <d v="2021-01-01T00:00:00"/>
    <d v="2021-01-31T00:00:00"/>
    <d v="2021-01-01T00:00:00"/>
    <d v="2021-01-01T00:00:00"/>
    <n v="0"/>
  </r>
  <r>
    <x v="13"/>
    <d v="2017-03-08T00:00:00"/>
    <x v="9"/>
    <x v="1"/>
    <m/>
    <x v="0"/>
    <m/>
    <s v="4 ans 5m "/>
    <s v="26/11/2012"/>
    <x v="2"/>
    <x v="2"/>
    <s v="OPERATRICE"/>
    <s v="Salarié 14"/>
    <x v="13"/>
    <d v="1971-10-24T00:00:00"/>
    <n v="49"/>
    <x v="1"/>
    <d v="2019-12-31T00:00:00"/>
    <x v="2"/>
    <x v="0"/>
    <m/>
    <d v="2021-01-01T00:00:00"/>
    <d v="2021-01-31T00:00:00"/>
    <d v="2021-01-01T00:00:00"/>
    <d v="2021-01-01T00:00:00"/>
    <n v="0"/>
  </r>
  <r>
    <x v="14"/>
    <m/>
    <x v="0"/>
    <x v="0"/>
    <m/>
    <x v="0"/>
    <n v="34.5"/>
    <s v="7 ans 10m "/>
    <s v="04/03/2013"/>
    <x v="4"/>
    <x v="6"/>
    <s v="OPERATEUR"/>
    <s v="Salarié 15"/>
    <x v="14"/>
    <d v="1976-08-19T00:00:00"/>
    <n v="44"/>
    <x v="1"/>
    <d v="2021-10-31T00:00:00"/>
    <x v="1"/>
    <x v="1"/>
    <m/>
    <d v="2021-01-01T00:00:00"/>
    <d v="2021-01-31T00:00:00"/>
    <d v="2021-01-01T00:00:00"/>
    <d v="2021-01-31T00:00:00"/>
    <n v="1"/>
  </r>
  <r>
    <x v="15"/>
    <d v="2017-06-23T00:00:00"/>
    <x v="10"/>
    <x v="1"/>
    <s v="Rupture Conventionnelle"/>
    <x v="0"/>
    <m/>
    <s v="4 ans 3m "/>
    <s v="05/04/2013"/>
    <x v="2"/>
    <x v="2"/>
    <s v="OPERATRICE"/>
    <s v="Salarié 16"/>
    <x v="15"/>
    <d v="1969-09-09T00:00:00"/>
    <n v="51"/>
    <x v="1"/>
    <d v="2021-10-31T00:00:00"/>
    <x v="2"/>
    <x v="0"/>
    <m/>
    <d v="2021-01-01T00:00:00"/>
    <d v="2021-01-31T00:00:00"/>
    <d v="2021-01-01T00:00:00"/>
    <d v="2021-01-01T00:00:00"/>
    <n v="0"/>
  </r>
  <r>
    <x v="16"/>
    <d v="2018-03-16T00:00:00"/>
    <x v="11"/>
    <x v="1"/>
    <s v="Rupture Conventionnelle"/>
    <x v="0"/>
    <m/>
    <s v="4 ans 11m "/>
    <s v="08/04/2013"/>
    <x v="2"/>
    <x v="2"/>
    <s v="OPERATEUR"/>
    <s v="Salarié 17"/>
    <x v="16"/>
    <d v="1964-08-21T00:00:00"/>
    <n v="56"/>
    <x v="1"/>
    <d v="2019-09-30T00:00:00"/>
    <x v="2"/>
    <x v="1"/>
    <m/>
    <d v="2021-01-01T00:00:00"/>
    <d v="2021-01-31T00:00:00"/>
    <d v="2021-01-01T00:00:00"/>
    <d v="2021-01-01T00:00:00"/>
    <n v="0"/>
  </r>
  <r>
    <x v="17"/>
    <d v="2018-11-22T00:00:00"/>
    <x v="12"/>
    <x v="1"/>
    <m/>
    <x v="0"/>
    <m/>
    <s v="4 ans 11m "/>
    <d v="2014-01-06T00:00:00"/>
    <x v="2"/>
    <x v="2"/>
    <s v="OPERATEUR"/>
    <s v="Salarié 18"/>
    <x v="17"/>
    <d v="1970-11-16T00:00:00"/>
    <n v="50"/>
    <x v="1"/>
    <d v="2017-10-31T00:00:00"/>
    <x v="2"/>
    <x v="1"/>
    <m/>
    <d v="2021-01-01T00:00:00"/>
    <d v="2021-01-31T00:00:00"/>
    <d v="2021-01-01T00:00:00"/>
    <d v="2021-01-01T00:00:00"/>
    <n v="0"/>
  </r>
  <r>
    <x v="18"/>
    <d v="2017-06-11T00:00:00"/>
    <x v="13"/>
    <x v="1"/>
    <s v="Rupture Conventionnelle"/>
    <x v="0"/>
    <m/>
    <s v="3 ans 5m "/>
    <s v="18/02/2014"/>
    <x v="2"/>
    <x v="2"/>
    <s v="OPERATEUR"/>
    <s v="Salarié 19"/>
    <x v="18"/>
    <d v="1964-08-04T00:00:00"/>
    <n v="56"/>
    <x v="0"/>
    <s v="Valide"/>
    <x v="2"/>
    <x v="1"/>
    <m/>
    <d v="2021-01-01T00:00:00"/>
    <d v="2021-01-31T00:00:00"/>
    <d v="2021-01-01T00:00:00"/>
    <d v="2021-01-01T00:00:00"/>
    <n v="0"/>
  </r>
  <r>
    <x v="19"/>
    <d v="2019-09-12T00:00:00"/>
    <x v="14"/>
    <x v="1"/>
    <s v="Inaptitude"/>
    <x v="0"/>
    <m/>
    <s v="5 ans 1m "/>
    <s v="11/08/2014"/>
    <x v="5"/>
    <x v="2"/>
    <s v="OPERATRICE"/>
    <s v="Salarié 20"/>
    <x v="19"/>
    <d v="1955-02-28T00:00:00"/>
    <n v="65"/>
    <x v="1"/>
    <d v="2022-07-31T00:00:00"/>
    <x v="5"/>
    <x v="0"/>
    <m/>
    <d v="2021-01-01T00:00:00"/>
    <d v="2021-01-31T00:00:00"/>
    <d v="2021-01-01T00:00:00"/>
    <d v="2021-01-01T00:00:00"/>
    <n v="0"/>
  </r>
  <r>
    <x v="20"/>
    <d v="2019-09-12T00:00:00"/>
    <x v="14"/>
    <x v="1"/>
    <s v="Inaptitude"/>
    <x v="0"/>
    <m/>
    <s v="4 ans 7m "/>
    <s v="16/02/2015"/>
    <x v="1"/>
    <x v="2"/>
    <s v="OPERATRICE"/>
    <s v="Salarié 21"/>
    <x v="20"/>
    <d v="1977-10-08T00:00:00"/>
    <n v="43"/>
    <x v="1"/>
    <d v="2022-12-31T00:00:00"/>
    <x v="1"/>
    <x v="0"/>
    <m/>
    <d v="2021-01-01T00:00:00"/>
    <d v="2021-01-31T00:00:00"/>
    <d v="2021-01-01T00:00:00"/>
    <d v="2021-01-01T00:00:00"/>
    <n v="0"/>
  </r>
  <r>
    <x v="21"/>
    <m/>
    <x v="0"/>
    <x v="0"/>
    <m/>
    <x v="0"/>
    <n v="34.5"/>
    <s v="5 ans 10m "/>
    <s v="07/04/2015"/>
    <x v="0"/>
    <x v="0"/>
    <s v="OPERATEUR"/>
    <s v="Salarié 22"/>
    <x v="21"/>
    <d v="1956-08-22T00:00:00"/>
    <n v="64"/>
    <x v="0"/>
    <s v="Valide"/>
    <x v="6"/>
    <x v="1"/>
    <m/>
    <d v="2021-01-01T00:00:00"/>
    <d v="2021-01-31T00:00:00"/>
    <d v="2021-01-01T00:00:00"/>
    <d v="2021-01-31T00:00:00"/>
    <n v="1"/>
  </r>
  <r>
    <x v="22"/>
    <d v="2017-09-05T00:00:00"/>
    <x v="15"/>
    <x v="1"/>
    <s v="Licenciement"/>
    <x v="0"/>
    <m/>
    <s v="2 ans 5m "/>
    <s v="01/04/015"/>
    <x v="2"/>
    <x v="2"/>
    <s v="OPERATEUR"/>
    <s v="Salarié 23"/>
    <x v="22"/>
    <d v="1962-02-12T00:00:00"/>
    <n v="58"/>
    <x v="1"/>
    <d v="2017-06-30T00:00:00"/>
    <x v="2"/>
    <x v="1"/>
    <m/>
    <d v="2021-01-01T00:00:00"/>
    <d v="2021-01-31T00:00:00"/>
    <d v="2021-01-01T00:00:00"/>
    <d v="2021-01-01T00:00:00"/>
    <n v="0"/>
  </r>
  <r>
    <x v="23"/>
    <d v="2017-03-31T00:00:00"/>
    <x v="16"/>
    <x v="1"/>
    <s v="Sortie Positive"/>
    <x v="0"/>
    <m/>
    <s v="1 ans 11m "/>
    <d v="2015-05-06T00:00:00"/>
    <x v="2"/>
    <x v="2"/>
    <s v="OPERATRICE"/>
    <s v="Salarié 24"/>
    <x v="23"/>
    <d v="1969-01-18T00:00:00"/>
    <n v="51"/>
    <x v="1"/>
    <d v="2017-08-31T00:00:00"/>
    <x v="2"/>
    <x v="0"/>
    <m/>
    <d v="2021-01-01T00:00:00"/>
    <d v="2021-01-31T00:00:00"/>
    <d v="2021-01-01T00:00:00"/>
    <d v="2021-01-01T00:00:00"/>
    <n v="0"/>
  </r>
  <r>
    <x v="24"/>
    <m/>
    <x v="0"/>
    <x v="0"/>
    <m/>
    <x v="0"/>
    <n v="34.5"/>
    <s v="5 ans 8m "/>
    <d v="2015-05-20T00:00:00"/>
    <x v="1"/>
    <x v="7"/>
    <s v="OPERATEUR"/>
    <s v="Salarié 25"/>
    <x v="24"/>
    <d v="1990-03-21T00:00:00"/>
    <n v="30"/>
    <x v="1"/>
    <d v="2020-12-31T00:00:00"/>
    <x v="7"/>
    <x v="1"/>
    <m/>
    <d v="2021-01-01T00:00:00"/>
    <d v="2021-01-31T00:00:00"/>
    <d v="2021-01-01T00:00:00"/>
    <d v="2021-01-31T00:00:00"/>
    <n v="1"/>
  </r>
  <r>
    <x v="25"/>
    <m/>
    <x v="0"/>
    <x v="0"/>
    <m/>
    <x v="0"/>
    <n v="34.5"/>
    <s v="5 ans 4m "/>
    <s v="02/09/2015"/>
    <x v="4"/>
    <x v="6"/>
    <s v="OPERATEUR"/>
    <s v="Salarié 26"/>
    <x v="25"/>
    <d v="1984-04-06T00:00:00"/>
    <n v="36"/>
    <x v="1"/>
    <d v="2023-04-30T00:00:00"/>
    <x v="7"/>
    <x v="1"/>
    <m/>
    <d v="2021-01-01T00:00:00"/>
    <d v="2021-01-31T00:00:00"/>
    <d v="2021-01-01T00:00:00"/>
    <d v="2021-01-31T00:00:00"/>
    <n v="1"/>
  </r>
  <r>
    <x v="26"/>
    <m/>
    <x v="0"/>
    <x v="0"/>
    <m/>
    <x v="0"/>
    <n v="34.5"/>
    <s v="5 ans 4m "/>
    <s v="24/09/2015"/>
    <x v="1"/>
    <x v="7"/>
    <s v="OPERATRICE"/>
    <s v="Salarié 27"/>
    <x v="26"/>
    <d v="1960-12-27T00:00:00"/>
    <n v="60"/>
    <x v="1"/>
    <d v="2022-04-30T00:00:00"/>
    <x v="7"/>
    <x v="0"/>
    <m/>
    <d v="2021-01-01T00:00:00"/>
    <d v="2021-01-31T00:00:00"/>
    <d v="2021-01-01T00:00:00"/>
    <d v="2021-01-31T00:00:00"/>
    <n v="1"/>
  </r>
  <r>
    <x v="27"/>
    <m/>
    <x v="0"/>
    <x v="0"/>
    <m/>
    <x v="0"/>
    <n v="34.5"/>
    <s v="5 ans 3m "/>
    <s v="02/11/2015"/>
    <x v="1"/>
    <x v="7"/>
    <s v="OPERATRICE"/>
    <s v="Salarié 28"/>
    <x v="27"/>
    <d v="1964-06-13T00:00:00"/>
    <n v="56"/>
    <x v="1"/>
    <d v="2021-08-31T00:00:00"/>
    <x v="7"/>
    <x v="0"/>
    <m/>
    <d v="2021-01-01T00:00:00"/>
    <d v="2021-01-31T00:00:00"/>
    <d v="2021-01-01T00:00:00"/>
    <d v="2021-01-31T00:00:00"/>
    <n v="1"/>
  </r>
  <r>
    <x v="28"/>
    <m/>
    <x v="0"/>
    <x v="0"/>
    <m/>
    <x v="0"/>
    <n v="16"/>
    <s v="5 ans 3m "/>
    <s v="03/11/2015"/>
    <x v="1"/>
    <x v="1"/>
    <s v="OPERATRICE"/>
    <s v="Salarié 29"/>
    <x v="28"/>
    <d v="1968-11-13T00:00:00"/>
    <n v="52"/>
    <x v="1"/>
    <d v="2023-03-31T00:00:00"/>
    <x v="7"/>
    <x v="0"/>
    <m/>
    <d v="2021-01-01T00:00:00"/>
    <d v="2021-01-31T00:00:00"/>
    <d v="2021-01-01T00:00:00"/>
    <d v="2021-01-31T00:00:00"/>
    <n v="0.46376811594202899"/>
  </r>
  <r>
    <x v="29"/>
    <m/>
    <x v="0"/>
    <x v="0"/>
    <m/>
    <x v="0"/>
    <n v="16"/>
    <s v="5 ans 2m "/>
    <s v="30/11/2015"/>
    <x v="1"/>
    <x v="1"/>
    <s v="OPERATRICE"/>
    <s v="Salarié 30"/>
    <x v="29"/>
    <d v="1965-10-16T00:00:00"/>
    <n v="55"/>
    <x v="1"/>
    <d v="2029-11-30T00:00:00"/>
    <x v="7"/>
    <x v="0"/>
    <m/>
    <d v="2021-01-01T00:00:00"/>
    <d v="2021-01-31T00:00:00"/>
    <d v="2021-01-01T00:00:00"/>
    <d v="2021-01-31T00:00:00"/>
    <n v="0.46376811594202899"/>
  </r>
  <r>
    <x v="30"/>
    <d v="2017-06-11T00:00:00"/>
    <x v="13"/>
    <x v="1"/>
    <s v="Rupture Conventionnelle"/>
    <x v="0"/>
    <m/>
    <s v="1 ans 6m "/>
    <s v="02/12/2015"/>
    <x v="2"/>
    <x v="2"/>
    <s v="OPERATRICE"/>
    <s v="Salarié 31"/>
    <x v="30"/>
    <d v="1978-07-10T00:00:00"/>
    <n v="42"/>
    <x v="1"/>
    <d v="2020-01-31T00:00:00"/>
    <x v="2"/>
    <x v="0"/>
    <m/>
    <d v="2021-01-01T00:00:00"/>
    <d v="2021-01-31T00:00:00"/>
    <d v="2021-01-01T00:00:00"/>
    <d v="2021-01-01T00:00:00"/>
    <n v="0"/>
  </r>
  <r>
    <x v="30"/>
    <d v="2018-03-16T00:00:00"/>
    <x v="11"/>
    <x v="1"/>
    <s v="Rupture Conventionnelle"/>
    <x v="0"/>
    <m/>
    <s v="2 ans 3m "/>
    <s v="07/12/2015"/>
    <x v="2"/>
    <x v="2"/>
    <s v="OPERATEUR"/>
    <s v="Salarié 32"/>
    <x v="31"/>
    <d v="1978-11-09T00:00:00"/>
    <n v="42"/>
    <x v="0"/>
    <s v="Valide"/>
    <x v="2"/>
    <x v="1"/>
    <m/>
    <d v="2021-01-01T00:00:00"/>
    <d v="2021-01-31T00:00:00"/>
    <d v="2021-01-01T00:00:00"/>
    <d v="2021-01-01T00:00:00"/>
    <n v="0"/>
  </r>
  <r>
    <x v="31"/>
    <d v="2018-09-14T00:00:00"/>
    <x v="17"/>
    <x v="1"/>
    <s v="Rupture Conventionnelle"/>
    <x v="0"/>
    <m/>
    <s v="2 ans 9m "/>
    <s v="12/01/2016"/>
    <x v="2"/>
    <x v="2"/>
    <s v="OPERATRICE"/>
    <s v="Salarié 33"/>
    <x v="32"/>
    <d v="1972-12-22T00:00:00"/>
    <n v="48"/>
    <x v="0"/>
    <s v="Valide"/>
    <x v="2"/>
    <x v="0"/>
    <m/>
    <d v="2021-01-01T00:00:00"/>
    <d v="2021-01-31T00:00:00"/>
    <d v="2021-01-01T00:00:00"/>
    <d v="2021-01-01T00:00:00"/>
    <n v="0"/>
  </r>
  <r>
    <x v="31"/>
    <d v="2019-09-30T00:00:00"/>
    <x v="18"/>
    <x v="1"/>
    <s v="Rupture Conventionnelle"/>
    <x v="0"/>
    <m/>
    <s v="3 ans 9m "/>
    <s v="21/12/2015"/>
    <x v="5"/>
    <x v="2"/>
    <s v="OPERATRICE"/>
    <s v="Salarié 34"/>
    <x v="33"/>
    <d v="1992-04-30T00:00:00"/>
    <n v="28"/>
    <x v="0"/>
    <s v="Valide"/>
    <x v="8"/>
    <x v="0"/>
    <m/>
    <d v="2021-01-01T00:00:00"/>
    <d v="2021-01-31T00:00:00"/>
    <d v="2021-01-01T00:00:00"/>
    <d v="2021-01-01T00:00:00"/>
    <n v="0"/>
  </r>
  <r>
    <x v="32"/>
    <d v="2020-11-16T00:00:00"/>
    <x v="19"/>
    <x v="0"/>
    <s v="Licenciement"/>
    <x v="0"/>
    <m/>
    <s v="4 ans 11m "/>
    <s v="16/12/2015"/>
    <x v="1"/>
    <x v="2"/>
    <s v="OPERATRICE"/>
    <s v="Salarié 35"/>
    <x v="34"/>
    <d v="1977-05-02T00:00:00"/>
    <n v="43"/>
    <x v="1"/>
    <d v="2021-06-08T00:00:00"/>
    <x v="7"/>
    <x v="0"/>
    <m/>
    <d v="2021-01-01T00:00:00"/>
    <d v="2021-01-31T00:00:00"/>
    <d v="2021-01-01T00:00:00"/>
    <d v="2021-01-01T00:00:00"/>
    <n v="0"/>
  </r>
  <r>
    <x v="33"/>
    <d v="2019-10-22T00:00:00"/>
    <x v="20"/>
    <x v="1"/>
    <s v="Licenciement"/>
    <x v="0"/>
    <m/>
    <s v="3 ans 7m "/>
    <s v="22/03/2016"/>
    <x v="1"/>
    <x v="2"/>
    <s v="OPERATEUR"/>
    <s v="Salarié 36"/>
    <x v="35"/>
    <d v="1987-10-29T00:00:00"/>
    <n v="33"/>
    <x v="1"/>
    <s v="31/12/2016"/>
    <x v="7"/>
    <x v="1"/>
    <m/>
    <d v="2021-01-01T00:00:00"/>
    <d v="2021-01-31T00:00:00"/>
    <d v="2021-01-01T00:00:00"/>
    <d v="2021-01-01T00:00:00"/>
    <n v="0"/>
  </r>
  <r>
    <x v="34"/>
    <d v="2018-11-22T00:00:00"/>
    <x v="12"/>
    <x v="1"/>
    <s v="Inaptitude"/>
    <x v="0"/>
    <m/>
    <s v="2 ans 6m "/>
    <s v="23/05/2016"/>
    <x v="2"/>
    <x v="2"/>
    <s v="OPERATRICE"/>
    <s v="Salarié 37"/>
    <x v="36"/>
    <d v="1959-08-19T00:00:00"/>
    <n v="61"/>
    <x v="1"/>
    <s v="31/10/2020"/>
    <x v="2"/>
    <x v="0"/>
    <m/>
    <d v="2021-01-01T00:00:00"/>
    <d v="2021-01-31T00:00:00"/>
    <d v="2021-01-01T00:00:00"/>
    <d v="2021-01-01T00:00:00"/>
    <n v="0"/>
  </r>
  <r>
    <x v="34"/>
    <m/>
    <x v="0"/>
    <x v="0"/>
    <m/>
    <x v="0"/>
    <n v="34.5"/>
    <s v="4 ans 8m "/>
    <s v="11/05/2016"/>
    <x v="4"/>
    <x v="6"/>
    <s v="OPERATEUR"/>
    <s v="Salarié 38"/>
    <x v="37"/>
    <d v="1968-05-30T00:00:00"/>
    <n v="52"/>
    <x v="1"/>
    <d v="2025-11-30T00:00:00"/>
    <x v="5"/>
    <x v="1"/>
    <m/>
    <d v="2021-01-01T00:00:00"/>
    <d v="2021-01-31T00:00:00"/>
    <d v="2021-01-01T00:00:00"/>
    <d v="2021-01-31T00:00:00"/>
    <n v="1"/>
  </r>
  <r>
    <x v="35"/>
    <d v="2019-10-07T00:00:00"/>
    <x v="21"/>
    <x v="1"/>
    <s v="Inaptitude"/>
    <x v="0"/>
    <m/>
    <s v="3 ans 3m "/>
    <s v="22/06/2016"/>
    <x v="1"/>
    <x v="2"/>
    <s v="OPERATRICE"/>
    <s v="Salarié 39"/>
    <x v="38"/>
    <d v="1961-03-30T00:00:00"/>
    <n v="59"/>
    <x v="1"/>
    <d v="2020-01-31T00:00:00"/>
    <x v="1"/>
    <x v="0"/>
    <m/>
    <d v="2021-01-01T00:00:00"/>
    <d v="2021-01-31T00:00:00"/>
    <d v="2021-01-01T00:00:00"/>
    <d v="2021-01-01T00:00:00"/>
    <n v="0"/>
  </r>
  <r>
    <x v="36"/>
    <d v="2017-02-09T00:00:00"/>
    <x v="22"/>
    <x v="1"/>
    <s v="Licenciement"/>
    <x v="0"/>
    <m/>
    <s v="0 ans 7m "/>
    <s v="02/08/2016"/>
    <x v="2"/>
    <x v="2"/>
    <s v="OPERATEUR"/>
    <s v="Salarié 40"/>
    <x v="39"/>
    <d v="1963-06-14T00:00:00"/>
    <n v="57"/>
    <x v="1"/>
    <d v="2019-01-31T00:00:00"/>
    <x v="2"/>
    <x v="1"/>
    <m/>
    <d v="2021-01-01T00:00:00"/>
    <d v="2021-01-31T00:00:00"/>
    <d v="2021-01-01T00:00:00"/>
    <d v="2021-01-01T00:00:00"/>
    <n v="0"/>
  </r>
  <r>
    <x v="37"/>
    <d v="2017-07-31T00:00:00"/>
    <x v="23"/>
    <x v="1"/>
    <s v="Fin de Contrat"/>
    <x v="1"/>
    <m/>
    <s v="1 ans 0m "/>
    <s v="02/08/2016"/>
    <x v="2"/>
    <x v="2"/>
    <s v="OPERATRICE"/>
    <s v="Salarié 41"/>
    <x v="40"/>
    <d v="1977-03-10T00:00:00"/>
    <n v="43"/>
    <x v="0"/>
    <s v="Valide"/>
    <x v="2"/>
    <x v="0"/>
    <m/>
    <d v="2021-01-01T00:00:00"/>
    <d v="2021-01-31T00:00:00"/>
    <d v="2021-01-01T00:00:00"/>
    <d v="2021-01-01T00:00:00"/>
    <n v="0"/>
  </r>
  <r>
    <x v="38"/>
    <d v="2018-06-22T00:00:00"/>
    <x v="24"/>
    <x v="1"/>
    <s v="Inaptitude"/>
    <x v="0"/>
    <m/>
    <s v="1 ans 10m "/>
    <s v="09/08/2016"/>
    <x v="2"/>
    <x v="2"/>
    <s v="OPERATEUR"/>
    <s v="Salarié 42"/>
    <x v="41"/>
    <d v="1988-06-29T00:00:00"/>
    <n v="32"/>
    <x v="1"/>
    <s v="31/08/2018"/>
    <x v="2"/>
    <x v="1"/>
    <m/>
    <d v="2021-01-01T00:00:00"/>
    <d v="2021-01-31T00:00:00"/>
    <d v="2021-01-01T00:00:00"/>
    <d v="2021-01-01T00:00:00"/>
    <n v="0"/>
  </r>
  <r>
    <x v="38"/>
    <m/>
    <x v="0"/>
    <x v="0"/>
    <m/>
    <x v="0"/>
    <n v="34.5"/>
    <s v="4 ans 5m "/>
    <s v="10/08/2016"/>
    <x v="6"/>
    <x v="8"/>
    <s v="OPERATRICE"/>
    <s v="Salarié 43"/>
    <x v="42"/>
    <d v="1990-05-22T00:00:00"/>
    <n v="30"/>
    <x v="1"/>
    <d v="2099-08-31T00:00:00"/>
    <x v="7"/>
    <x v="0"/>
    <m/>
    <d v="2021-01-01T00:00:00"/>
    <d v="2021-01-31T00:00:00"/>
    <d v="2021-01-01T00:00:00"/>
    <d v="2021-01-31T00:00:00"/>
    <n v="1"/>
  </r>
  <r>
    <x v="39"/>
    <d v="2019-04-09T00:00:00"/>
    <x v="25"/>
    <x v="1"/>
    <s v="Rupture Conventionnelle"/>
    <x v="0"/>
    <m/>
    <s v="2 ans 6m "/>
    <s v="Pas de visite"/>
    <x v="0"/>
    <x v="2"/>
    <s v="OPERATRICE"/>
    <s v="Salarié 44"/>
    <x v="43"/>
    <d v="1988-03-17T00:00:00"/>
    <n v="32"/>
    <x v="1"/>
    <d v="2019-10-31T00:00:00"/>
    <x v="9"/>
    <x v="0"/>
    <m/>
    <d v="2021-01-01T00:00:00"/>
    <d v="2021-01-31T00:00:00"/>
    <d v="2021-01-01T00:00:00"/>
    <d v="2021-01-01T00:00:00"/>
    <n v="0"/>
  </r>
  <r>
    <x v="40"/>
    <d v="2017-06-06T00:00:00"/>
    <x v="26"/>
    <x v="1"/>
    <s v="Licenciement"/>
    <x v="1"/>
    <m/>
    <s v="0 ans 8m "/>
    <s v="10/11/2016"/>
    <x v="2"/>
    <x v="2"/>
    <s v="OPERATEUR"/>
    <s v="Salarié 45"/>
    <x v="44"/>
    <d v="1992-11-10T00:00:00"/>
    <n v="28"/>
    <x v="0"/>
    <s v="Valide"/>
    <x v="2"/>
    <x v="1"/>
    <m/>
    <d v="2021-01-01T00:00:00"/>
    <d v="2021-01-31T00:00:00"/>
    <d v="2021-01-01T00:00:00"/>
    <d v="2021-01-01T00:00:00"/>
    <n v="0"/>
  </r>
  <r>
    <x v="41"/>
    <d v="2019-10-31T00:00:00"/>
    <x v="27"/>
    <x v="0"/>
    <s v="Inaptitude"/>
    <x v="0"/>
    <m/>
    <s v="2 ans 11m "/>
    <s v="01/12/2016"/>
    <x v="6"/>
    <x v="2"/>
    <s v="OPERATEUR"/>
    <s v="Salarié 46"/>
    <x v="45"/>
    <d v="1987-05-25T00:00:00"/>
    <n v="33"/>
    <x v="1"/>
    <d v="2017-02-13T00:00:00"/>
    <x v="7"/>
    <x v="1"/>
    <m/>
    <d v="2021-01-01T00:00:00"/>
    <d v="2021-01-31T00:00:00"/>
    <d v="2021-01-01T00:00:00"/>
    <d v="2021-01-01T00:00:00"/>
    <n v="0"/>
  </r>
  <r>
    <x v="42"/>
    <m/>
    <x v="0"/>
    <x v="0"/>
    <m/>
    <x v="0"/>
    <n v="34.5"/>
    <s v="4 ans 2m "/>
    <s v="05/12/2016"/>
    <x v="0"/>
    <x v="9"/>
    <s v="OPERATRICE"/>
    <s v="Salarié 47"/>
    <x v="46"/>
    <d v="1989-12-20T00:00:00"/>
    <n v="31"/>
    <x v="0"/>
    <s v="Valide"/>
    <x v="8"/>
    <x v="0"/>
    <m/>
    <d v="2021-01-01T00:00:00"/>
    <d v="2021-01-31T00:00:00"/>
    <d v="2021-01-01T00:00:00"/>
    <d v="2021-01-31T00:00:00"/>
    <n v="1"/>
  </r>
  <r>
    <x v="43"/>
    <m/>
    <x v="0"/>
    <x v="0"/>
    <m/>
    <x v="0"/>
    <n v="34.5"/>
    <s v="4 ans 0m "/>
    <s v="16/01/2017"/>
    <x v="3"/>
    <x v="3"/>
    <s v="OPERATEUR"/>
    <s v="Salarié 48"/>
    <x v="47"/>
    <d v="1982-06-28T00:00:00"/>
    <n v="38"/>
    <x v="1"/>
    <d v="2021-11-28T00:00:00"/>
    <x v="1"/>
    <x v="1"/>
    <m/>
    <d v="2021-01-01T00:00:00"/>
    <d v="2021-01-31T00:00:00"/>
    <d v="2021-01-01T00:00:00"/>
    <d v="2021-01-31T00:00:00"/>
    <n v="1"/>
  </r>
  <r>
    <x v="44"/>
    <d v="2019-11-20T00:00:00"/>
    <x v="28"/>
    <x v="0"/>
    <s v="Rupture Conventionnelle"/>
    <x v="0"/>
    <m/>
    <s v="2 ans 10m "/>
    <s v="23/01/2017"/>
    <x v="1"/>
    <x v="2"/>
    <s v="OPERATRICE"/>
    <s v="Salarié 49"/>
    <x v="48"/>
    <d v="1959-08-20T00:00:00"/>
    <n v="61"/>
    <x v="1"/>
    <d v="2024-02-29T00:00:00"/>
    <x v="7"/>
    <x v="0"/>
    <m/>
    <d v="2021-01-01T00:00:00"/>
    <d v="2021-01-31T00:00:00"/>
    <d v="2021-01-01T00:00:00"/>
    <d v="2021-01-01T00:00:00"/>
    <n v="0"/>
  </r>
  <r>
    <x v="45"/>
    <d v="2017-02-28T00:00:00"/>
    <x v="29"/>
    <x v="1"/>
    <s v="Fin de Contrat"/>
    <x v="1"/>
    <m/>
    <s v="0 ans 1m "/>
    <s v="Pas de visite CDD"/>
    <x v="2"/>
    <x v="2"/>
    <s v="OPERATRICE"/>
    <s v="Salarié 50"/>
    <x v="49"/>
    <d v="1973-11-05T00:00:00"/>
    <n v="47"/>
    <x v="1"/>
    <d v="2018-07-31T00:00:00"/>
    <x v="2"/>
    <x v="0"/>
    <m/>
    <d v="2021-01-01T00:00:00"/>
    <d v="2021-01-31T00:00:00"/>
    <d v="2021-01-01T00:00:00"/>
    <d v="2021-01-01T00:00:00"/>
    <n v="0"/>
  </r>
  <r>
    <x v="45"/>
    <d v="2018-05-14T00:00:00"/>
    <x v="30"/>
    <x v="1"/>
    <s v="Rupture Conventionnelle"/>
    <x v="0"/>
    <m/>
    <s v="1 ans 3m "/>
    <s v="30/01/2017"/>
    <x v="2"/>
    <x v="2"/>
    <s v="OPERATEUR"/>
    <s v="Salarié 51"/>
    <x v="50"/>
    <d v="1963-12-27T00:00:00"/>
    <n v="57"/>
    <x v="1"/>
    <d v="2021-03-31T00:00:00"/>
    <x v="2"/>
    <x v="1"/>
    <m/>
    <d v="2021-01-01T00:00:00"/>
    <d v="2021-01-31T00:00:00"/>
    <d v="2021-01-01T00:00:00"/>
    <d v="2021-01-01T00:00:00"/>
    <n v="0"/>
  </r>
  <r>
    <x v="46"/>
    <d v="2017-03-31T00:00:00"/>
    <x v="16"/>
    <x v="1"/>
    <s v="Fin de Contrat"/>
    <x v="1"/>
    <m/>
    <s v="0 ans 1m "/>
    <m/>
    <x v="2"/>
    <x v="2"/>
    <s v="OPERATRICE"/>
    <s v="Salarié 52"/>
    <x v="51"/>
    <d v="1982-10-10T00:00:00"/>
    <n v="38"/>
    <x v="1"/>
    <d v="2019-03-31T00:00:00"/>
    <x v="2"/>
    <x v="0"/>
    <m/>
    <d v="2021-01-01T00:00:00"/>
    <d v="2021-01-31T00:00:00"/>
    <d v="2021-01-01T00:00:00"/>
    <d v="2021-01-01T00:00:00"/>
    <n v="0"/>
  </r>
  <r>
    <x v="47"/>
    <d v="2017-02-28T00:00:00"/>
    <x v="29"/>
    <x v="1"/>
    <s v="Fin de Contrat"/>
    <x v="1"/>
    <m/>
    <s v="0 ans 0m "/>
    <m/>
    <x v="2"/>
    <x v="2"/>
    <s v="OPERATEUR"/>
    <s v="Salarié 53"/>
    <x v="52"/>
    <d v="1973-12-27T00:00:00"/>
    <n v="47"/>
    <x v="1"/>
    <d v="2020-06-30T00:00:00"/>
    <x v="2"/>
    <x v="1"/>
    <m/>
    <d v="2021-01-01T00:00:00"/>
    <d v="2021-01-31T00:00:00"/>
    <d v="2021-01-01T00:00:00"/>
    <d v="2021-01-01T00:00:00"/>
    <n v="0"/>
  </r>
  <r>
    <x v="48"/>
    <m/>
    <x v="0"/>
    <x v="0"/>
    <m/>
    <x v="0"/>
    <n v="34.5"/>
    <s v="3 ans 10m "/>
    <s v="19/04/2017"/>
    <x v="0"/>
    <x v="0"/>
    <s v="OPERATEUR"/>
    <s v="Salarié 54"/>
    <x v="53"/>
    <d v="1965-08-26T00:00:00"/>
    <n v="55"/>
    <x v="1"/>
    <d v="2023-01-31T00:00:00"/>
    <x v="10"/>
    <x v="1"/>
    <m/>
    <d v="2021-01-01T00:00:00"/>
    <d v="2021-01-31T00:00:00"/>
    <d v="2021-01-01T00:00:00"/>
    <d v="2021-01-31T00:00:00"/>
    <n v="1"/>
  </r>
  <r>
    <x v="49"/>
    <m/>
    <x v="0"/>
    <x v="0"/>
    <m/>
    <x v="0"/>
    <n v="17.829999999999998"/>
    <s v="3 ans 9m "/>
    <s v="24/05/2017"/>
    <x v="6"/>
    <x v="8"/>
    <s v="OPERATRICE"/>
    <s v="Salarié 55"/>
    <x v="54"/>
    <d v="1972-01-20T00:00:00"/>
    <n v="48"/>
    <x v="1"/>
    <d v="2021-07-31T00:00:00"/>
    <x v="11"/>
    <x v="0"/>
    <m/>
    <d v="2021-01-01T00:00:00"/>
    <d v="2021-01-31T00:00:00"/>
    <d v="2021-01-01T00:00:00"/>
    <d v="2021-01-31T00:00:00"/>
    <n v="0.51681159420289846"/>
  </r>
  <r>
    <x v="50"/>
    <d v="2018-10-04T00:00:00"/>
    <x v="31"/>
    <x v="1"/>
    <s v="Démission"/>
    <x v="0"/>
    <m/>
    <s v="1 ans 5m "/>
    <d v="2017-10-18T00:00:00"/>
    <x v="2"/>
    <x v="2"/>
    <s v="OPERATRICE"/>
    <s v="Salarié 56"/>
    <x v="55"/>
    <d v="1968-02-12T00:00:00"/>
    <n v="52"/>
    <x v="0"/>
    <s v="Valide"/>
    <x v="2"/>
    <x v="0"/>
    <m/>
    <d v="2021-01-01T00:00:00"/>
    <d v="2021-01-31T00:00:00"/>
    <d v="2021-01-01T00:00:00"/>
    <d v="2021-01-01T00:00:00"/>
    <n v="0"/>
  </r>
  <r>
    <x v="51"/>
    <d v="2017-12-11T00:00:00"/>
    <x v="32"/>
    <x v="1"/>
    <s v="Fin de Contrat"/>
    <x v="1"/>
    <m/>
    <s v="0 ans 5m "/>
    <s v="19/06/2017"/>
    <x v="2"/>
    <x v="2"/>
    <s v="OPERATEUR"/>
    <s v="Salarié 57"/>
    <x v="56"/>
    <d v="1962-10-09T00:00:00"/>
    <n v="58"/>
    <x v="0"/>
    <s v="Valide"/>
    <x v="2"/>
    <x v="1"/>
    <m/>
    <d v="2021-01-01T00:00:00"/>
    <d v="2021-01-31T00:00:00"/>
    <d v="2021-01-01T00:00:00"/>
    <d v="2021-01-01T00:00:00"/>
    <n v="0"/>
  </r>
  <r>
    <x v="52"/>
    <d v="2017-12-25T00:00:00"/>
    <x v="33"/>
    <x v="1"/>
    <s v="Fin de Contrat"/>
    <x v="1"/>
    <m/>
    <s v="0 ans 5m "/>
    <s v="26/06/2017"/>
    <x v="2"/>
    <x v="2"/>
    <s v="OPERATRICE"/>
    <s v="Salarié 58"/>
    <x v="57"/>
    <d v="1984-12-14T00:00:00"/>
    <n v="36"/>
    <x v="1"/>
    <s v="30/06/2021"/>
    <x v="2"/>
    <x v="0"/>
    <m/>
    <d v="2021-01-01T00:00:00"/>
    <d v="2021-01-31T00:00:00"/>
    <d v="2021-01-01T00:00:00"/>
    <d v="2021-01-01T00:00:00"/>
    <n v="0"/>
  </r>
  <r>
    <x v="53"/>
    <d v="2017-07-13T00:00:00"/>
    <x v="34"/>
    <x v="1"/>
    <s v="Fin de Contrat"/>
    <x v="1"/>
    <m/>
    <s v="0 ans 0m "/>
    <m/>
    <x v="2"/>
    <x v="2"/>
    <s v="OPERATEUR"/>
    <s v="Salarié 59"/>
    <x v="58"/>
    <d v="1954-04-09T00:00:00"/>
    <n v="66"/>
    <x v="1"/>
    <s v="03/12/2019"/>
    <x v="2"/>
    <x v="1"/>
    <m/>
    <d v="2021-01-01T00:00:00"/>
    <d v="2021-01-31T00:00:00"/>
    <d v="2021-01-01T00:00:00"/>
    <d v="2021-01-01T00:00:00"/>
    <n v="0"/>
  </r>
  <r>
    <x v="54"/>
    <m/>
    <x v="0"/>
    <x v="0"/>
    <m/>
    <x v="0"/>
    <n v="34.5"/>
    <s v="3 ans 5m "/>
    <s v="27/10/2017"/>
    <x v="6"/>
    <x v="8"/>
    <s v="OPERATRICE"/>
    <s v="Salarié 60"/>
    <x v="59"/>
    <d v="1975-12-14T00:00:00"/>
    <n v="45"/>
    <x v="1"/>
    <s v="02/11/2021"/>
    <x v="1"/>
    <x v="0"/>
    <m/>
    <d v="2021-01-01T00:00:00"/>
    <d v="2021-01-31T00:00:00"/>
    <d v="2021-01-01T00:00:00"/>
    <d v="2021-01-31T00:00:00"/>
    <n v="1"/>
  </r>
  <r>
    <x v="55"/>
    <d v="2018-01-31T00:00:00"/>
    <x v="35"/>
    <x v="1"/>
    <s v="Sortie Positive"/>
    <x v="1"/>
    <m/>
    <s v="0 ans 6m "/>
    <s v="25/01/2018"/>
    <x v="2"/>
    <x v="2"/>
    <s v="OPERATRICE"/>
    <s v="Salarié 61"/>
    <x v="60"/>
    <d v="1981-04-16T00:00:00"/>
    <n v="39"/>
    <x v="1"/>
    <s v="03/08/2017"/>
    <x v="2"/>
    <x v="0"/>
    <m/>
    <d v="2021-01-01T00:00:00"/>
    <d v="2021-01-31T00:00:00"/>
    <d v="2021-01-01T00:00:00"/>
    <d v="2021-01-01T00:00:00"/>
    <n v="0"/>
  </r>
  <r>
    <x v="56"/>
    <d v="2018-01-31T00:00:00"/>
    <x v="35"/>
    <x v="1"/>
    <s v="Fin de Contrat"/>
    <x v="1"/>
    <m/>
    <s v="0 ans 5m "/>
    <s v="19/09/2017"/>
    <x v="2"/>
    <x v="2"/>
    <s v="OPERATRICE"/>
    <s v="Salarié 62"/>
    <x v="61"/>
    <d v="1960-07-26T00:00:00"/>
    <n v="60"/>
    <x v="1"/>
    <s v="02/10/2018"/>
    <x v="2"/>
    <x v="0"/>
    <m/>
    <d v="2021-01-01T00:00:00"/>
    <d v="2021-01-31T00:00:00"/>
    <d v="2021-01-01T00:00:00"/>
    <d v="2021-01-01T00:00:00"/>
    <n v="0"/>
  </r>
  <r>
    <x v="57"/>
    <m/>
    <x v="0"/>
    <x v="0"/>
    <m/>
    <x v="0"/>
    <n v="34.5"/>
    <s v="3 ans 4m "/>
    <s v="18/10/2017"/>
    <x v="4"/>
    <x v="6"/>
    <s v="OPERATEUR"/>
    <s v="Salarié 63"/>
    <x v="62"/>
    <d v="1974-04-13T00:00:00"/>
    <n v="46"/>
    <x v="1"/>
    <s v="31/10/2022"/>
    <x v="3"/>
    <x v="1"/>
    <m/>
    <d v="2021-01-01T00:00:00"/>
    <d v="2021-01-31T00:00:00"/>
    <d v="2021-01-01T00:00:00"/>
    <d v="2021-01-31T00:00:00"/>
    <n v="1"/>
  </r>
  <r>
    <x v="58"/>
    <d v="2019-02-15T00:00:00"/>
    <x v="36"/>
    <x v="1"/>
    <s v="Démission"/>
    <x v="0"/>
    <m/>
    <s v="1 ans 4m "/>
    <s v="18/10/2017"/>
    <x v="5"/>
    <x v="2"/>
    <s v="OPERATEUR"/>
    <s v="Salarié 64"/>
    <x v="63"/>
    <d v="1967-10-15T00:00:00"/>
    <n v="53"/>
    <x v="1"/>
    <s v="28/02/2023"/>
    <x v="5"/>
    <x v="1"/>
    <m/>
    <d v="2021-01-01T00:00:00"/>
    <d v="2021-01-31T00:00:00"/>
    <d v="2021-01-01T00:00:00"/>
    <d v="2021-01-01T00:00:00"/>
    <n v="0"/>
  </r>
  <r>
    <x v="59"/>
    <d v="2018-01-31T00:00:00"/>
    <x v="35"/>
    <x v="1"/>
    <s v="Fin de Contrat"/>
    <x v="1"/>
    <m/>
    <s v="0 ans 3m "/>
    <s v="02/11/2017"/>
    <x v="2"/>
    <x v="2"/>
    <s v="OPERATRICE"/>
    <s v="Salarié 65"/>
    <x v="64"/>
    <d v="1984-09-24T00:00:00"/>
    <n v="36"/>
    <x v="1"/>
    <s v="30/06/2018"/>
    <x v="2"/>
    <x v="0"/>
    <m/>
    <d v="2021-01-01T00:00:00"/>
    <d v="2021-01-31T00:00:00"/>
    <d v="2021-01-01T00:00:00"/>
    <d v="2021-01-01T00:00:00"/>
    <n v="0"/>
  </r>
  <r>
    <x v="60"/>
    <d v="2017-11-24T00:00:00"/>
    <x v="37"/>
    <x v="1"/>
    <m/>
    <x v="0"/>
    <m/>
    <s v="0 ans 0m "/>
    <m/>
    <x v="2"/>
    <x v="2"/>
    <s v="OPERATRICE"/>
    <s v="Salarié 66"/>
    <x v="65"/>
    <d v="1984-04-12T00:00:00"/>
    <n v="36"/>
    <x v="2"/>
    <m/>
    <x v="2"/>
    <x v="0"/>
    <m/>
    <d v="2021-01-01T00:00:00"/>
    <d v="2021-01-31T00:00:00"/>
    <d v="2021-01-01T00:00:00"/>
    <d v="2021-01-01T00:00:00"/>
    <n v="0"/>
  </r>
  <r>
    <x v="60"/>
    <d v="2018-10-31T00:00:00"/>
    <x v="38"/>
    <x v="1"/>
    <s v="Fin de Contrat"/>
    <x v="0"/>
    <m/>
    <s v="0 ans 11m "/>
    <s v="11/01/2018"/>
    <x v="2"/>
    <x v="2"/>
    <s v="OPERATRICE"/>
    <s v="Salarié 67"/>
    <x v="66"/>
    <d v="1989-09-28T00:00:00"/>
    <n v="31"/>
    <x v="0"/>
    <s v="Valide"/>
    <x v="2"/>
    <x v="0"/>
    <m/>
    <d v="2021-01-01T00:00:00"/>
    <d v="2021-01-31T00:00:00"/>
    <d v="2021-01-01T00:00:00"/>
    <d v="2021-01-01T00:00:00"/>
    <n v="0"/>
  </r>
  <r>
    <x v="61"/>
    <m/>
    <x v="0"/>
    <x v="0"/>
    <m/>
    <x v="0"/>
    <n v="34.5"/>
    <s v="3 ans 1m "/>
    <s v="18/10/2017"/>
    <x v="4"/>
    <x v="6"/>
    <s v="OPERATRICE"/>
    <s v="Salarié 68"/>
    <x v="67"/>
    <d v="1973-05-27T00:00:00"/>
    <n v="47"/>
    <x v="1"/>
    <s v="30/04/2029"/>
    <x v="1"/>
    <x v="0"/>
    <m/>
    <d v="2021-01-01T00:00:00"/>
    <d v="2021-01-31T00:00:00"/>
    <d v="2021-01-01T00:00:00"/>
    <d v="2021-01-31T00:00:00"/>
    <n v="1"/>
  </r>
  <r>
    <x v="62"/>
    <d v="2019-10-07T00:00:00"/>
    <x v="21"/>
    <x v="1"/>
    <s v="Démission"/>
    <x v="0"/>
    <n v="34.5"/>
    <s v="1 ans 9m "/>
    <s v="29/01/2018"/>
    <x v="6"/>
    <x v="2"/>
    <s v="OPERATRICE"/>
    <s v="Salarié 69"/>
    <x v="68"/>
    <d v="1980-01-26T00:00:00"/>
    <n v="40"/>
    <x v="1"/>
    <s v="31/05/2021"/>
    <x v="1"/>
    <x v="0"/>
    <m/>
    <d v="2021-01-01T00:00:00"/>
    <d v="2021-01-31T00:00:00"/>
    <d v="2021-01-01T00:00:00"/>
    <d v="2021-01-01T00:00:00"/>
    <n v="4.7619047619047616E-2"/>
  </r>
  <r>
    <x v="63"/>
    <d v="2018-01-12T00:00:00"/>
    <x v="39"/>
    <x v="1"/>
    <s v="Fin de Contrat"/>
    <x v="1"/>
    <n v="34.5"/>
    <s v="0 ans 0m "/>
    <m/>
    <x v="2"/>
    <x v="2"/>
    <s v="OPERATEUR"/>
    <s v="Salarié 70"/>
    <x v="69"/>
    <d v="1991-08-25T00:00:00"/>
    <n v="29"/>
    <x v="1"/>
    <s v="31/08/2021"/>
    <x v="2"/>
    <x v="1"/>
    <m/>
    <d v="2021-01-01T00:00:00"/>
    <d v="2021-01-31T00:00:00"/>
    <d v="2021-01-01T00:00:00"/>
    <d v="2021-01-01T00:00:00"/>
    <n v="4.7619047619047616E-2"/>
  </r>
  <r>
    <x v="64"/>
    <d v="2018-04-16T00:00:00"/>
    <x v="40"/>
    <x v="1"/>
    <s v="Fin de Contrat"/>
    <x v="1"/>
    <n v="34.5"/>
    <s v="0 ans 1m "/>
    <m/>
    <x v="2"/>
    <x v="2"/>
    <s v="OPERATRICE"/>
    <s v="Salarié 71"/>
    <x v="70"/>
    <d v="1974-05-24T00:00:00"/>
    <n v="46"/>
    <x v="1"/>
    <s v="31/05/2020"/>
    <x v="2"/>
    <x v="0"/>
    <m/>
    <d v="2021-01-01T00:00:00"/>
    <d v="2021-01-31T00:00:00"/>
    <d v="2021-01-01T00:00:00"/>
    <d v="2021-01-01T00:00:00"/>
    <n v="4.7619047619047616E-2"/>
  </r>
  <r>
    <x v="65"/>
    <m/>
    <x v="0"/>
    <x v="0"/>
    <m/>
    <x v="0"/>
    <n v="34.5"/>
    <s v="2 ans 10m "/>
    <s v="21/03/2018"/>
    <x v="1"/>
    <x v="5"/>
    <s v="OPERATRICE"/>
    <s v="Salarié 72"/>
    <x v="71"/>
    <d v="1982-10-10T00:00:00"/>
    <n v="38"/>
    <x v="1"/>
    <d v="2024-03-31T00:00:00"/>
    <x v="7"/>
    <x v="0"/>
    <m/>
    <d v="2021-01-01T00:00:00"/>
    <d v="2021-01-31T00:00:00"/>
    <d v="2021-01-01T00:00:00"/>
    <d v="2021-01-31T00:00:00"/>
    <n v="1"/>
  </r>
  <r>
    <x v="66"/>
    <d v="2018-05-16T00:00:00"/>
    <x v="41"/>
    <x v="1"/>
    <s v="Démission"/>
    <x v="1"/>
    <n v="34.5"/>
    <s v="0 ans 1m "/>
    <m/>
    <x v="2"/>
    <x v="2"/>
    <s v="OPERATRICE"/>
    <s v="Salarié 73"/>
    <x v="72"/>
    <d v="1993-06-07T00:00:00"/>
    <n v="27"/>
    <x v="0"/>
    <s v="Valide"/>
    <x v="2"/>
    <x v="0"/>
    <m/>
    <d v="2021-01-01T00:00:00"/>
    <d v="2021-01-31T00:00:00"/>
    <d v="2021-01-01T00:00:00"/>
    <d v="2021-01-01T00:00:00"/>
    <n v="4.7619047619047616E-2"/>
  </r>
  <r>
    <x v="67"/>
    <d v="2020-10-09T00:00:00"/>
    <x v="42"/>
    <x v="0"/>
    <s v="Rupture Conventionnelle"/>
    <x v="0"/>
    <n v="34.5"/>
    <s v="2 ans 5m "/>
    <s v="FAIT EN 2017"/>
    <x v="5"/>
    <x v="2"/>
    <s v="OPERATEUR"/>
    <s v="Salarié 74"/>
    <x v="73"/>
    <d v="1983-01-23T00:00:00"/>
    <n v="37"/>
    <x v="0"/>
    <s v="Valide"/>
    <x v="9"/>
    <x v="1"/>
    <m/>
    <d v="2021-01-01T00:00:00"/>
    <d v="2021-01-31T00:00:00"/>
    <d v="2021-01-01T00:00:00"/>
    <d v="2021-01-01T00:00:00"/>
    <n v="4.7619047619047616E-2"/>
  </r>
  <r>
    <x v="67"/>
    <d v="2020-12-11T00:00:00"/>
    <x v="43"/>
    <x v="0"/>
    <s v="Démission"/>
    <x v="0"/>
    <n v="34.5"/>
    <s v="2 ans 7m "/>
    <d v="2018-06-06T00:00:00"/>
    <x v="5"/>
    <x v="2"/>
    <s v="OPERATRICE"/>
    <s v="Salarié 75"/>
    <x v="74"/>
    <d v="1991-05-22T00:00:00"/>
    <n v="29"/>
    <x v="0"/>
    <s v="Valide"/>
    <x v="5"/>
    <x v="0"/>
    <m/>
    <d v="2021-01-01T00:00:00"/>
    <d v="2021-01-31T00:00:00"/>
    <d v="2021-01-01T00:00:00"/>
    <d v="2021-01-01T00:00:00"/>
    <n v="4.7619047619047616E-2"/>
  </r>
  <r>
    <x v="68"/>
    <d v="2018-09-21T00:00:00"/>
    <x v="44"/>
    <x v="1"/>
    <s v="Démission"/>
    <x v="1"/>
    <n v="34.5"/>
    <s v="0 ans 2m "/>
    <m/>
    <x v="2"/>
    <x v="2"/>
    <s v="OPERATRICE"/>
    <s v="Salarié 76"/>
    <x v="75"/>
    <d v="1978-06-11T00:00:00"/>
    <n v="42"/>
    <x v="0"/>
    <s v="Valide"/>
    <x v="2"/>
    <x v="0"/>
    <m/>
    <d v="2021-01-01T00:00:00"/>
    <d v="2021-01-31T00:00:00"/>
    <d v="2021-01-01T00:00:00"/>
    <d v="2021-01-01T00:00:00"/>
    <n v="4.7619047619047616E-2"/>
  </r>
  <r>
    <x v="69"/>
    <d v="2019-03-31T00:00:00"/>
    <x v="45"/>
    <x v="1"/>
    <s v="Fin de Contrat"/>
    <x v="1"/>
    <n v="34.5"/>
    <s v="0 ans 8m "/>
    <d v="2018-08-09T00:00:00"/>
    <x v="1"/>
    <x v="2"/>
    <s v="OPERATEUR"/>
    <s v="Salarié 77"/>
    <x v="76"/>
    <d v="1967-01-04T00:00:00"/>
    <n v="54"/>
    <x v="1"/>
    <d v="2020-06-30T00:00:00"/>
    <x v="4"/>
    <x v="1"/>
    <m/>
    <d v="2021-01-01T00:00:00"/>
    <d v="2021-01-31T00:00:00"/>
    <d v="2021-01-01T00:00:00"/>
    <d v="2021-01-01T00:00:00"/>
    <n v="4.7619047619047616E-2"/>
  </r>
  <r>
    <x v="70"/>
    <m/>
    <x v="0"/>
    <x v="0"/>
    <m/>
    <x v="0"/>
    <n v="34.5"/>
    <s v="2 ans 6m "/>
    <d v="2018-08-28T00:00:00"/>
    <x v="3"/>
    <x v="3"/>
    <s v="OPERATEUR"/>
    <s v="Salarié 78"/>
    <x v="77"/>
    <d v="1972-01-11T11:33:52"/>
    <n v="49"/>
    <x v="1"/>
    <d v="2030-01-31T00:00:00"/>
    <x v="12"/>
    <x v="1"/>
    <m/>
    <d v="2021-01-01T00:00:00"/>
    <d v="2021-01-31T00:00:00"/>
    <d v="2021-01-01T00:00:00"/>
    <d v="2021-01-31T00:00:00"/>
    <n v="1"/>
  </r>
  <r>
    <x v="71"/>
    <d v="2018-12-31T00:00:00"/>
    <x v="46"/>
    <x v="1"/>
    <s v="Fin de Contrat"/>
    <x v="1"/>
    <n v="34.5"/>
    <s v="0 ans 5m "/>
    <m/>
    <x v="2"/>
    <x v="2"/>
    <s v="OPERATRICE"/>
    <s v="Salarié 79"/>
    <x v="78"/>
    <d v="1984-12-14T00:00:00"/>
    <n v="36"/>
    <x v="1"/>
    <d v="2021-06-30T00:00:00"/>
    <x v="2"/>
    <x v="0"/>
    <m/>
    <d v="2021-01-01T00:00:00"/>
    <d v="2021-01-31T00:00:00"/>
    <d v="2021-01-01T00:00:00"/>
    <d v="2021-01-01T00:00:00"/>
    <n v="4.7619047619047616E-2"/>
  </r>
  <r>
    <x v="72"/>
    <d v="2018-10-05T00:00:00"/>
    <x v="47"/>
    <x v="1"/>
    <s v="Fin de Contrat"/>
    <x v="1"/>
    <n v="34.5"/>
    <s v="0 ans 1m "/>
    <m/>
    <x v="2"/>
    <x v="2"/>
    <s v="OPERATEUR"/>
    <s v="Salarié 80"/>
    <x v="79"/>
    <d v="1961-09-07T00:00:00"/>
    <n v="59"/>
    <x v="1"/>
    <d v="2020-01-31T00:00:00"/>
    <x v="2"/>
    <x v="1"/>
    <m/>
    <d v="2021-01-01T00:00:00"/>
    <d v="2021-01-31T00:00:00"/>
    <d v="2021-01-01T00:00:00"/>
    <d v="2021-01-01T00:00:00"/>
    <n v="4.7619047619047616E-2"/>
  </r>
  <r>
    <x v="73"/>
    <d v="2019-01-25T00:00:00"/>
    <x v="48"/>
    <x v="1"/>
    <s v="Fin de Contrat"/>
    <x v="1"/>
    <n v="34.5"/>
    <s v="0 ans 4m "/>
    <d v="2018-11-07T00:00:00"/>
    <x v="6"/>
    <x v="2"/>
    <s v="OPERATRICE"/>
    <s v="Salarié 81"/>
    <x v="80"/>
    <d v="1966-01-29T00:00:00"/>
    <n v="54"/>
    <x v="0"/>
    <s v="Valide"/>
    <x v="1"/>
    <x v="0"/>
    <m/>
    <d v="2021-01-01T00:00:00"/>
    <d v="2021-01-31T00:00:00"/>
    <d v="2021-01-01T00:00:00"/>
    <d v="2021-01-01T00:00:00"/>
    <n v="4.7619047619047616E-2"/>
  </r>
  <r>
    <x v="74"/>
    <d v="2018-12-07T00:00:00"/>
    <x v="49"/>
    <x v="1"/>
    <s v="Fin de Contrat"/>
    <x v="1"/>
    <n v="34.5"/>
    <s v="0 ans 1m "/>
    <m/>
    <x v="2"/>
    <x v="2"/>
    <s v="OPERATEUR"/>
    <s v="Salarié 82"/>
    <x v="81"/>
    <d v="1960-05-21T00:00:00"/>
    <n v="60"/>
    <x v="1"/>
    <d v="2021-10-31T00:00:00"/>
    <x v="2"/>
    <x v="1"/>
    <m/>
    <d v="2021-01-01T00:00:00"/>
    <d v="2021-01-31T00:00:00"/>
    <d v="2021-01-01T00:00:00"/>
    <d v="2021-01-01T00:00:00"/>
    <n v="4.7619047619047616E-2"/>
  </r>
  <r>
    <x v="75"/>
    <d v="2019-04-11T00:00:00"/>
    <x v="50"/>
    <x v="1"/>
    <s v="Fin de Contrat"/>
    <x v="1"/>
    <n v="34.5"/>
    <s v="0 ans 5m "/>
    <s v="13/12/2018"/>
    <x v="6"/>
    <x v="2"/>
    <s v="OPERATRICE"/>
    <s v="Salarié 83"/>
    <x v="82"/>
    <d v="1971-10-15T00:00:00"/>
    <n v="49"/>
    <x v="1"/>
    <d v="2020-02-29T00:00:00"/>
    <x v="1"/>
    <x v="0"/>
    <m/>
    <d v="2021-01-01T00:00:00"/>
    <d v="2021-01-31T00:00:00"/>
    <d v="2021-01-01T00:00:00"/>
    <d v="2021-01-01T00:00:00"/>
    <n v="4.7619047619047616E-2"/>
  </r>
  <r>
    <x v="75"/>
    <d v="2019-04-11T00:00:00"/>
    <x v="50"/>
    <x v="1"/>
    <s v="Fin de Contrat"/>
    <x v="1"/>
    <n v="34.5"/>
    <s v="0 ans 5m "/>
    <s v="11/12/2018"/>
    <x v="6"/>
    <x v="2"/>
    <s v="OPERATRICE"/>
    <s v="Salarié 84"/>
    <x v="83"/>
    <d v="1960-02-21T00:00:00"/>
    <n v="60"/>
    <x v="1"/>
    <d v="2019-06-30T00:00:00"/>
    <x v="1"/>
    <x v="0"/>
    <m/>
    <d v="2021-01-01T00:00:00"/>
    <d v="2021-01-31T00:00:00"/>
    <d v="2021-01-01T00:00:00"/>
    <d v="2021-01-01T00:00:00"/>
    <n v="4.7619047619047616E-2"/>
  </r>
  <r>
    <x v="75"/>
    <d v="2019-04-11T00:00:00"/>
    <x v="50"/>
    <x v="1"/>
    <s v="Fin de Contrat"/>
    <x v="1"/>
    <n v="34.5"/>
    <s v="0 ans 5m "/>
    <s v="03/12/2018"/>
    <x v="6"/>
    <x v="2"/>
    <s v="OPERATEUR"/>
    <s v="Salarié 85"/>
    <x v="84"/>
    <d v="1985-05-20T00:00:00"/>
    <n v="35"/>
    <x v="1"/>
    <d v="2020-06-30T00:00:00"/>
    <x v="1"/>
    <x v="1"/>
    <m/>
    <d v="2021-01-01T00:00:00"/>
    <d v="2021-01-31T00:00:00"/>
    <d v="2021-01-01T00:00:00"/>
    <d v="2021-01-01T00:00:00"/>
    <n v="4.7619047619047616E-2"/>
  </r>
  <r>
    <x v="75"/>
    <d v="2019-06-30T00:00:00"/>
    <x v="51"/>
    <x v="1"/>
    <s v="Fin de Contrat"/>
    <x v="1"/>
    <n v="34.5"/>
    <s v="0 ans 8m "/>
    <s v="14/12/2018"/>
    <x v="6"/>
    <x v="2"/>
    <s v="OPERATEUR"/>
    <s v="Salarié 86"/>
    <x v="85"/>
    <d v="1980-05-01T00:00:00"/>
    <n v="40"/>
    <x v="1"/>
    <d v="2020-06-30T00:00:00"/>
    <x v="1"/>
    <x v="1"/>
    <m/>
    <d v="2021-01-01T00:00:00"/>
    <d v="2021-01-31T00:00:00"/>
    <d v="2021-01-01T00:00:00"/>
    <d v="2021-01-01T00:00:00"/>
    <n v="4.7619047619047616E-2"/>
  </r>
  <r>
    <x v="75"/>
    <d v="2019-06-30T00:00:00"/>
    <x v="51"/>
    <x v="1"/>
    <s v="Fin de Contrat"/>
    <x v="1"/>
    <n v="34.5"/>
    <s v="0 ans 8m "/>
    <s v="10/12/2018"/>
    <x v="6"/>
    <x v="2"/>
    <s v="OPERATEUR"/>
    <s v="Salarié 87"/>
    <x v="86"/>
    <d v="1959-06-11T00:00:00"/>
    <n v="61"/>
    <x v="1"/>
    <d v="2020-11-30T00:00:00"/>
    <x v="1"/>
    <x v="1"/>
    <m/>
    <d v="2021-01-01T00:00:00"/>
    <d v="2021-01-31T00:00:00"/>
    <d v="2021-01-01T00:00:00"/>
    <d v="2021-01-01T00:00:00"/>
    <n v="4.7619047619047616E-2"/>
  </r>
  <r>
    <x v="76"/>
    <m/>
    <x v="0"/>
    <x v="0"/>
    <m/>
    <x v="0"/>
    <n v="34.5"/>
    <s v="2 ans 2m "/>
    <m/>
    <x v="5"/>
    <x v="10"/>
    <s v="OPERATRICE"/>
    <s v="Salarié 88"/>
    <x v="87"/>
    <d v="1983-08-03T00:00:00"/>
    <n v="37"/>
    <x v="0"/>
    <s v="Valide"/>
    <x v="8"/>
    <x v="0"/>
    <m/>
    <d v="2021-01-01T00:00:00"/>
    <d v="2021-01-31T00:00:00"/>
    <d v="2021-01-01T00:00:00"/>
    <d v="2021-01-31T00:00:00"/>
    <n v="1"/>
  </r>
  <r>
    <x v="77"/>
    <m/>
    <x v="0"/>
    <x v="0"/>
    <m/>
    <x v="0"/>
    <n v="34.5"/>
    <s v="2 ans 2m "/>
    <d v="2019-01-03T00:00:00"/>
    <x v="0"/>
    <x v="4"/>
    <s v="OPERATRICE"/>
    <s v="Salarié 89"/>
    <x v="88"/>
    <d v="1964-04-22T00:00:00"/>
    <n v="56"/>
    <x v="0"/>
    <s v="Valide"/>
    <x v="9"/>
    <x v="0"/>
    <m/>
    <d v="2021-01-01T00:00:00"/>
    <d v="2021-01-31T00:00:00"/>
    <d v="2021-01-01T00:00:00"/>
    <d v="2021-01-31T00:00:00"/>
    <n v="1"/>
  </r>
  <r>
    <x v="78"/>
    <m/>
    <x v="0"/>
    <x v="0"/>
    <m/>
    <x v="0"/>
    <n v="34.5"/>
    <s v="2 ans 1m "/>
    <s v="29/01/2019"/>
    <x v="1"/>
    <x v="4"/>
    <s v="OPERATRICE"/>
    <s v="Salarié 90"/>
    <x v="89"/>
    <d v="1982-10-14T00:00:00"/>
    <n v="38"/>
    <x v="1"/>
    <d v="2023-02-22T00:00:00"/>
    <x v="7"/>
    <x v="0"/>
    <m/>
    <d v="2021-01-01T00:00:00"/>
    <d v="2021-01-31T00:00:00"/>
    <d v="2021-01-01T00:00:00"/>
    <d v="2021-01-31T00:00:00"/>
    <n v="1"/>
  </r>
  <r>
    <x v="79"/>
    <d v="2019-06-09T00:00:00"/>
    <x v="52"/>
    <x v="1"/>
    <s v="Fin de Contrat"/>
    <x v="0"/>
    <n v="34.5"/>
    <s v="0 ans 6m "/>
    <d v="2019-02-27T00:00:00"/>
    <x v="6"/>
    <x v="2"/>
    <s v="OPERATRICE"/>
    <s v="Salarié 91"/>
    <x v="90"/>
    <d v="1996-11-07T00:00:00"/>
    <n v="24"/>
    <x v="0"/>
    <s v="Valide"/>
    <x v="1"/>
    <x v="0"/>
    <m/>
    <d v="2021-01-01T00:00:00"/>
    <d v="2021-01-31T00:00:00"/>
    <d v="2021-01-01T00:00:00"/>
    <d v="2021-01-01T00:00:00"/>
    <n v="4.7619047619047616E-2"/>
  </r>
  <r>
    <x v="79"/>
    <m/>
    <x v="0"/>
    <x v="0"/>
    <m/>
    <x v="0"/>
    <n v="34.5"/>
    <s v="2 ans 1m "/>
    <s v="27/03/2019"/>
    <x v="1"/>
    <x v="1"/>
    <s v="OPERATRICE"/>
    <s v="Salarié 92"/>
    <x v="91"/>
    <d v="1962-01-21T00:00:00"/>
    <n v="58"/>
    <x v="1"/>
    <d v="2020-11-30T00:00:00"/>
    <x v="4"/>
    <x v="0"/>
    <m/>
    <d v="2021-01-01T00:00:00"/>
    <d v="2021-01-31T00:00:00"/>
    <d v="2021-01-01T00:00:00"/>
    <d v="2021-01-31T00:00:00"/>
    <n v="1"/>
  </r>
  <r>
    <x v="80"/>
    <m/>
    <x v="0"/>
    <x v="0"/>
    <m/>
    <x v="0"/>
    <n v="34.5"/>
    <s v="2 ans 0m "/>
    <d v="2019-02-07T00:00:00"/>
    <x v="5"/>
    <x v="10"/>
    <s v="OPERATEUR"/>
    <s v="Salarié 93"/>
    <x v="92"/>
    <d v="1960-03-17T00:00:00"/>
    <n v="60"/>
    <x v="0"/>
    <s v="Valide"/>
    <x v="12"/>
    <x v="1"/>
    <m/>
    <d v="2021-01-01T00:00:00"/>
    <d v="2021-01-31T00:00:00"/>
    <d v="2021-01-01T00:00:00"/>
    <d v="2021-01-31T00:00:00"/>
    <n v="1"/>
  </r>
  <r>
    <x v="81"/>
    <d v="2019-06-30T00:00:00"/>
    <x v="51"/>
    <x v="1"/>
    <s v="Fin de Contrat"/>
    <x v="1"/>
    <n v="34.5"/>
    <s v="0 ans 4m "/>
    <s v="26/03/2019"/>
    <x v="1"/>
    <x v="2"/>
    <s v="OPERATRICE"/>
    <s v="Salarié 94"/>
    <x v="93"/>
    <d v="1968-07-17T00:00:00"/>
    <n v="52"/>
    <x v="1"/>
    <d v="2020-03-31T00:00:00"/>
    <x v="1"/>
    <x v="0"/>
    <m/>
    <d v="2021-01-01T00:00:00"/>
    <d v="2021-01-31T00:00:00"/>
    <d v="2021-01-01T00:00:00"/>
    <d v="2021-01-01T00:00:00"/>
    <n v="4.7619047619047616E-2"/>
  </r>
  <r>
    <x v="81"/>
    <m/>
    <x v="0"/>
    <x v="0"/>
    <m/>
    <x v="0"/>
    <n v="34.5"/>
    <s v="1 ans 11m "/>
    <d v="2019-02-22T00:00:00"/>
    <x v="0"/>
    <x v="4"/>
    <s v="OPERATEUR"/>
    <s v="Salarié 95"/>
    <x v="94"/>
    <d v="1989-05-25T00:00:00"/>
    <n v="31"/>
    <x v="0"/>
    <s v="Valide"/>
    <x v="9"/>
    <x v="1"/>
    <m/>
    <d v="2021-01-01T00:00:00"/>
    <d v="2021-01-31T00:00:00"/>
    <d v="2021-01-01T00:00:00"/>
    <d v="2021-01-31T00:00:00"/>
    <n v="1"/>
  </r>
  <r>
    <x v="82"/>
    <d v="2019-06-30T00:00:00"/>
    <x v="51"/>
    <x v="1"/>
    <s v="Fin de Contrat"/>
    <x v="1"/>
    <n v="34.5"/>
    <s v="0 ans 4m "/>
    <s v="13/03/2019"/>
    <x v="1"/>
    <x v="2"/>
    <s v="OPERATRICE"/>
    <s v="Salarié 96"/>
    <x v="95"/>
    <d v="1957-06-27T00:00:00"/>
    <n v="63"/>
    <x v="1"/>
    <d v="2020-10-31T00:00:00"/>
    <x v="1"/>
    <x v="0"/>
    <m/>
    <d v="2021-01-01T00:00:00"/>
    <d v="2021-01-31T00:00:00"/>
    <d v="2021-01-01T00:00:00"/>
    <d v="2021-01-01T00:00:00"/>
    <n v="4.7619047619047616E-2"/>
  </r>
  <r>
    <x v="82"/>
    <d v="2019-06-30T00:00:00"/>
    <x v="51"/>
    <x v="1"/>
    <s v="Fin de Contrat"/>
    <x v="1"/>
    <n v="34.5"/>
    <s v="0 ans 4m "/>
    <m/>
    <x v="1"/>
    <x v="2"/>
    <s v="OPERATRICE"/>
    <s v="Salarié 97"/>
    <x v="96"/>
    <d v="1959-09-02T00:00:00"/>
    <n v="61"/>
    <x v="1"/>
    <d v="2020-08-31T00:00:00"/>
    <x v="1"/>
    <x v="0"/>
    <m/>
    <d v="2021-01-01T00:00:00"/>
    <d v="2021-01-31T00:00:00"/>
    <d v="2021-01-01T00:00:00"/>
    <d v="2021-01-01T00:00:00"/>
    <n v="4.7619047619047616E-2"/>
  </r>
  <r>
    <x v="82"/>
    <d v="2019-06-30T00:00:00"/>
    <x v="51"/>
    <x v="1"/>
    <s v="Fin de Contrat"/>
    <x v="1"/>
    <n v="34.5"/>
    <s v="0 ans 4m "/>
    <s v="20/03/2019"/>
    <x v="1"/>
    <x v="2"/>
    <s v="OPERATRICE"/>
    <s v="Salarié 98"/>
    <x v="97"/>
    <d v="1962-02-22T00:00:00"/>
    <n v="58"/>
    <x v="1"/>
    <d v="2022-09-30T00:00:00"/>
    <x v="1"/>
    <x v="0"/>
    <m/>
    <d v="2021-01-01T00:00:00"/>
    <d v="2021-01-31T00:00:00"/>
    <d v="2021-01-01T00:00:00"/>
    <d v="2021-01-01T00:00:00"/>
    <n v="4.7619047619047616E-2"/>
  </r>
  <r>
    <x v="82"/>
    <d v="2019-10-31T00:00:00"/>
    <x v="27"/>
    <x v="0"/>
    <s v="Fin de Contrat"/>
    <x v="1"/>
    <n v="34.5"/>
    <s v="0 ans 8m "/>
    <s v="24/04/2019"/>
    <x v="1"/>
    <x v="2"/>
    <s v="OPERATRICE"/>
    <s v="Salarié 99"/>
    <x v="98"/>
    <d v="1961-09-16T00:00:00"/>
    <n v="59"/>
    <x v="1"/>
    <d v="2020-06-30T00:00:00"/>
    <x v="1"/>
    <x v="0"/>
    <m/>
    <d v="2021-01-01T00:00:00"/>
    <d v="2021-01-31T00:00:00"/>
    <d v="2021-01-01T00:00:00"/>
    <d v="2021-01-01T00:00:00"/>
    <n v="4.7619047619047616E-2"/>
  </r>
  <r>
    <x v="83"/>
    <d v="2019-06-30T00:00:00"/>
    <x v="51"/>
    <x v="1"/>
    <s v="Fin de Contrat"/>
    <x v="1"/>
    <n v="34.5"/>
    <s v="0 ans 3m "/>
    <s v="02/04/2019"/>
    <x v="1"/>
    <x v="2"/>
    <s v="OPERATRICE"/>
    <s v="Salarié 100"/>
    <x v="99"/>
    <d v="1979-05-17T00:00:00"/>
    <n v="41"/>
    <x v="1"/>
    <d v="2021-10-31T00:00:00"/>
    <x v="1"/>
    <x v="0"/>
    <m/>
    <d v="2021-01-01T00:00:00"/>
    <d v="2021-01-31T00:00:00"/>
    <d v="2021-01-01T00:00:00"/>
    <d v="2021-01-01T00:00:00"/>
    <n v="4.7619047619047616E-2"/>
  </r>
  <r>
    <x v="84"/>
    <d v="2019-03-22T00:00:00"/>
    <x v="53"/>
    <x v="1"/>
    <s v="Fin de Période d'essai"/>
    <x v="1"/>
    <n v="34.5"/>
    <s v="0 ans 0m "/>
    <m/>
    <x v="1"/>
    <x v="2"/>
    <s v="OPERATRICE"/>
    <s v="Salarié 101"/>
    <x v="100"/>
    <d v="1984-12-14T00:00:00"/>
    <n v="36"/>
    <x v="1"/>
    <d v="2021-06-30T00:00:00"/>
    <x v="1"/>
    <x v="0"/>
    <m/>
    <d v="2021-01-01T00:00:00"/>
    <d v="2021-01-31T00:00:00"/>
    <d v="2021-01-01T00:00:00"/>
    <d v="2021-01-01T00:00:00"/>
    <n v="4.7619047619047616E-2"/>
  </r>
  <r>
    <x v="85"/>
    <d v="2019-06-27T00:00:00"/>
    <x v="54"/>
    <x v="1"/>
    <s v="Fin de Contrat"/>
    <x v="1"/>
    <n v="34.5"/>
    <s v="0 ans 3m "/>
    <m/>
    <x v="1"/>
    <x v="2"/>
    <s v="OPERATRICE"/>
    <s v="Salarié 102"/>
    <x v="101"/>
    <d v="1960-12-02T00:00:00"/>
    <n v="60"/>
    <x v="1"/>
    <d v="2024-01-31T00:00:00"/>
    <x v="1"/>
    <x v="0"/>
    <m/>
    <d v="2021-01-01T00:00:00"/>
    <d v="2021-01-31T00:00:00"/>
    <d v="2021-01-01T00:00:00"/>
    <d v="2021-01-01T00:00:00"/>
    <n v="4.7619047619047616E-2"/>
  </r>
  <r>
    <x v="85"/>
    <d v="2019-06-30T00:00:00"/>
    <x v="51"/>
    <x v="1"/>
    <s v="Sortie Positive"/>
    <x v="2"/>
    <n v="34.5"/>
    <s v="0 ans 3m "/>
    <m/>
    <x v="1"/>
    <x v="2"/>
    <s v="OPERATRICE"/>
    <s v="Salarié 103"/>
    <x v="102"/>
    <d v="1968-04-29T00:00:00"/>
    <n v="52"/>
    <x v="1"/>
    <d v="2020-06-30T00:00:00"/>
    <x v="1"/>
    <x v="0"/>
    <m/>
    <d v="2021-01-01T00:00:00"/>
    <d v="2021-01-31T00:00:00"/>
    <d v="2021-01-01T00:00:00"/>
    <d v="2021-01-01T00:00:00"/>
    <n v="4.7619047619047616E-2"/>
  </r>
  <r>
    <x v="86"/>
    <d v="2019-04-10T00:00:00"/>
    <x v="55"/>
    <x v="1"/>
    <s v="Fin de Contrat"/>
    <x v="1"/>
    <n v="34.5"/>
    <s v="0 ans 0m "/>
    <s v="A FAIRE"/>
    <x v="1"/>
    <x v="2"/>
    <s v="OPERATRICE"/>
    <s v="Salarié 104"/>
    <x v="103"/>
    <d v="1976-12-31T00:00:00"/>
    <n v="44"/>
    <x v="1"/>
    <d v="2023-11-30T00:00:00"/>
    <x v="1"/>
    <x v="0"/>
    <m/>
    <d v="2021-01-01T00:00:00"/>
    <d v="2021-01-31T00:00:00"/>
    <d v="2021-01-01T00:00:00"/>
    <d v="2021-01-01T00:00:00"/>
    <n v="4.7619047619047616E-2"/>
  </r>
  <r>
    <x v="86"/>
    <d v="2019-06-30T00:00:00"/>
    <x v="51"/>
    <x v="1"/>
    <s v="Fin de Contrat"/>
    <x v="1"/>
    <n v="34.5"/>
    <s v="0 ans 3m "/>
    <m/>
    <x v="1"/>
    <x v="2"/>
    <s v="OPERATRICE"/>
    <s v="Salarié 105"/>
    <x v="104"/>
    <d v="1972-03-17T00:00:00"/>
    <n v="48"/>
    <x v="1"/>
    <d v="2024-02-29T00:00:00"/>
    <x v="1"/>
    <x v="0"/>
    <m/>
    <d v="2021-01-01T00:00:00"/>
    <d v="2021-01-31T00:00:00"/>
    <d v="2021-01-01T00:00:00"/>
    <d v="2021-01-01T00:00:00"/>
    <n v="4.7619047619047616E-2"/>
  </r>
  <r>
    <x v="86"/>
    <d v="2020-02-03T00:00:00"/>
    <x v="56"/>
    <x v="0"/>
    <s v="Démission"/>
    <x v="2"/>
    <n v="34.5"/>
    <s v="0 ans 10m "/>
    <d v="2019-05-07T00:00:00"/>
    <x v="7"/>
    <x v="2"/>
    <s v="OPERATEUR"/>
    <s v="Salarié 106"/>
    <x v="105"/>
    <d v="1982-12-03T00:00:00"/>
    <n v="38"/>
    <x v="1"/>
    <d v="2024-06-30T00:00:00"/>
    <x v="1"/>
    <x v="1"/>
    <m/>
    <d v="2021-01-01T00:00:00"/>
    <d v="2021-01-31T00:00:00"/>
    <d v="2021-01-01T00:00:00"/>
    <d v="2021-01-01T00:00:00"/>
    <n v="4.7619047619047616E-2"/>
  </r>
  <r>
    <x v="87"/>
    <d v="2020-03-31T00:00:00"/>
    <x v="57"/>
    <x v="0"/>
    <s v="Fin de Contrat"/>
    <x v="2"/>
    <n v="34.5"/>
    <s v="0 ans 11m "/>
    <d v="2019-05-07T00:00:00"/>
    <x v="1"/>
    <x v="2"/>
    <s v="OPERATRICE"/>
    <s v="Salarié 107"/>
    <x v="106"/>
    <d v="1964-03-04T00:00:00"/>
    <n v="56"/>
    <x v="1"/>
    <d v="2023-12-31T00:00:00"/>
    <x v="1"/>
    <x v="0"/>
    <m/>
    <d v="2021-01-01T00:00:00"/>
    <d v="2021-01-31T00:00:00"/>
    <d v="2021-01-01T00:00:00"/>
    <d v="2021-01-01T00:00:00"/>
    <n v="4.7619047619047616E-2"/>
  </r>
  <r>
    <x v="88"/>
    <d v="2020-04-30T00:00:00"/>
    <x v="58"/>
    <x v="0"/>
    <s v="Démission"/>
    <x v="0"/>
    <n v="34.5"/>
    <s v="1 ans 0m "/>
    <d v="2019-05-15T00:00:00"/>
    <x v="0"/>
    <x v="2"/>
    <s v="OPERATRICE"/>
    <s v="Salarié 108"/>
    <x v="107"/>
    <d v="1981-11-29T00:00:00"/>
    <n v="39"/>
    <x v="0"/>
    <s v="Valide"/>
    <x v="9"/>
    <x v="0"/>
    <m/>
    <d v="2021-01-01T00:00:00"/>
    <d v="2021-01-31T00:00:00"/>
    <d v="2021-01-01T00:00:00"/>
    <d v="2021-01-01T00:00:00"/>
    <n v="4.7619047619047616E-2"/>
  </r>
  <r>
    <x v="89"/>
    <d v="2019-06-30T00:00:00"/>
    <x v="51"/>
    <x v="1"/>
    <s v="Fin de Contrat"/>
    <x v="1"/>
    <n v="34.5"/>
    <s v="0 ans 2m "/>
    <m/>
    <x v="1"/>
    <x v="2"/>
    <s v="OPERATRICE"/>
    <s v="Salarié 109"/>
    <x v="108"/>
    <d v="1967-07-13T00:00:00"/>
    <n v="53"/>
    <x v="1"/>
    <d v="2020-09-30T00:00:00"/>
    <x v="1"/>
    <x v="0"/>
    <m/>
    <d v="2021-01-01T00:00:00"/>
    <d v="2021-01-31T00:00:00"/>
    <d v="2021-01-01T00:00:00"/>
    <d v="2021-01-01T00:00:00"/>
    <n v="4.7619047619047616E-2"/>
  </r>
  <r>
    <x v="89"/>
    <d v="2019-06-30T00:00:00"/>
    <x v="51"/>
    <x v="1"/>
    <s v="Fin de Contrat"/>
    <x v="1"/>
    <n v="34.5"/>
    <s v="0 ans 2m "/>
    <m/>
    <x v="1"/>
    <x v="2"/>
    <s v="OPERATRICE"/>
    <s v="Salarié 110"/>
    <x v="109"/>
    <d v="1966-10-02T00:00:00"/>
    <n v="54"/>
    <x v="1"/>
    <d v="2021-06-30T00:00:00"/>
    <x v="1"/>
    <x v="0"/>
    <m/>
    <d v="2021-01-01T00:00:00"/>
    <d v="2021-01-31T00:00:00"/>
    <d v="2021-01-01T00:00:00"/>
    <d v="2021-01-01T00:00:00"/>
    <n v="4.7619047619047616E-2"/>
  </r>
  <r>
    <x v="89"/>
    <d v="2019-06-30T00:00:00"/>
    <x v="51"/>
    <x v="1"/>
    <s v="Fin de Contrat"/>
    <x v="1"/>
    <n v="34.5"/>
    <s v="0 ans 2m "/>
    <m/>
    <x v="6"/>
    <x v="2"/>
    <s v="OPERATEUR"/>
    <s v="Salarié 111"/>
    <x v="110"/>
    <d v="1967-03-18T00:00:00"/>
    <n v="53"/>
    <x v="1"/>
    <d v="2020-01-31T00:00:00"/>
    <x v="1"/>
    <x v="1"/>
    <m/>
    <d v="2021-01-01T00:00:00"/>
    <d v="2021-01-31T00:00:00"/>
    <d v="2021-01-01T00:00:00"/>
    <d v="2021-01-01T00:00:00"/>
    <n v="4.7619047619047616E-2"/>
  </r>
  <r>
    <x v="89"/>
    <d v="2019-06-30T00:00:00"/>
    <x v="51"/>
    <x v="1"/>
    <s v="Fin de Contrat"/>
    <x v="1"/>
    <n v="34.5"/>
    <s v="0 ans 2m "/>
    <m/>
    <x v="6"/>
    <x v="2"/>
    <s v="OPERATRICE"/>
    <s v="Salarié 112"/>
    <x v="111"/>
    <d v="1974-03-13T00:00:00"/>
    <n v="46"/>
    <x v="1"/>
    <d v="2023-06-30T00:00:00"/>
    <x v="1"/>
    <x v="0"/>
    <m/>
    <d v="2021-01-01T00:00:00"/>
    <d v="2021-01-31T00:00:00"/>
    <d v="2021-01-01T00:00:00"/>
    <d v="2021-01-01T00:00:00"/>
    <n v="4.7619047619047616E-2"/>
  </r>
  <r>
    <x v="89"/>
    <d v="2019-06-30T00:00:00"/>
    <x v="51"/>
    <x v="1"/>
    <s v="Fin de Contrat"/>
    <x v="1"/>
    <n v="34.5"/>
    <s v="0 ans 2m "/>
    <m/>
    <x v="6"/>
    <x v="2"/>
    <s v="OPERATEUR"/>
    <s v="Salarié 113"/>
    <x v="112"/>
    <d v="1991-12-15T00:00:00"/>
    <n v="29"/>
    <x v="1"/>
    <d v="2021-05-31T00:00:00"/>
    <x v="1"/>
    <x v="1"/>
    <m/>
    <d v="2021-01-01T00:00:00"/>
    <d v="2021-01-31T00:00:00"/>
    <d v="2021-01-01T00:00:00"/>
    <d v="2021-01-01T00:00:00"/>
    <n v="4.7619047619047616E-2"/>
  </r>
  <r>
    <x v="89"/>
    <d v="2020-01-21T00:00:00"/>
    <x v="59"/>
    <x v="0"/>
    <s v="Rupture Conventionnelle"/>
    <x v="0"/>
    <n v="34.5"/>
    <s v="0 ans 8m "/>
    <d v="2019-07-09T00:00:00"/>
    <x v="5"/>
    <x v="2"/>
    <s v="OPERATRICE"/>
    <s v="Salarié 114"/>
    <x v="113"/>
    <d v="1978-06-23T00:00:00"/>
    <n v="42"/>
    <x v="1"/>
    <d v="2023-01-01T00:00:00"/>
    <x v="11"/>
    <x v="0"/>
    <m/>
    <d v="2021-01-01T00:00:00"/>
    <d v="2021-01-31T00:00:00"/>
    <d v="2021-01-01T00:00:00"/>
    <d v="2021-01-01T00:00:00"/>
    <n v="4.7619047619047616E-2"/>
  </r>
  <r>
    <x v="90"/>
    <d v="2019-06-30T00:00:00"/>
    <x v="51"/>
    <x v="1"/>
    <s v="Fin de Contrat"/>
    <x v="1"/>
    <n v="34.5"/>
    <s v="0 ans 1m "/>
    <m/>
    <x v="6"/>
    <x v="2"/>
    <s v="OPERATRICE"/>
    <s v="Salarié 115"/>
    <x v="114"/>
    <d v="1962-05-14T00:00:00"/>
    <n v="58"/>
    <x v="1"/>
    <d v="2019-06-30T00:00:00"/>
    <x v="1"/>
    <x v="0"/>
    <m/>
    <d v="2021-01-01T00:00:00"/>
    <d v="2021-01-31T00:00:00"/>
    <d v="2021-01-01T00:00:00"/>
    <d v="2021-01-01T00:00:00"/>
    <n v="4.7619047619047616E-2"/>
  </r>
  <r>
    <x v="90"/>
    <d v="2019-06-30T00:00:00"/>
    <x v="51"/>
    <x v="1"/>
    <s v="Fin de Contrat"/>
    <x v="1"/>
    <n v="34.5"/>
    <s v="0 ans 1m "/>
    <m/>
    <x v="6"/>
    <x v="2"/>
    <s v="OPERATRICE"/>
    <s v="Salarié 116"/>
    <x v="115"/>
    <d v="1960-07-17T00:00:00"/>
    <n v="60"/>
    <x v="1"/>
    <d v="2021-01-31T00:00:00"/>
    <x v="11"/>
    <x v="0"/>
    <m/>
    <d v="2021-01-01T00:00:00"/>
    <d v="2021-01-31T00:00:00"/>
    <d v="2021-01-01T00:00:00"/>
    <d v="2021-01-01T00:00:00"/>
    <n v="4.7619047619047616E-2"/>
  </r>
  <r>
    <x v="90"/>
    <d v="2019-06-30T00:00:00"/>
    <x v="51"/>
    <x v="1"/>
    <s v="Fin de Contrat"/>
    <x v="1"/>
    <n v="34.5"/>
    <s v="0 ans 1m "/>
    <m/>
    <x v="6"/>
    <x v="2"/>
    <s v="OPERATRICE"/>
    <s v="Salarié 117"/>
    <x v="116"/>
    <d v="1966-03-21T00:00:00"/>
    <n v="54"/>
    <x v="1"/>
    <d v="2019-06-30T00:00:00"/>
    <x v="1"/>
    <x v="0"/>
    <m/>
    <d v="2021-01-01T00:00:00"/>
    <d v="2021-01-31T00:00:00"/>
    <d v="2021-01-01T00:00:00"/>
    <d v="2021-01-01T00:00:00"/>
    <n v="4.7619047619047616E-2"/>
  </r>
  <r>
    <x v="90"/>
    <d v="2019-06-30T00:00:00"/>
    <x v="51"/>
    <x v="1"/>
    <s v="Fin de Contrat"/>
    <x v="1"/>
    <n v="34.5"/>
    <s v="0 ans 1m "/>
    <m/>
    <x v="6"/>
    <x v="2"/>
    <s v="OPERATRICE"/>
    <s v="Salarié 118"/>
    <x v="117"/>
    <d v="1965-10-20T00:00:00"/>
    <n v="55"/>
    <x v="1"/>
    <d v="2020-09-30T00:00:00"/>
    <x v="1"/>
    <x v="0"/>
    <m/>
    <d v="2021-01-01T00:00:00"/>
    <d v="2021-01-31T00:00:00"/>
    <d v="2021-01-01T00:00:00"/>
    <d v="2021-01-01T00:00:00"/>
    <n v="4.7619047619047616E-2"/>
  </r>
  <r>
    <x v="90"/>
    <d v="2019-06-30T00:00:00"/>
    <x v="51"/>
    <x v="1"/>
    <s v="Fin de Contrat"/>
    <x v="1"/>
    <n v="34.5"/>
    <s v="0 ans 1m "/>
    <m/>
    <x v="6"/>
    <x v="2"/>
    <s v="OPERATRICE"/>
    <s v="Salarié 119"/>
    <x v="118"/>
    <d v="1962-11-29T00:00:00"/>
    <n v="58"/>
    <x v="1"/>
    <d v="2023-01-31T00:00:00"/>
    <x v="1"/>
    <x v="0"/>
    <m/>
    <d v="2021-01-01T00:00:00"/>
    <d v="2021-01-31T00:00:00"/>
    <d v="2021-01-01T00:00:00"/>
    <d v="2021-01-01T00:00:00"/>
    <n v="4.7619047619047616E-2"/>
  </r>
  <r>
    <x v="90"/>
    <d v="2019-06-30T00:00:00"/>
    <x v="51"/>
    <x v="1"/>
    <s v="Fin de Contrat"/>
    <x v="1"/>
    <n v="34.5"/>
    <s v="0 ans 1m "/>
    <m/>
    <x v="6"/>
    <x v="2"/>
    <s v="OPERATRICE"/>
    <s v="Salarié 120"/>
    <x v="119"/>
    <d v="1960-04-17T00:00:00"/>
    <n v="60"/>
    <x v="1"/>
    <d v="2020-08-31T00:00:00"/>
    <x v="1"/>
    <x v="0"/>
    <m/>
    <d v="2021-01-01T00:00:00"/>
    <d v="2021-01-31T00:00:00"/>
    <d v="2021-01-01T00:00:00"/>
    <d v="2021-01-01T00:00:00"/>
    <n v="4.7619047619047616E-2"/>
  </r>
  <r>
    <x v="91"/>
    <d v="2019-06-30T00:00:00"/>
    <x v="51"/>
    <x v="1"/>
    <s v="Fin de Contrat"/>
    <x v="1"/>
    <n v="34.5"/>
    <s v="0 ans 1m "/>
    <m/>
    <x v="6"/>
    <x v="2"/>
    <s v="OPERATRICE"/>
    <s v="Salarié 121"/>
    <x v="120"/>
    <d v="1968-04-01T00:00:00"/>
    <n v="52"/>
    <x v="0"/>
    <s v="Valide"/>
    <x v="1"/>
    <x v="0"/>
    <m/>
    <d v="2021-01-01T00:00:00"/>
    <d v="2021-01-31T00:00:00"/>
    <d v="2021-01-01T00:00:00"/>
    <d v="2021-01-01T00:00:00"/>
    <n v="4.7619047619047616E-2"/>
  </r>
  <r>
    <x v="91"/>
    <d v="2019-06-30T00:00:00"/>
    <x v="51"/>
    <x v="1"/>
    <s v="Fin de Contrat"/>
    <x v="1"/>
    <n v="34.5"/>
    <s v="0 ans 1m "/>
    <m/>
    <x v="6"/>
    <x v="2"/>
    <s v="OPERATEUR"/>
    <s v="Salarié 122"/>
    <x v="121"/>
    <d v="1970-12-30T00:00:00"/>
    <n v="50"/>
    <x v="0"/>
    <s v="Valide"/>
    <x v="1"/>
    <x v="1"/>
    <m/>
    <d v="2021-01-01T00:00:00"/>
    <d v="2021-01-31T00:00:00"/>
    <d v="2021-01-01T00:00:00"/>
    <d v="2021-01-01T00:00:00"/>
    <n v="4.7619047619047616E-2"/>
  </r>
  <r>
    <x v="91"/>
    <d v="2019-06-30T00:00:00"/>
    <x v="51"/>
    <x v="1"/>
    <s v="Fin de Contrat"/>
    <x v="1"/>
    <n v="34.5"/>
    <s v="0 ans 1m "/>
    <m/>
    <x v="6"/>
    <x v="2"/>
    <s v="OPERATRICE"/>
    <s v="Salarié 123"/>
    <x v="122"/>
    <d v="1961-01-10T00:00:00"/>
    <n v="60"/>
    <x v="0"/>
    <s v="Valide"/>
    <x v="1"/>
    <x v="0"/>
    <m/>
    <d v="2021-01-01T00:00:00"/>
    <d v="2021-01-31T00:00:00"/>
    <d v="2021-01-01T00:00:00"/>
    <d v="2021-01-01T00:00:00"/>
    <n v="4.7619047619047616E-2"/>
  </r>
  <r>
    <x v="92"/>
    <d v="2019-06-30T00:00:00"/>
    <x v="51"/>
    <x v="1"/>
    <s v="Fin de Contrat"/>
    <x v="1"/>
    <n v="34.5"/>
    <s v="0 ans 1m "/>
    <m/>
    <x v="6"/>
    <x v="2"/>
    <s v="OPERATRICE"/>
    <s v="Salarié 124"/>
    <x v="123"/>
    <d v="1974-09-24T00:00:00"/>
    <n v="46"/>
    <x v="0"/>
    <s v="Valide"/>
    <x v="1"/>
    <x v="0"/>
    <m/>
    <d v="2021-01-01T00:00:00"/>
    <d v="2021-01-31T00:00:00"/>
    <d v="2021-01-01T00:00:00"/>
    <d v="2021-01-01T00:00:00"/>
    <n v="4.7619047619047616E-2"/>
  </r>
  <r>
    <x v="93"/>
    <d v="2019-06-30T00:00:00"/>
    <x v="51"/>
    <x v="1"/>
    <s v="Fin de Contrat"/>
    <x v="1"/>
    <n v="34.5"/>
    <s v="0 ans 1m "/>
    <m/>
    <x v="6"/>
    <x v="2"/>
    <s v="OPERATRICE"/>
    <s v="Salarié 125"/>
    <x v="124"/>
    <d v="1966-04-08T00:00:00"/>
    <n v="54"/>
    <x v="0"/>
    <s v="Valide"/>
    <x v="1"/>
    <x v="0"/>
    <m/>
    <d v="2021-01-01T00:00:00"/>
    <d v="2021-01-31T00:00:00"/>
    <d v="2021-01-01T00:00:00"/>
    <d v="2021-01-01T00:00:00"/>
    <n v="4.7619047619047616E-2"/>
  </r>
  <r>
    <x v="93"/>
    <d v="2019-06-30T00:00:00"/>
    <x v="51"/>
    <x v="1"/>
    <s v="Fin de Contrat"/>
    <x v="1"/>
    <n v="34.5"/>
    <s v="0 ans 1m "/>
    <m/>
    <x v="6"/>
    <x v="2"/>
    <s v="OPERATRICE"/>
    <s v="Salarié 126"/>
    <x v="125"/>
    <d v="1993-10-14T00:00:00"/>
    <n v="27"/>
    <x v="0"/>
    <s v="Valide"/>
    <x v="1"/>
    <x v="0"/>
    <m/>
    <d v="2021-01-01T00:00:00"/>
    <d v="2021-01-31T00:00:00"/>
    <d v="2021-01-01T00:00:00"/>
    <d v="2021-01-01T00:00:00"/>
    <n v="4.7619047619047616E-2"/>
  </r>
  <r>
    <x v="93"/>
    <d v="2019-06-30T00:00:00"/>
    <x v="51"/>
    <x v="1"/>
    <s v="Fin de Contrat"/>
    <x v="1"/>
    <n v="34.5"/>
    <s v="0 ans 1m "/>
    <m/>
    <x v="6"/>
    <x v="2"/>
    <s v="OPERATEUR"/>
    <s v="Salarié 127"/>
    <x v="126"/>
    <d v="1962-08-11T00:00:00"/>
    <n v="58"/>
    <x v="1"/>
    <d v="2023-12-31T00:00:00"/>
    <x v="1"/>
    <x v="1"/>
    <m/>
    <d v="2021-01-01T00:00:00"/>
    <d v="2021-01-31T00:00:00"/>
    <d v="2021-01-01T00:00:00"/>
    <d v="2021-01-01T00:00:00"/>
    <n v="4.7619047619047616E-2"/>
  </r>
  <r>
    <x v="94"/>
    <d v="2020-03-31T00:00:00"/>
    <x v="57"/>
    <x v="0"/>
    <s v="Fin de Contrat"/>
    <x v="1"/>
    <n v="34.5"/>
    <s v="0 ans 9m "/>
    <d v="2019-08-21T00:00:00"/>
    <x v="5"/>
    <x v="2"/>
    <s v="Eliseah"/>
    <s v="Salarié 128"/>
    <x v="127"/>
    <d v="1995-01-22T00:00:00"/>
    <n v="25"/>
    <x v="0"/>
    <s v="Valide"/>
    <x v="7"/>
    <x v="2"/>
    <m/>
    <d v="2021-01-01T00:00:00"/>
    <d v="2021-01-31T00:00:00"/>
    <d v="2021-01-01T00:00:00"/>
    <d v="2021-01-01T00:00:00"/>
    <n v="4.7619047619047616E-2"/>
  </r>
  <r>
    <x v="94"/>
    <m/>
    <x v="0"/>
    <x v="0"/>
    <m/>
    <x v="0"/>
    <n v="34.5"/>
    <s v="1 ans 7m "/>
    <d v="2019-10-23T00:00:00"/>
    <x v="6"/>
    <x v="8"/>
    <s v="OPERATRICE"/>
    <s v="Salarié 129"/>
    <x v="128"/>
    <d v="1975-03-24T00:00:00"/>
    <n v="45"/>
    <x v="0"/>
    <s v="Valide"/>
    <x v="1"/>
    <x v="0"/>
    <m/>
    <d v="2021-01-01T00:00:00"/>
    <d v="2021-01-31T00:00:00"/>
    <d v="2021-01-01T00:00:00"/>
    <d v="2021-01-31T00:00:00"/>
    <n v="1"/>
  </r>
  <r>
    <x v="95"/>
    <d v="2020-06-27T00:00:00"/>
    <x v="60"/>
    <x v="0"/>
    <s v="Rupture Conventionnelle"/>
    <x v="0"/>
    <n v="34.5"/>
    <s v="0 ans 11m "/>
    <d v="2019-10-04T00:00:00"/>
    <x v="6"/>
    <x v="2"/>
    <s v="OPERATRICE"/>
    <s v="Salarié 130"/>
    <x v="129"/>
    <d v="1993-05-01T00:00:00"/>
    <n v="27"/>
    <x v="1"/>
    <d v="2021-08-31T00:00:00"/>
    <x v="1"/>
    <x v="0"/>
    <m/>
    <d v="2021-01-01T00:00:00"/>
    <d v="2021-01-31T00:00:00"/>
    <d v="2021-01-01T00:00:00"/>
    <d v="2021-01-01T00:00:00"/>
    <n v="4.7619047619047616E-2"/>
  </r>
  <r>
    <x v="96"/>
    <d v="2019-11-14T00:00:00"/>
    <x v="61"/>
    <x v="0"/>
    <s v="Fin de Contrat"/>
    <x v="2"/>
    <n v="34.5"/>
    <s v="0 ans 3m "/>
    <s v="10/12/2018"/>
    <x v="6"/>
    <x v="2"/>
    <s v="OPERATEUR"/>
    <s v="Salarié 131"/>
    <x v="130"/>
    <d v="1959-06-11T00:00:00"/>
    <n v="61"/>
    <x v="1"/>
    <d v="2020-11-30T00:00:00"/>
    <x v="1"/>
    <x v="1"/>
    <m/>
    <d v="2021-01-01T00:00:00"/>
    <d v="2021-01-31T00:00:00"/>
    <d v="2021-01-01T00:00:00"/>
    <d v="2021-01-01T00:00:00"/>
    <n v="4.7619047619047616E-2"/>
  </r>
  <r>
    <x v="97"/>
    <d v="2019-08-09T00:00:00"/>
    <x v="62"/>
    <x v="1"/>
    <s v="Sortie Positive"/>
    <x v="2"/>
    <n v="34.5"/>
    <s v="0 ans 0m "/>
    <m/>
    <x v="1"/>
    <x v="2"/>
    <s v="OPERATRICE"/>
    <s v="Salarié 132"/>
    <x v="131"/>
    <d v="1972-03-17T00:00:00"/>
    <n v="48"/>
    <x v="1"/>
    <d v="2024-02-29T00:00:00"/>
    <x v="1"/>
    <x v="0"/>
    <m/>
    <d v="2021-01-01T00:00:00"/>
    <d v="2021-01-31T00:00:00"/>
    <d v="2021-01-01T00:00:00"/>
    <d v="2021-01-01T00:00:00"/>
    <n v="4.7619047619047616E-2"/>
  </r>
  <r>
    <x v="98"/>
    <m/>
    <x v="0"/>
    <x v="0"/>
    <m/>
    <x v="0"/>
    <n v="34.5"/>
    <s v="1 ans 5m "/>
    <s v="24/09/2019"/>
    <x v="6"/>
    <x v="8"/>
    <s v="OPERATRICE"/>
    <s v="Salarié 133"/>
    <x v="132"/>
    <d v="1991-11-08T00:00:00"/>
    <n v="29"/>
    <x v="1"/>
    <d v="2021-11-30T00:00:00"/>
    <x v="1"/>
    <x v="0"/>
    <m/>
    <d v="2021-01-01T00:00:00"/>
    <d v="2021-01-31T00:00:00"/>
    <d v="2021-01-01T00:00:00"/>
    <d v="2021-01-31T00:00:00"/>
    <n v="1"/>
  </r>
  <r>
    <x v="99"/>
    <d v="2020-09-29T00:00:00"/>
    <x v="63"/>
    <x v="0"/>
    <s v="Rupture Conventionnelle"/>
    <x v="0"/>
    <n v="34.5"/>
    <s v="1 ans 0m "/>
    <d v="2019-09-30T00:00:00"/>
    <x v="6"/>
    <x v="2"/>
    <s v="OPERATEUR"/>
    <s v="Salarié 134"/>
    <x v="133"/>
    <d v="1992-10-23T00:00:00"/>
    <n v="28"/>
    <x v="1"/>
    <d v="2021-03-31T00:00:00"/>
    <x v="1"/>
    <x v="1"/>
    <m/>
    <d v="2021-01-01T00:00:00"/>
    <d v="2021-01-31T00:00:00"/>
    <d v="2021-01-01T00:00:00"/>
    <d v="2021-01-01T00:00:00"/>
    <n v="4.7619047619047616E-2"/>
  </r>
  <r>
    <x v="100"/>
    <m/>
    <x v="0"/>
    <x v="0"/>
    <m/>
    <x v="3"/>
    <n v="34.5"/>
    <s v="1 ans 3m "/>
    <s v="25/11/2019"/>
    <x v="1"/>
    <x v="5"/>
    <s v="OPERATRICE"/>
    <s v="Salarié 135"/>
    <x v="134"/>
    <d v="1968-04-29T00:00:00"/>
    <n v="52"/>
    <x v="1"/>
    <d v="2030-06-30T00:00:00"/>
    <x v="1"/>
    <x v="0"/>
    <m/>
    <d v="2021-01-01T00:00:00"/>
    <d v="2021-01-31T00:00:00"/>
    <d v="2021-01-01T00:00:00"/>
    <d v="2021-01-31T00:00:00"/>
    <n v="1"/>
  </r>
  <r>
    <x v="100"/>
    <m/>
    <x v="0"/>
    <x v="0"/>
    <m/>
    <x v="3"/>
    <n v="34.5"/>
    <s v="1 ans 3m "/>
    <s v="20/11/2019"/>
    <x v="1"/>
    <x v="7"/>
    <s v="OPERATRICE"/>
    <s v="Salarié 136"/>
    <x v="135"/>
    <d v="1972-03-17T00:00:00"/>
    <n v="48"/>
    <x v="1"/>
    <d v="2024-02-29T00:00:00"/>
    <x v="1"/>
    <x v="0"/>
    <m/>
    <d v="2021-01-01T00:00:00"/>
    <d v="2021-01-31T00:00:00"/>
    <d v="2021-01-01T00:00:00"/>
    <d v="2021-01-31T00:00:00"/>
    <n v="1"/>
  </r>
  <r>
    <x v="101"/>
    <d v="2019-10-18T00:00:00"/>
    <x v="64"/>
    <x v="1"/>
    <s v="Fin de Période d'essai"/>
    <x v="0"/>
    <n v="34.5"/>
    <s v="0 ans 0m "/>
    <m/>
    <x v="6"/>
    <x v="2"/>
    <s v="OPERATRICE"/>
    <s v="Salarié 137"/>
    <x v="136"/>
    <d v="1976-12-22T00:00:00"/>
    <n v="44"/>
    <x v="0"/>
    <s v="Valide"/>
    <x v="1"/>
    <x v="0"/>
    <m/>
    <d v="2021-01-01T00:00:00"/>
    <d v="2021-01-31T00:00:00"/>
    <d v="2021-01-01T00:00:00"/>
    <d v="2021-01-01T00:00:00"/>
    <n v="4.7619047619047616E-2"/>
  </r>
  <r>
    <x v="101"/>
    <m/>
    <x v="0"/>
    <x v="0"/>
    <m/>
    <x v="0"/>
    <n v="34.5"/>
    <s v="1 ans 3m "/>
    <s v="29/11/2019"/>
    <x v="6"/>
    <x v="8"/>
    <s v="OPERATRICE"/>
    <s v="Salarié 138"/>
    <x v="137"/>
    <d v="1961-07-03T00:00:00"/>
    <n v="59"/>
    <x v="1"/>
    <d v="2027-03-31T00:00:00"/>
    <x v="1"/>
    <x v="0"/>
    <m/>
    <d v="2021-01-01T00:00:00"/>
    <d v="2021-01-31T00:00:00"/>
    <d v="2021-01-01T00:00:00"/>
    <d v="2021-01-31T00:00:00"/>
    <n v="1"/>
  </r>
  <r>
    <x v="102"/>
    <d v="2019-10-31T00:00:00"/>
    <x v="27"/>
    <x v="0"/>
    <s v="Fin de Période d'essai"/>
    <x v="1"/>
    <m/>
    <s v="0 ans 0m "/>
    <s v="A FAIRE"/>
    <x v="6"/>
    <x v="2"/>
    <s v="OPERATRICE"/>
    <s v="Salarié 139"/>
    <x v="138"/>
    <d v="1988-01-12T00:00:00"/>
    <n v="33"/>
    <x v="0"/>
    <s v="Valide"/>
    <x v="1"/>
    <x v="0"/>
    <m/>
    <d v="2021-01-01T00:00:00"/>
    <d v="2021-01-31T00:00:00"/>
    <d v="2021-01-01T00:00:00"/>
    <d v="2021-01-01T00:00:00"/>
    <n v="0"/>
  </r>
  <r>
    <x v="103"/>
    <m/>
    <x v="0"/>
    <x v="1"/>
    <m/>
    <x v="0"/>
    <n v="34.5"/>
    <s v="1 ans 2m "/>
    <s v="A FAIRE"/>
    <x v="4"/>
    <x v="6"/>
    <s v="OPERATEUR"/>
    <s v="Salarié 140"/>
    <x v="139"/>
    <d v="1978-04-23T00:00:00"/>
    <n v="42"/>
    <x v="0"/>
    <s v="Valide"/>
    <x v="1"/>
    <x v="1"/>
    <m/>
    <d v="2021-01-01T00:00:00"/>
    <d v="2021-01-31T00:00:00"/>
    <d v="2021-01-01T00:00:00"/>
    <d v="2021-01-31T00:00:00"/>
    <n v="1"/>
  </r>
  <r>
    <x v="104"/>
    <d v="2020-01-09T00:00:00"/>
    <x v="65"/>
    <x v="1"/>
    <s v="Fin de Période d'essai"/>
    <x v="0"/>
    <n v="34.5"/>
    <s v="0 ans 1m "/>
    <s v="A FAIRE"/>
    <x v="6"/>
    <x v="2"/>
    <s v="OPERATRICE"/>
    <s v="Salarié 141"/>
    <x v="140"/>
    <d v="1976-03-14T00:00:00"/>
    <n v="44"/>
    <x v="1"/>
    <d v="2020-11-30T00:00:00"/>
    <x v="1"/>
    <x v="0"/>
    <m/>
    <d v="2021-01-01T00:00:00"/>
    <d v="2021-01-31T00:00:00"/>
    <d v="2021-01-01T00:00:00"/>
    <d v="2021-01-01T00:00:00"/>
    <n v="4.7619047619047616E-2"/>
  </r>
  <r>
    <x v="104"/>
    <m/>
    <x v="0"/>
    <x v="1"/>
    <m/>
    <x v="3"/>
    <n v="34.5"/>
    <s v="1 ans 2m "/>
    <d v="2020-01-07T00:00:00"/>
    <x v="4"/>
    <x v="6"/>
    <s v="OPERATEUR"/>
    <s v="Salarié 142"/>
    <x v="141"/>
    <d v="1968-06-10T00:00:00"/>
    <n v="52"/>
    <x v="1"/>
    <d v="2025-06-30T00:00:00"/>
    <x v="1"/>
    <x v="1"/>
    <m/>
    <d v="2021-01-01T00:00:00"/>
    <d v="2021-01-31T00:00:00"/>
    <d v="2021-01-01T00:00:00"/>
    <d v="2021-01-31T00:00:00"/>
    <n v="1"/>
  </r>
  <r>
    <x v="105"/>
    <d v="2019-12-13T00:00:00"/>
    <x v="66"/>
    <x v="1"/>
    <s v="Fin de Contrat"/>
    <x v="1"/>
    <n v="34.5"/>
    <s v="0 ans 0m "/>
    <s v="A FAIRE"/>
    <x v="6"/>
    <x v="2"/>
    <s v="OPERATEUR"/>
    <s v="Salarié 143"/>
    <x v="142"/>
    <d v="1990-08-28T00:00:00"/>
    <n v="30"/>
    <x v="1"/>
    <d v="2021-11-30T00:00:00"/>
    <x v="1"/>
    <x v="1"/>
    <m/>
    <d v="2021-01-01T00:00:00"/>
    <d v="2021-01-31T00:00:00"/>
    <d v="2021-01-01T00:00:00"/>
    <d v="2021-01-01T00:00:00"/>
    <n v="4.7619047619047616E-2"/>
  </r>
  <r>
    <x v="106"/>
    <m/>
    <x v="0"/>
    <x v="1"/>
    <m/>
    <x v="0"/>
    <n v="34.5"/>
    <s v="1 ans 0m "/>
    <s v="A FAIRE"/>
    <x v="6"/>
    <x v="8"/>
    <s v="OPERATRICE"/>
    <s v="Salarié 144"/>
    <x v="143"/>
    <d v="1996-12-30T00:00:00"/>
    <n v="24"/>
    <x v="0"/>
    <s v="Valide"/>
    <x v="1"/>
    <x v="0"/>
    <m/>
    <d v="2021-01-01T00:00:00"/>
    <d v="2021-01-31T00:00:00"/>
    <d v="2021-01-01T00:00:00"/>
    <d v="2021-01-31T00:00:00"/>
    <n v="1"/>
  </r>
  <r>
    <x v="107"/>
    <d v="2020-04-03T00:00:00"/>
    <x v="67"/>
    <x v="1"/>
    <s v="Fin de Période d'essai"/>
    <x v="0"/>
    <n v="34.5"/>
    <s v="0 ans 2m "/>
    <d v="2020-01-29T00:00:00"/>
    <x v="5"/>
    <x v="2"/>
    <s v="OPERATEUR"/>
    <s v="Salarié 145"/>
    <x v="144"/>
    <d v="1984-07-09T00:00:00"/>
    <n v="36"/>
    <x v="1"/>
    <s v="Valide"/>
    <x v="11"/>
    <x v="1"/>
    <m/>
    <d v="2021-01-01T00:00:00"/>
    <d v="2021-01-31T00:00:00"/>
    <d v="2021-01-01T00:00:00"/>
    <d v="2021-01-01T00:00:00"/>
    <n v="4.7619047619047616E-2"/>
  </r>
  <r>
    <x v="108"/>
    <d v="2020-07-22T00:00:00"/>
    <x v="68"/>
    <x v="1"/>
    <s v="Fin de Période d'essai"/>
    <x v="0"/>
    <n v="34.5"/>
    <s v="0 ans 6m "/>
    <s v="09/03/2020"/>
    <x v="6"/>
    <x v="2"/>
    <s v="OPERATRICE"/>
    <s v="Salarié 146"/>
    <x v="145"/>
    <d v="1995-07-06T00:00:00"/>
    <n v="25"/>
    <x v="0"/>
    <s v="Valide"/>
    <x v="13"/>
    <x v="0"/>
    <m/>
    <d v="2021-01-01T00:00:00"/>
    <d v="2021-01-31T00:00:00"/>
    <d v="2021-01-01T00:00:00"/>
    <d v="2021-01-01T00:00:00"/>
    <n v="4.7619047619047616E-2"/>
  </r>
  <r>
    <x v="108"/>
    <d v="2020-07-22T00:00:00"/>
    <x v="68"/>
    <x v="1"/>
    <s v="Fin de Période d'essai"/>
    <x v="0"/>
    <n v="34.5"/>
    <s v="0 ans 6m "/>
    <s v="13/03/2020"/>
    <x v="6"/>
    <x v="2"/>
    <s v="OPERATEUR"/>
    <s v="Salarié 147"/>
    <x v="146"/>
    <d v="1994-03-02T00:00:00"/>
    <n v="26"/>
    <x v="0"/>
    <s v="Valide"/>
    <x v="14"/>
    <x v="1"/>
    <m/>
    <d v="2021-01-01T00:00:00"/>
    <d v="2021-01-31T00:00:00"/>
    <d v="2021-01-01T00:00:00"/>
    <d v="2021-01-01T00:00:00"/>
    <n v="4.7619047619047616E-2"/>
  </r>
  <r>
    <x v="108"/>
    <d v="2020-07-22T00:00:00"/>
    <x v="68"/>
    <x v="1"/>
    <s v="Fin de Période d'essai"/>
    <x v="0"/>
    <n v="34.5"/>
    <s v="0 ans 6m "/>
    <s v="12/03/2020"/>
    <x v="6"/>
    <x v="2"/>
    <s v="OPERATRICE"/>
    <s v="Salarié 148"/>
    <x v="147"/>
    <d v="1983-10-16T00:00:00"/>
    <n v="37"/>
    <x v="0"/>
    <s v="Valide"/>
    <x v="13"/>
    <x v="0"/>
    <m/>
    <d v="2021-01-01T00:00:00"/>
    <d v="2021-01-31T00:00:00"/>
    <d v="2021-01-01T00:00:00"/>
    <d v="2021-01-01T00:00:00"/>
    <n v="4.7619047619047616E-2"/>
  </r>
  <r>
    <x v="108"/>
    <d v="2020-07-22T00:00:00"/>
    <x v="68"/>
    <x v="1"/>
    <s v="Fin de Période d'essai"/>
    <x v="0"/>
    <n v="34.5"/>
    <s v="0 ans 6m "/>
    <s v="09/03/2020"/>
    <x v="6"/>
    <x v="2"/>
    <s v="OPERATRICE"/>
    <s v="Salarié 149"/>
    <x v="148"/>
    <d v="1995-07-03T00:00:00"/>
    <n v="25"/>
    <x v="0"/>
    <s v="Valide"/>
    <x v="13"/>
    <x v="0"/>
    <m/>
    <d v="2021-01-01T00:00:00"/>
    <d v="2021-01-31T00:00:00"/>
    <d v="2021-01-01T00:00:00"/>
    <d v="2021-01-01T00:00:00"/>
    <n v="4.7619047619047616E-2"/>
  </r>
  <r>
    <x v="109"/>
    <m/>
    <x v="0"/>
    <x v="1"/>
    <m/>
    <x v="3"/>
    <n v="34.5"/>
    <s v="0 ans 6m "/>
    <s v="A FAIRE"/>
    <x v="6"/>
    <x v="8"/>
    <s v="OPERATRICE"/>
    <s v="Salarié 150"/>
    <x v="149"/>
    <d v="1981-04-16T00:00:00"/>
    <n v="39"/>
    <x v="1"/>
    <d v="2022-08-03T00:00:00"/>
    <x v="1"/>
    <x v="0"/>
    <m/>
    <d v="2021-01-01T00:00:00"/>
    <d v="2021-01-31T00:00:00"/>
    <d v="2021-01-01T00:00:00"/>
    <d v="2021-01-31T00:00:00"/>
    <n v="1"/>
  </r>
  <r>
    <x v="110"/>
    <d v="2020-07-05T00:00:00"/>
    <x v="69"/>
    <x v="1"/>
    <s v="Fin de Période d'essai"/>
    <x v="1"/>
    <n v="34.5"/>
    <s v="0 ans 0m "/>
    <s v="01/07/2020"/>
    <x v="8"/>
    <x v="2"/>
    <s v="OPERATRICE"/>
    <s v="Salarié 151"/>
    <x v="150"/>
    <d v="1982-07-12T00:00:00"/>
    <n v="38"/>
    <x v="1"/>
    <s v="En cours"/>
    <x v="1"/>
    <x v="0"/>
    <m/>
    <d v="2021-01-01T00:00:00"/>
    <d v="2021-01-31T00:00:00"/>
    <d v="2021-01-01T00:00:00"/>
    <d v="2021-01-01T00:00:00"/>
    <n v="4.7619047619047616E-2"/>
  </r>
  <r>
    <x v="110"/>
    <d v="2020-07-05T00:00:00"/>
    <x v="69"/>
    <x v="1"/>
    <s v="Fin de Période d'essai"/>
    <x v="1"/>
    <n v="34.5"/>
    <s v="0 ans 0m "/>
    <s v="01/07/2020"/>
    <x v="8"/>
    <x v="2"/>
    <s v="OPERATRICE"/>
    <s v="Salarié 152"/>
    <x v="151"/>
    <d v="1967-01-01T00:00:00"/>
    <n v="54"/>
    <x v="1"/>
    <d v="2025-01-31T00:00:00"/>
    <x v="1"/>
    <x v="0"/>
    <m/>
    <d v="2021-01-01T00:00:00"/>
    <d v="2021-01-31T00:00:00"/>
    <d v="2021-01-01T00:00:00"/>
    <d v="2021-01-01T00:00:00"/>
    <n v="4.7619047619047616E-2"/>
  </r>
  <r>
    <x v="110"/>
    <d v="2020-07-05T00:00:00"/>
    <x v="69"/>
    <x v="1"/>
    <s v="Fin de Période d'essai"/>
    <x v="1"/>
    <n v="34.5"/>
    <s v="0 ans 0m "/>
    <s v="07/07/2020"/>
    <x v="8"/>
    <x v="2"/>
    <s v="OPERATRICE"/>
    <s v="Salarié 153"/>
    <x v="152"/>
    <d v="1961-08-05T00:00:00"/>
    <n v="59"/>
    <x v="1"/>
    <d v="2022-04-30T00:00:00"/>
    <x v="1"/>
    <x v="0"/>
    <m/>
    <d v="2021-01-01T00:00:00"/>
    <d v="2021-01-31T00:00:00"/>
    <d v="2021-01-01T00:00:00"/>
    <d v="2021-01-01T00:00:00"/>
    <n v="4.7619047619047616E-2"/>
  </r>
  <r>
    <x v="110"/>
    <d v="2020-07-05T00:00:00"/>
    <x v="69"/>
    <x v="1"/>
    <s v="Fin de Période d'essai"/>
    <x v="1"/>
    <n v="34.5"/>
    <s v="0 ans 0m "/>
    <s v="08/07/2020"/>
    <x v="8"/>
    <x v="2"/>
    <s v="OPERATRICE"/>
    <s v="Salarié 154"/>
    <x v="153"/>
    <d v="1991-07-14T00:00:00"/>
    <n v="29"/>
    <x v="1"/>
    <d v="2021-05-31T00:00:00"/>
    <x v="1"/>
    <x v="0"/>
    <m/>
    <d v="2021-01-01T00:00:00"/>
    <d v="2021-01-31T00:00:00"/>
    <d v="2021-01-01T00:00:00"/>
    <d v="2021-01-01T00:00:00"/>
    <n v="4.7619047619047616E-2"/>
  </r>
  <r>
    <x v="110"/>
    <d v="2020-08-31T00:00:00"/>
    <x v="70"/>
    <x v="1"/>
    <s v="Fin de Contrat"/>
    <x v="1"/>
    <n v="34.5"/>
    <s v="0 ans 2m "/>
    <s v="06/07/2020"/>
    <x v="8"/>
    <x v="2"/>
    <s v="OPERATRICE"/>
    <s v="Salarié 155"/>
    <x v="154"/>
    <d v="1967-06-14T00:00:00"/>
    <n v="53"/>
    <x v="1"/>
    <d v="2020-08-31T00:00:00"/>
    <x v="1"/>
    <x v="0"/>
    <m/>
    <d v="2021-01-01T00:00:00"/>
    <d v="2021-01-31T00:00:00"/>
    <d v="2021-01-01T00:00:00"/>
    <d v="2021-01-01T00:00:00"/>
    <n v="4.7619047619047616E-2"/>
  </r>
  <r>
    <x v="110"/>
    <d v="2020-08-31T00:00:00"/>
    <x v="70"/>
    <x v="1"/>
    <s v="Fin de Contrat"/>
    <x v="1"/>
    <n v="34.5"/>
    <s v="0 ans 2m "/>
    <s v="07/07/2020"/>
    <x v="8"/>
    <x v="2"/>
    <s v="OPERATRICE"/>
    <s v="Salarié 156"/>
    <x v="155"/>
    <d v="1993-09-20T00:00:00"/>
    <n v="27"/>
    <x v="1"/>
    <d v="2021-01-31T00:00:00"/>
    <x v="1"/>
    <x v="0"/>
    <m/>
    <d v="2021-01-01T00:00:00"/>
    <d v="2021-01-31T00:00:00"/>
    <d v="2021-01-01T00:00:00"/>
    <d v="2021-01-01T00:00:00"/>
    <n v="4.7619047619047616E-2"/>
  </r>
  <r>
    <x v="110"/>
    <d v="2020-08-31T00:00:00"/>
    <x v="70"/>
    <x v="1"/>
    <s v="Fin de Contrat"/>
    <x v="1"/>
    <n v="34.5"/>
    <s v="0 ans 2m "/>
    <s v="08/07/2020"/>
    <x v="8"/>
    <x v="2"/>
    <s v="OPERATEUR"/>
    <s v="Salarié 157"/>
    <x v="156"/>
    <d v="1975-11-29T00:00:00"/>
    <n v="45"/>
    <x v="1"/>
    <s v="En cours"/>
    <x v="1"/>
    <x v="1"/>
    <m/>
    <d v="2021-01-01T00:00:00"/>
    <d v="2021-01-31T00:00:00"/>
    <d v="2021-01-01T00:00:00"/>
    <d v="2021-01-01T00:00:00"/>
    <n v="4.7619047619047616E-2"/>
  </r>
  <r>
    <x v="110"/>
    <d v="2021-05-31T00:00:00"/>
    <x v="0"/>
    <x v="1"/>
    <m/>
    <x v="1"/>
    <n v="34.5"/>
    <s v="0 ans 6m "/>
    <s v="01/07/2020"/>
    <x v="3"/>
    <x v="3"/>
    <s v="OPERATRICE"/>
    <s v="Salarié 158"/>
    <x v="157"/>
    <d v="1964-07-20T00:00:00"/>
    <n v="56"/>
    <x v="1"/>
    <d v="2021-01-31T00:00:00"/>
    <x v="1"/>
    <x v="0"/>
    <m/>
    <d v="2021-01-01T00:00:00"/>
    <d v="2021-01-31T00:00:00"/>
    <d v="2021-01-01T00:00:00"/>
    <d v="2021-01-31T00:00:00"/>
    <n v="1"/>
  </r>
  <r>
    <x v="110"/>
    <d v="2020-11-30T00:00:00"/>
    <x v="71"/>
    <x v="1"/>
    <s v="Fin de Contrat"/>
    <x v="1"/>
    <n v="34.5"/>
    <s v="0 ans 5m "/>
    <s v="06/07/2020"/>
    <x v="3"/>
    <x v="2"/>
    <s v="OPERATRICE"/>
    <s v="Salarié 159"/>
    <x v="158"/>
    <d v="1969-04-22T00:00:00"/>
    <n v="51"/>
    <x v="1"/>
    <d v="2099-07-30T00:00:00"/>
    <x v="1"/>
    <x v="0"/>
    <m/>
    <d v="2021-01-01T00:00:00"/>
    <d v="2021-01-31T00:00:00"/>
    <d v="2021-01-01T00:00:00"/>
    <d v="2021-01-01T00:00:00"/>
    <n v="4.7619047619047616E-2"/>
  </r>
  <r>
    <x v="110"/>
    <d v="2020-11-30T00:00:00"/>
    <x v="71"/>
    <x v="1"/>
    <s v="Fin de Contrat"/>
    <x v="1"/>
    <n v="34.5"/>
    <s v="0 ans 5m "/>
    <d v="2020-07-01T00:00:00"/>
    <x v="3"/>
    <x v="2"/>
    <s v="OPERATRICE"/>
    <s v="Salarié 160"/>
    <x v="159"/>
    <d v="1974-01-23T00:00:00"/>
    <n v="46"/>
    <x v="0"/>
    <s v="Valide"/>
    <x v="1"/>
    <x v="0"/>
    <m/>
    <d v="2021-01-01T00:00:00"/>
    <d v="2021-01-31T00:00:00"/>
    <d v="2021-01-01T00:00:00"/>
    <d v="2021-01-01T00:00:00"/>
    <n v="4.7619047619047616E-2"/>
  </r>
  <r>
    <x v="110"/>
    <m/>
    <x v="0"/>
    <x v="1"/>
    <m/>
    <x v="0"/>
    <n v="34.5"/>
    <s v="0 ans 6m "/>
    <d v="2020-07-02T00:00:00"/>
    <x v="3"/>
    <x v="3"/>
    <s v="OPERATRICE"/>
    <s v="Salarié 161"/>
    <x v="160"/>
    <d v="1980-11-01T00:00:00"/>
    <n v="40"/>
    <x v="0"/>
    <s v="Valide"/>
    <x v="7"/>
    <x v="0"/>
    <m/>
    <d v="2021-01-01T00:00:00"/>
    <d v="2021-01-31T00:00:00"/>
    <d v="2021-01-01T00:00:00"/>
    <d v="2021-01-31T00:00:00"/>
    <n v="1"/>
  </r>
  <r>
    <x v="111"/>
    <d v="2020-12-02T00:00:00"/>
    <x v="72"/>
    <x v="1"/>
    <s v="Fin de Contrat"/>
    <x v="1"/>
    <n v="34.5"/>
    <s v="0 ans 3m "/>
    <s v="NE PAS FAIRE"/>
    <x v="5"/>
    <x v="2"/>
    <s v="OPERATRICE"/>
    <s v="Salarié 162"/>
    <x v="161"/>
    <d v="1992-06-18T00:00:00"/>
    <n v="28"/>
    <x v="0"/>
    <s v="Valide"/>
    <x v="7"/>
    <x v="0"/>
    <m/>
    <d v="2021-01-01T00:00:00"/>
    <d v="2021-01-31T00:00:00"/>
    <d v="2021-01-01T00:00:00"/>
    <d v="2021-01-01T00:00:00"/>
    <n v="4.7619047619047616E-2"/>
  </r>
  <r>
    <x v="112"/>
    <d v="2020-11-06T00:00:00"/>
    <x v="73"/>
    <x v="1"/>
    <s v="Démission"/>
    <x v="2"/>
    <n v="34.5"/>
    <s v="0 ans 1m "/>
    <s v="ANNULATION"/>
    <x v="3"/>
    <x v="2"/>
    <s v="OPERATRICE"/>
    <s v="Salarié 163"/>
    <x v="162"/>
    <d v="1977-07-12T00:00:00"/>
    <n v="43"/>
    <x v="1"/>
    <d v="2025-06-30T00:00:00"/>
    <x v="1"/>
    <x v="0"/>
    <m/>
    <d v="2021-01-01T00:00:00"/>
    <d v="2021-01-31T00:00:00"/>
    <d v="2021-01-01T00:00:00"/>
    <d v="2021-01-01T00:00:00"/>
    <n v="4.7619047619047616E-2"/>
  </r>
  <r>
    <x v="112"/>
    <d v="2021-03-31T00:00:00"/>
    <x v="0"/>
    <x v="1"/>
    <s v="Sortie Positive"/>
    <x v="2"/>
    <n v="34.5"/>
    <s v="0 ans 3m "/>
    <s v="30/11/2020"/>
    <x v="3"/>
    <x v="3"/>
    <s v="OPERATRICE"/>
    <s v="Salarié 164"/>
    <x v="163"/>
    <d v="1970-08-20T00:00:00"/>
    <n v="50"/>
    <x v="1"/>
    <d v="2024-03-31T00:00:00"/>
    <x v="7"/>
    <x v="0"/>
    <m/>
    <d v="2021-01-01T00:00:00"/>
    <d v="2021-01-31T00:00:00"/>
    <d v="2021-01-01T00:00:00"/>
    <d v="2021-01-31T00:00:00"/>
    <n v="1"/>
  </r>
  <r>
    <x v="112"/>
    <d v="2021-03-31T00:00:00"/>
    <x v="0"/>
    <x v="1"/>
    <s v="Fin de Contrat"/>
    <x v="2"/>
    <n v="34.5"/>
    <s v="0 ans 3m "/>
    <s v="26/11/2020"/>
    <x v="3"/>
    <x v="3"/>
    <s v="OPERATRICE"/>
    <s v="Salarié 165"/>
    <x v="164"/>
    <d v="1962-11-16T00:00:00"/>
    <n v="58"/>
    <x v="1"/>
    <d v="2024-02-29T00:00:00"/>
    <x v="1"/>
    <x v="0"/>
    <m/>
    <d v="2021-01-01T00:00:00"/>
    <d v="2021-01-31T00:00:00"/>
    <d v="2021-01-01T00:00:00"/>
    <d v="2021-01-31T00:00:00"/>
    <n v="1"/>
  </r>
  <r>
    <x v="112"/>
    <d v="2021-03-31T00:00:00"/>
    <x v="0"/>
    <x v="1"/>
    <s v="Fin de Contrat"/>
    <x v="2"/>
    <n v="34.5"/>
    <s v="0 ans 3m "/>
    <s v="12/11/2020"/>
    <x v="3"/>
    <x v="3"/>
    <s v="OPERATRICE"/>
    <s v="Salarié 166"/>
    <x v="165"/>
    <d v="1967-06-12T00:00:00"/>
    <n v="53"/>
    <x v="1"/>
    <d v="2022-12-31T00:00:00"/>
    <x v="1"/>
    <x v="0"/>
    <m/>
    <d v="2021-01-01T00:00:00"/>
    <d v="2021-01-31T00:00:00"/>
    <d v="2021-01-01T00:00:00"/>
    <d v="2021-01-31T00:00:00"/>
    <n v="1"/>
  </r>
  <r>
    <x v="112"/>
    <d v="2021-03-31T00:00:00"/>
    <x v="0"/>
    <x v="1"/>
    <s v="Fin de Contrat"/>
    <x v="2"/>
    <n v="34.5"/>
    <s v="0 ans 3m "/>
    <s v="26/11/2020"/>
    <x v="3"/>
    <x v="3"/>
    <s v="OPERATEUR"/>
    <s v="Salarié 167"/>
    <x v="166"/>
    <d v="1967-02-28T00:00:00"/>
    <n v="53"/>
    <x v="1"/>
    <d v="2023-10-31T00:00:00"/>
    <x v="1"/>
    <x v="1"/>
    <m/>
    <d v="2021-01-01T00:00:00"/>
    <d v="2021-01-31T00:00:00"/>
    <d v="2021-01-01T00:00:00"/>
    <d v="2021-01-31T00:00:00"/>
    <n v="1"/>
  </r>
  <r>
    <x v="112"/>
    <d v="2021-03-31T00:00:00"/>
    <x v="0"/>
    <x v="1"/>
    <s v="Fin de Contrat"/>
    <x v="2"/>
    <n v="34.5"/>
    <s v="0 ans 3m "/>
    <s v="17/11/2020"/>
    <x v="3"/>
    <x v="3"/>
    <s v="OPERATRICE"/>
    <s v="Salarié 168"/>
    <x v="167"/>
    <d v="1960-11-06T00:00:00"/>
    <n v="60"/>
    <x v="1"/>
    <d v="2025-03-31T00:00:00"/>
    <x v="1"/>
    <x v="0"/>
    <m/>
    <d v="2021-01-01T00:00:00"/>
    <d v="2021-01-31T00:00:00"/>
    <d v="2021-01-01T00:00:00"/>
    <d v="2021-01-31T00:00:00"/>
    <n v="1"/>
  </r>
  <r>
    <x v="112"/>
    <d v="2021-03-31T00:00:00"/>
    <x v="74"/>
    <x v="1"/>
    <s v="Démission"/>
    <x v="1"/>
    <n v="34.5"/>
    <s v="0 ans 3m "/>
    <d v="2020-11-27T00:00:00"/>
    <x v="3"/>
    <x v="3"/>
    <s v="OPERATRICE"/>
    <s v="Salarié 169"/>
    <x v="168"/>
    <d v="1992-02-17T00:00:00"/>
    <n v="28"/>
    <x v="0"/>
    <s v="Valide"/>
    <x v="1"/>
    <x v="0"/>
    <m/>
    <d v="2021-01-01T00:00:00"/>
    <d v="2021-01-31T00:00:00"/>
    <d v="2021-01-01T00:00:00"/>
    <d v="2021-01-31T00:00:00"/>
    <n v="1"/>
  </r>
  <r>
    <x v="112"/>
    <d v="2021-03-31T00:00:00"/>
    <x v="0"/>
    <x v="1"/>
    <s v="Fin de Contrat"/>
    <x v="1"/>
    <n v="34.5"/>
    <s v="0 ans 3m "/>
    <d v="2020-11-25T00:00:00"/>
    <x v="3"/>
    <x v="3"/>
    <s v="OPERATRICE"/>
    <s v="Salarié 170"/>
    <x v="169"/>
    <d v="2000-04-05T00:00:00"/>
    <n v="20"/>
    <x v="0"/>
    <s v="Valide"/>
    <x v="1"/>
    <x v="0"/>
    <m/>
    <d v="2021-01-01T00:00:00"/>
    <d v="2021-01-31T00:00:00"/>
    <d v="2021-01-01T00:00:00"/>
    <d v="2021-01-31T00:00:00"/>
    <n v="1"/>
  </r>
  <r>
    <x v="112"/>
    <d v="2021-03-31T00:00:00"/>
    <x v="0"/>
    <x v="1"/>
    <s v="Fin de Contrat"/>
    <x v="2"/>
    <n v="34.5"/>
    <s v="0 ans 3m "/>
    <s v="13/11/2020"/>
    <x v="3"/>
    <x v="3"/>
    <s v="OPERATRICE"/>
    <s v="Salarié 171"/>
    <x v="170"/>
    <d v="1960-12-02T00:00:00"/>
    <n v="60"/>
    <x v="1"/>
    <d v="2024-01-31T00:00:00"/>
    <x v="1"/>
    <x v="0"/>
    <m/>
    <d v="2021-01-01T00:00:00"/>
    <d v="2021-01-31T00:00:00"/>
    <d v="2021-01-01T00:00:00"/>
    <d v="2021-01-31T00:00:00"/>
    <n v="1"/>
  </r>
  <r>
    <x v="112"/>
    <d v="2021-03-31T00:00:00"/>
    <x v="0"/>
    <x v="1"/>
    <s v="Fin de Contrat"/>
    <x v="2"/>
    <n v="34.5"/>
    <s v="0 ans 3m "/>
    <s v="16/11/2020"/>
    <x v="3"/>
    <x v="3"/>
    <s v="OPERATEUR"/>
    <s v="Salarié 172"/>
    <x v="171"/>
    <d v="1968-05-18T00:00:00"/>
    <n v="52"/>
    <x v="1"/>
    <d v="2020-08-31T00:00:00"/>
    <x v="1"/>
    <x v="1"/>
    <m/>
    <d v="2021-01-01T00:00:00"/>
    <d v="2021-01-31T00:00:00"/>
    <d v="2021-01-01T00:00:00"/>
    <d v="2021-01-31T00:00:00"/>
    <n v="1"/>
  </r>
  <r>
    <x v="112"/>
    <d v="2021-03-31T00:00:00"/>
    <x v="0"/>
    <x v="1"/>
    <s v="Fin de Contrat"/>
    <x v="2"/>
    <n v="34.5"/>
    <s v="0 ans 3m "/>
    <s v="23/11/2020"/>
    <x v="3"/>
    <x v="3"/>
    <s v="OPERATEUR"/>
    <s v="Salarié 173"/>
    <x v="172"/>
    <d v="1968-12-24T00:00:00"/>
    <n v="52"/>
    <x v="1"/>
    <d v="2029-08-31T00:00:00"/>
    <x v="1"/>
    <x v="1"/>
    <m/>
    <d v="2021-01-01T00:00:00"/>
    <d v="2021-01-31T00:00:00"/>
    <d v="2021-01-01T00:00:00"/>
    <d v="2021-01-31T00:00:00"/>
    <n v="1"/>
  </r>
  <r>
    <x v="112"/>
    <d v="2021-03-31T00:00:00"/>
    <x v="0"/>
    <x v="1"/>
    <m/>
    <x v="2"/>
    <n v="34.5"/>
    <s v="0 ans 3m "/>
    <s v="26/11/2020"/>
    <x v="3"/>
    <x v="3"/>
    <s v="OPERATRICE"/>
    <s v="Salarié 174"/>
    <x v="173"/>
    <d v="1960-12-25T00:00:00"/>
    <n v="60"/>
    <x v="1"/>
    <d v="2023-06-30T00:00:00"/>
    <x v="1"/>
    <x v="0"/>
    <m/>
    <d v="2021-01-01T00:00:00"/>
    <d v="2021-01-31T00:00:00"/>
    <d v="2021-01-01T00:00:00"/>
    <d v="2021-01-31T00:00:00"/>
    <n v="1"/>
  </r>
  <r>
    <x v="113"/>
    <m/>
    <x v="0"/>
    <x v="1"/>
    <m/>
    <x v="4"/>
    <n v="34.5"/>
    <s v="0 ans 3m "/>
    <s v="ATTENTE CONVOCATION"/>
    <x v="0"/>
    <x v="4"/>
    <s v="OPERATRICE"/>
    <s v="Salarié 175"/>
    <x v="174"/>
    <d v="1994-04-12T00:00:00"/>
    <n v="26"/>
    <x v="1"/>
    <d v="2023-09-30T00:00:00"/>
    <x v="6"/>
    <x v="0"/>
    <m/>
    <d v="2021-01-01T00:00:00"/>
    <d v="2021-01-31T00:00:00"/>
    <d v="2021-01-01T00:00:00"/>
    <d v="2021-01-31T00:00:00"/>
    <n v="1"/>
  </r>
  <r>
    <x v="114"/>
    <d v="2020-10-16T00:00:00"/>
    <x v="75"/>
    <x v="1"/>
    <s v="Fin de Période d'essai"/>
    <x v="1"/>
    <n v="34.5"/>
    <s v="0 ans 0m "/>
    <s v="ATTENTE CONVOCATION"/>
    <x v="3"/>
    <x v="2"/>
    <s v="OPERATRICE"/>
    <s v="Salarié 176"/>
    <x v="175"/>
    <d v="1970-01-10T00:00:00"/>
    <n v="51"/>
    <x v="0"/>
    <s v="Valide"/>
    <x v="1"/>
    <x v="0"/>
    <m/>
    <d v="2021-01-01T00:00:00"/>
    <d v="2021-01-31T00:00:00"/>
    <d v="2021-01-01T00:00:00"/>
    <d v="2021-01-01T00:00:00"/>
    <n v="4.7619047619047616E-2"/>
  </r>
  <r>
    <x v="114"/>
    <d v="2021-03-31T00:00:00"/>
    <x v="0"/>
    <x v="1"/>
    <s v="Fin de Contrat"/>
    <x v="2"/>
    <n v="34.5"/>
    <s v="0 ans 3m "/>
    <s v="24/11/2020"/>
    <x v="3"/>
    <x v="3"/>
    <s v="OPERATRICE"/>
    <s v="Salarié 177"/>
    <x v="176"/>
    <d v="1978-05-17T00:00:00"/>
    <n v="42"/>
    <x v="1"/>
    <d v="2099-06-30T00:00:00"/>
    <x v="1"/>
    <x v="0"/>
    <m/>
    <d v="2021-01-01T00:00:00"/>
    <d v="2021-01-31T00:00:00"/>
    <d v="2021-01-01T00:00:00"/>
    <d v="2021-01-31T00:00:00"/>
    <n v="1"/>
  </r>
  <r>
    <x v="114"/>
    <d v="2021-03-31T00:00:00"/>
    <x v="0"/>
    <x v="1"/>
    <s v="Fin de Contrat"/>
    <x v="1"/>
    <n v="34.5"/>
    <s v="0 ans 3m "/>
    <d v="2020-11-10T00:00:00"/>
    <x v="3"/>
    <x v="3"/>
    <s v="OPERATRICE"/>
    <s v="Salarié 178"/>
    <x v="177"/>
    <d v="1968-08-10T00:00:00"/>
    <n v="52"/>
    <x v="0"/>
    <s v="Valide"/>
    <x v="1"/>
    <x v="0"/>
    <m/>
    <d v="2021-01-01T00:00:00"/>
    <d v="2021-01-31T00:00:00"/>
    <d v="2021-01-01T00:00:00"/>
    <d v="2021-01-31T00:00:00"/>
    <n v="1"/>
  </r>
  <r>
    <x v="114"/>
    <d v="2021-03-31T00:00:00"/>
    <x v="0"/>
    <x v="1"/>
    <s v="Fin de Contrat"/>
    <x v="1"/>
    <n v="34.5"/>
    <s v="0 ans 3m "/>
    <d v="2020-12-02T00:00:00"/>
    <x v="3"/>
    <x v="3"/>
    <s v="OPERATRICE"/>
    <s v="Salarié 179"/>
    <x v="178"/>
    <d v="1980-07-18T00:00:00"/>
    <n v="40"/>
    <x v="0"/>
    <s v="Valide"/>
    <x v="1"/>
    <x v="0"/>
    <m/>
    <d v="2021-01-01T00:00:00"/>
    <d v="2021-01-31T00:00:00"/>
    <d v="2021-01-01T00:00:00"/>
    <d v="2021-01-31T00:00:00"/>
    <n v="1"/>
  </r>
  <r>
    <x v="114"/>
    <d v="2021-03-31T00:00:00"/>
    <x v="0"/>
    <x v="1"/>
    <s v="Fin de Contrat"/>
    <x v="1"/>
    <n v="34.5"/>
    <s v="0 ans 3m "/>
    <d v="2020-11-18T00:00:00"/>
    <x v="3"/>
    <x v="3"/>
    <s v="OPERATRICE"/>
    <s v="Salarié 180"/>
    <x v="179"/>
    <d v="1987-04-03T00:00:00"/>
    <n v="33"/>
    <x v="0"/>
    <s v="Valide"/>
    <x v="1"/>
    <x v="0"/>
    <m/>
    <d v="2021-01-01T00:00:00"/>
    <d v="2021-01-31T00:00:00"/>
    <d v="2021-01-01T00:00:00"/>
    <d v="2021-01-31T00:00:00"/>
    <n v="1"/>
  </r>
  <r>
    <x v="114"/>
    <d v="2021-03-31T00:00:00"/>
    <x v="0"/>
    <x v="1"/>
    <s v="Fin de Contrat"/>
    <x v="1"/>
    <n v="34.5"/>
    <s v="0 ans 3m "/>
    <d v="2020-11-25T00:00:00"/>
    <x v="3"/>
    <x v="3"/>
    <s v="OPERATRICE"/>
    <s v="Salarié 181"/>
    <x v="180"/>
    <d v="1986-04-08T00:00:00"/>
    <n v="34"/>
    <x v="0"/>
    <s v="Valide"/>
    <x v="1"/>
    <x v="0"/>
    <m/>
    <d v="2021-01-01T00:00:00"/>
    <d v="2021-01-31T00:00:00"/>
    <d v="2021-01-01T00:00:00"/>
    <d v="2021-01-31T00:00:00"/>
    <n v="1"/>
  </r>
  <r>
    <x v="114"/>
    <d v="2021-03-31T00:00:00"/>
    <x v="0"/>
    <x v="1"/>
    <s v="Fin de Contrat"/>
    <x v="1"/>
    <n v="34.5"/>
    <s v="0 ans 3m "/>
    <d v="2020-11-18T00:00:00"/>
    <x v="3"/>
    <x v="3"/>
    <s v="OPERATRICE"/>
    <s v="Salarié 182"/>
    <x v="181"/>
    <d v="1973-06-08T00:00:00"/>
    <n v="47"/>
    <x v="0"/>
    <s v="Valide"/>
    <x v="1"/>
    <x v="0"/>
    <m/>
    <d v="2021-01-01T00:00:00"/>
    <d v="2021-01-31T00:00:00"/>
    <d v="2021-01-01T00:00:00"/>
    <d v="2021-01-31T00:00:00"/>
    <n v="1"/>
  </r>
  <r>
    <x v="114"/>
    <d v="2021-03-31T00:00:00"/>
    <x v="0"/>
    <x v="1"/>
    <s v="Fin de Contrat"/>
    <x v="1"/>
    <n v="34.5"/>
    <s v="0 ans 3m "/>
    <s v="24/11/2020"/>
    <x v="4"/>
    <x v="6"/>
    <s v="OPERATEUR"/>
    <s v="Salarié 183"/>
    <x v="182"/>
    <d v="1990-08-28T00:00:00"/>
    <n v="30"/>
    <x v="1"/>
    <d v="2021-11-30T00:00:00"/>
    <x v="7"/>
    <x v="1"/>
    <m/>
    <d v="2021-01-01T00:00:00"/>
    <d v="2021-01-31T00:00:00"/>
    <d v="2021-01-01T00:00:00"/>
    <d v="2021-01-31T00:00:00"/>
    <n v="1"/>
  </r>
  <r>
    <x v="114"/>
    <d v="2021-03-31T00:00:00"/>
    <x v="0"/>
    <x v="1"/>
    <s v="Fin de Contrat"/>
    <x v="2"/>
    <n v="34.5"/>
    <s v="0 ans 3m "/>
    <s v="26/11/2020"/>
    <x v="3"/>
    <x v="3"/>
    <s v="OPERATEUR"/>
    <s v="Salarié 184"/>
    <x v="183"/>
    <d v="1961-05-22T00:00:00"/>
    <n v="59"/>
    <x v="1"/>
    <d v="2030-06-30T00:00:00"/>
    <x v="1"/>
    <x v="1"/>
    <m/>
    <d v="2021-01-01T00:00:00"/>
    <d v="2021-01-31T00:00:00"/>
    <d v="2021-01-01T00:00:00"/>
    <d v="2021-01-31T00:00:00"/>
    <n v="1"/>
  </r>
  <r>
    <x v="114"/>
    <d v="2021-03-31T00:00:00"/>
    <x v="0"/>
    <x v="1"/>
    <s v="Fin de Contrat"/>
    <x v="2"/>
    <n v="34.5"/>
    <s v="0 ans 3m "/>
    <s v="26/11/2020"/>
    <x v="3"/>
    <x v="3"/>
    <s v="OPERATEUR"/>
    <s v="Salarié 185"/>
    <x v="184"/>
    <d v="1971-01-19T00:00:00"/>
    <n v="49"/>
    <x v="1"/>
    <d v="2022-06-30T00:00:00"/>
    <x v="1"/>
    <x v="1"/>
    <m/>
    <d v="2021-01-01T00:00:00"/>
    <d v="2021-01-31T00:00:00"/>
    <d v="2021-01-01T00:00:00"/>
    <d v="2021-01-31T00:00:00"/>
    <n v="1"/>
  </r>
  <r>
    <x v="115"/>
    <d v="2021-03-31T00:00:00"/>
    <x v="0"/>
    <x v="1"/>
    <s v="Fin de Contrat"/>
    <x v="2"/>
    <n v="34.5"/>
    <s v="0 ans 3m "/>
    <s v="26/11/2020"/>
    <x v="3"/>
    <x v="3"/>
    <s v="OPERATRICE"/>
    <s v="Salarié 186"/>
    <x v="185"/>
    <d v="1971-06-16T00:00:00"/>
    <n v="49"/>
    <x v="1"/>
    <d v="2022-07-31T00:00:00"/>
    <x v="1"/>
    <x v="0"/>
    <m/>
    <d v="2021-01-01T00:00:00"/>
    <d v="2021-01-31T00:00:00"/>
    <d v="2021-01-01T00:00:00"/>
    <d v="2021-01-31T00:00:00"/>
    <n v="1"/>
  </r>
  <r>
    <x v="115"/>
    <d v="2021-03-31T00:00:00"/>
    <x v="0"/>
    <x v="1"/>
    <s v="Fin de Contrat"/>
    <x v="2"/>
    <n v="34.5"/>
    <s v="0 ans 3m "/>
    <s v="26/11/2020"/>
    <x v="3"/>
    <x v="3"/>
    <s v="OPERATEUR"/>
    <s v="Salarié 187"/>
    <x v="186"/>
    <d v="1974-08-15T00:00:00"/>
    <n v="46"/>
    <x v="1"/>
    <d v="2022-03-31T00:00:00"/>
    <x v="1"/>
    <x v="1"/>
    <m/>
    <d v="2021-01-01T00:00:00"/>
    <d v="2021-01-31T00:00:00"/>
    <d v="2021-01-01T00:00:00"/>
    <d v="2021-01-31T00:00:00"/>
    <n v="1"/>
  </r>
  <r>
    <x v="115"/>
    <d v="2021-03-31T00:00:00"/>
    <x v="0"/>
    <x v="1"/>
    <s v="Fin de Contrat"/>
    <x v="2"/>
    <n v="34.5"/>
    <s v="0 ans 3m "/>
    <s v="25/11/2020"/>
    <x v="3"/>
    <x v="3"/>
    <s v="OPERATRICE"/>
    <s v="Salarié 188"/>
    <x v="187"/>
    <d v="1983-05-11T00:00:00"/>
    <n v="37"/>
    <x v="1"/>
    <d v="2022-03-31T00:00:00"/>
    <x v="1"/>
    <x v="0"/>
    <m/>
    <d v="2021-01-01T00:00:00"/>
    <d v="2021-01-31T00:00:00"/>
    <d v="2021-01-01T00:00:00"/>
    <d v="2021-01-31T00:00:00"/>
    <n v="1"/>
  </r>
  <r>
    <x v="115"/>
    <d v="2021-03-31T00:00:00"/>
    <x v="0"/>
    <x v="1"/>
    <s v="Fin de Contrat"/>
    <x v="2"/>
    <n v="34.5"/>
    <s v="0 ans 3m "/>
    <s v="25/11/2020"/>
    <x v="3"/>
    <x v="3"/>
    <s v="OPERATRICE"/>
    <s v="Salarié 189"/>
    <x v="188"/>
    <d v="1974-08-31T00:00:00"/>
    <n v="46"/>
    <x v="1"/>
    <d v="2022-08-31T00:00:00"/>
    <x v="1"/>
    <x v="0"/>
    <m/>
    <d v="2021-01-01T00:00:00"/>
    <d v="2021-01-31T00:00:00"/>
    <d v="2021-01-01T00:00:00"/>
    <d v="2021-01-31T00:00:00"/>
    <n v="1"/>
  </r>
  <r>
    <x v="116"/>
    <d v="2021-03-31T00:00:00"/>
    <x v="0"/>
    <x v="1"/>
    <s v="Fin de Contrat"/>
    <x v="1"/>
    <n v="34.5"/>
    <s v="0 ans 2m "/>
    <d v="2020-11-30T00:00:00"/>
    <x v="3"/>
    <x v="3"/>
    <s v="OPERATEUR"/>
    <s v="Salarié 190"/>
    <x v="189"/>
    <d v="1963-03-02T00:00:00"/>
    <n v="57"/>
    <x v="0"/>
    <s v="Valide"/>
    <x v="1"/>
    <x v="1"/>
    <m/>
    <d v="2021-01-01T00:00:00"/>
    <d v="2021-01-31T00:00:00"/>
    <d v="2021-01-01T00:00:00"/>
    <d v="2021-01-31T00:00:00"/>
    <n v="1"/>
  </r>
  <r>
    <x v="117"/>
    <d v="2020-10-28T00:00:00"/>
    <x v="76"/>
    <x v="1"/>
    <s v="Fin de Période d'essai"/>
    <x v="2"/>
    <n v="34.5"/>
    <s v="0 ans 0m "/>
    <s v="A FAIRE"/>
    <x v="1"/>
    <x v="2"/>
    <s v="OPERATRICE"/>
    <s v="Salarié 191"/>
    <x v="190"/>
    <d v="1964-12-19T00:00:00"/>
    <n v="56"/>
    <x v="1"/>
    <d v="2023-01-31T00:00:00"/>
    <x v="1"/>
    <x v="0"/>
    <m/>
    <d v="2021-01-01T00:00:00"/>
    <d v="2021-01-31T00:00:00"/>
    <d v="2021-01-01T00:00:00"/>
    <d v="2021-01-01T00:00:00"/>
    <n v="4.7619047619047616E-2"/>
  </r>
  <r>
    <x v="118"/>
    <d v="2021-10-25T00:00:00"/>
    <x v="0"/>
    <x v="1"/>
    <m/>
    <x v="2"/>
    <n v="34.5"/>
    <s v="0 ans 2m "/>
    <d v="2020-12-14T00:00:00"/>
    <x v="6"/>
    <x v="8"/>
    <s v="OPERATEUR"/>
    <s v="Salarié 192"/>
    <x v="191"/>
    <d v="1966-09-26T00:00:00"/>
    <n v="54"/>
    <x v="1"/>
    <d v="2023-02-28T00:00:00"/>
    <x v="1"/>
    <x v="1"/>
    <m/>
    <d v="2021-01-01T00:00:00"/>
    <d v="2021-01-31T00:00:00"/>
    <d v="2021-01-01T00:00:00"/>
    <d v="2021-01-31T00:00:00"/>
    <n v="1"/>
  </r>
  <r>
    <x v="118"/>
    <d v="2021-10-25T00:00:00"/>
    <x v="0"/>
    <x v="1"/>
    <m/>
    <x v="2"/>
    <n v="34.5"/>
    <s v="0 ans 2m "/>
    <d v="2020-11-25T00:00:00"/>
    <x v="6"/>
    <x v="8"/>
    <s v="OPERATEUR"/>
    <s v="Salarié 193"/>
    <x v="192"/>
    <d v="1981-10-10T00:00:00"/>
    <n v="39"/>
    <x v="1"/>
    <d v="2022-10-31T00:00:00"/>
    <x v="1"/>
    <x v="1"/>
    <m/>
    <d v="2021-01-01T00:00:00"/>
    <d v="2021-01-31T00:00:00"/>
    <d v="2021-01-01T00:00:00"/>
    <d v="2021-01-31T00:00:00"/>
    <n v="1"/>
  </r>
  <r>
    <x v="118"/>
    <d v="2021-10-25T00:00:00"/>
    <x v="0"/>
    <x v="1"/>
    <s v="Fin de Contrat"/>
    <x v="2"/>
    <n v="34.5"/>
    <s v="0 ans 2m "/>
    <d v="2020-11-25T00:00:00"/>
    <x v="6"/>
    <x v="8"/>
    <s v="OPERATEUR"/>
    <s v="Salarié 194"/>
    <x v="193"/>
    <d v="1969-05-10T00:00:00"/>
    <n v="51"/>
    <x v="1"/>
    <d v="2022-06-30T00:00:00"/>
    <x v="1"/>
    <x v="1"/>
    <m/>
    <d v="2021-01-01T00:00:00"/>
    <d v="2021-01-31T00:00:00"/>
    <d v="2021-01-01T00:00:00"/>
    <d v="2021-01-31T00:00:00"/>
    <n v="1"/>
  </r>
  <r>
    <x v="118"/>
    <d v="2021-10-25T00:00:00"/>
    <x v="0"/>
    <x v="1"/>
    <m/>
    <x v="4"/>
    <n v="34.5"/>
    <s v="0 ans 2m "/>
    <d v="2020-12-03T00:00:00"/>
    <x v="0"/>
    <x v="4"/>
    <s v="OPERATRICE"/>
    <s v="Salarié 195"/>
    <x v="194"/>
    <d v="1998-03-16T00:00:00"/>
    <n v="22"/>
    <x v="0"/>
    <s v="Valide"/>
    <x v="6"/>
    <x v="0"/>
    <m/>
    <d v="2021-01-01T00:00:00"/>
    <d v="2021-01-31T00:00:00"/>
    <d v="2021-01-01T00:00:00"/>
    <d v="2021-01-31T00:00:00"/>
    <n v="1"/>
  </r>
  <r>
    <x v="119"/>
    <d v="2021-03-31T00:00:00"/>
    <x v="0"/>
    <x v="1"/>
    <s v="Fin de Contrat"/>
    <x v="2"/>
    <n v="34.5"/>
    <s v="0 ans 2m "/>
    <d v="2021-01-06T00:00:00"/>
    <x v="1"/>
    <x v="3"/>
    <s v="OPERATRICE"/>
    <s v="Salarié 196"/>
    <x v="195"/>
    <d v="1962-04-25T00:00:00"/>
    <n v="58"/>
    <x v="1"/>
    <d v="2022-07-31T00:00:00"/>
    <x v="1"/>
    <x v="0"/>
    <m/>
    <d v="2021-01-01T00:00:00"/>
    <d v="2021-01-31T00:00:00"/>
    <d v="2021-01-01T00:00:00"/>
    <d v="2021-01-31T00:00:00"/>
    <n v="1"/>
  </r>
  <r>
    <x v="120"/>
    <d v="2021-01-31T00:00:00"/>
    <x v="0"/>
    <x v="1"/>
    <m/>
    <x v="1"/>
    <n v="34.5"/>
    <s v="0 ans 2m "/>
    <d v="2020-11-30T00:00:00"/>
    <x v="1"/>
    <x v="5"/>
    <s v="OPERATRICE"/>
    <s v="Salarié 197"/>
    <x v="196"/>
    <d v="1980-12-10T00:00:00"/>
    <n v="40"/>
    <x v="0"/>
    <s v="Valide"/>
    <x v="7"/>
    <x v="0"/>
    <m/>
    <d v="2021-01-01T00:00:00"/>
    <d v="2021-01-31T00:00:00"/>
    <d v="2021-01-01T00:00:00"/>
    <d v="2021-01-31T00:00:00"/>
    <n v="1"/>
  </r>
  <r>
    <x v="120"/>
    <m/>
    <x v="0"/>
    <x v="1"/>
    <m/>
    <x v="0"/>
    <n v="34.5"/>
    <s v="0 ans 2m "/>
    <s v="FAIT EN 2017"/>
    <x v="5"/>
    <x v="11"/>
    <s v="OPERATEUR"/>
    <s v="Salarié 198"/>
    <x v="197"/>
    <d v="1967-10-10T00:00:00"/>
    <n v="53"/>
    <x v="1"/>
    <d v="2023-02-28T00:00:00"/>
    <x v="5"/>
    <x v="1"/>
    <m/>
    <d v="2021-01-01T00:00:00"/>
    <d v="2021-01-31T00:00:00"/>
    <d v="2021-01-01T00:00:00"/>
    <d v="2021-01-31T00:00:00"/>
    <n v="1"/>
  </r>
  <r>
    <x v="121"/>
    <d v="2020-11-06T00:00:00"/>
    <x v="73"/>
    <x v="1"/>
    <s v="Démission"/>
    <x v="2"/>
    <n v="34.5"/>
    <s v="0 ans 0m "/>
    <s v="NE PAS FAIRE"/>
    <x v="1"/>
    <x v="2"/>
    <s v="OPERATEUR"/>
    <s v="Salarié 199"/>
    <x v="198"/>
    <d v="1979-09-19T00:00:00"/>
    <n v="41"/>
    <x v="1"/>
    <d v="2030-07-31T00:00:00"/>
    <x v="1"/>
    <x v="1"/>
    <m/>
    <d v="2021-01-01T00:00:00"/>
    <d v="2021-01-31T00:00:00"/>
    <d v="2021-01-01T00:00:00"/>
    <d v="2021-01-01T00:00:00"/>
    <n v="4.7619047619047616E-2"/>
  </r>
  <r>
    <x v="122"/>
    <d v="2020-12-31T00:00:00"/>
    <x v="3"/>
    <x v="1"/>
    <s v="Fin de Contrat"/>
    <x v="1"/>
    <n v="34.5"/>
    <s v="0 ans 1m "/>
    <d v="2020-12-30T00:00:00"/>
    <x v="1"/>
    <x v="7"/>
    <s v="OPERATRICE"/>
    <s v="Salarié 200"/>
    <x v="199"/>
    <d v="1968-04-09T00:00:00"/>
    <n v="52"/>
    <x v="0"/>
    <s v="Valide"/>
    <x v="7"/>
    <x v="0"/>
    <m/>
    <d v="2021-01-01T00:00:00"/>
    <d v="2021-01-31T00:00:00"/>
    <d v="2021-01-01T00:00:00"/>
    <d v="2021-01-01T00:00:00"/>
    <n v="4.7619047619047616E-2"/>
  </r>
  <r>
    <x v="123"/>
    <d v="2021-05-22T00:00:00"/>
    <x v="0"/>
    <x v="1"/>
    <m/>
    <x v="2"/>
    <n v="34.5"/>
    <s v="0 ans 1m "/>
    <s v="ATTENTE CONVOCATION"/>
    <x v="1"/>
    <x v="5"/>
    <s v="OPERATRICE"/>
    <s v="Salarié 201"/>
    <x v="200"/>
    <d v="1970-01-12T00:00:00"/>
    <n v="51"/>
    <x v="1"/>
    <d v="2022-09-30T00:00:00"/>
    <x v="7"/>
    <x v="0"/>
    <m/>
    <d v="2021-01-01T00:00:00"/>
    <d v="2021-01-31T00:00:00"/>
    <d v="2021-01-01T00:00:00"/>
    <d v="2021-01-31T00:00:00"/>
    <n v="1"/>
  </r>
  <r>
    <x v="123"/>
    <d v="2021-10-25T00:00:00"/>
    <x v="0"/>
    <x v="1"/>
    <m/>
    <x v="2"/>
    <n v="34.5"/>
    <s v="0 ans 1m "/>
    <d v="2020-12-22T00:00:00"/>
    <x v="6"/>
    <x v="8"/>
    <s v="OPERATEUR"/>
    <s v="Salarié 202"/>
    <x v="201"/>
    <d v="1973-01-02T00:00:00"/>
    <n v="48"/>
    <x v="1"/>
    <d v="2024-01-31T00:00:00"/>
    <x v="1"/>
    <x v="1"/>
    <m/>
    <d v="2021-01-01T00:00:00"/>
    <d v="2021-01-31T00:00:00"/>
    <d v="2021-01-01T00:00:00"/>
    <d v="2021-01-31T00:00:00"/>
    <n v="1"/>
  </r>
  <r>
    <x v="123"/>
    <d v="2021-10-25T00:00:00"/>
    <x v="0"/>
    <x v="1"/>
    <m/>
    <x v="2"/>
    <n v="34.5"/>
    <s v="0 ans 1m "/>
    <d v="2020-12-24T00:00:00"/>
    <x v="6"/>
    <x v="8"/>
    <s v="OPERATRICE"/>
    <s v="Salarié 203"/>
    <x v="202"/>
    <d v="1973-06-16T00:00:00"/>
    <n v="47"/>
    <x v="1"/>
    <d v="2024-07-31T00:00:00"/>
    <x v="1"/>
    <x v="0"/>
    <m/>
    <d v="2021-01-01T00:00:00"/>
    <d v="2021-01-31T00:00:00"/>
    <d v="2021-01-01T00:00:00"/>
    <d v="2021-01-31T00:00:00"/>
    <n v="1"/>
  </r>
  <r>
    <x v="123"/>
    <d v="2021-10-25T00:00:00"/>
    <x v="0"/>
    <x v="1"/>
    <m/>
    <x v="2"/>
    <n v="34.5"/>
    <s v="0 ans 1m "/>
    <d v="2020-12-21T00:00:00"/>
    <x v="6"/>
    <x v="8"/>
    <s v="OPERATRICE"/>
    <s v="Salarié 204"/>
    <x v="203"/>
    <d v="1967-12-20T00:00:00"/>
    <n v="53"/>
    <x v="1"/>
    <d v="2023-09-30T00:00:00"/>
    <x v="1"/>
    <x v="0"/>
    <m/>
    <d v="2021-01-01T00:00:00"/>
    <d v="2021-01-31T00:00:00"/>
    <d v="2021-01-01T00:00:00"/>
    <d v="2021-01-31T00:00:00"/>
    <n v="1"/>
  </r>
  <r>
    <x v="124"/>
    <d v="2020-12-04T00:00:00"/>
    <x v="77"/>
    <x v="1"/>
    <s v="Fin de Période d'essai"/>
    <x v="1"/>
    <n v="34.5"/>
    <s v="0 ans 0m "/>
    <m/>
    <x v="1"/>
    <x v="2"/>
    <s v="OPERATRICE"/>
    <s v="Salarié 205"/>
    <x v="204"/>
    <d v="1966-01-29T00:00:00"/>
    <n v="54"/>
    <x v="0"/>
    <s v="Valide"/>
    <x v="7"/>
    <x v="0"/>
    <m/>
    <d v="2021-01-01T00:00:00"/>
    <d v="2021-01-31T00:00:00"/>
    <d v="2021-01-01T00:00:00"/>
    <d v="2021-01-01T00:00:00"/>
    <n v="4.7619047619047616E-2"/>
  </r>
  <r>
    <x v="125"/>
    <d v="2021-04-02T00:00:00"/>
    <x v="0"/>
    <x v="1"/>
    <m/>
    <x v="2"/>
    <n v="34.5"/>
    <s v="0 ans 1m "/>
    <s v="ATTENTE CONVOCATION"/>
    <x v="3"/>
    <x v="3"/>
    <s v="OPERATRICE"/>
    <s v="Salarié 206"/>
    <x v="205"/>
    <d v="1982-08-17T00:00:00"/>
    <n v="38"/>
    <x v="1"/>
    <d v="2024-06-30T00:00:00"/>
    <x v="1"/>
    <x v="0"/>
    <m/>
    <d v="2021-01-01T00:00:00"/>
    <d v="2021-01-31T00:00:00"/>
    <d v="2021-01-01T00:00:00"/>
    <d v="2021-01-31T00:00:00"/>
    <n v="1"/>
  </r>
  <r>
    <x v="126"/>
    <d v="2021-06-13T00:00:00"/>
    <x v="0"/>
    <x v="1"/>
    <m/>
    <x v="1"/>
    <n v="34.5"/>
    <s v="0 ans 1m "/>
    <s v="ATTENTE CONVOCATION"/>
    <x v="5"/>
    <x v="11"/>
    <s v="OPERATRICE"/>
    <s v="Salarié 207"/>
    <x v="206"/>
    <d v="1994-12-10T00:00:00"/>
    <n v="26"/>
    <x v="0"/>
    <s v="Valide"/>
    <x v="7"/>
    <x v="0"/>
    <m/>
    <d v="2021-01-01T00:00:00"/>
    <d v="2021-01-31T00:00:00"/>
    <d v="2021-01-01T00:00:00"/>
    <d v="2021-01-31T00:00:0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9" cacheId="12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rowHeaderCaption="Nom des Salariés">
  <location ref="A3:B9" firstHeaderRow="1" firstDataRow="1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multipleItemSelectionAllowe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axis="axisRow" dataField="1" showAll="0">
      <items count="406">
        <item m="1" x="245"/>
        <item m="1" x="266"/>
        <item m="1" x="267"/>
        <item m="1" x="295"/>
        <item m="1" x="286"/>
        <item m="1" x="335"/>
        <item m="1" x="258"/>
        <item m="1" x="382"/>
        <item m="1" x="210"/>
        <item m="1" x="330"/>
        <item m="1" x="391"/>
        <item m="1" x="355"/>
        <item m="1" x="347"/>
        <item m="1" x="351"/>
        <item m="1" x="306"/>
        <item m="1" x="378"/>
        <item m="1" x="207"/>
        <item m="1" x="375"/>
        <item m="1" x="230"/>
        <item m="1" x="298"/>
        <item m="1" x="348"/>
        <item m="1" x="398"/>
        <item m="1" x="279"/>
        <item m="1" x="247"/>
        <item m="1" x="301"/>
        <item m="1" x="275"/>
        <item m="1" x="339"/>
        <item m="1" x="369"/>
        <item m="1" x="324"/>
        <item m="1" x="368"/>
        <item m="1" x="310"/>
        <item m="1" x="352"/>
        <item m="1" x="311"/>
        <item m="1" x="314"/>
        <item m="1" x="218"/>
        <item m="1" x="212"/>
        <item m="1" x="251"/>
        <item m="1" x="262"/>
        <item m="1" x="404"/>
        <item m="1" x="345"/>
        <item m="1" x="332"/>
        <item m="1" x="365"/>
        <item m="1" x="257"/>
        <item m="1" x="386"/>
        <item m="1" x="308"/>
        <item m="1" x="227"/>
        <item m="1" x="387"/>
        <item m="1" x="222"/>
        <item m="1" x="359"/>
        <item m="1" x="336"/>
        <item m="1" x="380"/>
        <item m="1" x="305"/>
        <item m="1" x="223"/>
        <item m="1" x="307"/>
        <item m="1" x="377"/>
        <item m="1" x="367"/>
        <item m="1" x="238"/>
        <item m="1" x="237"/>
        <item m="1" x="342"/>
        <item m="1" x="327"/>
        <item m="1" x="213"/>
        <item m="1" x="319"/>
        <item m="1" x="211"/>
        <item m="1" x="240"/>
        <item m="1" x="371"/>
        <item m="1" x="401"/>
        <item m="1" x="350"/>
        <item m="1" x="374"/>
        <item m="1" x="316"/>
        <item m="1" x="259"/>
        <item m="1" x="357"/>
        <item m="1" x="236"/>
        <item m="1" x="253"/>
        <item m="1" x="270"/>
        <item m="1" x="322"/>
        <item m="1" x="393"/>
        <item m="1" x="341"/>
        <item m="1" x="337"/>
        <item m="1" x="280"/>
        <item m="1" x="291"/>
        <item m="1" x="349"/>
        <item m="1" x="274"/>
        <item m="1" x="317"/>
        <item m="1" x="372"/>
        <item m="1" x="242"/>
        <item m="1" x="402"/>
        <item m="1" x="219"/>
        <item m="1" x="284"/>
        <item m="1" x="392"/>
        <item m="1" x="241"/>
        <item m="1" x="243"/>
        <item m="1" x="285"/>
        <item m="1" x="304"/>
        <item m="1" x="264"/>
        <item m="1" x="292"/>
        <item m="1" x="226"/>
        <item m="1" x="209"/>
        <item m="1" x="363"/>
        <item m="1" x="254"/>
        <item m="1" x="397"/>
        <item m="1" x="370"/>
        <item m="1" x="360"/>
        <item m="1" x="376"/>
        <item m="1" x="356"/>
        <item m="1" x="229"/>
        <item m="1" x="320"/>
        <item m="1" x="297"/>
        <item m="1" x="323"/>
        <item m="1" x="394"/>
        <item m="1" x="326"/>
        <item m="1" x="299"/>
        <item m="1" x="255"/>
        <item m="1" x="228"/>
        <item m="1" x="309"/>
        <item m="1" x="313"/>
        <item m="1" x="249"/>
        <item m="1" x="333"/>
        <item m="1" x="315"/>
        <item m="1" x="343"/>
        <item m="1" x="273"/>
        <item m="1" x="288"/>
        <item m="1" x="379"/>
        <item m="1" x="244"/>
        <item m="1" x="389"/>
        <item m="1" x="283"/>
        <item m="1" x="353"/>
        <item m="1" x="208"/>
        <item m="1" x="362"/>
        <item m="1" x="334"/>
        <item m="1" x="338"/>
        <item m="1" x="282"/>
        <item m="1" x="381"/>
        <item m="1" x="269"/>
        <item m="1" x="296"/>
        <item m="1" x="235"/>
        <item m="1" x="271"/>
        <item m="1" x="233"/>
        <item m="1" x="403"/>
        <item m="1" x="385"/>
        <item m="1" x="399"/>
        <item m="1" x="373"/>
        <item m="1" x="328"/>
        <item m="1" x="344"/>
        <item m="1" x="246"/>
        <item m="1" x="215"/>
        <item m="1" x="231"/>
        <item m="1" x="302"/>
        <item m="1" x="361"/>
        <item m="1" x="265"/>
        <item m="1" x="256"/>
        <item m="1" x="268"/>
        <item m="1" x="250"/>
        <item m="1" x="220"/>
        <item m="1" x="340"/>
        <item m="1" x="278"/>
        <item m="1" x="224"/>
        <item m="1" x="248"/>
        <item m="1" x="346"/>
        <item m="1" x="287"/>
        <item m="1" x="303"/>
        <item m="1" x="300"/>
        <item m="1" x="293"/>
        <item m="1" x="289"/>
        <item m="1" x="290"/>
        <item m="1" x="216"/>
        <item m="1" x="214"/>
        <item m="1" x="281"/>
        <item m="1" x="388"/>
        <item m="1" x="396"/>
        <item m="1" x="261"/>
        <item m="1" x="232"/>
        <item m="1" x="252"/>
        <item m="1" x="358"/>
        <item m="1" x="276"/>
        <item m="1" x="234"/>
        <item m="1" x="395"/>
        <item m="1" x="364"/>
        <item m="1" x="321"/>
        <item m="1" x="331"/>
        <item m="1" x="239"/>
        <item m="1" x="390"/>
        <item m="1" x="221"/>
        <item m="1" x="263"/>
        <item m="1" x="312"/>
        <item m="1" x="400"/>
        <item m="1" x="217"/>
        <item m="1" x="272"/>
        <item m="1" x="366"/>
        <item m="1" x="383"/>
        <item m="1" x="294"/>
        <item m="1" x="277"/>
        <item m="1" x="260"/>
        <item m="1" x="329"/>
        <item m="1" x="384"/>
        <item m="1" x="225"/>
        <item m="1" x="354"/>
        <item m="1" x="318"/>
        <item m="1" x="3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t="default"/>
      </items>
    </pivotField>
    <pivotField showAll="0"/>
    <pivotField numFmtId="165" showAll="0"/>
    <pivotField showAll="0"/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sd="0" x="0"/>
        <item sd="0" x="1"/>
        <item sd="0" x="2"/>
        <item sd="0" x="3"/>
        <item sd="0" x="4"/>
        <item x="5"/>
      </items>
    </pivotField>
    <pivotField showAll="0" defaultSubtotal="0">
      <items count="7">
        <item sd="0" x="0"/>
        <item sd="0" x="1"/>
        <item sd="0" x="2"/>
        <item sd="0" x="3"/>
        <item sd="0" x="4"/>
        <item x="5"/>
        <item x="6"/>
      </items>
    </pivotField>
  </pivotFields>
  <rowFields count="1">
    <field x="13"/>
  </rowFields>
  <rowItems count="6">
    <i>
      <x v="202"/>
    </i>
    <i>
      <x v="272"/>
    </i>
    <i>
      <x v="359"/>
    </i>
    <i>
      <x v="397"/>
    </i>
    <i>
      <x v="402"/>
    </i>
    <i t="grand">
      <x/>
    </i>
  </rowItems>
  <colItems count="1">
    <i/>
  </colItems>
  <pageFields count="1">
    <pageField fld="3" hier="-1"/>
  </pageFields>
  <dataFields count="1">
    <dataField name="Sorties du mois" fld="13" subtotal="count" baseField="0" baseItem="0"/>
  </dataFields>
  <formats count="1">
    <format dxfId="2051">
      <pivotArea collapsedLevelsAreSubtotals="1" fieldPosition="0">
        <references count="1">
          <reference field="13" count="3">
            <x v="4"/>
            <x v="34"/>
            <x v="127"/>
          </reference>
        </references>
      </pivotArea>
    </format>
  </formats>
  <pivotTableStyleInfo name="PivotStyleLight16" showRowHeaders="1" showColHeaders="1" showRowStripes="0" showColStripes="0" showLastColumn="1"/>
  <filters count="1">
    <filter fld="2" type="dateBetween" evalOrder="-1" id="46" name="Sortie Physique">
      <autoFilter ref="A1">
        <filterColumn colId="0">
          <customFilters and="1">
            <customFilter operator="greaterThanOrEqual" val="44166"/>
            <customFilter operator="lessThanOrEqual" val="44196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1000000}" name="Tableau croisé dynamique21" cacheId="120" applyNumberFormats="0" applyBorderFormats="0" applyFontFormats="0" applyPatternFormats="0" applyAlignmentFormats="0" applyWidthHeightFormats="1" dataCaption="Valeurs" updatedVersion="6" minRefreshableVersion="3" useAutoFormatting="1" itemPrintTitles="1" mergeItem="1" createdVersion="6" indent="0" outline="1" outlineData="1" multipleFieldFilters="0" colHeaderCaption="Éti">
  <location ref="A3:F57" firstHeaderRow="1" firstDataRow="2" firstDataCol="1" rowPageCount="1" colPageCount="1"/>
  <pivotFields count="30">
    <pivotField numFmtId="14" showAll="0"/>
    <pivotField showAll="0"/>
    <pivotField showAll="0"/>
    <pivotField axis="axisPage" showAll="0">
      <items count="3">
        <item x="1"/>
        <item x="0"/>
        <item t="default"/>
      </items>
    </pivotField>
    <pivotField showAll="0"/>
    <pivotField axis="axisCol" showAll="0" sortType="descending" defaultSubtotal="0">
      <items count="6">
        <item x="0"/>
        <item m="1" x="5"/>
        <item x="3"/>
        <item x="2"/>
        <item x="1"/>
        <item x="4"/>
      </items>
    </pivotField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406">
        <item m="1" x="245"/>
        <item m="1" x="266"/>
        <item m="1" x="267"/>
        <item m="1" x="295"/>
        <item m="1" x="286"/>
        <item m="1" x="335"/>
        <item m="1" x="258"/>
        <item m="1" x="382"/>
        <item m="1" x="210"/>
        <item m="1" x="330"/>
        <item m="1" x="391"/>
        <item m="1" x="355"/>
        <item m="1" x="347"/>
        <item m="1" x="351"/>
        <item m="1" x="306"/>
        <item m="1" x="378"/>
        <item m="1" x="207"/>
        <item m="1" x="375"/>
        <item m="1" x="230"/>
        <item m="1" x="298"/>
        <item m="1" x="348"/>
        <item m="1" x="398"/>
        <item m="1" x="279"/>
        <item m="1" x="247"/>
        <item m="1" x="301"/>
        <item m="1" x="275"/>
        <item m="1" x="339"/>
        <item m="1" x="369"/>
        <item m="1" x="324"/>
        <item m="1" x="368"/>
        <item m="1" x="310"/>
        <item m="1" x="352"/>
        <item m="1" x="311"/>
        <item m="1" x="314"/>
        <item m="1" x="218"/>
        <item m="1" x="212"/>
        <item m="1" x="251"/>
        <item m="1" x="262"/>
        <item m="1" x="404"/>
        <item m="1" x="345"/>
        <item m="1" x="332"/>
        <item m="1" x="365"/>
        <item m="1" x="257"/>
        <item m="1" x="386"/>
        <item m="1" x="308"/>
        <item m="1" x="227"/>
        <item m="1" x="387"/>
        <item m="1" x="222"/>
        <item m="1" x="359"/>
        <item m="1" x="336"/>
        <item m="1" x="380"/>
        <item m="1" x="305"/>
        <item m="1" x="223"/>
        <item m="1" x="307"/>
        <item m="1" x="377"/>
        <item m="1" x="367"/>
        <item m="1" x="238"/>
        <item m="1" x="237"/>
        <item m="1" x="342"/>
        <item m="1" x="327"/>
        <item m="1" x="213"/>
        <item m="1" x="319"/>
        <item m="1" x="211"/>
        <item m="1" x="240"/>
        <item m="1" x="371"/>
        <item m="1" x="401"/>
        <item m="1" x="350"/>
        <item m="1" x="374"/>
        <item m="1" x="316"/>
        <item m="1" x="259"/>
        <item m="1" x="357"/>
        <item m="1" x="236"/>
        <item m="1" x="253"/>
        <item m="1" x="270"/>
        <item m="1" x="322"/>
        <item m="1" x="393"/>
        <item m="1" x="341"/>
        <item m="1" x="337"/>
        <item m="1" x="280"/>
        <item m="1" x="291"/>
        <item m="1" x="349"/>
        <item m="1" x="274"/>
        <item m="1" x="317"/>
        <item m="1" x="372"/>
        <item m="1" x="242"/>
        <item m="1" x="402"/>
        <item m="1" x="219"/>
        <item m="1" x="284"/>
        <item m="1" x="392"/>
        <item m="1" x="241"/>
        <item m="1" x="243"/>
        <item m="1" x="285"/>
        <item m="1" x="304"/>
        <item m="1" x="264"/>
        <item m="1" x="292"/>
        <item m="1" x="226"/>
        <item m="1" x="209"/>
        <item m="1" x="363"/>
        <item m="1" x="254"/>
        <item m="1" x="397"/>
        <item m="1" x="370"/>
        <item m="1" x="360"/>
        <item m="1" x="376"/>
        <item m="1" x="356"/>
        <item m="1" x="229"/>
        <item m="1" x="320"/>
        <item m="1" x="297"/>
        <item m="1" x="323"/>
        <item m="1" x="394"/>
        <item m="1" x="326"/>
        <item m="1" x="299"/>
        <item m="1" x="255"/>
        <item m="1" x="228"/>
        <item m="1" x="309"/>
        <item m="1" x="313"/>
        <item m="1" x="249"/>
        <item m="1" x="333"/>
        <item m="1" x="315"/>
        <item m="1" x="343"/>
        <item m="1" x="273"/>
        <item m="1" x="288"/>
        <item m="1" x="379"/>
        <item m="1" x="244"/>
        <item m="1" x="389"/>
        <item m="1" x="283"/>
        <item m="1" x="353"/>
        <item m="1" x="208"/>
        <item m="1" x="362"/>
        <item m="1" x="334"/>
        <item m="1" x="338"/>
        <item m="1" x="282"/>
        <item m="1" x="381"/>
        <item m="1" x="269"/>
        <item m="1" x="296"/>
        <item m="1" x="235"/>
        <item m="1" x="271"/>
        <item m="1" x="233"/>
        <item m="1" x="403"/>
        <item m="1" x="385"/>
        <item m="1" x="399"/>
        <item m="1" x="373"/>
        <item m="1" x="328"/>
        <item m="1" x="344"/>
        <item m="1" x="246"/>
        <item m="1" x="215"/>
        <item m="1" x="231"/>
        <item m="1" x="302"/>
        <item m="1" x="361"/>
        <item m="1" x="265"/>
        <item m="1" x="256"/>
        <item m="1" x="268"/>
        <item m="1" x="250"/>
        <item m="1" x="220"/>
        <item m="1" x="340"/>
        <item m="1" x="278"/>
        <item m="1" x="224"/>
        <item m="1" x="248"/>
        <item m="1" x="346"/>
        <item m="1" x="287"/>
        <item m="1" x="303"/>
        <item m="1" x="300"/>
        <item m="1" x="293"/>
        <item m="1" x="289"/>
        <item m="1" x="290"/>
        <item m="1" x="216"/>
        <item m="1" x="214"/>
        <item m="1" x="281"/>
        <item m="1" x="388"/>
        <item m="1" x="396"/>
        <item m="1" x="261"/>
        <item m="1" x="232"/>
        <item m="1" x="252"/>
        <item m="1" x="358"/>
        <item m="1" x="276"/>
        <item m="1" x="234"/>
        <item m="1" x="395"/>
        <item m="1" x="364"/>
        <item m="1" x="321"/>
        <item m="1" x="331"/>
        <item m="1" x="239"/>
        <item m="1" x="390"/>
        <item m="1" x="221"/>
        <item m="1" x="263"/>
        <item m="1" x="312"/>
        <item m="1" x="400"/>
        <item m="1" x="217"/>
        <item m="1" x="272"/>
        <item m="1" x="366"/>
        <item m="1" x="383"/>
        <item m="1" x="294"/>
        <item m="1" x="277"/>
        <item m="1" x="260"/>
        <item m="1" x="329"/>
        <item m="1" x="384"/>
        <item m="1" x="225"/>
        <item m="1" x="354"/>
        <item m="1" x="318"/>
        <item m="1" x="3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t="default"/>
      </items>
    </pivotField>
    <pivotField numFmtId="14" showAll="0"/>
    <pivotField numFmtId="165" showAll="0"/>
    <pivotField showAll="0"/>
    <pivotField showAll="0"/>
    <pivotField showAll="0"/>
    <pivotField showAl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/>
    <pivotField showAll="0" defaultSubtotal="0"/>
    <pivotField showAll="0" defaultSubtotal="0"/>
    <pivotField showAll="0" defaultSubtotal="0"/>
  </pivotFields>
  <rowFields count="1">
    <field x="13"/>
  </rowFields>
  <rowItems count="53">
    <i>
      <x v="198"/>
    </i>
    <i>
      <x v="199"/>
    </i>
    <i>
      <x v="202"/>
    </i>
    <i>
      <x v="204"/>
    </i>
    <i>
      <x v="206"/>
    </i>
    <i>
      <x v="208"/>
    </i>
    <i>
      <x v="209"/>
    </i>
    <i>
      <x v="212"/>
    </i>
    <i>
      <x v="219"/>
    </i>
    <i>
      <x v="222"/>
    </i>
    <i>
      <x v="223"/>
    </i>
    <i>
      <x v="224"/>
    </i>
    <i>
      <x v="225"/>
    </i>
    <i>
      <x v="226"/>
    </i>
    <i>
      <x v="227"/>
    </i>
    <i>
      <x v="232"/>
    </i>
    <i>
      <x v="235"/>
    </i>
    <i>
      <x v="240"/>
    </i>
    <i>
      <x v="243"/>
    </i>
    <i>
      <x v="244"/>
    </i>
    <i>
      <x v="245"/>
    </i>
    <i>
      <x v="246"/>
    </i>
    <i>
      <x v="251"/>
    </i>
    <i>
      <x v="252"/>
    </i>
    <i>
      <x v="257"/>
    </i>
    <i>
      <x v="260"/>
    </i>
    <i>
      <x v="265"/>
    </i>
    <i>
      <x v="269"/>
    </i>
    <i>
      <x v="271"/>
    </i>
    <i>
      <x v="272"/>
    </i>
    <i>
      <x v="275"/>
    </i>
    <i>
      <x v="285"/>
    </i>
    <i>
      <x v="286"/>
    </i>
    <i>
      <x v="287"/>
    </i>
    <i>
      <x v="289"/>
    </i>
    <i>
      <x v="290"/>
    </i>
    <i>
      <x v="292"/>
    </i>
    <i>
      <x v="296"/>
    </i>
    <i>
      <x v="303"/>
    </i>
    <i>
      <x v="304"/>
    </i>
    <i>
      <x v="305"/>
    </i>
    <i>
      <x v="311"/>
    </i>
    <i>
      <x v="325"/>
    </i>
    <i>
      <x v="326"/>
    </i>
    <i>
      <x v="327"/>
    </i>
    <i>
      <x v="328"/>
    </i>
    <i>
      <x v="330"/>
    </i>
    <i>
      <x v="331"/>
    </i>
    <i>
      <x v="332"/>
    </i>
    <i>
      <x v="333"/>
    </i>
    <i>
      <x v="335"/>
    </i>
    <i>
      <x v="336"/>
    </i>
    <i t="grand">
      <x/>
    </i>
  </rowItems>
  <colFields count="1">
    <field x="5"/>
  </colFields>
  <colItems count="5">
    <i>
      <x/>
    </i>
    <i>
      <x v="2"/>
    </i>
    <i>
      <x v="3"/>
    </i>
    <i>
      <x v="4"/>
    </i>
    <i t="grand">
      <x/>
    </i>
  </colItems>
  <pageFields count="1">
    <pageField fld="3" item="1" hier="-1"/>
  </pageFields>
  <dataFields count="1">
    <dataField name="Nombre de Nom  Prénom" fld="13" subtotal="count" baseField="0" baseItem="0"/>
  </dataFields>
  <formats count="34">
    <format dxfId="2024">
      <pivotArea type="all" dataOnly="0" outline="0" fieldPosition="0"/>
    </format>
    <format dxfId="2023">
      <pivotArea outline="0" collapsedLevelsAreSubtotals="1" fieldPosition="0"/>
    </format>
    <format dxfId="2022">
      <pivotArea type="origin" dataOnly="0" labelOnly="1" outline="0" fieldPosition="0"/>
    </format>
    <format dxfId="2021">
      <pivotArea field="5" type="button" dataOnly="0" labelOnly="1" outline="0" axis="axisCol" fieldPosition="0"/>
    </format>
    <format dxfId="2020">
      <pivotArea type="topRight" dataOnly="0" labelOnly="1" outline="0" fieldPosition="0"/>
    </format>
    <format dxfId="2019">
      <pivotArea field="13" type="button" dataOnly="0" labelOnly="1" outline="0" axis="axisRow" fieldPosition="0"/>
    </format>
    <format dxfId="2018">
      <pivotArea dataOnly="0" labelOnly="1" fieldPosition="0">
        <references count="1">
          <reference field="13" count="50">
            <x v="0"/>
            <x v="3"/>
            <x v="6"/>
            <x v="8"/>
            <x v="9"/>
            <x v="13"/>
            <x v="14"/>
            <x v="16"/>
            <x v="18"/>
            <x v="20"/>
            <x v="21"/>
            <x v="22"/>
            <x v="23"/>
            <x v="29"/>
            <x v="33"/>
            <x v="35"/>
            <x v="40"/>
            <x v="41"/>
            <x v="42"/>
            <x v="43"/>
            <x v="45"/>
            <x v="46"/>
            <x v="50"/>
            <x v="51"/>
            <x v="52"/>
            <x v="54"/>
            <x v="55"/>
            <x v="57"/>
            <x v="59"/>
            <x v="61"/>
            <x v="72"/>
            <x v="73"/>
            <x v="75"/>
            <x v="78"/>
            <x v="82"/>
            <x v="84"/>
            <x v="85"/>
            <x v="87"/>
            <x v="90"/>
            <x v="91"/>
            <x v="93"/>
            <x v="95"/>
            <x v="97"/>
            <x v="101"/>
            <x v="102"/>
            <x v="104"/>
            <x v="108"/>
            <x v="109"/>
            <x v="110"/>
            <x v="113"/>
          </reference>
        </references>
      </pivotArea>
    </format>
    <format dxfId="2017">
      <pivotArea dataOnly="0" labelOnly="1" fieldPosition="0">
        <references count="1">
          <reference field="13" count="32">
            <x v="114"/>
            <x v="116"/>
            <x v="120"/>
            <x v="122"/>
            <x v="125"/>
            <x v="128"/>
            <x v="129"/>
            <x v="130"/>
            <x v="134"/>
            <x v="135"/>
            <x v="137"/>
            <x v="140"/>
            <x v="141"/>
            <x v="142"/>
            <x v="143"/>
            <x v="145"/>
            <x v="148"/>
            <x v="150"/>
            <x v="152"/>
            <x v="153"/>
            <x v="154"/>
            <x v="157"/>
            <x v="158"/>
            <x v="162"/>
            <x v="164"/>
            <x v="165"/>
            <x v="166"/>
            <x v="173"/>
            <x v="177"/>
            <x v="182"/>
            <x v="193"/>
            <x v="196"/>
          </reference>
        </references>
      </pivotArea>
    </format>
    <format dxfId="2016">
      <pivotArea dataOnly="0" labelOnly="1" grandRow="1" outline="0" fieldPosition="0"/>
    </format>
    <format dxfId="2015">
      <pivotArea dataOnly="0" labelOnly="1" fieldPosition="0">
        <references count="1">
          <reference field="5" count="0"/>
        </references>
      </pivotArea>
    </format>
    <format dxfId="2014">
      <pivotArea dataOnly="0" labelOnly="1" grandCol="1" outline="0" fieldPosition="0"/>
    </format>
    <format dxfId="2013">
      <pivotArea type="all" dataOnly="0" outline="0" fieldPosition="0"/>
    </format>
    <format dxfId="2012">
      <pivotArea outline="0" collapsedLevelsAreSubtotals="1" fieldPosition="0"/>
    </format>
    <format dxfId="2011">
      <pivotArea type="origin" dataOnly="0" labelOnly="1" outline="0" fieldPosition="0"/>
    </format>
    <format dxfId="2010">
      <pivotArea field="5" type="button" dataOnly="0" labelOnly="1" outline="0" axis="axisCol" fieldPosition="0"/>
    </format>
    <format dxfId="2009">
      <pivotArea type="topRight" dataOnly="0" labelOnly="1" outline="0" fieldPosition="0"/>
    </format>
    <format dxfId="2008">
      <pivotArea field="13" type="button" dataOnly="0" labelOnly="1" outline="0" axis="axisRow" fieldPosition="0"/>
    </format>
    <format dxfId="2007">
      <pivotArea dataOnly="0" labelOnly="1" fieldPosition="0">
        <references count="1">
          <reference field="13" count="50">
            <x v="0"/>
            <x v="3"/>
            <x v="6"/>
            <x v="8"/>
            <x v="9"/>
            <x v="13"/>
            <x v="14"/>
            <x v="16"/>
            <x v="18"/>
            <x v="20"/>
            <x v="21"/>
            <x v="22"/>
            <x v="23"/>
            <x v="29"/>
            <x v="33"/>
            <x v="35"/>
            <x v="40"/>
            <x v="41"/>
            <x v="42"/>
            <x v="43"/>
            <x v="45"/>
            <x v="46"/>
            <x v="50"/>
            <x v="51"/>
            <x v="52"/>
            <x v="54"/>
            <x v="55"/>
            <x v="57"/>
            <x v="59"/>
            <x v="61"/>
            <x v="72"/>
            <x v="73"/>
            <x v="75"/>
            <x v="78"/>
            <x v="82"/>
            <x v="84"/>
            <x v="85"/>
            <x v="87"/>
            <x v="90"/>
            <x v="91"/>
            <x v="93"/>
            <x v="95"/>
            <x v="97"/>
            <x v="101"/>
            <x v="102"/>
            <x v="104"/>
            <x v="108"/>
            <x v="109"/>
            <x v="110"/>
            <x v="113"/>
          </reference>
        </references>
      </pivotArea>
    </format>
    <format dxfId="2006">
      <pivotArea dataOnly="0" labelOnly="1" fieldPosition="0">
        <references count="1">
          <reference field="13" count="32">
            <x v="114"/>
            <x v="116"/>
            <x v="120"/>
            <x v="122"/>
            <x v="125"/>
            <x v="128"/>
            <x v="129"/>
            <x v="130"/>
            <x v="134"/>
            <x v="135"/>
            <x v="137"/>
            <x v="140"/>
            <x v="141"/>
            <x v="142"/>
            <x v="143"/>
            <x v="145"/>
            <x v="148"/>
            <x v="150"/>
            <x v="152"/>
            <x v="153"/>
            <x v="154"/>
            <x v="157"/>
            <x v="158"/>
            <x v="162"/>
            <x v="164"/>
            <x v="165"/>
            <x v="166"/>
            <x v="173"/>
            <x v="177"/>
            <x v="182"/>
            <x v="193"/>
            <x v="196"/>
          </reference>
        </references>
      </pivotArea>
    </format>
    <format dxfId="2005">
      <pivotArea dataOnly="0" labelOnly="1" grandRow="1" outline="0" fieldPosition="0"/>
    </format>
    <format dxfId="2004">
      <pivotArea dataOnly="0" labelOnly="1" fieldPosition="0">
        <references count="1">
          <reference field="5" count="0"/>
        </references>
      </pivotArea>
    </format>
    <format dxfId="2003">
      <pivotArea dataOnly="0" labelOnly="1" grandCol="1" outline="0" fieldPosition="0"/>
    </format>
    <format dxfId="2002">
      <pivotArea grandRow="1" outline="0" collapsedLevelsAreSubtotals="1" fieldPosition="0"/>
    </format>
    <format dxfId="2001">
      <pivotArea dataOnly="0" labelOnly="1" grandRow="1" outline="0" fieldPosition="0"/>
    </format>
    <format dxfId="2000">
      <pivotArea field="13" type="button" dataOnly="0" labelOnly="1" outline="0" axis="axisRow" fieldPosition="0"/>
    </format>
    <format dxfId="1999">
      <pivotArea dataOnly="0" labelOnly="1" fieldPosition="0">
        <references count="1">
          <reference field="5" count="0"/>
        </references>
      </pivotArea>
    </format>
    <format dxfId="1998">
      <pivotArea outline="0" collapsedLevelsAreSubtotals="1" fieldPosition="0"/>
    </format>
    <format dxfId="1997">
      <pivotArea dataOnly="0" labelOnly="1" fieldPosition="0">
        <references count="1">
          <reference field="5" count="0"/>
        </references>
      </pivotArea>
    </format>
    <format dxfId="1996">
      <pivotArea dataOnly="0" labelOnly="1" fieldPosition="0">
        <references count="1">
          <reference field="5" count="0"/>
        </references>
      </pivotArea>
    </format>
    <format dxfId="1995">
      <pivotArea dataOnly="0" labelOnly="1" fieldPosition="0">
        <references count="1">
          <reference field="5" count="0"/>
        </references>
      </pivotArea>
    </format>
    <format dxfId="1994">
      <pivotArea dataOnly="0" labelOnly="1" fieldPosition="0">
        <references count="1">
          <reference field="5" count="1">
            <x v="5"/>
          </reference>
        </references>
      </pivotArea>
    </format>
    <format dxfId="1993">
      <pivotArea dataOnly="0" labelOnly="1" fieldPosition="0">
        <references count="1">
          <reference field="5" count="1">
            <x v="5"/>
          </reference>
        </references>
      </pivotArea>
    </format>
    <format dxfId="1992">
      <pivotArea field="3" dataOnly="0" grandCol="1" outline="0" axis="axisPage" fieldPosition="0">
        <references count="1">
          <reference field="3" count="1" selected="0">
            <x v="1"/>
          </reference>
        </references>
      </pivotArea>
    </format>
    <format dxfId="1991">
      <pivotArea field="3" dataOnly="0" grandCol="1" outline="0" axis="axisPage" fieldPosition="0">
        <references count="1">
          <reference field="3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1" cacheId="120" applyNumberFormats="0" applyBorderFormats="0" applyFontFormats="0" applyPatternFormats="0" applyAlignmentFormats="0" applyWidthHeightFormats="1" dataCaption="Valeurs" updatedVersion="6" minRefreshableVersion="3" useAutoFormatting="1" itemPrintTitles="1" mergeItem="1" createdVersion="6" indent="0" outline="1" outlineData="1" multipleFieldFilters="0" colHeaderCaption="Éti">
  <location ref="J3:K119" firstHeaderRow="1" firstDataRow="1" firstDataCol="1" rowPageCount="1" colPageCount="1"/>
  <pivotFields count="30">
    <pivotField numFmtId="14" showAll="0"/>
    <pivotField showAll="0"/>
    <pivotField showAll="0"/>
    <pivotField axis="axisPage" showAll="0">
      <items count="3">
        <item x="1"/>
        <item x="0"/>
        <item t="default"/>
      </items>
    </pivotField>
    <pivotField showAll="0"/>
    <pivotField showAll="0" sortType="descending" defaultSubtotal="0">
      <items count="6">
        <item x="0"/>
        <item m="1" x="5"/>
        <item x="3"/>
        <item x="2"/>
        <item x="1"/>
        <item x="4"/>
      </items>
    </pivotField>
    <pivotField showAll="0"/>
    <pivotField showAll="0"/>
    <pivotField showAll="0"/>
    <pivotField showAll="0"/>
    <pivotField axis="axisRow" showAll="0">
      <items count="14">
        <item x="4"/>
        <item x="3"/>
        <item x="0"/>
        <item m="1" x="12"/>
        <item x="1"/>
        <item x="9"/>
        <item x="6"/>
        <item x="10"/>
        <item x="8"/>
        <item x="5"/>
        <item x="11"/>
        <item x="7"/>
        <item x="2"/>
        <item t="default"/>
      </items>
    </pivotField>
    <pivotField showAll="0"/>
    <pivotField showAll="0"/>
    <pivotField axis="axisRow" dataField="1" showAll="0">
      <items count="406">
        <item m="1" x="245"/>
        <item m="1" x="266"/>
        <item m="1" x="267"/>
        <item m="1" x="295"/>
        <item m="1" x="286"/>
        <item m="1" x="335"/>
        <item m="1" x="258"/>
        <item m="1" x="382"/>
        <item m="1" x="210"/>
        <item m="1" x="330"/>
        <item m="1" x="391"/>
        <item m="1" x="355"/>
        <item m="1" x="347"/>
        <item m="1" x="351"/>
        <item m="1" x="306"/>
        <item m="1" x="378"/>
        <item m="1" x="207"/>
        <item m="1" x="375"/>
        <item m="1" x="230"/>
        <item m="1" x="298"/>
        <item m="1" x="348"/>
        <item m="1" x="398"/>
        <item m="1" x="279"/>
        <item m="1" x="247"/>
        <item m="1" x="301"/>
        <item m="1" x="275"/>
        <item m="1" x="339"/>
        <item m="1" x="369"/>
        <item m="1" x="324"/>
        <item m="1" x="368"/>
        <item m="1" x="310"/>
        <item m="1" x="352"/>
        <item m="1" x="311"/>
        <item m="1" x="314"/>
        <item m="1" x="218"/>
        <item m="1" x="212"/>
        <item m="1" x="251"/>
        <item m="1" x="262"/>
        <item m="1" x="404"/>
        <item m="1" x="345"/>
        <item m="1" x="332"/>
        <item m="1" x="365"/>
        <item m="1" x="257"/>
        <item m="1" x="386"/>
        <item m="1" x="308"/>
        <item m="1" x="227"/>
        <item m="1" x="387"/>
        <item m="1" x="222"/>
        <item m="1" x="359"/>
        <item m="1" x="336"/>
        <item m="1" x="380"/>
        <item m="1" x="305"/>
        <item m="1" x="223"/>
        <item m="1" x="307"/>
        <item m="1" x="377"/>
        <item m="1" x="367"/>
        <item m="1" x="238"/>
        <item m="1" x="237"/>
        <item m="1" x="342"/>
        <item m="1" x="327"/>
        <item m="1" x="213"/>
        <item m="1" x="319"/>
        <item m="1" x="211"/>
        <item m="1" x="240"/>
        <item m="1" x="371"/>
        <item m="1" x="401"/>
        <item m="1" x="350"/>
        <item m="1" x="374"/>
        <item m="1" x="316"/>
        <item m="1" x="259"/>
        <item m="1" x="357"/>
        <item m="1" x="236"/>
        <item m="1" x="253"/>
        <item m="1" x="270"/>
        <item m="1" x="322"/>
        <item m="1" x="393"/>
        <item m="1" x="341"/>
        <item m="1" x="337"/>
        <item m="1" x="280"/>
        <item m="1" x="291"/>
        <item m="1" x="349"/>
        <item m="1" x="274"/>
        <item m="1" x="317"/>
        <item m="1" x="372"/>
        <item m="1" x="242"/>
        <item m="1" x="402"/>
        <item m="1" x="219"/>
        <item m="1" x="284"/>
        <item m="1" x="392"/>
        <item m="1" x="241"/>
        <item m="1" x="243"/>
        <item m="1" x="285"/>
        <item m="1" x="304"/>
        <item m="1" x="264"/>
        <item m="1" x="292"/>
        <item m="1" x="226"/>
        <item m="1" x="209"/>
        <item m="1" x="363"/>
        <item m="1" x="254"/>
        <item m="1" x="397"/>
        <item m="1" x="370"/>
        <item m="1" x="360"/>
        <item m="1" x="376"/>
        <item m="1" x="356"/>
        <item m="1" x="229"/>
        <item m="1" x="320"/>
        <item m="1" x="297"/>
        <item m="1" x="323"/>
        <item m="1" x="394"/>
        <item m="1" x="326"/>
        <item m="1" x="299"/>
        <item m="1" x="255"/>
        <item m="1" x="228"/>
        <item m="1" x="309"/>
        <item m="1" x="313"/>
        <item m="1" x="249"/>
        <item m="1" x="333"/>
        <item m="1" x="315"/>
        <item m="1" x="343"/>
        <item m="1" x="273"/>
        <item m="1" x="288"/>
        <item m="1" x="379"/>
        <item m="1" x="244"/>
        <item m="1" x="389"/>
        <item m="1" x="283"/>
        <item m="1" x="353"/>
        <item m="1" x="208"/>
        <item m="1" x="362"/>
        <item m="1" x="334"/>
        <item m="1" x="338"/>
        <item m="1" x="282"/>
        <item m="1" x="381"/>
        <item m="1" x="269"/>
        <item m="1" x="296"/>
        <item m="1" x="235"/>
        <item m="1" x="271"/>
        <item m="1" x="233"/>
        <item m="1" x="403"/>
        <item m="1" x="385"/>
        <item m="1" x="399"/>
        <item m="1" x="373"/>
        <item m="1" x="328"/>
        <item m="1" x="344"/>
        <item m="1" x="246"/>
        <item m="1" x="215"/>
        <item m="1" x="231"/>
        <item m="1" x="302"/>
        <item m="1" x="361"/>
        <item m="1" x="265"/>
        <item m="1" x="256"/>
        <item m="1" x="268"/>
        <item m="1" x="250"/>
        <item m="1" x="220"/>
        <item m="1" x="340"/>
        <item m="1" x="278"/>
        <item m="1" x="224"/>
        <item m="1" x="248"/>
        <item m="1" x="346"/>
        <item m="1" x="287"/>
        <item m="1" x="303"/>
        <item m="1" x="300"/>
        <item m="1" x="293"/>
        <item m="1" x="289"/>
        <item m="1" x="290"/>
        <item m="1" x="216"/>
        <item m="1" x="214"/>
        <item m="1" x="281"/>
        <item m="1" x="388"/>
        <item m="1" x="396"/>
        <item m="1" x="261"/>
        <item m="1" x="232"/>
        <item m="1" x="252"/>
        <item m="1" x="358"/>
        <item m="1" x="276"/>
        <item m="1" x="234"/>
        <item m="1" x="395"/>
        <item m="1" x="364"/>
        <item m="1" x="321"/>
        <item m="1" x="331"/>
        <item m="1" x="239"/>
        <item m="1" x="390"/>
        <item m="1" x="221"/>
        <item m="1" x="263"/>
        <item m="1" x="312"/>
        <item m="1" x="400"/>
        <item m="1" x="217"/>
        <item m="1" x="272"/>
        <item m="1" x="366"/>
        <item m="1" x="383"/>
        <item m="1" x="294"/>
        <item m="1" x="277"/>
        <item m="1" x="260"/>
        <item m="1" x="329"/>
        <item m="1" x="384"/>
        <item m="1" x="225"/>
        <item m="1" x="354"/>
        <item m="1" x="318"/>
        <item m="1" x="3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t="default"/>
      </items>
    </pivotField>
    <pivotField numFmtId="14" showAll="0"/>
    <pivotField numFmtId="165" showAll="0"/>
    <pivotField showAll="0"/>
    <pivotField showAll="0"/>
    <pivotField axis="axisRow" showAll="0">
      <items count="16">
        <item x="1"/>
        <item x="4"/>
        <item x="7"/>
        <item x="11"/>
        <item x="5"/>
        <item x="3"/>
        <item x="12"/>
        <item x="9"/>
        <item x="14"/>
        <item x="8"/>
        <item x="13"/>
        <item x="10"/>
        <item x="0"/>
        <item x="6"/>
        <item x="2"/>
        <item t="default"/>
      </items>
    </pivotField>
    <pivotField showAl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/>
    <pivotField showAll="0" defaultSubtotal="0"/>
    <pivotField showAll="0" defaultSubtotal="0"/>
    <pivotField showAll="0" defaultSubtotal="0"/>
  </pivotFields>
  <rowFields count="3">
    <field x="10"/>
    <field x="13"/>
    <field x="18"/>
  </rowFields>
  <rowItems count="116">
    <i>
      <x/>
    </i>
    <i r="1">
      <x v="208"/>
    </i>
    <i r="2">
      <x v="4"/>
    </i>
    <i r="1">
      <x v="286"/>
    </i>
    <i r="2">
      <x v="7"/>
    </i>
    <i r="1">
      <x v="287"/>
    </i>
    <i r="2">
      <x v="2"/>
    </i>
    <i r="1">
      <x v="292"/>
    </i>
    <i r="2">
      <x v="7"/>
    </i>
    <i>
      <x v="1"/>
    </i>
    <i r="1">
      <x v="206"/>
    </i>
    <i r="2">
      <x v="1"/>
    </i>
    <i r="1">
      <x v="245"/>
    </i>
    <i r="2">
      <x/>
    </i>
    <i r="1">
      <x v="275"/>
    </i>
    <i r="2">
      <x v="6"/>
    </i>
    <i>
      <x v="2"/>
    </i>
    <i r="1">
      <x v="198"/>
    </i>
    <i r="2">
      <x v="12"/>
    </i>
    <i r="1">
      <x v="219"/>
    </i>
    <i r="2">
      <x v="13"/>
    </i>
    <i r="1">
      <x v="251"/>
    </i>
    <i r="2">
      <x v="11"/>
    </i>
    <i>
      <x v="4"/>
    </i>
    <i r="1">
      <x v="199"/>
    </i>
    <i r="2">
      <x/>
    </i>
    <i r="1">
      <x v="202"/>
    </i>
    <i r="2">
      <x/>
    </i>
    <i r="1">
      <x v="226"/>
    </i>
    <i r="2">
      <x v="2"/>
    </i>
    <i r="1">
      <x v="227"/>
    </i>
    <i r="2">
      <x v="2"/>
    </i>
    <i r="1">
      <x v="289"/>
    </i>
    <i r="2">
      <x v="1"/>
    </i>
    <i>
      <x v="5"/>
    </i>
    <i r="1">
      <x v="244"/>
    </i>
    <i r="2">
      <x v="9"/>
    </i>
    <i>
      <x v="6"/>
    </i>
    <i r="1">
      <x v="212"/>
    </i>
    <i r="2">
      <x/>
    </i>
    <i r="1">
      <x v="223"/>
    </i>
    <i r="2">
      <x v="2"/>
    </i>
    <i r="1">
      <x v="235"/>
    </i>
    <i r="2">
      <x v="4"/>
    </i>
    <i r="1">
      <x v="260"/>
    </i>
    <i r="2">
      <x v="5"/>
    </i>
    <i r="1">
      <x v="265"/>
    </i>
    <i r="2">
      <x/>
    </i>
    <i>
      <x v="7"/>
    </i>
    <i r="1">
      <x v="285"/>
    </i>
    <i r="2">
      <x v="9"/>
    </i>
    <i r="1">
      <x v="290"/>
    </i>
    <i r="2">
      <x v="6"/>
    </i>
    <i>
      <x v="8"/>
    </i>
    <i r="1">
      <x v="240"/>
    </i>
    <i r="2">
      <x v="2"/>
    </i>
    <i r="1">
      <x v="252"/>
    </i>
    <i r="2">
      <x v="3"/>
    </i>
    <i r="1">
      <x v="257"/>
    </i>
    <i r="2">
      <x/>
    </i>
    <i r="1">
      <x v="326"/>
    </i>
    <i r="2">
      <x/>
    </i>
    <i r="1">
      <x v="330"/>
    </i>
    <i r="2">
      <x/>
    </i>
    <i r="1">
      <x v="335"/>
    </i>
    <i r="2">
      <x/>
    </i>
    <i>
      <x v="9"/>
    </i>
    <i r="1">
      <x v="209"/>
    </i>
    <i r="2">
      <x v="5"/>
    </i>
    <i r="1">
      <x v="269"/>
    </i>
    <i r="2">
      <x v="2"/>
    </i>
    <i r="1">
      <x v="332"/>
    </i>
    <i r="2">
      <x/>
    </i>
    <i>
      <x v="11"/>
    </i>
    <i r="1">
      <x v="222"/>
    </i>
    <i r="2">
      <x v="2"/>
    </i>
    <i r="1">
      <x v="224"/>
    </i>
    <i r="2">
      <x v="2"/>
    </i>
    <i r="1">
      <x v="225"/>
    </i>
    <i r="2">
      <x v="2"/>
    </i>
    <i r="1">
      <x v="333"/>
    </i>
    <i r="2">
      <x/>
    </i>
    <i>
      <x v="12"/>
    </i>
    <i r="1">
      <x v="204"/>
    </i>
    <i r="2">
      <x v="5"/>
    </i>
    <i r="1">
      <x v="232"/>
    </i>
    <i r="2">
      <x v="2"/>
    </i>
    <i r="1">
      <x v="243"/>
    </i>
    <i r="2">
      <x v="2"/>
    </i>
    <i r="1">
      <x v="246"/>
    </i>
    <i r="2">
      <x v="2"/>
    </i>
    <i r="1">
      <x v="271"/>
    </i>
    <i r="2">
      <x v="7"/>
    </i>
    <i r="1">
      <x v="272"/>
    </i>
    <i r="2">
      <x v="4"/>
    </i>
    <i r="1">
      <x v="296"/>
    </i>
    <i r="2">
      <x/>
    </i>
    <i r="1">
      <x v="303"/>
    </i>
    <i r="2">
      <x/>
    </i>
    <i r="1">
      <x v="304"/>
    </i>
    <i r="2">
      <x/>
    </i>
    <i r="1">
      <x v="305"/>
    </i>
    <i r="2">
      <x v="7"/>
    </i>
    <i r="1">
      <x v="311"/>
    </i>
    <i r="2">
      <x v="3"/>
    </i>
    <i r="1">
      <x v="325"/>
    </i>
    <i r="2">
      <x v="2"/>
    </i>
    <i r="1">
      <x v="327"/>
    </i>
    <i r="2">
      <x/>
    </i>
    <i r="1">
      <x v="328"/>
    </i>
    <i r="2">
      <x/>
    </i>
    <i r="1">
      <x v="331"/>
    </i>
    <i r="2">
      <x/>
    </i>
    <i r="1">
      <x v="336"/>
    </i>
    <i r="2">
      <x/>
    </i>
    <i t="grand">
      <x/>
    </i>
  </rowItems>
  <colItems count="1">
    <i/>
  </colItems>
  <pageFields count="1">
    <pageField fld="3" item="1" hier="-1"/>
  </pageFields>
  <dataFields count="1">
    <dataField name="Nombre de Nom  Prénom" fld="13" subtotal="count" baseField="0" baseItem="0"/>
  </dataFields>
  <formats count="26">
    <format dxfId="2050">
      <pivotArea type="all" dataOnly="0" outline="0" fieldPosition="0"/>
    </format>
    <format dxfId="2049">
      <pivotArea outline="0" collapsedLevelsAreSubtotals="1" fieldPosition="0"/>
    </format>
    <format dxfId="2048">
      <pivotArea type="origin" dataOnly="0" labelOnly="1" outline="0" fieldPosition="0"/>
    </format>
    <format dxfId="2047">
      <pivotArea field="5" type="button" dataOnly="0" labelOnly="1" outline="0"/>
    </format>
    <format dxfId="2046">
      <pivotArea type="topRight" dataOnly="0" labelOnly="1" outline="0" fieldPosition="0"/>
    </format>
    <format dxfId="2045">
      <pivotArea field="13" type="button" dataOnly="0" labelOnly="1" outline="0" axis="axisRow" fieldPosition="1"/>
    </format>
    <format dxfId="2044">
      <pivotArea dataOnly="0" labelOnly="1" fieldPosition="0">
        <references count="1">
          <reference field="13" count="50">
            <x v="0"/>
            <x v="3"/>
            <x v="6"/>
            <x v="8"/>
            <x v="9"/>
            <x v="13"/>
            <x v="14"/>
            <x v="16"/>
            <x v="18"/>
            <x v="20"/>
            <x v="21"/>
            <x v="22"/>
            <x v="23"/>
            <x v="29"/>
            <x v="33"/>
            <x v="35"/>
            <x v="40"/>
            <x v="41"/>
            <x v="42"/>
            <x v="43"/>
            <x v="45"/>
            <x v="46"/>
            <x v="50"/>
            <x v="51"/>
            <x v="52"/>
            <x v="54"/>
            <x v="55"/>
            <x v="57"/>
            <x v="59"/>
            <x v="61"/>
            <x v="72"/>
            <x v="73"/>
            <x v="75"/>
            <x v="78"/>
            <x v="82"/>
            <x v="84"/>
            <x v="85"/>
            <x v="87"/>
            <x v="90"/>
            <x v="91"/>
            <x v="93"/>
            <x v="95"/>
            <x v="97"/>
            <x v="101"/>
            <x v="102"/>
            <x v="104"/>
            <x v="108"/>
            <x v="109"/>
            <x v="110"/>
            <x v="113"/>
          </reference>
        </references>
      </pivotArea>
    </format>
    <format dxfId="2043">
      <pivotArea dataOnly="0" labelOnly="1" fieldPosition="0">
        <references count="1">
          <reference field="13" count="32">
            <x v="114"/>
            <x v="116"/>
            <x v="120"/>
            <x v="122"/>
            <x v="125"/>
            <x v="128"/>
            <x v="129"/>
            <x v="130"/>
            <x v="134"/>
            <x v="135"/>
            <x v="137"/>
            <x v="140"/>
            <x v="141"/>
            <x v="142"/>
            <x v="143"/>
            <x v="145"/>
            <x v="148"/>
            <x v="150"/>
            <x v="152"/>
            <x v="153"/>
            <x v="154"/>
            <x v="157"/>
            <x v="158"/>
            <x v="162"/>
            <x v="164"/>
            <x v="165"/>
            <x v="166"/>
            <x v="173"/>
            <x v="177"/>
            <x v="182"/>
            <x v="193"/>
            <x v="196"/>
          </reference>
        </references>
      </pivotArea>
    </format>
    <format dxfId="2042">
      <pivotArea dataOnly="0" labelOnly="1" grandRow="1" outline="0" fieldPosition="0"/>
    </format>
    <format dxfId="2041">
      <pivotArea dataOnly="0" labelOnly="1" grandCol="1" outline="0" fieldPosition="0"/>
    </format>
    <format dxfId="2040">
      <pivotArea type="all" dataOnly="0" outline="0" fieldPosition="0"/>
    </format>
    <format dxfId="2039">
      <pivotArea outline="0" collapsedLevelsAreSubtotals="1" fieldPosition="0"/>
    </format>
    <format dxfId="2038">
      <pivotArea type="origin" dataOnly="0" labelOnly="1" outline="0" fieldPosition="0"/>
    </format>
    <format dxfId="2037">
      <pivotArea field="5" type="button" dataOnly="0" labelOnly="1" outline="0"/>
    </format>
    <format dxfId="2036">
      <pivotArea type="topRight" dataOnly="0" labelOnly="1" outline="0" fieldPosition="0"/>
    </format>
    <format dxfId="2035">
      <pivotArea field="13" type="button" dataOnly="0" labelOnly="1" outline="0" axis="axisRow" fieldPosition="1"/>
    </format>
    <format dxfId="2034">
      <pivotArea dataOnly="0" labelOnly="1" fieldPosition="0">
        <references count="1">
          <reference field="13" count="50">
            <x v="0"/>
            <x v="3"/>
            <x v="6"/>
            <x v="8"/>
            <x v="9"/>
            <x v="13"/>
            <x v="14"/>
            <x v="16"/>
            <x v="18"/>
            <x v="20"/>
            <x v="21"/>
            <x v="22"/>
            <x v="23"/>
            <x v="29"/>
            <x v="33"/>
            <x v="35"/>
            <x v="40"/>
            <x v="41"/>
            <x v="42"/>
            <x v="43"/>
            <x v="45"/>
            <x v="46"/>
            <x v="50"/>
            <x v="51"/>
            <x v="52"/>
            <x v="54"/>
            <x v="55"/>
            <x v="57"/>
            <x v="59"/>
            <x v="61"/>
            <x v="72"/>
            <x v="73"/>
            <x v="75"/>
            <x v="78"/>
            <x v="82"/>
            <x v="84"/>
            <x v="85"/>
            <x v="87"/>
            <x v="90"/>
            <x v="91"/>
            <x v="93"/>
            <x v="95"/>
            <x v="97"/>
            <x v="101"/>
            <x v="102"/>
            <x v="104"/>
            <x v="108"/>
            <x v="109"/>
            <x v="110"/>
            <x v="113"/>
          </reference>
        </references>
      </pivotArea>
    </format>
    <format dxfId="2033">
      <pivotArea dataOnly="0" labelOnly="1" fieldPosition="0">
        <references count="1">
          <reference field="13" count="32">
            <x v="114"/>
            <x v="116"/>
            <x v="120"/>
            <x v="122"/>
            <x v="125"/>
            <x v="128"/>
            <x v="129"/>
            <x v="130"/>
            <x v="134"/>
            <x v="135"/>
            <x v="137"/>
            <x v="140"/>
            <x v="141"/>
            <x v="142"/>
            <x v="143"/>
            <x v="145"/>
            <x v="148"/>
            <x v="150"/>
            <x v="152"/>
            <x v="153"/>
            <x v="154"/>
            <x v="157"/>
            <x v="158"/>
            <x v="162"/>
            <x v="164"/>
            <x v="165"/>
            <x v="166"/>
            <x v="173"/>
            <x v="177"/>
            <x v="182"/>
            <x v="193"/>
            <x v="196"/>
          </reference>
        </references>
      </pivotArea>
    </format>
    <format dxfId="2032">
      <pivotArea dataOnly="0" labelOnly="1" grandRow="1" outline="0" fieldPosition="0"/>
    </format>
    <format dxfId="2031">
      <pivotArea dataOnly="0" labelOnly="1" grandCol="1" outline="0" fieldPosition="0"/>
    </format>
    <format dxfId="2030">
      <pivotArea grandRow="1" outline="0" collapsedLevelsAreSubtotals="1" fieldPosition="0"/>
    </format>
    <format dxfId="2029">
      <pivotArea dataOnly="0" labelOnly="1" grandRow="1" outline="0" fieldPosition="0"/>
    </format>
    <format dxfId="2028">
      <pivotArea field="13" type="button" dataOnly="0" labelOnly="1" outline="0" axis="axisRow" fieldPosition="1"/>
    </format>
    <format dxfId="2027">
      <pivotArea outline="0" collapsedLevelsAreSubtotals="1" fieldPosition="0"/>
    </format>
    <format dxfId="2026">
      <pivotArea field="3" dataOnly="0" grandCol="1" outline="0" axis="axisPage" fieldPosition="0">
        <references count="1">
          <reference field="3" count="1" selected="0">
            <x v="1"/>
          </reference>
        </references>
      </pivotArea>
    </format>
    <format dxfId="2025">
      <pivotArea field="3" dataOnly="0" grandCol="1" outline="0" axis="axisPage" fieldPosition="0">
        <references count="1">
          <reference field="3" count="1" selected="0">
            <x v="1"/>
          </reference>
        </references>
      </pivotArea>
    </format>
  </formats>
  <pivotTableStyleInfo name="PivotStyleLight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Tableau croisé dynamique2" cacheId="120" applyNumberFormats="0" applyBorderFormats="0" applyFontFormats="0" applyPatternFormats="0" applyAlignmentFormats="0" applyWidthHeightFormats="1" dataCaption="Valeurs" updatedVersion="6" minRefreshableVersion="3" useAutoFormatting="1" itemPrintTitles="1" mergeItem="1" createdVersion="6" indent="0" outline="1" outlineData="1" multipleFieldFilters="0" colHeaderCaption="Éti">
  <location ref="A3:E8" firstHeaderRow="1" firstDataRow="2" firstDataCol="1"/>
  <pivotFields count="30">
    <pivotField numFmtId="14" showAll="0"/>
    <pivotField showAll="0"/>
    <pivotField showAll="0"/>
    <pivotField dataField="1" showAll="0"/>
    <pivotField showAll="0"/>
    <pivotField showAll="0" sortType="descending" defaultSubtotal="0">
      <items count="6">
        <item x="0"/>
        <item m="1" x="5"/>
        <item x="3"/>
        <item x="2"/>
        <item x="1"/>
        <item x="4"/>
      </items>
    </pivotField>
    <pivotField showAll="0"/>
    <pivotField showAll="0"/>
    <pivotField showAll="0"/>
    <pivotField showAll="0"/>
    <pivotField showAll="0">
      <items count="14">
        <item x="4"/>
        <item x="3"/>
        <item x="0"/>
        <item m="1" x="12"/>
        <item x="1"/>
        <item x="9"/>
        <item x="6"/>
        <item x="10"/>
        <item x="8"/>
        <item x="5"/>
        <item x="11"/>
        <item x="7"/>
        <item x="2"/>
        <item t="default"/>
      </items>
    </pivotField>
    <pivotField showAll="0"/>
    <pivotField showAll="0"/>
    <pivotField showAll="0">
      <items count="406">
        <item m="1" x="245"/>
        <item m="1" x="266"/>
        <item m="1" x="267"/>
        <item m="1" x="295"/>
        <item m="1" x="286"/>
        <item m="1" x="335"/>
        <item m="1" x="258"/>
        <item m="1" x="382"/>
        <item m="1" x="210"/>
        <item m="1" x="330"/>
        <item m="1" x="391"/>
        <item m="1" x="355"/>
        <item m="1" x="347"/>
        <item m="1" x="351"/>
        <item m="1" x="306"/>
        <item m="1" x="378"/>
        <item m="1" x="207"/>
        <item m="1" x="375"/>
        <item m="1" x="230"/>
        <item m="1" x="298"/>
        <item m="1" x="348"/>
        <item m="1" x="398"/>
        <item m="1" x="279"/>
        <item m="1" x="247"/>
        <item m="1" x="301"/>
        <item m="1" x="275"/>
        <item m="1" x="339"/>
        <item m="1" x="369"/>
        <item m="1" x="324"/>
        <item m="1" x="368"/>
        <item m="1" x="310"/>
        <item m="1" x="352"/>
        <item m="1" x="311"/>
        <item m="1" x="314"/>
        <item m="1" x="218"/>
        <item m="1" x="212"/>
        <item m="1" x="251"/>
        <item m="1" x="262"/>
        <item m="1" x="404"/>
        <item m="1" x="345"/>
        <item m="1" x="332"/>
        <item m="1" x="365"/>
        <item m="1" x="257"/>
        <item m="1" x="386"/>
        <item m="1" x="308"/>
        <item m="1" x="227"/>
        <item m="1" x="387"/>
        <item m="1" x="222"/>
        <item m="1" x="359"/>
        <item m="1" x="336"/>
        <item m="1" x="380"/>
        <item m="1" x="305"/>
        <item m="1" x="223"/>
        <item m="1" x="307"/>
        <item m="1" x="377"/>
        <item m="1" x="367"/>
        <item m="1" x="238"/>
        <item m="1" x="237"/>
        <item m="1" x="342"/>
        <item m="1" x="327"/>
        <item m="1" x="213"/>
        <item m="1" x="319"/>
        <item m="1" x="211"/>
        <item m="1" x="240"/>
        <item m="1" x="371"/>
        <item m="1" x="401"/>
        <item m="1" x="350"/>
        <item m="1" x="374"/>
        <item m="1" x="316"/>
        <item m="1" x="259"/>
        <item m="1" x="357"/>
        <item m="1" x="236"/>
        <item m="1" x="253"/>
        <item m="1" x="270"/>
        <item m="1" x="322"/>
        <item m="1" x="393"/>
        <item m="1" x="341"/>
        <item m="1" x="337"/>
        <item m="1" x="280"/>
        <item m="1" x="291"/>
        <item m="1" x="349"/>
        <item m="1" x="274"/>
        <item m="1" x="317"/>
        <item m="1" x="372"/>
        <item m="1" x="242"/>
        <item m="1" x="402"/>
        <item m="1" x="219"/>
        <item m="1" x="284"/>
        <item m="1" x="392"/>
        <item m="1" x="241"/>
        <item m="1" x="243"/>
        <item m="1" x="285"/>
        <item m="1" x="304"/>
        <item m="1" x="264"/>
        <item m="1" x="292"/>
        <item m="1" x="226"/>
        <item m="1" x="209"/>
        <item m="1" x="363"/>
        <item m="1" x="254"/>
        <item m="1" x="397"/>
        <item m="1" x="370"/>
        <item m="1" x="360"/>
        <item m="1" x="376"/>
        <item m="1" x="356"/>
        <item m="1" x="229"/>
        <item m="1" x="320"/>
        <item m="1" x="297"/>
        <item m="1" x="323"/>
        <item m="1" x="394"/>
        <item m="1" x="326"/>
        <item m="1" x="299"/>
        <item m="1" x="255"/>
        <item m="1" x="228"/>
        <item m="1" x="309"/>
        <item m="1" x="313"/>
        <item m="1" x="249"/>
        <item m="1" x="333"/>
        <item m="1" x="315"/>
        <item m="1" x="343"/>
        <item m="1" x="273"/>
        <item m="1" x="288"/>
        <item m="1" x="379"/>
        <item m="1" x="244"/>
        <item m="1" x="389"/>
        <item m="1" x="283"/>
        <item m="1" x="353"/>
        <item m="1" x="208"/>
        <item m="1" x="362"/>
        <item m="1" x="334"/>
        <item m="1" x="338"/>
        <item m="1" x="282"/>
        <item m="1" x="381"/>
        <item m="1" x="269"/>
        <item m="1" x="296"/>
        <item m="1" x="235"/>
        <item m="1" x="271"/>
        <item m="1" x="233"/>
        <item m="1" x="403"/>
        <item m="1" x="385"/>
        <item m="1" x="399"/>
        <item m="1" x="373"/>
        <item m="1" x="328"/>
        <item m="1" x="344"/>
        <item m="1" x="246"/>
        <item m="1" x="215"/>
        <item m="1" x="231"/>
        <item m="1" x="302"/>
        <item m="1" x="361"/>
        <item m="1" x="265"/>
        <item m="1" x="256"/>
        <item m="1" x="268"/>
        <item m="1" x="250"/>
        <item m="1" x="220"/>
        <item m="1" x="340"/>
        <item m="1" x="278"/>
        <item m="1" x="224"/>
        <item m="1" x="248"/>
        <item m="1" x="346"/>
        <item m="1" x="287"/>
        <item m="1" x="303"/>
        <item m="1" x="300"/>
        <item m="1" x="293"/>
        <item m="1" x="289"/>
        <item m="1" x="290"/>
        <item m="1" x="216"/>
        <item m="1" x="214"/>
        <item m="1" x="281"/>
        <item m="1" x="388"/>
        <item m="1" x="396"/>
        <item m="1" x="261"/>
        <item m="1" x="232"/>
        <item m="1" x="252"/>
        <item m="1" x="358"/>
        <item m="1" x="276"/>
        <item m="1" x="234"/>
        <item m="1" x="395"/>
        <item m="1" x="364"/>
        <item m="1" x="321"/>
        <item m="1" x="331"/>
        <item m="1" x="239"/>
        <item m="1" x="390"/>
        <item m="1" x="221"/>
        <item m="1" x="263"/>
        <item m="1" x="312"/>
        <item m="1" x="400"/>
        <item m="1" x="217"/>
        <item m="1" x="272"/>
        <item m="1" x="366"/>
        <item m="1" x="383"/>
        <item m="1" x="294"/>
        <item m="1" x="277"/>
        <item m="1" x="260"/>
        <item m="1" x="329"/>
        <item m="1" x="384"/>
        <item m="1" x="225"/>
        <item m="1" x="354"/>
        <item m="1" x="318"/>
        <item m="1" x="3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t="default"/>
      </items>
    </pivotField>
    <pivotField numFmtId="14" showAll="0"/>
    <pivotField numFmtId="165" showAll="0"/>
    <pivotField axis="axisRow" showAll="0">
      <items count="4">
        <item x="1"/>
        <item x="0"/>
        <item x="2"/>
        <item t="default"/>
      </items>
    </pivotField>
    <pivotField showAll="0"/>
    <pivotField showAll="0"/>
    <pivotField axis="axisCol" showAll="0">
      <items count="4">
        <item x="0"/>
        <item x="1"/>
        <item x="2"/>
        <item t="default"/>
      </items>
    </pivotField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/>
    <pivotField showAll="0" defaultSubtotal="0"/>
    <pivotField showAll="0" defaultSubtotal="0"/>
    <pivotField showAll="0" defaultSubtotal="0"/>
  </pivotFields>
  <rowFields count="1">
    <field x="16"/>
  </rowFields>
  <rowItems count="4">
    <i>
      <x/>
    </i>
    <i>
      <x v="1"/>
    </i>
    <i>
      <x v="2"/>
    </i>
    <i t="grand">
      <x/>
    </i>
  </rowItems>
  <colFields count="1">
    <field x="19"/>
  </colFields>
  <colItems count="4">
    <i>
      <x/>
    </i>
    <i>
      <x v="1"/>
    </i>
    <i>
      <x v="2"/>
    </i>
    <i t="grand">
      <x/>
    </i>
  </colItems>
  <dataFields count="1">
    <dataField name="Effectif " fld="3" baseField="19" baseItem="0"/>
  </dataFields>
  <formats count="20">
    <format dxfId="1970">
      <pivotArea type="all" dataOnly="0" outline="0" fieldPosition="0"/>
    </format>
    <format dxfId="1969">
      <pivotArea outline="0" collapsedLevelsAreSubtotals="1" fieldPosition="0"/>
    </format>
    <format dxfId="1968">
      <pivotArea type="origin" dataOnly="0" labelOnly="1" outline="0" fieldPosition="0"/>
    </format>
    <format dxfId="1967">
      <pivotArea field="5" type="button" dataOnly="0" labelOnly="1" outline="0"/>
    </format>
    <format dxfId="1966">
      <pivotArea type="topRight" dataOnly="0" labelOnly="1" outline="0" fieldPosition="0"/>
    </format>
    <format dxfId="1965">
      <pivotArea field="13" type="button" dataOnly="0" labelOnly="1" outline="0"/>
    </format>
    <format dxfId="1964">
      <pivotArea dataOnly="0" labelOnly="1" grandRow="1" outline="0" fieldPosition="0"/>
    </format>
    <format dxfId="1963">
      <pivotArea dataOnly="0" labelOnly="1" grandCol="1" outline="0" fieldPosition="0"/>
    </format>
    <format dxfId="1962">
      <pivotArea type="all" dataOnly="0" outline="0" fieldPosition="0"/>
    </format>
    <format dxfId="1961">
      <pivotArea outline="0" collapsedLevelsAreSubtotals="1" fieldPosition="0"/>
    </format>
    <format dxfId="1960">
      <pivotArea type="origin" dataOnly="0" labelOnly="1" outline="0" fieldPosition="0"/>
    </format>
    <format dxfId="1959">
      <pivotArea field="5" type="button" dataOnly="0" labelOnly="1" outline="0"/>
    </format>
    <format dxfId="1958">
      <pivotArea type="topRight" dataOnly="0" labelOnly="1" outline="0" fieldPosition="0"/>
    </format>
    <format dxfId="1957">
      <pivotArea field="13" type="button" dataOnly="0" labelOnly="1" outline="0"/>
    </format>
    <format dxfId="1956">
      <pivotArea dataOnly="0" labelOnly="1" grandRow="1" outline="0" fieldPosition="0"/>
    </format>
    <format dxfId="1955">
      <pivotArea dataOnly="0" labelOnly="1" grandCol="1" outline="0" fieldPosition="0"/>
    </format>
    <format dxfId="1954">
      <pivotArea grandRow="1" outline="0" collapsedLevelsAreSubtotals="1" fieldPosition="0"/>
    </format>
    <format dxfId="1953">
      <pivotArea dataOnly="0" labelOnly="1" grandRow="1" outline="0" fieldPosition="0"/>
    </format>
    <format dxfId="1952">
      <pivotArea field="13" type="button" dataOnly="0" labelOnly="1" outline="0"/>
    </format>
    <format dxfId="1951">
      <pivotArea outline="0" collapsedLevelsAreSubtotals="1" fieldPosition="0"/>
    </format>
  </formats>
  <pivotTableStyleInfo name="PivotStyleLight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2000000}" name="Tableau croisé dynamique7" cacheId="120" applyNumberFormats="0" applyBorderFormats="0" applyFontFormats="0" applyPatternFormats="0" applyAlignmentFormats="0" applyWidthHeightFormats="1" dataCaption="Valeurs" updatedVersion="6" minRefreshableVersion="3" useAutoFormatting="1" itemPrintTitles="1" mergeItem="1" createdVersion="6" indent="0" outline="1" outlineData="1" multipleFieldFilters="0" colHeaderCaption="Éti">
  <location ref="G9:H217" firstHeaderRow="1" firstDataRow="1" firstDataCol="1"/>
  <pivotFields count="30">
    <pivotField numFmtId="14" showAll="0"/>
    <pivotField showAll="0"/>
    <pivotField showAll="0"/>
    <pivotField dataField="1" showAll="0"/>
    <pivotField showAll="0"/>
    <pivotField showAll="0" sortType="descending" defaultSubtotal="0">
      <items count="6">
        <item x="0"/>
        <item m="1" x="5"/>
        <item x="3"/>
        <item x="2"/>
        <item x="1"/>
        <item x="4"/>
      </items>
    </pivotField>
    <pivotField showAll="0"/>
    <pivotField showAll="0"/>
    <pivotField showAll="0"/>
    <pivotField showAll="0"/>
    <pivotField showAll="0">
      <items count="14">
        <item x="4"/>
        <item x="3"/>
        <item x="0"/>
        <item m="1" x="12"/>
        <item x="1"/>
        <item x="9"/>
        <item x="6"/>
        <item x="10"/>
        <item x="8"/>
        <item x="5"/>
        <item x="11"/>
        <item x="7"/>
        <item x="2"/>
        <item t="default"/>
      </items>
    </pivotField>
    <pivotField showAll="0"/>
    <pivotField showAll="0"/>
    <pivotField axis="axisRow" showAll="0">
      <items count="406">
        <item m="1" x="245"/>
        <item m="1" x="266"/>
        <item m="1" x="267"/>
        <item m="1" x="295"/>
        <item m="1" x="286"/>
        <item m="1" x="335"/>
        <item m="1" x="258"/>
        <item m="1" x="382"/>
        <item m="1" x="210"/>
        <item m="1" x="330"/>
        <item m="1" x="391"/>
        <item m="1" x="355"/>
        <item m="1" x="347"/>
        <item m="1" x="351"/>
        <item m="1" x="306"/>
        <item m="1" x="378"/>
        <item m="1" x="207"/>
        <item m="1" x="375"/>
        <item m="1" x="230"/>
        <item m="1" x="298"/>
        <item m="1" x="348"/>
        <item m="1" x="398"/>
        <item m="1" x="279"/>
        <item m="1" x="247"/>
        <item m="1" x="301"/>
        <item m="1" x="275"/>
        <item m="1" x="339"/>
        <item m="1" x="369"/>
        <item m="1" x="324"/>
        <item m="1" x="368"/>
        <item m="1" x="310"/>
        <item m="1" x="352"/>
        <item m="1" x="311"/>
        <item m="1" x="314"/>
        <item m="1" x="218"/>
        <item m="1" x="212"/>
        <item m="1" x="251"/>
        <item m="1" x="262"/>
        <item m="1" x="404"/>
        <item m="1" x="345"/>
        <item m="1" x="332"/>
        <item m="1" x="365"/>
        <item m="1" x="257"/>
        <item m="1" x="386"/>
        <item m="1" x="308"/>
        <item m="1" x="227"/>
        <item m="1" x="387"/>
        <item m="1" x="222"/>
        <item m="1" x="359"/>
        <item m="1" x="336"/>
        <item m="1" x="380"/>
        <item m="1" x="305"/>
        <item m="1" x="223"/>
        <item m="1" x="307"/>
        <item m="1" x="377"/>
        <item m="1" x="367"/>
        <item m="1" x="238"/>
        <item m="1" x="237"/>
        <item m="1" x="342"/>
        <item m="1" x="327"/>
        <item m="1" x="213"/>
        <item m="1" x="319"/>
        <item m="1" x="211"/>
        <item m="1" x="240"/>
        <item m="1" x="371"/>
        <item m="1" x="401"/>
        <item m="1" x="350"/>
        <item m="1" x="374"/>
        <item m="1" x="316"/>
        <item m="1" x="259"/>
        <item m="1" x="357"/>
        <item m="1" x="236"/>
        <item m="1" x="253"/>
        <item m="1" x="270"/>
        <item m="1" x="322"/>
        <item m="1" x="393"/>
        <item m="1" x="341"/>
        <item m="1" x="337"/>
        <item m="1" x="280"/>
        <item m="1" x="291"/>
        <item m="1" x="349"/>
        <item m="1" x="274"/>
        <item m="1" x="317"/>
        <item m="1" x="372"/>
        <item m="1" x="242"/>
        <item m="1" x="402"/>
        <item m="1" x="219"/>
        <item m="1" x="284"/>
        <item m="1" x="392"/>
        <item m="1" x="241"/>
        <item m="1" x="243"/>
        <item m="1" x="285"/>
        <item m="1" x="304"/>
        <item m="1" x="264"/>
        <item m="1" x="292"/>
        <item m="1" x="226"/>
        <item m="1" x="209"/>
        <item m="1" x="363"/>
        <item m="1" x="254"/>
        <item m="1" x="397"/>
        <item m="1" x="370"/>
        <item m="1" x="360"/>
        <item m="1" x="376"/>
        <item m="1" x="356"/>
        <item m="1" x="229"/>
        <item m="1" x="320"/>
        <item m="1" x="297"/>
        <item m="1" x="323"/>
        <item m="1" x="394"/>
        <item m="1" x="326"/>
        <item m="1" x="299"/>
        <item m="1" x="255"/>
        <item m="1" x="228"/>
        <item m="1" x="309"/>
        <item m="1" x="313"/>
        <item m="1" x="249"/>
        <item m="1" x="333"/>
        <item m="1" x="315"/>
        <item m="1" x="343"/>
        <item m="1" x="273"/>
        <item m="1" x="288"/>
        <item m="1" x="379"/>
        <item m="1" x="244"/>
        <item m="1" x="389"/>
        <item m="1" x="283"/>
        <item m="1" x="353"/>
        <item m="1" x="208"/>
        <item m="1" x="362"/>
        <item m="1" x="334"/>
        <item m="1" x="338"/>
        <item m="1" x="282"/>
        <item m="1" x="381"/>
        <item m="1" x="269"/>
        <item m="1" x="296"/>
        <item m="1" x="235"/>
        <item m="1" x="271"/>
        <item m="1" x="233"/>
        <item m="1" x="403"/>
        <item m="1" x="385"/>
        <item m="1" x="399"/>
        <item m="1" x="373"/>
        <item m="1" x="328"/>
        <item m="1" x="344"/>
        <item m="1" x="246"/>
        <item m="1" x="215"/>
        <item m="1" x="231"/>
        <item m="1" x="302"/>
        <item m="1" x="361"/>
        <item m="1" x="265"/>
        <item m="1" x="256"/>
        <item m="1" x="268"/>
        <item m="1" x="250"/>
        <item m="1" x="220"/>
        <item m="1" x="340"/>
        <item m="1" x="278"/>
        <item m="1" x="224"/>
        <item m="1" x="248"/>
        <item m="1" x="346"/>
        <item m="1" x="287"/>
        <item m="1" x="303"/>
        <item m="1" x="300"/>
        <item m="1" x="293"/>
        <item m="1" x="289"/>
        <item m="1" x="290"/>
        <item m="1" x="216"/>
        <item m="1" x="214"/>
        <item m="1" x="281"/>
        <item m="1" x="388"/>
        <item m="1" x="396"/>
        <item m="1" x="261"/>
        <item m="1" x="232"/>
        <item m="1" x="252"/>
        <item m="1" x="358"/>
        <item m="1" x="276"/>
        <item m="1" x="234"/>
        <item m="1" x="395"/>
        <item m="1" x="364"/>
        <item m="1" x="321"/>
        <item m="1" x="331"/>
        <item m="1" x="239"/>
        <item m="1" x="390"/>
        <item m="1" x="221"/>
        <item m="1" x="263"/>
        <item m="1" x="312"/>
        <item m="1" x="400"/>
        <item m="1" x="217"/>
        <item m="1" x="272"/>
        <item m="1" x="366"/>
        <item m="1" x="383"/>
        <item m="1" x="294"/>
        <item m="1" x="277"/>
        <item m="1" x="260"/>
        <item m="1" x="329"/>
        <item m="1" x="384"/>
        <item m="1" x="225"/>
        <item m="1" x="354"/>
        <item m="1" x="318"/>
        <item m="1" x="3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t="default"/>
      </items>
    </pivotField>
    <pivotField numFmtId="14" showAll="0"/>
    <pivotField numFmtId="165" showAll="0"/>
    <pivotField showAll="0"/>
    <pivotField showAll="0"/>
    <pivotField showAll="0"/>
    <pivotField showAl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/>
    <pivotField showAll="0" defaultSubtotal="0"/>
    <pivotField showAll="0" defaultSubtotal="0"/>
    <pivotField showAll="0" defaultSubtotal="0"/>
  </pivotFields>
  <rowFields count="1">
    <field x="13"/>
  </rowFields>
  <rowItems count="208"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 t="grand">
      <x/>
    </i>
  </rowItems>
  <colItems count="1">
    <i/>
  </colItems>
  <dataFields count="1">
    <dataField name="Somme de Effectif Physique" fld="3" baseField="0" baseItem="0"/>
  </dataFields>
  <formats count="20">
    <format dxfId="1990">
      <pivotArea type="all" dataOnly="0" outline="0" fieldPosition="0"/>
    </format>
    <format dxfId="1989">
      <pivotArea outline="0" collapsedLevelsAreSubtotals="1" fieldPosition="0"/>
    </format>
    <format dxfId="1988">
      <pivotArea type="origin" dataOnly="0" labelOnly="1" outline="0" fieldPosition="0"/>
    </format>
    <format dxfId="1987">
      <pivotArea field="5" type="button" dataOnly="0" labelOnly="1" outline="0"/>
    </format>
    <format dxfId="1986">
      <pivotArea type="topRight" dataOnly="0" labelOnly="1" outline="0" fieldPosition="0"/>
    </format>
    <format dxfId="1985">
      <pivotArea field="13" type="button" dataOnly="0" labelOnly="1" outline="0" axis="axisRow" fieldPosition="0"/>
    </format>
    <format dxfId="1984">
      <pivotArea dataOnly="0" labelOnly="1" grandRow="1" outline="0" fieldPosition="0"/>
    </format>
    <format dxfId="1983">
      <pivotArea dataOnly="0" labelOnly="1" grandCol="1" outline="0" fieldPosition="0"/>
    </format>
    <format dxfId="1982">
      <pivotArea type="all" dataOnly="0" outline="0" fieldPosition="0"/>
    </format>
    <format dxfId="1981">
      <pivotArea outline="0" collapsedLevelsAreSubtotals="1" fieldPosition="0"/>
    </format>
    <format dxfId="1980">
      <pivotArea type="origin" dataOnly="0" labelOnly="1" outline="0" fieldPosition="0"/>
    </format>
    <format dxfId="1979">
      <pivotArea field="5" type="button" dataOnly="0" labelOnly="1" outline="0"/>
    </format>
    <format dxfId="1978">
      <pivotArea type="topRight" dataOnly="0" labelOnly="1" outline="0" fieldPosition="0"/>
    </format>
    <format dxfId="1977">
      <pivotArea field="13" type="button" dataOnly="0" labelOnly="1" outline="0" axis="axisRow" fieldPosition="0"/>
    </format>
    <format dxfId="1976">
      <pivotArea dataOnly="0" labelOnly="1" grandRow="1" outline="0" fieldPosition="0"/>
    </format>
    <format dxfId="1975">
      <pivotArea dataOnly="0" labelOnly="1" grandCol="1" outline="0" fieldPosition="0"/>
    </format>
    <format dxfId="1974">
      <pivotArea grandRow="1" outline="0" collapsedLevelsAreSubtotals="1" fieldPosition="0"/>
    </format>
    <format dxfId="1973">
      <pivotArea dataOnly="0" labelOnly="1" grandRow="1" outline="0" fieldPosition="0"/>
    </format>
    <format dxfId="1972">
      <pivotArea field="13" type="button" dataOnly="0" labelOnly="1" outline="0" axis="axisRow" fieldPosition="0"/>
    </format>
    <format dxfId="1971">
      <pivotArea outline="0" collapsedLevelsAreSubtotals="1" fieldPosition="0"/>
    </format>
  </formats>
  <pivotTableStyleInfo name="PivotStyleLight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1000000}" name="Tableau croisé dynamique4" cacheId="12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G3:I5" firstHeaderRow="1" firstDataRow="2" firstDataCol="1"/>
  <pivotFields count="30">
    <pivotField dataField="1" numFmtId="14" showAll="0"/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numFmtId="165" showAll="0"/>
    <pivotField showAll="0"/>
    <pivotField showAll="0"/>
    <pivotField showAll="0"/>
    <pivotField showAl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/>
    <pivotField showAll="0" defaultSubtotal="0"/>
    <pivotField showAll="0" defaultSubtotal="0"/>
    <pivotField showAll="0" defaultSubtotal="0"/>
  </pivotFields>
  <rowItems count="1">
    <i/>
  </rowItems>
  <colFields count="1">
    <field x="3"/>
  </colFields>
  <colItems count="2">
    <i>
      <x v="1"/>
    </i>
    <i t="grand">
      <x/>
    </i>
  </colItems>
  <dataFields count="1">
    <dataField name="Nombre de Date Embauche" fld="0" subtotal="count" baseField="0" baseItem="0"/>
  </dataFields>
  <pivotTableStyleInfo name="PivotStyleLight16" showRowHeaders="1" showColHeaders="1" showRowStripes="0" showColStripes="0" showLastColumn="1"/>
  <filters count="1">
    <filter fld="2" type="dateBetween" evalOrder="-1" id="36" name="Sortie Physique">
      <autoFilter ref="A1">
        <filterColumn colId="0">
          <customFilters and="1">
            <customFilter operator="greaterThanOrEqual" val="43862"/>
            <customFilter operator="lessThanOrEqual" val="4389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3000000}" name="Tableau croisé dynamique13" cacheId="1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39:T42" firstHeaderRow="1" firstDataRow="3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axis="axisCol" showAll="0">
      <items count="7">
        <item x="4"/>
        <item x="1"/>
        <item x="2"/>
        <item x="3"/>
        <item m="1" x="5"/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numFmtId="165" showAll="0"/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dataField="1"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Fields count="2">
    <field x="5"/>
    <field x="16"/>
  </colFields>
  <colItems count="11">
    <i>
      <x v="1"/>
      <x/>
    </i>
    <i r="1">
      <x v="1"/>
    </i>
    <i t="default">
      <x v="1"/>
    </i>
    <i>
      <x v="2"/>
      <x/>
    </i>
    <i t="default">
      <x v="2"/>
    </i>
    <i>
      <x v="3"/>
      <x/>
    </i>
    <i t="default">
      <x v="3"/>
    </i>
    <i>
      <x v="5"/>
      <x/>
    </i>
    <i r="1">
      <x v="1"/>
    </i>
    <i t="default">
      <x v="5"/>
    </i>
    <i t="grand">
      <x/>
    </i>
  </colItems>
  <pageFields count="1">
    <pageField fld="3" item="1" hier="-1"/>
  </pageFields>
  <dataFields count="1">
    <dataField name="Somme de E.T.P." fld="25" showDataAs="percentOfTota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8000000}" name="Tableau croisé dynamique7" cacheId="1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10:N12" firstHeaderRow="1" firstDataRow="2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axis="axisCol" showAll="0">
      <items count="7">
        <item x="4"/>
        <item x="1"/>
        <item x="2"/>
        <item x="3"/>
        <item m="1" x="5"/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numFmtId="165" showAll="0"/>
    <pivotField showAll="0"/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dataField="1"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Fields count="1">
    <field x="5"/>
  </colFields>
  <colItems count="5">
    <i>
      <x v="1"/>
    </i>
    <i>
      <x v="2"/>
    </i>
    <i>
      <x v="3"/>
    </i>
    <i>
      <x v="5"/>
    </i>
    <i t="grand">
      <x/>
    </i>
  </colItems>
  <pageFields count="1">
    <pageField fld="3" item="1" hier="-1"/>
  </pageFields>
  <dataFields count="1">
    <dataField name="Somme de E.T.P." fld="2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9000000}" name="Tableau croisé dynamique9" cacheId="1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3:N5" firstHeaderRow="1" firstDataRow="2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axis="axisCol" showAll="0">
      <items count="7">
        <item x="4"/>
        <item x="1"/>
        <item x="2"/>
        <item x="3"/>
        <item m="1" x="5"/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dataField="1" showAll="0"/>
    <pivotField showAll="0"/>
    <pivotField numFmtId="165" showAll="0"/>
    <pivotField showAll="0"/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Fields count="1">
    <field x="5"/>
  </colFields>
  <colItems count="5">
    <i>
      <x v="1"/>
    </i>
    <i>
      <x v="2"/>
    </i>
    <i>
      <x v="3"/>
    </i>
    <i>
      <x v="5"/>
    </i>
    <i t="grand">
      <x/>
    </i>
  </colItems>
  <pageFields count="1">
    <pageField fld="3" item="1" hier="-1"/>
  </pageFields>
  <dataFields count="1">
    <dataField name="Nombre de Nom  Prénom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1" cacheId="1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4" firstHeaderRow="1" firstDataRow="1" firstDataCol="0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dataField="1" showAll="0"/>
    <pivotField showAll="0"/>
    <pivotField numFmtId="165" showAll="0"/>
    <pivotField showAll="0"/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Items count="1">
    <i/>
  </colItems>
  <pageFields count="1">
    <pageField fld="3" item="1" hier="-1"/>
  </pageFields>
  <dataFields count="1">
    <dataField name="Nombre de Nom  Prénom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2000000}" name="Tableau croisé dynamique12" cacheId="1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24:T27" firstHeaderRow="1" firstDataRow="3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dataField="1" showAll="0">
      <items count="3">
        <item x="1"/>
        <item x="0"/>
        <item t="default"/>
      </items>
    </pivotField>
    <pivotField showAll="0"/>
    <pivotField axis="axisCol" showAll="0">
      <items count="7">
        <item x="4"/>
        <item x="1"/>
        <item x="2"/>
        <item x="3"/>
        <item m="1" x="5"/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numFmtId="165" showAll="0"/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Fields count="2">
    <field x="5"/>
    <field x="16"/>
  </colFields>
  <colItems count="11">
    <i>
      <x v="1"/>
      <x/>
    </i>
    <i r="1">
      <x v="1"/>
    </i>
    <i t="default">
      <x v="1"/>
    </i>
    <i>
      <x v="2"/>
      <x/>
    </i>
    <i t="default">
      <x v="2"/>
    </i>
    <i>
      <x v="3"/>
      <x/>
    </i>
    <i t="default">
      <x v="3"/>
    </i>
    <i>
      <x v="5"/>
      <x/>
    </i>
    <i r="1">
      <x v="1"/>
    </i>
    <i t="default">
      <x v="5"/>
    </i>
    <i t="grand">
      <x/>
    </i>
  </colItems>
  <pageFields count="1">
    <pageField fld="3" item="1" hier="-1"/>
  </pageFields>
  <dataFields count="1">
    <dataField name="Somme de Effectif Physique" fld="3" showDataAs="percentOfTota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4000000}" name="Tableau croisé dynamique14" cacheId="1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32:T35" firstHeaderRow="1" firstDataRow="3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axis="axisCol" showAll="0">
      <items count="7">
        <item x="4"/>
        <item x="1"/>
        <item x="2"/>
        <item x="3"/>
        <item m="1" x="5"/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numFmtId="165" showAll="0"/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dataField="1"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Fields count="2">
    <field x="5"/>
    <field x="16"/>
  </colFields>
  <colItems count="11">
    <i>
      <x v="1"/>
      <x/>
    </i>
    <i r="1">
      <x v="1"/>
    </i>
    <i t="default">
      <x v="1"/>
    </i>
    <i>
      <x v="2"/>
      <x/>
    </i>
    <i t="default">
      <x v="2"/>
    </i>
    <i>
      <x v="3"/>
      <x/>
    </i>
    <i t="default">
      <x v="3"/>
    </i>
    <i>
      <x v="5"/>
      <x/>
    </i>
    <i r="1">
      <x v="1"/>
    </i>
    <i t="default">
      <x v="5"/>
    </i>
    <i t="grand">
      <x/>
    </i>
  </colItems>
  <pageFields count="1">
    <pageField fld="3" item="1" hier="-1"/>
  </pageFields>
  <dataFields count="1">
    <dataField name="Somme de E.T.P." fld="2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1000000}" name="Tableau croisé dynamique11" cacheId="1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17:T20" firstHeaderRow="1" firstDataRow="3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dataField="1" showAll="0">
      <items count="3">
        <item x="1"/>
        <item x="0"/>
        <item t="default"/>
      </items>
    </pivotField>
    <pivotField showAll="0"/>
    <pivotField axis="axisCol" showAll="0">
      <items count="7">
        <item x="4"/>
        <item x="1"/>
        <item x="2"/>
        <item x="3"/>
        <item m="1" x="5"/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numFmtId="165" showAll="0"/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Fields count="2">
    <field x="5"/>
    <field x="16"/>
  </colFields>
  <colItems count="11">
    <i>
      <x v="1"/>
      <x/>
    </i>
    <i r="1">
      <x v="1"/>
    </i>
    <i t="default">
      <x v="1"/>
    </i>
    <i>
      <x v="2"/>
      <x/>
    </i>
    <i t="default">
      <x v="2"/>
    </i>
    <i>
      <x v="3"/>
      <x/>
    </i>
    <i t="default">
      <x v="3"/>
    </i>
    <i>
      <x v="5"/>
      <x/>
    </i>
    <i r="1">
      <x v="1"/>
    </i>
    <i t="default">
      <x v="5"/>
    </i>
    <i t="grand">
      <x/>
    </i>
  </colItems>
  <pageFields count="1">
    <pageField fld="3" item="1" hier="-1"/>
  </pageFields>
  <dataFields count="1">
    <dataField name="Somme de Effectif Physiqu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6000000}" name="Tableau croisé dynamique5" cacheId="1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3:G5" firstHeaderRow="1" firstDataRow="2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dataField="1" showAll="0"/>
    <pivotField showAll="0"/>
    <pivotField numFmtId="165" showAll="0"/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Fields count="1">
    <field x="16"/>
  </colFields>
  <colItems count="3">
    <i>
      <x/>
    </i>
    <i>
      <x v="1"/>
    </i>
    <i t="grand">
      <x/>
    </i>
  </colItems>
  <pageFields count="1">
    <pageField fld="3" item="1" hier="-1"/>
  </pageFields>
  <dataFields count="1">
    <dataField name="Nombre de Nom  Prénom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7000000}" name="Tableau croisé dynamique6" cacheId="1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10:G12" firstHeaderRow="1" firstDataRow="2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numFmtId="165" showAll="0"/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dataField="1"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Fields count="1">
    <field x="16"/>
  </colFields>
  <colItems count="3">
    <i>
      <x/>
    </i>
    <i>
      <x v="1"/>
    </i>
    <i t="grand">
      <x/>
    </i>
  </colItems>
  <pageFields count="1">
    <pageField fld="3" item="1" hier="-1"/>
  </pageFields>
  <dataFields count="1">
    <dataField name="Somme de E.T.P." fld="2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5000000}" name="Tableau croisé dynamique3" cacheId="1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8:A9" firstHeaderRow="1" firstDataRow="1" firstDataCol="0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numFmtId="165" showAll="0"/>
    <pivotField showAll="0"/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dataField="1"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Items count="1">
    <i/>
  </colItems>
  <pageFields count="1">
    <pageField fld="3" item="1" hier="-1"/>
  </pageFields>
  <dataFields count="1">
    <dataField name="Somme de E.T.P." fld="2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800-000002000000}" name="Tableau croisé dynamique17" cacheId="12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outline="1" outlineData="1" multipleFieldFilters="0" rowHeaderCaption="Section Analytique" colHeaderCaption="Étiquettes ">
  <location ref="H3:L57" firstHeaderRow="1" firstDataRow="2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axis="axisCol" dataField="1" showAll="0">
      <items count="7">
        <item x="4"/>
        <item x="1"/>
        <item x="2"/>
        <item x="3"/>
        <item m="1" x="5"/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axis="axisRow" showAll="0">
      <items count="406">
        <item m="1" x="245"/>
        <item m="1" x="266"/>
        <item m="1" x="267"/>
        <item m="1" x="295"/>
        <item m="1" x="286"/>
        <item m="1" x="335"/>
        <item m="1" x="258"/>
        <item m="1" x="382"/>
        <item m="1" x="210"/>
        <item m="1" x="330"/>
        <item m="1" x="391"/>
        <item m="1" x="355"/>
        <item m="1" x="347"/>
        <item m="1" x="351"/>
        <item m="1" x="306"/>
        <item m="1" x="378"/>
        <item m="1" x="207"/>
        <item m="1" x="375"/>
        <item m="1" x="230"/>
        <item m="1" x="298"/>
        <item m="1" x="348"/>
        <item m="1" x="398"/>
        <item m="1" x="279"/>
        <item m="1" x="247"/>
        <item m="1" x="301"/>
        <item m="1" x="275"/>
        <item m="1" x="339"/>
        <item m="1" x="369"/>
        <item m="1" x="324"/>
        <item m="1" x="368"/>
        <item m="1" x="310"/>
        <item m="1" x="352"/>
        <item m="1" x="311"/>
        <item m="1" x="314"/>
        <item m="1" x="218"/>
        <item m="1" x="212"/>
        <item m="1" x="251"/>
        <item m="1" x="262"/>
        <item m="1" x="404"/>
        <item m="1" x="345"/>
        <item m="1" x="332"/>
        <item m="1" x="365"/>
        <item m="1" x="257"/>
        <item m="1" x="386"/>
        <item m="1" x="308"/>
        <item m="1" x="227"/>
        <item m="1" x="387"/>
        <item m="1" x="222"/>
        <item m="1" x="359"/>
        <item m="1" x="336"/>
        <item m="1" x="380"/>
        <item m="1" x="305"/>
        <item m="1" x="223"/>
        <item m="1" x="307"/>
        <item m="1" x="377"/>
        <item m="1" x="367"/>
        <item m="1" x="238"/>
        <item m="1" x="237"/>
        <item m="1" x="342"/>
        <item m="1" x="327"/>
        <item m="1" x="213"/>
        <item m="1" x="319"/>
        <item m="1" x="211"/>
        <item m="1" x="240"/>
        <item m="1" x="371"/>
        <item m="1" x="401"/>
        <item m="1" x="350"/>
        <item m="1" x="374"/>
        <item m="1" x="316"/>
        <item m="1" x="259"/>
        <item m="1" x="357"/>
        <item m="1" x="236"/>
        <item m="1" x="253"/>
        <item m="1" x="270"/>
        <item m="1" x="322"/>
        <item m="1" x="393"/>
        <item m="1" x="341"/>
        <item m="1" x="337"/>
        <item m="1" x="280"/>
        <item m="1" x="291"/>
        <item m="1" x="349"/>
        <item m="1" x="274"/>
        <item m="1" x="317"/>
        <item m="1" x="372"/>
        <item m="1" x="242"/>
        <item m="1" x="402"/>
        <item m="1" x="219"/>
        <item m="1" x="284"/>
        <item m="1" x="392"/>
        <item m="1" x="241"/>
        <item m="1" x="243"/>
        <item m="1" x="285"/>
        <item m="1" x="304"/>
        <item m="1" x="264"/>
        <item m="1" x="292"/>
        <item m="1" x="226"/>
        <item m="1" x="209"/>
        <item m="1" x="363"/>
        <item m="1" x="254"/>
        <item m="1" x="397"/>
        <item m="1" x="370"/>
        <item m="1" x="360"/>
        <item m="1" x="376"/>
        <item m="1" x="356"/>
        <item m="1" x="229"/>
        <item m="1" x="320"/>
        <item m="1" x="297"/>
        <item m="1" x="323"/>
        <item m="1" x="394"/>
        <item m="1" x="326"/>
        <item m="1" x="299"/>
        <item m="1" x="255"/>
        <item m="1" x="228"/>
        <item m="1" x="309"/>
        <item m="1" x="313"/>
        <item m="1" x="249"/>
        <item m="1" x="333"/>
        <item m="1" x="315"/>
        <item m="1" x="343"/>
        <item m="1" x="273"/>
        <item m="1" x="288"/>
        <item m="1" x="379"/>
        <item m="1" x="244"/>
        <item m="1" x="389"/>
        <item m="1" x="283"/>
        <item m="1" x="353"/>
        <item m="1" x="208"/>
        <item m="1" x="362"/>
        <item m="1" x="334"/>
        <item m="1" x="338"/>
        <item m="1" x="282"/>
        <item m="1" x="381"/>
        <item m="1" x="269"/>
        <item m="1" x="296"/>
        <item m="1" x="235"/>
        <item m="1" x="271"/>
        <item m="1" x="233"/>
        <item m="1" x="403"/>
        <item m="1" x="385"/>
        <item m="1" x="399"/>
        <item m="1" x="373"/>
        <item m="1" x="328"/>
        <item m="1" x="344"/>
        <item m="1" x="246"/>
        <item m="1" x="215"/>
        <item m="1" x="231"/>
        <item m="1" x="302"/>
        <item m="1" x="361"/>
        <item m="1" x="265"/>
        <item m="1" x="256"/>
        <item m="1" x="268"/>
        <item m="1" x="250"/>
        <item m="1" x="220"/>
        <item m="1" x="340"/>
        <item m="1" x="278"/>
        <item m="1" x="224"/>
        <item m="1" x="248"/>
        <item m="1" x="346"/>
        <item m="1" x="287"/>
        <item m="1" x="303"/>
        <item m="1" x="300"/>
        <item m="1" x="293"/>
        <item m="1" x="289"/>
        <item m="1" x="290"/>
        <item m="1" x="216"/>
        <item m="1" x="214"/>
        <item m="1" x="281"/>
        <item m="1" x="388"/>
        <item m="1" x="396"/>
        <item m="1" x="261"/>
        <item m="1" x="232"/>
        <item m="1" x="252"/>
        <item m="1" x="358"/>
        <item m="1" x="276"/>
        <item m="1" x="234"/>
        <item m="1" x="395"/>
        <item m="1" x="364"/>
        <item m="1" x="321"/>
        <item m="1" x="331"/>
        <item m="1" x="239"/>
        <item m="1" x="390"/>
        <item m="1" x="221"/>
        <item m="1" x="263"/>
        <item m="1" x="312"/>
        <item m="1" x="400"/>
        <item m="1" x="217"/>
        <item m="1" x="272"/>
        <item m="1" x="366"/>
        <item m="1" x="383"/>
        <item m="1" x="294"/>
        <item m="1" x="277"/>
        <item m="1" x="260"/>
        <item m="1" x="329"/>
        <item m="1" x="384"/>
        <item m="1" x="225"/>
        <item m="1" x="354"/>
        <item m="1" x="318"/>
        <item m="1" x="3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t="default"/>
      </items>
    </pivotField>
    <pivotField showAll="0"/>
    <pivotField numFmtId="165" showAll="0"/>
    <pivotField showAll="0"/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showAll="0" defaultSubtotal="0">
      <items count="1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Fields count="1">
    <field x="13"/>
  </rowFields>
  <rowItems count="53">
    <i>
      <x v="198"/>
    </i>
    <i>
      <x v="199"/>
    </i>
    <i>
      <x v="202"/>
    </i>
    <i>
      <x v="204"/>
    </i>
    <i>
      <x v="206"/>
    </i>
    <i>
      <x v="208"/>
    </i>
    <i>
      <x v="209"/>
    </i>
    <i>
      <x v="212"/>
    </i>
    <i>
      <x v="219"/>
    </i>
    <i>
      <x v="222"/>
    </i>
    <i>
      <x v="223"/>
    </i>
    <i>
      <x v="224"/>
    </i>
    <i>
      <x v="225"/>
    </i>
    <i>
      <x v="226"/>
    </i>
    <i>
      <x v="227"/>
    </i>
    <i>
      <x v="232"/>
    </i>
    <i>
      <x v="235"/>
    </i>
    <i>
      <x v="240"/>
    </i>
    <i>
      <x v="243"/>
    </i>
    <i>
      <x v="244"/>
    </i>
    <i>
      <x v="245"/>
    </i>
    <i>
      <x v="246"/>
    </i>
    <i>
      <x v="251"/>
    </i>
    <i>
      <x v="252"/>
    </i>
    <i>
      <x v="257"/>
    </i>
    <i>
      <x v="260"/>
    </i>
    <i>
      <x v="265"/>
    </i>
    <i>
      <x v="269"/>
    </i>
    <i>
      <x v="271"/>
    </i>
    <i>
      <x v="272"/>
    </i>
    <i>
      <x v="275"/>
    </i>
    <i>
      <x v="285"/>
    </i>
    <i>
      <x v="286"/>
    </i>
    <i>
      <x v="287"/>
    </i>
    <i>
      <x v="289"/>
    </i>
    <i>
      <x v="290"/>
    </i>
    <i>
      <x v="292"/>
    </i>
    <i>
      <x v="296"/>
    </i>
    <i>
      <x v="303"/>
    </i>
    <i>
      <x v="304"/>
    </i>
    <i>
      <x v="305"/>
    </i>
    <i>
      <x v="311"/>
    </i>
    <i>
      <x v="325"/>
    </i>
    <i>
      <x v="326"/>
    </i>
    <i>
      <x v="327"/>
    </i>
    <i>
      <x v="328"/>
    </i>
    <i>
      <x v="330"/>
    </i>
    <i>
      <x v="331"/>
    </i>
    <i>
      <x v="332"/>
    </i>
    <i>
      <x v="333"/>
    </i>
    <i>
      <x v="335"/>
    </i>
    <i>
      <x v="336"/>
    </i>
    <i t="grand">
      <x/>
    </i>
  </rowItems>
  <colFields count="1">
    <field x="5"/>
  </colFields>
  <colItems count="4">
    <i>
      <x v="1"/>
    </i>
    <i>
      <x v="2"/>
    </i>
    <i>
      <x v="3"/>
    </i>
    <i>
      <x v="5"/>
    </i>
  </colItems>
  <pageFields count="1">
    <pageField fld="3" item="1" hier="-1"/>
  </pageFields>
  <dataFields count="1">
    <dataField name="Nombre de Type de Contrat" fld="5" subtotal="count" baseField="0" baseItem="0"/>
  </dataFields>
  <formats count="17">
    <format dxfId="1902">
      <pivotArea outline="0" collapsedLevelsAreSubtotals="1" fieldPosition="0"/>
    </format>
    <format dxfId="1901">
      <pivotArea outline="0" collapsedLevelsAreSubtotals="1" fieldPosition="0"/>
    </format>
    <format dxfId="1900">
      <pivotArea outline="0" collapsedLevelsAreSubtotals="1" fieldPosition="0"/>
    </format>
    <format dxfId="1899">
      <pivotArea outline="0" collapsedLevelsAreSubtotals="1" fieldPosition="0"/>
    </format>
    <format dxfId="1898">
      <pivotArea field="13" type="button" dataOnly="0" labelOnly="1" outline="0" axis="axisRow" fieldPosition="0"/>
    </format>
    <format dxfId="1897">
      <pivotArea dataOnly="0" labelOnly="1" fieldPosition="0">
        <references count="1">
          <reference field="13" count="50">
            <x v="0"/>
            <x v="3"/>
            <x v="6"/>
            <x v="8"/>
            <x v="9"/>
            <x v="13"/>
            <x v="14"/>
            <x v="16"/>
            <x v="18"/>
            <x v="20"/>
            <x v="21"/>
            <x v="22"/>
            <x v="23"/>
            <x v="29"/>
            <x v="33"/>
            <x v="35"/>
            <x v="40"/>
            <x v="41"/>
            <x v="42"/>
            <x v="43"/>
            <x v="45"/>
            <x v="46"/>
            <x v="50"/>
            <x v="51"/>
            <x v="52"/>
            <x v="54"/>
            <x v="55"/>
            <x v="57"/>
            <x v="59"/>
            <x v="61"/>
            <x v="72"/>
            <x v="73"/>
            <x v="75"/>
            <x v="78"/>
            <x v="82"/>
            <x v="84"/>
            <x v="85"/>
            <x v="87"/>
            <x v="90"/>
            <x v="91"/>
            <x v="93"/>
            <x v="95"/>
            <x v="97"/>
            <x v="101"/>
            <x v="102"/>
            <x v="104"/>
            <x v="108"/>
            <x v="109"/>
            <x v="110"/>
            <x v="113"/>
          </reference>
        </references>
      </pivotArea>
    </format>
    <format dxfId="1896">
      <pivotArea dataOnly="0" labelOnly="1" fieldPosition="0">
        <references count="1">
          <reference field="13" count="32">
            <x v="114"/>
            <x v="116"/>
            <x v="120"/>
            <x v="122"/>
            <x v="125"/>
            <x v="128"/>
            <x v="129"/>
            <x v="130"/>
            <x v="134"/>
            <x v="135"/>
            <x v="137"/>
            <x v="140"/>
            <x v="141"/>
            <x v="142"/>
            <x v="143"/>
            <x v="145"/>
            <x v="148"/>
            <x v="150"/>
            <x v="152"/>
            <x v="153"/>
            <x v="154"/>
            <x v="157"/>
            <x v="158"/>
            <x v="162"/>
            <x v="164"/>
            <x v="165"/>
            <x v="166"/>
            <x v="173"/>
            <x v="177"/>
            <x v="182"/>
            <x v="193"/>
            <x v="196"/>
          </reference>
        </references>
      </pivotArea>
    </format>
    <format dxfId="1895">
      <pivotArea dataOnly="0" labelOnly="1" grandRow="1" outline="0" fieldPosition="0"/>
    </format>
    <format dxfId="1894">
      <pivotArea dataOnly="0" labelOnly="1" fieldPosition="0">
        <references count="1">
          <reference field="5" count="0"/>
        </references>
      </pivotArea>
    </format>
    <format dxfId="1893">
      <pivotArea dataOnly="0" labelOnly="1" grandCol="1" outline="0" fieldPosition="0"/>
    </format>
    <format dxfId="1892">
      <pivotArea outline="0" collapsedLevelsAreSubtotals="1" fieldPosition="0"/>
    </format>
    <format dxfId="1891">
      <pivotArea field="13" type="button" dataOnly="0" labelOnly="1" outline="0" axis="axisRow" fieldPosition="0"/>
    </format>
    <format dxfId="1890">
      <pivotArea dataOnly="0" labelOnly="1" fieldPosition="0">
        <references count="1">
          <reference field="13" count="50">
            <x v="0"/>
            <x v="3"/>
            <x v="6"/>
            <x v="8"/>
            <x v="9"/>
            <x v="13"/>
            <x v="14"/>
            <x v="16"/>
            <x v="18"/>
            <x v="20"/>
            <x v="21"/>
            <x v="22"/>
            <x v="23"/>
            <x v="29"/>
            <x v="33"/>
            <x v="35"/>
            <x v="40"/>
            <x v="41"/>
            <x v="42"/>
            <x v="43"/>
            <x v="45"/>
            <x v="46"/>
            <x v="50"/>
            <x v="51"/>
            <x v="52"/>
            <x v="54"/>
            <x v="55"/>
            <x v="57"/>
            <x v="59"/>
            <x v="61"/>
            <x v="72"/>
            <x v="73"/>
            <x v="75"/>
            <x v="78"/>
            <x v="82"/>
            <x v="84"/>
            <x v="85"/>
            <x v="87"/>
            <x v="90"/>
            <x v="91"/>
            <x v="93"/>
            <x v="95"/>
            <x v="97"/>
            <x v="101"/>
            <x v="102"/>
            <x v="104"/>
            <x v="108"/>
            <x v="109"/>
            <x v="110"/>
            <x v="113"/>
          </reference>
        </references>
      </pivotArea>
    </format>
    <format dxfId="1889">
      <pivotArea dataOnly="0" labelOnly="1" fieldPosition="0">
        <references count="1">
          <reference field="13" count="32">
            <x v="114"/>
            <x v="116"/>
            <x v="120"/>
            <x v="122"/>
            <x v="125"/>
            <x v="128"/>
            <x v="129"/>
            <x v="130"/>
            <x v="134"/>
            <x v="135"/>
            <x v="137"/>
            <x v="140"/>
            <x v="141"/>
            <x v="142"/>
            <x v="143"/>
            <x v="145"/>
            <x v="148"/>
            <x v="150"/>
            <x v="152"/>
            <x v="153"/>
            <x v="154"/>
            <x v="157"/>
            <x v="158"/>
            <x v="162"/>
            <x v="164"/>
            <x v="165"/>
            <x v="166"/>
            <x v="173"/>
            <x v="177"/>
            <x v="182"/>
            <x v="193"/>
            <x v="196"/>
          </reference>
        </references>
      </pivotArea>
    </format>
    <format dxfId="1888">
      <pivotArea dataOnly="0" labelOnly="1" grandRow="1" outline="0" fieldPosition="0"/>
    </format>
    <format dxfId="1887">
      <pivotArea dataOnly="0" labelOnly="1" fieldPosition="0">
        <references count="1">
          <reference field="5" count="0"/>
        </references>
      </pivotArea>
    </format>
    <format dxfId="1886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800-000001000000}" name="Tableau croisé dynamique16" cacheId="1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Section Analytique">
  <location ref="D3:F11" firstHeaderRow="0" firstDataRow="1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axis="axisRow" showAll="0">
      <items count="11">
        <item x="0"/>
        <item m="1" x="9"/>
        <item x="4"/>
        <item x="6"/>
        <item x="1"/>
        <item x="7"/>
        <item x="5"/>
        <item x="8"/>
        <item x="3"/>
        <item x="2"/>
        <item t="default"/>
      </items>
    </pivotField>
    <pivotField showAll="0" defaultSubtotal="0"/>
    <pivotField showAll="0"/>
    <pivotField showAll="0"/>
    <pivotField showAll="0"/>
    <pivotField showAll="0"/>
    <pivotField numFmtId="165" showAll="0"/>
    <pivotField showAll="0"/>
    <pivotField showAll="0"/>
    <pivotField dataField="1"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dataField="1"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Fields count="1">
    <field x="9"/>
  </rowFields>
  <rowItems count="8">
    <i>
      <x/>
    </i>
    <i>
      <x v="2"/>
    </i>
    <i>
      <x v="3"/>
    </i>
    <i>
      <x v="4"/>
    </i>
    <i>
      <x v="5"/>
    </i>
    <i>
      <x v="6"/>
    </i>
    <i>
      <x v="8"/>
    </i>
    <i t="grand">
      <x/>
    </i>
  </rowItems>
  <colFields count="1">
    <field x="-2"/>
  </colFields>
  <colItems count="2">
    <i>
      <x/>
    </i>
    <i i="1">
      <x v="1"/>
    </i>
  </colItems>
  <pageFields count="1">
    <pageField fld="3" item="1" hier="-1"/>
  </pageFields>
  <dataFields count="2">
    <dataField name="Salariés" fld="18" subtotal="count" baseField="0" baseItem="0"/>
    <dataField name=" E.T.P. " fld="25" baseField="0" baseItem="0" numFmtId="2"/>
  </dataFields>
  <formats count="13">
    <format dxfId="1915">
      <pivotArea type="all" dataOnly="0" outline="0" fieldPosition="0"/>
    </format>
    <format dxfId="1914">
      <pivotArea outline="0" collapsedLevelsAreSubtotals="1" fieldPosition="0"/>
    </format>
    <format dxfId="1913">
      <pivotArea field="9" type="button" dataOnly="0" labelOnly="1" outline="0" axis="axisRow" fieldPosition="0"/>
    </format>
    <format dxfId="1912">
      <pivotArea dataOnly="0" labelOnly="1" fieldPosition="0">
        <references count="1">
          <reference field="9" count="6">
            <x v="0"/>
            <x v="2"/>
            <x v="3"/>
            <x v="4"/>
            <x v="6"/>
            <x v="8"/>
          </reference>
        </references>
      </pivotArea>
    </format>
    <format dxfId="1911">
      <pivotArea dataOnly="0" labelOnly="1" grandRow="1" outline="0" fieldPosition="0"/>
    </format>
    <format dxfId="191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909">
      <pivotArea dataOnly="0" outline="0" fieldPosition="0">
        <references count="2">
          <reference field="4294967294" count="2">
            <x v="0"/>
            <x v="1"/>
          </reference>
          <reference field="3" count="1" selected="0">
            <x v="1"/>
          </reference>
        </references>
      </pivotArea>
    </format>
    <format dxfId="1908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907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906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905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904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903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800-000000000000}" name="Tableau croisé dynamique15" cacheId="1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Coef.">
  <location ref="A3:B16" firstHeaderRow="1" firstDataRow="1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numFmtId="165" showAll="0"/>
    <pivotField showAll="0"/>
    <pivotField showAll="0"/>
    <pivotField axis="axisRow" dataField="1" showAll="0">
      <items count="16">
        <item x="1"/>
        <item x="4"/>
        <item x="7"/>
        <item x="11"/>
        <item x="5"/>
        <item x="3"/>
        <item x="12"/>
        <item x="9"/>
        <item x="14"/>
        <item x="8"/>
        <item x="13"/>
        <item x="0"/>
        <item x="6"/>
        <item x="2"/>
        <item x="10"/>
        <item t="default"/>
      </items>
    </pivotField>
    <pivotField showAll="0" defaultSubtota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Fields count="1">
    <field x="18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9"/>
    </i>
    <i>
      <x v="11"/>
    </i>
    <i>
      <x v="12"/>
    </i>
    <i>
      <x v="14"/>
    </i>
    <i t="grand">
      <x/>
    </i>
  </rowItems>
  <colItems count="1">
    <i/>
  </colItems>
  <pageFields count="1">
    <pageField fld="3" item="1" hier="-1"/>
  </pageFields>
  <dataFields count="1">
    <dataField name="Nombre " fld="18" subtotal="count" baseField="0" baseItem="0"/>
  </dataFields>
  <formats count="21">
    <format dxfId="1936">
      <pivotArea field="18" type="button" dataOnly="0" labelOnly="1" outline="0" axis="axisRow" fieldPosition="0"/>
    </format>
    <format dxfId="1935">
      <pivotArea outline="0" collapsedLevelsAreSubtotals="1" fieldPosition="0"/>
    </format>
    <format dxfId="1934">
      <pivotArea type="all" dataOnly="0" outline="0" fieldPosition="0"/>
    </format>
    <format dxfId="1933">
      <pivotArea outline="0" collapsedLevelsAreSubtotals="1" fieldPosition="0"/>
    </format>
    <format dxfId="1932">
      <pivotArea field="18" type="button" dataOnly="0" labelOnly="1" outline="0" axis="axisRow" fieldPosition="0"/>
    </format>
    <format dxfId="1931">
      <pivotArea dataOnly="0" labelOnly="1" outline="0" axis="axisValues" fieldPosition="0"/>
    </format>
    <format dxfId="1930">
      <pivotArea dataOnly="0" labelOnly="1" fieldPosition="0">
        <references count="1">
          <reference field="18" count="12">
            <x v="0"/>
            <x v="1"/>
            <x v="2"/>
            <x v="3"/>
            <x v="4"/>
            <x v="5"/>
            <x v="6"/>
            <x v="7"/>
            <x v="9"/>
            <x v="10"/>
            <x v="11"/>
            <x v="12"/>
          </reference>
        </references>
      </pivotArea>
    </format>
    <format dxfId="1929">
      <pivotArea dataOnly="0" labelOnly="1" grandRow="1" outline="0" fieldPosition="0"/>
    </format>
    <format dxfId="1928">
      <pivotArea dataOnly="0" labelOnly="1" outline="0" axis="axisValues" fieldPosition="0"/>
    </format>
    <format dxfId="1927">
      <pivotArea type="all" dataOnly="0" outline="0" fieldPosition="0"/>
    </format>
    <format dxfId="1926">
      <pivotArea outline="0" collapsedLevelsAreSubtotals="1" fieldPosition="0"/>
    </format>
    <format dxfId="1925">
      <pivotArea field="18" type="button" dataOnly="0" labelOnly="1" outline="0" axis="axisRow" fieldPosition="0"/>
    </format>
    <format dxfId="1924">
      <pivotArea dataOnly="0" labelOnly="1" outline="0" axis="axisValues" fieldPosition="0"/>
    </format>
    <format dxfId="1923">
      <pivotArea dataOnly="0" labelOnly="1" fieldPosition="0">
        <references count="1">
          <reference field="18" count="12">
            <x v="0"/>
            <x v="1"/>
            <x v="2"/>
            <x v="3"/>
            <x v="4"/>
            <x v="5"/>
            <x v="6"/>
            <x v="7"/>
            <x v="9"/>
            <x v="10"/>
            <x v="11"/>
            <x v="12"/>
          </reference>
        </references>
      </pivotArea>
    </format>
    <format dxfId="1922">
      <pivotArea dataOnly="0" labelOnly="1" grandRow="1" outline="0" fieldPosition="0"/>
    </format>
    <format dxfId="1921">
      <pivotArea dataOnly="0" labelOnly="1" outline="0" axis="axisValues" fieldPosition="0"/>
    </format>
    <format dxfId="1920">
      <pivotArea field="18" type="button" dataOnly="0" labelOnly="1" outline="0" axis="axisRow" fieldPosition="0"/>
    </format>
    <format dxfId="1919">
      <pivotArea dataOnly="0" labelOnly="1" outline="0" axis="axisValues" fieldPosition="0"/>
    </format>
    <format dxfId="1918">
      <pivotArea dataOnly="0" labelOnly="1" outline="0" axis="axisValues" fieldPosition="0"/>
    </format>
    <format dxfId="1917">
      <pivotArea grandRow="1" outline="0" collapsedLevelsAreSubtotals="1" fieldPosition="0"/>
    </format>
    <format dxfId="1916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800-000003000000}" name="Tableau croisé dynamique18" cacheId="1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ôles / Services">
  <location ref="D16:F28" firstHeaderRow="0" firstDataRow="1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axis="axisRow" showAll="0" defaultSubtotal="0">
      <items count="13">
        <item x="4"/>
        <item x="3"/>
        <item x="0"/>
        <item m="1" x="12"/>
        <item x="1"/>
        <item x="9"/>
        <item x="6"/>
        <item x="10"/>
        <item x="8"/>
        <item x="5"/>
        <item x="11"/>
        <item x="7"/>
        <item x="2"/>
      </items>
    </pivotField>
    <pivotField showAll="0"/>
    <pivotField showAll="0"/>
    <pivotField showAll="0"/>
    <pivotField showAll="0"/>
    <pivotField numFmtId="165" showAll="0"/>
    <pivotField showAll="0"/>
    <pivotField showAll="0"/>
    <pivotField dataField="1"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dataField="1"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Fields count="1">
    <field x="10"/>
  </rowFields>
  <rowItems count="12">
    <i>
      <x/>
    </i>
    <i>
      <x v="1"/>
    </i>
    <i>
      <x v="2"/>
    </i>
    <i>
      <x v="4"/>
    </i>
    <i>
      <x v="5"/>
    </i>
    <i>
      <x v="6"/>
    </i>
    <i>
      <x v="7"/>
    </i>
    <i>
      <x v="8"/>
    </i>
    <i>
      <x v="9"/>
    </i>
    <i>
      <x v="11"/>
    </i>
    <i>
      <x v="12"/>
    </i>
    <i t="grand">
      <x/>
    </i>
  </rowItems>
  <colFields count="1">
    <field x="-2"/>
  </colFields>
  <colItems count="2">
    <i>
      <x/>
    </i>
    <i i="1">
      <x v="1"/>
    </i>
  </colItems>
  <pageFields count="1">
    <pageField fld="3" item="1" hier="-1"/>
  </pageFields>
  <dataFields count="2">
    <dataField name="Salariés" fld="18" subtotal="count" baseField="0" baseItem="0"/>
    <dataField name=" E.T.P. " fld="25" baseField="0" baseItem="0" numFmtId="2"/>
  </dataFields>
  <formats count="14">
    <format dxfId="1950">
      <pivotArea type="all" dataOnly="0" outline="0" fieldPosition="0"/>
    </format>
    <format dxfId="1949">
      <pivotArea outline="0" collapsedLevelsAreSubtotals="1" fieldPosition="0"/>
    </format>
    <format dxfId="1948">
      <pivotArea field="10" type="button" dataOnly="0" labelOnly="1" outline="0" axis="axisRow" fieldPosition="0"/>
    </format>
    <format dxfId="1947">
      <pivotArea dataOnly="0" labelOnly="1" fieldPosition="0">
        <references count="1">
          <reference field="10" count="11">
            <x v="0"/>
            <x v="1"/>
            <x v="2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1946">
      <pivotArea dataOnly="0" labelOnly="1" grandRow="1" outline="0" fieldPosition="0"/>
    </format>
    <format dxfId="194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944">
      <pivotArea outline="0" collapsedLevelsAreSubtotals="1" fieldPosition="0"/>
    </format>
    <format dxfId="194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94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94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94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939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938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937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ôle_d_activité" xr10:uid="{00000000-0013-0000-FFFF-FFFF01000000}" sourceName="Pôle d'activité">
  <pivotTables>
    <pivotTable tabId="7" name="Tableau croisé dynamique1"/>
    <pivotTable tabId="8" name="Tableau croisé dynamique2"/>
    <pivotTable tabId="8" name="Tableau croisé dynamique7"/>
  </pivotTables>
  <data>
    <tabular pivotCacheId="1">
      <items count="13">
        <i x="4" s="1"/>
        <i x="3" s="1"/>
        <i x="0" s="1"/>
        <i x="1" s="1"/>
        <i x="9" s="1"/>
        <i x="6" s="1"/>
        <i x="10" s="1"/>
        <i x="8" s="1"/>
        <i x="5" s="1"/>
        <i x="11" s="1"/>
        <i x="7" s="1"/>
        <i x="2" s="1"/>
        <i x="1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ôle d'activité" xr10:uid="{00000000-0014-0000-FFFF-FFFF02000000}" cache="Segment_Pôle_d_activité" caption="Pôle d'activité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ONTRATS" displayName="CONTRATS" ref="B1:B9" totalsRowShown="0" headerRowDxfId="2061">
  <autoFilter ref="B1:B9" xr:uid="{00000000-0009-0000-0100-000001000000}"/>
  <tableColumns count="1">
    <tableColumn id="1" xr3:uid="{00000000-0010-0000-0000-000001000000}" name="Type de Contrat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3" displayName="Tableau3" ref="D1:D12" totalsRowShown="0" headerRowDxfId="2060">
  <autoFilter ref="D1:D12" xr:uid="{00000000-0009-0000-0100-000002000000}"/>
  <tableColumns count="1">
    <tableColumn id="1" xr3:uid="{00000000-0010-0000-0100-000001000000}" name="Motif de Sorti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4" displayName="Tableau4" ref="F1:F16" totalsRowShown="0" headerRowDxfId="2059" dataDxfId="2058">
  <autoFilter ref="F1:F16" xr:uid="{00000000-0009-0000-0100-000003000000}"/>
  <sortState xmlns:xlrd2="http://schemas.microsoft.com/office/spreadsheetml/2017/richdata2" ref="F2:F16">
    <sortCondition ref="F1:F16"/>
  </sortState>
  <tableColumns count="1">
    <tableColumn id="1" xr3:uid="{00000000-0010-0000-0200-000001000000}" name="COEFFICIENTS" dataDxfId="2057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5" displayName="Tableau5" ref="H1:H16" totalsRowShown="0" headerRowDxfId="2056" dataDxfId="2055">
  <autoFilter ref="H1:H16" xr:uid="{00000000-0009-0000-0100-000004000000}"/>
  <sortState xmlns:xlrd2="http://schemas.microsoft.com/office/spreadsheetml/2017/richdata2" ref="H2:H16">
    <sortCondition ref="H2:H16"/>
  </sortState>
  <tableColumns count="1">
    <tableColumn id="1" xr3:uid="{00000000-0010-0000-0300-000001000000}" name="Heures Hebdo" dataDxfId="2054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6" displayName="Tableau6" ref="J1:J12" totalsRowShown="0" headerRowDxfId="2053">
  <autoFilter ref="J1:J12" xr:uid="{00000000-0009-0000-0100-000005000000}"/>
  <tableColumns count="1">
    <tableColumn id="1" xr3:uid="{00000000-0010-0000-0400-000001000000}" name="Section Analytique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8" displayName="Tableau8" ref="L1:L14" totalsRowShown="0" headerRowDxfId="2052">
  <autoFilter ref="L1:L14" xr:uid="{00000000-0009-0000-0100-000006000000}"/>
  <sortState xmlns:xlrd2="http://schemas.microsoft.com/office/spreadsheetml/2017/richdata2" ref="L2:L14">
    <sortCondition ref="L2"/>
  </sortState>
  <tableColumns count="1">
    <tableColumn id="1" xr3:uid="{00000000-0010-0000-0500-000001000000}" name="Pôle d'Activité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eau7" displayName="Tableau7" ref="A1:Z208" totalsRowShown="0" headerRowDxfId="1694" dataDxfId="1693">
  <autoFilter ref="A1:Z208" xr:uid="{00000000-0009-0000-0100-000007000000}"/>
  <tableColumns count="26">
    <tableColumn id="1" xr3:uid="{00000000-0010-0000-0600-000001000000}" name="Date Embauche" dataDxfId="1719"/>
    <tableColumn id="2" xr3:uid="{00000000-0010-0000-0600-000002000000}" name="Date Fin de Contrat" dataDxfId="1718"/>
    <tableColumn id="3" xr3:uid="{00000000-0010-0000-0600-000003000000}" name="Sortie Physique" dataDxfId="1717"/>
    <tableColumn id="4" xr3:uid="{00000000-0010-0000-0600-000004000000}" name="Effectif Physique" dataDxfId="664">
      <calculatedColumnFormula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calculatedColumnFormula>
    </tableColumn>
    <tableColumn id="5" xr3:uid="{00000000-0010-0000-0600-000005000000}" name="Motif de Sortie" dataDxfId="1716"/>
    <tableColumn id="6" xr3:uid="{00000000-0010-0000-0600-000006000000}" name="Type de Contrat" dataDxfId="1715"/>
    <tableColumn id="7" xr3:uid="{00000000-0010-0000-0600-000007000000}" name="Durée du travail" dataDxfId="1714"/>
    <tableColumn id="8" xr3:uid="{00000000-0010-0000-0600-000008000000}" name="Ancienneté" dataDxfId="1713">
      <calculatedColumnFormula>DATEDIF(A2,IF(C2&lt;&gt;"",C2,TODAY()),"y") &amp; " ans " &amp; DATEDIF(A2,IF(C2&lt;&gt;"",C2,TODAY()),"ym") &amp; "m "</calculatedColumnFormula>
    </tableColumn>
    <tableColumn id="9" xr3:uid="{00000000-0010-0000-0600-000009000000}" name="Visite_x000a_d'embauche" dataDxfId="1712"/>
    <tableColumn id="10" xr3:uid="{00000000-0010-0000-0600-00000A000000}" name="section analytique" dataDxfId="1711"/>
    <tableColumn id="26" xr3:uid="{00000000-0010-0000-0600-00001A000000}" name="Pôle d'activité" dataDxfId="1710"/>
    <tableColumn id="11" xr3:uid="{00000000-0010-0000-0600-00000B000000}" name="Prénom" dataDxfId="1709"/>
    <tableColumn id="12" xr3:uid="{00000000-0010-0000-0600-00000C000000}" name="NOM" dataDxfId="1708"/>
    <tableColumn id="13" xr3:uid="{00000000-0010-0000-0600-00000D000000}" name="Nom  Prénom" dataDxfId="1707">
      <calculatedColumnFormula>M2&amp;" "&amp;L2</calculatedColumnFormula>
    </tableColumn>
    <tableColumn id="14" xr3:uid="{00000000-0010-0000-0600-00000E000000}" name="Date de Naissance" dataDxfId="1706"/>
    <tableColumn id="15" xr3:uid="{00000000-0010-0000-0600-00000F000000}" name="Age" dataDxfId="1705">
      <calculatedColumnFormula>DATEDIF(O2,TODAY(),"Y")</calculatedColumnFormula>
    </tableColumn>
    <tableColumn id="16" xr3:uid="{00000000-0010-0000-0600-000010000000}" name="RQTH" dataDxfId="1704"/>
    <tableColumn id="17" xr3:uid="{00000000-0010-0000-0600-000011000000}" name="Date de fin d'orientation " dataDxfId="1703"/>
    <tableColumn id="18" xr3:uid="{00000000-0010-0000-0600-000012000000}" name="COEF" dataDxfId="1702"/>
    <tableColumn id="25" xr3:uid="{00000000-0010-0000-0600-000019000000}" name="Genre" dataDxfId="1701"/>
    <tableColumn id="19" xr3:uid="{00000000-0010-0000-0600-000013000000}" name="N° SS" dataDxfId="1700"/>
    <tableColumn id="20" xr3:uid="{00000000-0010-0000-0600-000014000000}" name="début mois" dataDxfId="1699">
      <calculatedColumnFormula>(EOMONTH(TODAY(),-1)+1)</calculatedColumnFormula>
    </tableColumn>
    <tableColumn id="21" xr3:uid="{00000000-0010-0000-0600-000015000000}" name="fin mois" dataDxfId="1698">
      <calculatedColumnFormula>EOMONTH(TODAY(),0)</calculatedColumnFormula>
    </tableColumn>
    <tableColumn id="22" xr3:uid="{00000000-0010-0000-0600-000016000000}" name="entrée prise en compte" dataDxfId="1697">
      <calculatedColumnFormula>MIN(Tableau7[[#This Row],[fin mois]],MAX(Tableau7[[#This Row],[début mois]],Tableau7[[#This Row],[Date Embauche]]))</calculatedColumnFormula>
    </tableColumn>
    <tableColumn id="23" xr3:uid="{00000000-0010-0000-0600-000017000000}" name="sortie prise en compte" dataDxfId="1696">
      <calculatedColumnFormula>MAX(Tableau7[[#This Row],[début mois]],MIN(Tableau7[[#This Row],[fin mois]],Tableau7[[#This Row],[Date Fin de Contrat]]))</calculatedColumnFormula>
    </tableColumn>
    <tableColumn id="24" xr3:uid="{00000000-0010-0000-0600-000018000000}" name="E.T.P." dataDxfId="1695">
      <calculatedColumnFormula>NETWORKDAYS(Tableau7[[#This Row],[entrée prise en compte]],Tableau7[[#This Row],[sortie prise en compte]])/NETWORKDAYS(Tableau7[[#This Row],[début mois]],Tableau7[[#This Row],[fin mois]])*Tableau7[[#This Row],[Durée du travail]]/34.5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Sortie_Physique" xr10:uid="{00000000-0013-0000-FFFF-FFFF02000000}" sourceName="Sortie Physique">
  <pivotTables>
    <pivotTable tabId="6" name="Tableau croisé dynamique19"/>
  </pivotTables>
  <state minimalRefreshVersion="6" lastRefreshVersion="6" pivotCacheId="1" filterType="dateBetween">
    <selection startDate="2020-12-01T00:00:00" endDate="2020-12-31T00:00:00"/>
    <bounds startDate="2017-01-01T00:00:00" endDate="2022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Sortie_Physique1" xr10:uid="{00000000-0013-0000-FFFF-FFFF03000000}" sourceName="Sortie Physique">
  <pivotTables>
    <pivotTable tabId="8" name="Tableau croisé dynamique4"/>
  </pivotTables>
  <state minimalRefreshVersion="6" lastRefreshVersion="6" pivotCacheId="1" filterType="dateBetween">
    <selection startDate="2020-02-01T00:00:00" endDate="2020-02-29T00:00:00"/>
    <bounds startDate="2017-01-01T00:00:00" endDate="2022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Sortie Physique" xr10:uid="{00000000-0014-0000-FFFF-FFFF01000000}" cache="ChronologieNative_Sortie_Physique" caption="Sortie Physique" level="2" selectionLevel="2" scrollPosition="2020-06-30T00:00:00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Sortie Physique 1" xr10:uid="{00000000-0014-0000-FFFF-FFFF03000000}" cache="ChronologieNative_Sortie_Physique1" caption="Sortie Physique" level="2" selectionLevel="2" scrollPosition="2019-10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4" Type="http://schemas.microsoft.com/office/2007/relationships/slicer" Target="../slicers/slicer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5" Type="http://schemas.microsoft.com/office/2011/relationships/timeline" Target="../timelines/timeline2.xml"/><Relationship Id="rId4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14.xml"/><Relationship Id="rId3" Type="http://schemas.openxmlformats.org/officeDocument/2006/relationships/pivotTable" Target="../pivotTables/pivotTable9.xml"/><Relationship Id="rId7" Type="http://schemas.openxmlformats.org/officeDocument/2006/relationships/pivotTable" Target="../pivotTables/pivotTable13.xml"/><Relationship Id="rId2" Type="http://schemas.openxmlformats.org/officeDocument/2006/relationships/pivotTable" Target="../pivotTables/pivotTable8.xml"/><Relationship Id="rId1" Type="http://schemas.openxmlformats.org/officeDocument/2006/relationships/pivotTable" Target="../pivotTables/pivotTable7.xml"/><Relationship Id="rId6" Type="http://schemas.openxmlformats.org/officeDocument/2006/relationships/pivotTable" Target="../pivotTables/pivotTable12.xml"/><Relationship Id="rId5" Type="http://schemas.openxmlformats.org/officeDocument/2006/relationships/pivotTable" Target="../pivotTables/pivotTable11.xml"/><Relationship Id="rId10" Type="http://schemas.openxmlformats.org/officeDocument/2006/relationships/pivotTable" Target="../pivotTables/pivotTable16.xml"/><Relationship Id="rId4" Type="http://schemas.openxmlformats.org/officeDocument/2006/relationships/pivotTable" Target="../pivotTables/pivotTable10.xml"/><Relationship Id="rId9" Type="http://schemas.openxmlformats.org/officeDocument/2006/relationships/pivotTable" Target="../pivotTables/pivotTable1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19.xml"/><Relationship Id="rId2" Type="http://schemas.openxmlformats.org/officeDocument/2006/relationships/pivotTable" Target="../pivotTables/pivotTable18.xml"/><Relationship Id="rId1" Type="http://schemas.openxmlformats.org/officeDocument/2006/relationships/pivotTable" Target="../pivotTables/pivotTable17.xml"/><Relationship Id="rId4" Type="http://schemas.openxmlformats.org/officeDocument/2006/relationships/pivotTable" Target="../pivotTables/pivotTable2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P16"/>
  <sheetViews>
    <sheetView workbookViewId="0">
      <selection activeCell="J15" sqref="J15"/>
    </sheetView>
  </sheetViews>
  <sheetFormatPr baseColWidth="10" defaultRowHeight="14.25" x14ac:dyDescent="0.2"/>
  <cols>
    <col min="1" max="1" width="4" customWidth="1"/>
    <col min="2" max="2" width="11.75" customWidth="1"/>
    <col min="3" max="3" width="4.125" customWidth="1"/>
    <col min="4" max="4" width="21.125" customWidth="1"/>
    <col min="5" max="5" width="4.25" customWidth="1"/>
    <col min="6" max="6" width="14.25" customWidth="1"/>
    <col min="7" max="7" width="2.75" customWidth="1"/>
    <col min="8" max="8" width="9.25" customWidth="1"/>
    <col min="9" max="9" width="4.25" customWidth="1"/>
    <col min="10" max="10" width="27.25" customWidth="1"/>
    <col min="11" max="11" width="4.75" customWidth="1"/>
    <col min="12" max="12" width="27.25" customWidth="1"/>
  </cols>
  <sheetData>
    <row r="1" spans="2:16" s="1" customFormat="1" ht="29.65" customHeight="1" x14ac:dyDescent="0.2">
      <c r="B1" s="1" t="s">
        <v>0</v>
      </c>
      <c r="D1" s="1" t="s">
        <v>1</v>
      </c>
      <c r="F1" s="1" t="s">
        <v>2</v>
      </c>
      <c r="H1" s="1" t="s">
        <v>3</v>
      </c>
      <c r="J1" s="1" t="s">
        <v>4</v>
      </c>
      <c r="L1" s="1" t="s">
        <v>277</v>
      </c>
    </row>
    <row r="2" spans="2:16" x14ac:dyDescent="0.2">
      <c r="F2" s="2">
        <v>170</v>
      </c>
      <c r="H2" s="3">
        <v>12</v>
      </c>
      <c r="L2" t="s">
        <v>276</v>
      </c>
      <c r="P2" t="s">
        <v>285</v>
      </c>
    </row>
    <row r="3" spans="2:16" x14ac:dyDescent="0.2">
      <c r="B3" t="s">
        <v>6</v>
      </c>
      <c r="D3" t="s">
        <v>7</v>
      </c>
      <c r="F3" s="2">
        <v>190</v>
      </c>
      <c r="H3" s="3">
        <v>13</v>
      </c>
      <c r="J3" t="s">
        <v>8</v>
      </c>
      <c r="L3" s="84" t="s">
        <v>284</v>
      </c>
      <c r="P3" t="s">
        <v>286</v>
      </c>
    </row>
    <row r="4" spans="2:16" x14ac:dyDescent="0.2">
      <c r="B4" t="s">
        <v>10</v>
      </c>
      <c r="D4" t="s">
        <v>11</v>
      </c>
      <c r="F4" s="2">
        <v>215</v>
      </c>
      <c r="H4" s="3">
        <v>14</v>
      </c>
      <c r="J4" t="s">
        <v>12</v>
      </c>
      <c r="L4" t="s">
        <v>278</v>
      </c>
    </row>
    <row r="5" spans="2:16" x14ac:dyDescent="0.2">
      <c r="B5" t="s">
        <v>13</v>
      </c>
      <c r="D5" t="s">
        <v>14</v>
      </c>
      <c r="F5" s="2">
        <v>240</v>
      </c>
      <c r="H5" s="3">
        <v>15</v>
      </c>
      <c r="J5" s="4" t="s">
        <v>15</v>
      </c>
      <c r="K5" s="4"/>
      <c r="L5" t="s">
        <v>290</v>
      </c>
      <c r="N5" t="s">
        <v>16</v>
      </c>
    </row>
    <row r="6" spans="2:16" x14ac:dyDescent="0.2">
      <c r="B6" t="s">
        <v>17</v>
      </c>
      <c r="D6" t="s">
        <v>18</v>
      </c>
      <c r="F6" s="2">
        <v>255</v>
      </c>
      <c r="H6" s="3">
        <v>16</v>
      </c>
      <c r="J6" t="s">
        <v>19</v>
      </c>
      <c r="L6" t="s">
        <v>287</v>
      </c>
    </row>
    <row r="7" spans="2:16" x14ac:dyDescent="0.2">
      <c r="B7" t="s">
        <v>299</v>
      </c>
      <c r="D7" t="s">
        <v>21</v>
      </c>
      <c r="F7" s="2">
        <v>270</v>
      </c>
      <c r="H7" s="3">
        <v>17</v>
      </c>
      <c r="J7" t="s">
        <v>22</v>
      </c>
      <c r="L7" t="s">
        <v>288</v>
      </c>
    </row>
    <row r="8" spans="2:16" x14ac:dyDescent="0.2">
      <c r="B8" t="s">
        <v>23</v>
      </c>
      <c r="D8" t="s">
        <v>24</v>
      </c>
      <c r="F8" s="2">
        <v>285</v>
      </c>
      <c r="H8" s="3">
        <v>17.5</v>
      </c>
      <c r="J8" t="s">
        <v>25</v>
      </c>
      <c r="L8" t="s">
        <v>291</v>
      </c>
    </row>
    <row r="9" spans="2:16" x14ac:dyDescent="0.2">
      <c r="D9" t="s">
        <v>26</v>
      </c>
      <c r="F9" s="2">
        <v>305</v>
      </c>
      <c r="H9" s="3">
        <v>17.829999999999998</v>
      </c>
      <c r="J9" t="s">
        <v>27</v>
      </c>
      <c r="L9" t="s">
        <v>289</v>
      </c>
    </row>
    <row r="10" spans="2:16" x14ac:dyDescent="0.2">
      <c r="D10" t="s">
        <v>28</v>
      </c>
      <c r="F10" s="2" t="s">
        <v>29</v>
      </c>
      <c r="H10" s="3">
        <v>18</v>
      </c>
      <c r="J10" s="4" t="s">
        <v>30</v>
      </c>
      <c r="K10" s="4"/>
      <c r="L10" t="s">
        <v>282</v>
      </c>
      <c r="N10" t="s">
        <v>31</v>
      </c>
    </row>
    <row r="11" spans="2:16" x14ac:dyDescent="0.2">
      <c r="D11" t="s">
        <v>32</v>
      </c>
      <c r="F11" s="2" t="s">
        <v>33</v>
      </c>
      <c r="H11" s="3">
        <v>19</v>
      </c>
      <c r="J11" t="s">
        <v>34</v>
      </c>
      <c r="L11" s="84" t="s">
        <v>280</v>
      </c>
    </row>
    <row r="12" spans="2:16" x14ac:dyDescent="0.2">
      <c r="F12" s="2" t="s">
        <v>35</v>
      </c>
      <c r="H12" s="3">
        <v>24.17</v>
      </c>
      <c r="L12" t="s">
        <v>281</v>
      </c>
    </row>
    <row r="13" spans="2:16" x14ac:dyDescent="0.2">
      <c r="F13" s="2" t="s">
        <v>36</v>
      </c>
      <c r="H13" s="3">
        <v>26.5</v>
      </c>
      <c r="L13" t="s">
        <v>279</v>
      </c>
    </row>
    <row r="14" spans="2:16" x14ac:dyDescent="0.2">
      <c r="F14" s="2" t="s">
        <v>37</v>
      </c>
      <c r="H14" s="3">
        <v>27.33</v>
      </c>
      <c r="L14" t="s">
        <v>283</v>
      </c>
    </row>
    <row r="15" spans="2:16" x14ac:dyDescent="0.2">
      <c r="F15" s="2" t="s">
        <v>38</v>
      </c>
      <c r="H15" s="3">
        <v>34.5</v>
      </c>
    </row>
    <row r="16" spans="2:16" x14ac:dyDescent="0.2">
      <c r="H16" s="3">
        <v>35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</sheetPr>
  <dimension ref="A1:AD208"/>
  <sheetViews>
    <sheetView workbookViewId="0">
      <selection activeCell="D15" sqref="D15"/>
    </sheetView>
  </sheetViews>
  <sheetFormatPr baseColWidth="10" defaultRowHeight="14.25" x14ac:dyDescent="0.2"/>
  <cols>
    <col min="1" max="1" width="14.125" style="271" bestFit="1" customWidth="1"/>
    <col min="2" max="2" width="11.625" style="271" bestFit="1" customWidth="1"/>
    <col min="3" max="3" width="13.125" style="271" bestFit="1" customWidth="1"/>
    <col min="4" max="4" width="12.125" style="271" bestFit="1" customWidth="1"/>
    <col min="5" max="5" width="20.5" style="271" bestFit="1" customWidth="1"/>
    <col min="6" max="6" width="12" style="271" bestFit="1" customWidth="1"/>
    <col min="7" max="7" width="10.875" style="271" bestFit="1" customWidth="1"/>
    <col min="8" max="8" width="14.875" style="271" bestFit="1" customWidth="1"/>
    <col min="9" max="9" width="21.75" style="271" bestFit="1" customWidth="1"/>
    <col min="10" max="10" width="28" style="271" bestFit="1" customWidth="1"/>
    <col min="11" max="11" width="18.875" style="271" bestFit="1" customWidth="1"/>
    <col min="12" max="12" width="12" style="271" bestFit="1" customWidth="1"/>
    <col min="13" max="13" width="9.5" style="271" bestFit="1" customWidth="1"/>
    <col min="14" max="15" width="20.75" style="271" bestFit="1" customWidth="1"/>
    <col min="16" max="16" width="8.375" style="276" bestFit="1" customWidth="1"/>
    <col min="17" max="17" width="10.25" style="271" bestFit="1" customWidth="1"/>
    <col min="18" max="18" width="15.5" style="271" bestFit="1" customWidth="1"/>
    <col min="19" max="19" width="10.125" style="271" bestFit="1" customWidth="1"/>
    <col min="20" max="20" width="10.375" style="271" bestFit="1" customWidth="1"/>
    <col min="21" max="21" width="13.875" style="277" bestFit="1" customWidth="1"/>
    <col min="22" max="22" width="14.75" style="271" bestFit="1" customWidth="1"/>
    <col min="23" max="23" width="12.125" style="271" bestFit="1" customWidth="1"/>
    <col min="24" max="24" width="15.625" style="271" bestFit="1" customWidth="1"/>
    <col min="25" max="25" width="15.125" style="271" bestFit="1" customWidth="1"/>
    <col min="26" max="26" width="9.75" style="271" customWidth="1"/>
    <col min="27" max="16384" width="11" style="271"/>
  </cols>
  <sheetData>
    <row r="1" spans="1:30" s="258" customFormat="1" ht="28.5" x14ac:dyDescent="0.2">
      <c r="A1" s="258" t="s">
        <v>39</v>
      </c>
      <c r="B1" s="258" t="s">
        <v>717</v>
      </c>
      <c r="C1" s="258" t="s">
        <v>40</v>
      </c>
      <c r="D1" s="259" t="s">
        <v>41</v>
      </c>
      <c r="E1" s="258" t="s">
        <v>1</v>
      </c>
      <c r="F1" s="258" t="s">
        <v>42</v>
      </c>
      <c r="G1" s="258" t="s">
        <v>43</v>
      </c>
      <c r="H1" s="259" t="s">
        <v>44</v>
      </c>
      <c r="I1" s="258" t="s">
        <v>45</v>
      </c>
      <c r="J1" s="258" t="s">
        <v>46</v>
      </c>
      <c r="K1" s="258" t="s">
        <v>275</v>
      </c>
      <c r="L1" s="258" t="s">
        <v>47</v>
      </c>
      <c r="M1" s="258" t="s">
        <v>48</v>
      </c>
      <c r="N1" s="259" t="s">
        <v>49</v>
      </c>
      <c r="O1" s="258" t="s">
        <v>50</v>
      </c>
      <c r="P1" s="260" t="s">
        <v>51</v>
      </c>
      <c r="Q1" s="258" t="s">
        <v>5</v>
      </c>
      <c r="R1" s="258" t="s">
        <v>52</v>
      </c>
      <c r="S1" s="258" t="s">
        <v>53</v>
      </c>
      <c r="T1" s="258" t="s">
        <v>274</v>
      </c>
      <c r="U1" s="261" t="s">
        <v>54</v>
      </c>
      <c r="V1" s="258" t="s">
        <v>55</v>
      </c>
      <c r="W1" s="258" t="s">
        <v>56</v>
      </c>
      <c r="X1" s="258" t="s">
        <v>57</v>
      </c>
      <c r="Y1" s="258" t="s">
        <v>58</v>
      </c>
      <c r="Z1" s="259" t="s">
        <v>59</v>
      </c>
      <c r="AD1" s="278">
        <v>43768</v>
      </c>
    </row>
    <row r="2" spans="1:30" x14ac:dyDescent="0.2">
      <c r="A2" s="262">
        <v>38078</v>
      </c>
      <c r="B2" s="262"/>
      <c r="C2" s="262"/>
      <c r="D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2" s="264"/>
      <c r="F2" s="265" t="s">
        <v>17</v>
      </c>
      <c r="G2" s="266">
        <v>34.5</v>
      </c>
      <c r="H2" s="264" t="str">
        <f t="shared" ref="H2" ca="1" si="0">DATEDIF(A2,IF(C2&lt;&gt;"",C2,TODAY()),"y") &amp; " ans " &amp; DATEDIF(A2,IF(C2&lt;&gt;"",C2,TODAY()),"ym") &amp; "m "</f>
        <v xml:space="preserve">16 ans 9m </v>
      </c>
      <c r="I2" s="262" t="s">
        <v>60</v>
      </c>
      <c r="J2" s="264" t="s">
        <v>8</v>
      </c>
      <c r="K2" s="264" t="s">
        <v>290</v>
      </c>
      <c r="L2" s="264" t="s">
        <v>300</v>
      </c>
      <c r="M2" s="264" t="s">
        <v>302</v>
      </c>
      <c r="N2" s="264" t="str">
        <f t="shared" ref="N2:N65" si="1">M2&amp;" "&amp;L2</f>
        <v>Salarié 1 OPERATRICE</v>
      </c>
      <c r="O2" s="262">
        <v>24899</v>
      </c>
      <c r="P2" s="267">
        <f t="shared" ref="P2" ca="1" si="2">DATEDIF(O2,TODAY(),"Y")</f>
        <v>52</v>
      </c>
      <c r="Q2" s="265" t="s">
        <v>9</v>
      </c>
      <c r="R2" s="262" t="s">
        <v>61</v>
      </c>
      <c r="S2" s="265" t="s">
        <v>37</v>
      </c>
      <c r="T2" s="265" t="s">
        <v>286</v>
      </c>
      <c r="U2" s="268">
        <v>2344443334555</v>
      </c>
      <c r="V2" s="269">
        <f ca="1">(EOMONTH(TODAY(),-1)+1)</f>
        <v>44197</v>
      </c>
      <c r="W2" s="269">
        <f t="shared" ref="W2" ca="1" si="3">EOMONTH(TODAY(),0)</f>
        <v>44227</v>
      </c>
      <c r="X2" s="269">
        <f ca="1">MIN(Tableau7[[#This Row],[fin mois]],MAX(Tableau7[[#This Row],[début mois]],Tableau7[[#This Row],[Date Embauche]]))</f>
        <v>44197</v>
      </c>
      <c r="Y2" s="269">
        <f ca="1">MAX(Tableau7[[#This Row],[début mois]],MIN(Tableau7[[#This Row],[fin mois]],Tableau7[[#This Row],[Date Fin de Contrat]]))</f>
        <v>44227</v>
      </c>
      <c r="Z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2" s="271">
        <f>--AND($A2&lt;=AD$1,OR(ISBLANK($B2),$B2&gt;=AD$1),OR(ISBLANK($C2),$C2&gt;=AD$1))</f>
        <v>1</v>
      </c>
    </row>
    <row r="3" spans="1:30" x14ac:dyDescent="0.2">
      <c r="A3" s="262">
        <v>38124</v>
      </c>
      <c r="B3" s="262"/>
      <c r="C3" s="262"/>
      <c r="D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3" s="264"/>
      <c r="F3" s="265" t="s">
        <v>17</v>
      </c>
      <c r="G3" s="266">
        <v>27.33</v>
      </c>
      <c r="H3" s="264" t="str">
        <f t="shared" ref="H3:H66" ca="1" si="4">DATEDIF(A3,IF(C3&lt;&gt;"",C3,TODAY()),"y") &amp; " ans " &amp; DATEDIF(A3,IF(C3&lt;&gt;"",C3,TODAY()),"ym") &amp; "m "</f>
        <v xml:space="preserve">16 ans 7m </v>
      </c>
      <c r="I3" s="262">
        <v>38147</v>
      </c>
      <c r="J3" s="262" t="s">
        <v>22</v>
      </c>
      <c r="K3" s="262" t="s">
        <v>287</v>
      </c>
      <c r="L3" s="264" t="s">
        <v>300</v>
      </c>
      <c r="M3" s="264" t="s">
        <v>303</v>
      </c>
      <c r="N3" s="264" t="str">
        <f t="shared" si="1"/>
        <v>Salarié 2 OPERATRICE</v>
      </c>
      <c r="O3" s="262">
        <v>26455</v>
      </c>
      <c r="P3" s="267">
        <f t="shared" ref="P3:P66" ca="1" si="5">DATEDIF(O3,TODAY(),"Y")</f>
        <v>48</v>
      </c>
      <c r="Q3" s="265" t="s">
        <v>5</v>
      </c>
      <c r="R3" s="262" t="s">
        <v>62</v>
      </c>
      <c r="S3" s="265">
        <v>170</v>
      </c>
      <c r="T3" s="265" t="s">
        <v>286</v>
      </c>
      <c r="U3" s="268"/>
      <c r="V3" s="269">
        <f t="shared" ref="V3:V66" ca="1" si="6">(EOMONTH(TODAY(),-1)+1)</f>
        <v>44197</v>
      </c>
      <c r="W3" s="269">
        <f t="shared" ref="W3:W66" ca="1" si="7">EOMONTH(TODAY(),0)</f>
        <v>44227</v>
      </c>
      <c r="X3" s="269">
        <f ca="1">MIN(Tableau7[[#This Row],[fin mois]],MAX(Tableau7[[#This Row],[début mois]],Tableau7[[#This Row],[Date Embauche]]))</f>
        <v>44197</v>
      </c>
      <c r="Y3" s="269">
        <f ca="1">MAX(Tableau7[[#This Row],[début mois]],MIN(Tableau7[[#This Row],[fin mois]],Tableau7[[#This Row],[Date Fin de Contrat]]))</f>
        <v>44227</v>
      </c>
      <c r="Z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0.79217391304347817</v>
      </c>
      <c r="AD3" s="271">
        <f t="shared" ref="AD3:AD66" si="8">--AND(A3&lt;=AD$1,OR(ISBLANK(B3),B3&gt;=AD$1),OR(ISBLANK(C3),C3&gt;=AD$1))</f>
        <v>1</v>
      </c>
    </row>
    <row r="4" spans="1:30" x14ac:dyDescent="0.2">
      <c r="A4" s="262">
        <v>38537</v>
      </c>
      <c r="B4" s="262">
        <v>43110</v>
      </c>
      <c r="C4" s="262">
        <v>43110</v>
      </c>
      <c r="D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4" s="264" t="s">
        <v>21</v>
      </c>
      <c r="F4" s="265" t="s">
        <v>17</v>
      </c>
      <c r="G4" s="266"/>
      <c r="H4" s="264" t="str">
        <f t="shared" ca="1" si="4"/>
        <v xml:space="preserve">12 ans 6m </v>
      </c>
      <c r="I4" s="262">
        <v>38568</v>
      </c>
      <c r="J4" s="262"/>
      <c r="K4" s="262"/>
      <c r="L4" s="264" t="s">
        <v>301</v>
      </c>
      <c r="M4" s="264" t="s">
        <v>304</v>
      </c>
      <c r="N4" s="264" t="str">
        <f t="shared" si="1"/>
        <v>Salarié 3 OPERATEUR</v>
      </c>
      <c r="O4" s="262">
        <v>24207</v>
      </c>
      <c r="P4" s="267">
        <f t="shared" ca="1" si="5"/>
        <v>54</v>
      </c>
      <c r="Q4" s="265" t="s">
        <v>5</v>
      </c>
      <c r="R4" s="262">
        <v>44347</v>
      </c>
      <c r="S4" s="265"/>
      <c r="T4" s="265" t="s">
        <v>285</v>
      </c>
      <c r="U4" s="268">
        <v>1567565675765</v>
      </c>
      <c r="V4" s="269">
        <f t="shared" ca="1" si="6"/>
        <v>44197</v>
      </c>
      <c r="W4" s="269">
        <f t="shared" ca="1" si="7"/>
        <v>44227</v>
      </c>
      <c r="X4" s="269">
        <f ca="1">MIN(Tableau7[[#This Row],[fin mois]],MAX(Tableau7[[#This Row],[début mois]],Tableau7[[#This Row],[Date Embauche]]))</f>
        <v>44197</v>
      </c>
      <c r="Y4" s="269">
        <f ca="1">MAX(Tableau7[[#This Row],[début mois]],MIN(Tableau7[[#This Row],[fin mois]],Tableau7[[#This Row],[Date Fin de Contrat]]))</f>
        <v>44197</v>
      </c>
      <c r="Z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4" s="271">
        <f t="shared" si="8"/>
        <v>0</v>
      </c>
    </row>
    <row r="5" spans="1:30" x14ac:dyDescent="0.2">
      <c r="A5" s="262">
        <v>38551</v>
      </c>
      <c r="B5" s="262">
        <v>42809</v>
      </c>
      <c r="C5" s="262">
        <v>42809</v>
      </c>
      <c r="D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5" s="264"/>
      <c r="F5" s="265" t="s">
        <v>17</v>
      </c>
      <c r="G5" s="266"/>
      <c r="H5" s="264" t="str">
        <f t="shared" ca="1" si="4"/>
        <v xml:space="preserve">11 ans 7m </v>
      </c>
      <c r="I5" s="262">
        <v>38568</v>
      </c>
      <c r="J5" s="262"/>
      <c r="K5" s="262"/>
      <c r="L5" s="264" t="s">
        <v>301</v>
      </c>
      <c r="M5" s="264" t="s">
        <v>305</v>
      </c>
      <c r="N5" s="264" t="str">
        <f t="shared" si="1"/>
        <v>Salarié 4 OPERATEUR</v>
      </c>
      <c r="O5" s="262">
        <v>27413</v>
      </c>
      <c r="P5" s="267">
        <f t="shared" ca="1" si="5"/>
        <v>45</v>
      </c>
      <c r="Q5" s="265" t="s">
        <v>5</v>
      </c>
      <c r="R5" s="262">
        <v>44012</v>
      </c>
      <c r="S5" s="265"/>
      <c r="T5" s="265" t="s">
        <v>285</v>
      </c>
      <c r="U5" s="268"/>
      <c r="V5" s="269">
        <f t="shared" ca="1" si="6"/>
        <v>44197</v>
      </c>
      <c r="W5" s="269">
        <f t="shared" ca="1" si="7"/>
        <v>44227</v>
      </c>
      <c r="X5" s="269">
        <f ca="1">MIN(Tableau7[[#This Row],[fin mois]],MAX(Tableau7[[#This Row],[début mois]],Tableau7[[#This Row],[Date Embauche]]))</f>
        <v>44197</v>
      </c>
      <c r="Y5" s="269">
        <f ca="1">MAX(Tableau7[[#This Row],[début mois]],MIN(Tableau7[[#This Row],[fin mois]],Tableau7[[#This Row],[Date Fin de Contrat]]))</f>
        <v>44197</v>
      </c>
      <c r="Z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5" s="271">
        <f t="shared" si="8"/>
        <v>0</v>
      </c>
    </row>
    <row r="6" spans="1:30" x14ac:dyDescent="0.2">
      <c r="A6" s="262">
        <v>39279</v>
      </c>
      <c r="B6" s="262">
        <v>44196</v>
      </c>
      <c r="C6" s="262">
        <v>44196</v>
      </c>
      <c r="D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6" s="264" t="s">
        <v>14</v>
      </c>
      <c r="F6" s="265" t="s">
        <v>17</v>
      </c>
      <c r="G6" s="266">
        <v>12</v>
      </c>
      <c r="H6" s="264" t="str">
        <f t="shared" ca="1" si="4"/>
        <v xml:space="preserve">13 ans 5m </v>
      </c>
      <c r="I6" s="262">
        <v>39300</v>
      </c>
      <c r="J6" s="262" t="s">
        <v>22</v>
      </c>
      <c r="K6" s="262" t="s">
        <v>287</v>
      </c>
      <c r="L6" s="264" t="s">
        <v>300</v>
      </c>
      <c r="M6" s="264" t="s">
        <v>306</v>
      </c>
      <c r="N6" s="264" t="str">
        <f t="shared" si="1"/>
        <v>Salarié 5 OPERATRICE</v>
      </c>
      <c r="O6" s="262">
        <v>21706</v>
      </c>
      <c r="P6" s="267">
        <f t="shared" ca="1" si="5"/>
        <v>61</v>
      </c>
      <c r="Q6" s="265" t="s">
        <v>5</v>
      </c>
      <c r="R6" s="262">
        <v>45382</v>
      </c>
      <c r="S6" s="265">
        <v>170</v>
      </c>
      <c r="T6" s="265" t="s">
        <v>286</v>
      </c>
      <c r="U6" s="268"/>
      <c r="V6" s="269">
        <f t="shared" ca="1" si="6"/>
        <v>44197</v>
      </c>
      <c r="W6" s="269">
        <f t="shared" ca="1" si="7"/>
        <v>44227</v>
      </c>
      <c r="X6" s="269">
        <f ca="1">MIN(Tableau7[[#This Row],[fin mois]],MAX(Tableau7[[#This Row],[début mois]],Tableau7[[#This Row],[Date Embauche]]))</f>
        <v>44197</v>
      </c>
      <c r="Y6" s="269">
        <f ca="1">MAX(Tableau7[[#This Row],[début mois]],MIN(Tableau7[[#This Row],[fin mois]],Tableau7[[#This Row],[Date Fin de Contrat]]))</f>
        <v>44197</v>
      </c>
      <c r="Z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1.6563146997929604E-2</v>
      </c>
      <c r="AD6" s="271">
        <f t="shared" si="8"/>
        <v>1</v>
      </c>
    </row>
    <row r="7" spans="1:30" x14ac:dyDescent="0.2">
      <c r="A7" s="262">
        <v>39287</v>
      </c>
      <c r="B7" s="262">
        <v>42916</v>
      </c>
      <c r="C7" s="262">
        <v>42916</v>
      </c>
      <c r="D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7" s="264" t="s">
        <v>14</v>
      </c>
      <c r="F7" s="265" t="s">
        <v>17</v>
      </c>
      <c r="G7" s="266"/>
      <c r="H7" s="264" t="str">
        <f t="shared" ca="1" si="4"/>
        <v xml:space="preserve">9 ans 11m </v>
      </c>
      <c r="I7" s="262">
        <v>39289</v>
      </c>
      <c r="J7" s="262"/>
      <c r="K7" s="262"/>
      <c r="L7" s="264" t="s">
        <v>301</v>
      </c>
      <c r="M7" s="264" t="s">
        <v>307</v>
      </c>
      <c r="N7" s="264" t="str">
        <f t="shared" si="1"/>
        <v>Salarié 6 OPERATEUR</v>
      </c>
      <c r="O7" s="262">
        <v>20254</v>
      </c>
      <c r="P7" s="267">
        <f t="shared" ca="1" si="5"/>
        <v>65</v>
      </c>
      <c r="Q7" s="265" t="s">
        <v>5</v>
      </c>
      <c r="R7" s="262">
        <v>44012</v>
      </c>
      <c r="S7" s="265"/>
      <c r="T7" s="265" t="s">
        <v>285</v>
      </c>
      <c r="U7" s="268"/>
      <c r="V7" s="269">
        <f t="shared" ca="1" si="6"/>
        <v>44197</v>
      </c>
      <c r="W7" s="269">
        <f t="shared" ca="1" si="7"/>
        <v>44227</v>
      </c>
      <c r="X7" s="269">
        <f ca="1">MIN(Tableau7[[#This Row],[fin mois]],MAX(Tableau7[[#This Row],[début mois]],Tableau7[[#This Row],[Date Embauche]]))</f>
        <v>44197</v>
      </c>
      <c r="Y7" s="269">
        <f ca="1">MAX(Tableau7[[#This Row],[début mois]],MIN(Tableau7[[#This Row],[fin mois]],Tableau7[[#This Row],[Date Fin de Contrat]]))</f>
        <v>44197</v>
      </c>
      <c r="Z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7" s="271">
        <f t="shared" si="8"/>
        <v>0</v>
      </c>
    </row>
    <row r="8" spans="1:30" x14ac:dyDescent="0.2">
      <c r="A8" s="262">
        <v>39331</v>
      </c>
      <c r="B8" s="262">
        <v>44081</v>
      </c>
      <c r="C8" s="262">
        <v>44081</v>
      </c>
      <c r="D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8" s="264" t="s">
        <v>26</v>
      </c>
      <c r="F8" s="265" t="s">
        <v>17</v>
      </c>
      <c r="G8" s="266"/>
      <c r="H8" s="264" t="str">
        <f t="shared" ca="1" si="4"/>
        <v xml:space="preserve">13 ans 0m </v>
      </c>
      <c r="I8" s="262">
        <v>39419</v>
      </c>
      <c r="J8" s="262" t="s">
        <v>22</v>
      </c>
      <c r="K8" s="262"/>
      <c r="L8" s="264" t="s">
        <v>300</v>
      </c>
      <c r="M8" s="264" t="s">
        <v>308</v>
      </c>
      <c r="N8" s="264" t="str">
        <f t="shared" si="1"/>
        <v>Salarié 7 OPERATRICE</v>
      </c>
      <c r="O8" s="262">
        <v>25893</v>
      </c>
      <c r="P8" s="267">
        <f t="shared" ca="1" si="5"/>
        <v>50</v>
      </c>
      <c r="Q8" s="265" t="s">
        <v>5</v>
      </c>
      <c r="R8" s="262">
        <v>45322</v>
      </c>
      <c r="S8" s="265">
        <v>270</v>
      </c>
      <c r="T8" s="265" t="s">
        <v>286</v>
      </c>
      <c r="U8" s="268"/>
      <c r="V8" s="269">
        <f t="shared" ca="1" si="6"/>
        <v>44197</v>
      </c>
      <c r="W8" s="269">
        <f t="shared" ca="1" si="7"/>
        <v>44227</v>
      </c>
      <c r="X8" s="269">
        <f ca="1">MIN(Tableau7[[#This Row],[fin mois]],MAX(Tableau7[[#This Row],[début mois]],Tableau7[[#This Row],[Date Embauche]]))</f>
        <v>44197</v>
      </c>
      <c r="Y8" s="269">
        <f ca="1">MAX(Tableau7[[#This Row],[début mois]],MIN(Tableau7[[#This Row],[fin mois]],Tableau7[[#This Row],[Date Fin de Contrat]]))</f>
        <v>44197</v>
      </c>
      <c r="Z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8" s="271">
        <f t="shared" si="8"/>
        <v>1</v>
      </c>
    </row>
    <row r="9" spans="1:30" x14ac:dyDescent="0.2">
      <c r="A9" s="262">
        <v>39413</v>
      </c>
      <c r="B9" s="262">
        <v>42823</v>
      </c>
      <c r="C9" s="262">
        <v>42823</v>
      </c>
      <c r="D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9" s="264" t="s">
        <v>21</v>
      </c>
      <c r="F9" s="265" t="s">
        <v>17</v>
      </c>
      <c r="G9" s="266"/>
      <c r="H9" s="264" t="str">
        <f t="shared" ca="1" si="4"/>
        <v xml:space="preserve">9 ans 4m </v>
      </c>
      <c r="I9" s="262">
        <v>39490</v>
      </c>
      <c r="J9" s="262"/>
      <c r="K9" s="262"/>
      <c r="L9" s="264" t="s">
        <v>300</v>
      </c>
      <c r="M9" s="264" t="s">
        <v>309</v>
      </c>
      <c r="N9" s="264" t="str">
        <f t="shared" si="1"/>
        <v>Salarié 8 OPERATRICE</v>
      </c>
      <c r="O9" s="262">
        <v>29536</v>
      </c>
      <c r="P9" s="267">
        <f t="shared" ca="1" si="5"/>
        <v>40</v>
      </c>
      <c r="Q9" s="265" t="s">
        <v>5</v>
      </c>
      <c r="R9" s="262">
        <v>43890</v>
      </c>
      <c r="S9" s="265"/>
      <c r="T9" s="265" t="s">
        <v>286</v>
      </c>
      <c r="U9" s="268"/>
      <c r="V9" s="269">
        <f t="shared" ca="1" si="6"/>
        <v>44197</v>
      </c>
      <c r="W9" s="269">
        <f t="shared" ca="1" si="7"/>
        <v>44227</v>
      </c>
      <c r="X9" s="269">
        <f ca="1">MIN(Tableau7[[#This Row],[fin mois]],MAX(Tableau7[[#This Row],[début mois]],Tableau7[[#This Row],[Date Embauche]]))</f>
        <v>44197</v>
      </c>
      <c r="Y9" s="269">
        <f ca="1">MAX(Tableau7[[#This Row],[début mois]],MIN(Tableau7[[#This Row],[fin mois]],Tableau7[[#This Row],[Date Fin de Contrat]]))</f>
        <v>44197</v>
      </c>
      <c r="Z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9" s="271">
        <f t="shared" si="8"/>
        <v>0</v>
      </c>
    </row>
    <row r="10" spans="1:30" x14ac:dyDescent="0.2">
      <c r="A10" s="262">
        <v>39892</v>
      </c>
      <c r="B10" s="262"/>
      <c r="C10" s="262"/>
      <c r="D1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10" s="264"/>
      <c r="F10" s="265" t="s">
        <v>17</v>
      </c>
      <c r="G10" s="266">
        <v>34.5</v>
      </c>
      <c r="H10" s="264" t="str">
        <f t="shared" ca="1" si="4"/>
        <v xml:space="preserve">11 ans 9m </v>
      </c>
      <c r="I10" s="262">
        <v>39948</v>
      </c>
      <c r="J10" s="262" t="s">
        <v>34</v>
      </c>
      <c r="K10" s="262" t="s">
        <v>278</v>
      </c>
      <c r="L10" s="264" t="s">
        <v>300</v>
      </c>
      <c r="M10" s="264" t="s">
        <v>310</v>
      </c>
      <c r="N10" s="264" t="str">
        <f t="shared" si="1"/>
        <v>Salarié 9 OPERATRICE</v>
      </c>
      <c r="O10" s="262">
        <v>23706</v>
      </c>
      <c r="P10" s="267">
        <f t="shared" ca="1" si="5"/>
        <v>56</v>
      </c>
      <c r="Q10" s="265" t="s">
        <v>5</v>
      </c>
      <c r="R10" s="262">
        <v>45077</v>
      </c>
      <c r="S10" s="265">
        <v>190</v>
      </c>
      <c r="T10" s="265" t="s">
        <v>286</v>
      </c>
      <c r="U10" s="268"/>
      <c r="V10" s="269">
        <f t="shared" ca="1" si="6"/>
        <v>44197</v>
      </c>
      <c r="W10" s="269">
        <f t="shared" ca="1" si="7"/>
        <v>44227</v>
      </c>
      <c r="X10" s="269">
        <f ca="1">MIN(Tableau7[[#This Row],[fin mois]],MAX(Tableau7[[#This Row],[début mois]],Tableau7[[#This Row],[Date Embauche]]))</f>
        <v>44197</v>
      </c>
      <c r="Y10" s="269">
        <f ca="1">MAX(Tableau7[[#This Row],[début mois]],MIN(Tableau7[[#This Row],[fin mois]],Tableau7[[#This Row],[Date Fin de Contrat]]))</f>
        <v>44227</v>
      </c>
      <c r="Z1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0" s="271">
        <f t="shared" si="8"/>
        <v>1</v>
      </c>
    </row>
    <row r="11" spans="1:30" x14ac:dyDescent="0.2">
      <c r="A11" s="262">
        <v>39604</v>
      </c>
      <c r="B11" s="262">
        <v>43411</v>
      </c>
      <c r="C11" s="262">
        <v>43411</v>
      </c>
      <c r="D1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1" s="264" t="s">
        <v>24</v>
      </c>
      <c r="F11" s="265" t="s">
        <v>17</v>
      </c>
      <c r="G11" s="266"/>
      <c r="H11" s="264" t="str">
        <f t="shared" ca="1" si="4"/>
        <v xml:space="preserve">10 ans 5m </v>
      </c>
      <c r="I11" s="262">
        <v>39633</v>
      </c>
      <c r="J11" s="262"/>
      <c r="K11" s="262"/>
      <c r="L11" s="264" t="s">
        <v>301</v>
      </c>
      <c r="M11" s="264" t="s">
        <v>311</v>
      </c>
      <c r="N11" s="264" t="str">
        <f t="shared" si="1"/>
        <v>Salarié 10 OPERATEUR</v>
      </c>
      <c r="O11" s="262">
        <v>24141</v>
      </c>
      <c r="P11" s="267">
        <f t="shared" ca="1" si="5"/>
        <v>54</v>
      </c>
      <c r="Q11" s="265" t="s">
        <v>5</v>
      </c>
      <c r="R11" s="262">
        <v>42794</v>
      </c>
      <c r="S11" s="265"/>
      <c r="T11" s="265" t="s">
        <v>285</v>
      </c>
      <c r="U11" s="268"/>
      <c r="V11" s="269">
        <f t="shared" ca="1" si="6"/>
        <v>44197</v>
      </c>
      <c r="W11" s="269">
        <f t="shared" ca="1" si="7"/>
        <v>44227</v>
      </c>
      <c r="X11" s="269">
        <f ca="1">MIN(Tableau7[[#This Row],[fin mois]],MAX(Tableau7[[#This Row],[début mois]],Tableau7[[#This Row],[Date Embauche]]))</f>
        <v>44197</v>
      </c>
      <c r="Y11" s="269">
        <f ca="1">MAX(Tableau7[[#This Row],[début mois]],MIN(Tableau7[[#This Row],[fin mois]],Tableau7[[#This Row],[Date Fin de Contrat]]))</f>
        <v>44197</v>
      </c>
      <c r="Z1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11" s="271">
        <f t="shared" si="8"/>
        <v>0</v>
      </c>
    </row>
    <row r="12" spans="1:30" x14ac:dyDescent="0.2">
      <c r="A12" s="262">
        <v>39692</v>
      </c>
      <c r="B12" s="262"/>
      <c r="C12" s="262"/>
      <c r="D1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12" s="264"/>
      <c r="F12" s="265" t="s">
        <v>17</v>
      </c>
      <c r="G12" s="266">
        <v>34.5</v>
      </c>
      <c r="H12" s="264" t="str">
        <f t="shared" ca="1" si="4"/>
        <v xml:space="preserve">12 ans 4m </v>
      </c>
      <c r="I12" s="262">
        <v>39707</v>
      </c>
      <c r="J12" s="262" t="s">
        <v>8</v>
      </c>
      <c r="K12" s="262" t="s">
        <v>276</v>
      </c>
      <c r="L12" s="264" t="s">
        <v>301</v>
      </c>
      <c r="M12" s="264" t="s">
        <v>312</v>
      </c>
      <c r="N12" s="264" t="str">
        <f t="shared" si="1"/>
        <v>Salarié 11 OPERATEUR</v>
      </c>
      <c r="O12" s="262">
        <v>31117</v>
      </c>
      <c r="P12" s="267">
        <f t="shared" ca="1" si="5"/>
        <v>35</v>
      </c>
      <c r="Q12" s="265" t="s">
        <v>5</v>
      </c>
      <c r="R12" s="262">
        <v>44865</v>
      </c>
      <c r="S12" s="265">
        <v>255</v>
      </c>
      <c r="T12" s="265" t="s">
        <v>285</v>
      </c>
      <c r="U12" s="268"/>
      <c r="V12" s="269">
        <f t="shared" ca="1" si="6"/>
        <v>44197</v>
      </c>
      <c r="W12" s="269">
        <f t="shared" ca="1" si="7"/>
        <v>44227</v>
      </c>
      <c r="X12" s="269">
        <f ca="1">MIN(Tableau7[[#This Row],[fin mois]],MAX(Tableau7[[#This Row],[début mois]],Tableau7[[#This Row],[Date Embauche]]))</f>
        <v>44197</v>
      </c>
      <c r="Y12" s="269">
        <f ca="1">MAX(Tableau7[[#This Row],[début mois]],MIN(Tableau7[[#This Row],[fin mois]],Tableau7[[#This Row],[Date Fin de Contrat]]))</f>
        <v>44227</v>
      </c>
      <c r="Z1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2" s="271">
        <f t="shared" si="8"/>
        <v>1</v>
      </c>
    </row>
    <row r="13" spans="1:30" x14ac:dyDescent="0.2">
      <c r="A13" s="262">
        <v>41015</v>
      </c>
      <c r="B13" s="262"/>
      <c r="C13" s="262"/>
      <c r="D1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13" s="264"/>
      <c r="F13" s="265" t="s">
        <v>17</v>
      </c>
      <c r="G13" s="266">
        <v>24.17</v>
      </c>
      <c r="H13" s="264" t="str">
        <f t="shared" ca="1" si="4"/>
        <v xml:space="preserve">8 ans 9m </v>
      </c>
      <c r="I13" s="262">
        <v>41050</v>
      </c>
      <c r="J13" s="262" t="s">
        <v>22</v>
      </c>
      <c r="K13" s="262" t="s">
        <v>280</v>
      </c>
      <c r="L13" s="264" t="s">
        <v>300</v>
      </c>
      <c r="M13" s="264" t="s">
        <v>313</v>
      </c>
      <c r="N13" s="264" t="str">
        <f t="shared" si="1"/>
        <v>Salarié 12 OPERATRICE</v>
      </c>
      <c r="O13" s="262">
        <v>27337</v>
      </c>
      <c r="P13" s="267">
        <f t="shared" ca="1" si="5"/>
        <v>46</v>
      </c>
      <c r="Q13" s="265" t="s">
        <v>5</v>
      </c>
      <c r="R13" s="262">
        <v>45077</v>
      </c>
      <c r="S13" s="265">
        <v>270</v>
      </c>
      <c r="T13" s="265" t="s">
        <v>286</v>
      </c>
      <c r="U13" s="268"/>
      <c r="V13" s="269">
        <f t="shared" ca="1" si="6"/>
        <v>44197</v>
      </c>
      <c r="W13" s="269">
        <f t="shared" ca="1" si="7"/>
        <v>44227</v>
      </c>
      <c r="X13" s="269">
        <f ca="1">MIN(Tableau7[[#This Row],[fin mois]],MAX(Tableau7[[#This Row],[début mois]],Tableau7[[#This Row],[Date Embauche]]))</f>
        <v>44197</v>
      </c>
      <c r="Y13" s="269">
        <f ca="1">MAX(Tableau7[[#This Row],[début mois]],MIN(Tableau7[[#This Row],[fin mois]],Tableau7[[#This Row],[Date Fin de Contrat]]))</f>
        <v>44227</v>
      </c>
      <c r="Z1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0.70057971014492759</v>
      </c>
      <c r="AD13" s="271">
        <f t="shared" si="8"/>
        <v>1</v>
      </c>
    </row>
    <row r="14" spans="1:30" x14ac:dyDescent="0.2">
      <c r="A14" s="262">
        <v>41039</v>
      </c>
      <c r="B14" s="262">
        <v>42839</v>
      </c>
      <c r="C14" s="262">
        <v>42839</v>
      </c>
      <c r="D1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4" s="264" t="s">
        <v>26</v>
      </c>
      <c r="F14" s="265" t="s">
        <v>17</v>
      </c>
      <c r="G14" s="266"/>
      <c r="H14" s="264" t="str">
        <f t="shared" ca="1" si="4"/>
        <v xml:space="preserve">4 ans 11m </v>
      </c>
      <c r="I14" s="262">
        <v>41050</v>
      </c>
      <c r="J14" s="262"/>
      <c r="K14" s="262"/>
      <c r="L14" s="264" t="s">
        <v>300</v>
      </c>
      <c r="M14" s="264" t="s">
        <v>314</v>
      </c>
      <c r="N14" s="264" t="str">
        <f t="shared" si="1"/>
        <v>Salarié 13 OPERATRICE</v>
      </c>
      <c r="O14" s="262">
        <v>27939</v>
      </c>
      <c r="P14" s="267">
        <f t="shared" ca="1" si="5"/>
        <v>44</v>
      </c>
      <c r="Q14" s="265" t="s">
        <v>9</v>
      </c>
      <c r="R14" s="262" t="s">
        <v>61</v>
      </c>
      <c r="S14" s="265"/>
      <c r="T14" s="265" t="s">
        <v>286</v>
      </c>
      <c r="U14" s="268"/>
      <c r="V14" s="269">
        <f t="shared" ca="1" si="6"/>
        <v>44197</v>
      </c>
      <c r="W14" s="269">
        <f t="shared" ca="1" si="7"/>
        <v>44227</v>
      </c>
      <c r="X14" s="269">
        <f ca="1">MIN(Tableau7[[#This Row],[fin mois]],MAX(Tableau7[[#This Row],[début mois]],Tableau7[[#This Row],[Date Embauche]]))</f>
        <v>44197</v>
      </c>
      <c r="Y14" s="269">
        <f ca="1">MAX(Tableau7[[#This Row],[début mois]],MIN(Tableau7[[#This Row],[fin mois]],Tableau7[[#This Row],[Date Fin de Contrat]]))</f>
        <v>44197</v>
      </c>
      <c r="Z1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14" s="271">
        <f t="shared" si="8"/>
        <v>0</v>
      </c>
    </row>
    <row r="15" spans="1:30" x14ac:dyDescent="0.2">
      <c r="A15" s="262">
        <v>41185</v>
      </c>
      <c r="B15" s="262">
        <v>42802</v>
      </c>
      <c r="C15" s="262">
        <v>42802</v>
      </c>
      <c r="D1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5" s="264"/>
      <c r="F15" s="265" t="s">
        <v>17</v>
      </c>
      <c r="G15" s="266"/>
      <c r="H15" s="264" t="str">
        <f t="shared" ca="1" si="4"/>
        <v xml:space="preserve">4 ans 5m </v>
      </c>
      <c r="I15" s="262" t="s">
        <v>63</v>
      </c>
      <c r="J15" s="262"/>
      <c r="K15" s="262"/>
      <c r="L15" s="264" t="s">
        <v>300</v>
      </c>
      <c r="M15" s="264" t="s">
        <v>315</v>
      </c>
      <c r="N15" s="264" t="str">
        <f t="shared" si="1"/>
        <v>Salarié 14 OPERATRICE</v>
      </c>
      <c r="O15" s="262">
        <v>26230</v>
      </c>
      <c r="P15" s="267">
        <f t="shared" ca="1" si="5"/>
        <v>49</v>
      </c>
      <c r="Q15" s="265" t="s">
        <v>5</v>
      </c>
      <c r="R15" s="262">
        <v>43830</v>
      </c>
      <c r="S15" s="265"/>
      <c r="T15" s="265" t="s">
        <v>286</v>
      </c>
      <c r="U15" s="268"/>
      <c r="V15" s="269">
        <f t="shared" ca="1" si="6"/>
        <v>44197</v>
      </c>
      <c r="W15" s="269">
        <f t="shared" ca="1" si="7"/>
        <v>44227</v>
      </c>
      <c r="X15" s="269">
        <f ca="1">MIN(Tableau7[[#This Row],[fin mois]],MAX(Tableau7[[#This Row],[début mois]],Tableau7[[#This Row],[Date Embauche]]))</f>
        <v>44197</v>
      </c>
      <c r="Y15" s="269">
        <f ca="1">MAX(Tableau7[[#This Row],[début mois]],MIN(Tableau7[[#This Row],[fin mois]],Tableau7[[#This Row],[Date Fin de Contrat]]))</f>
        <v>44197</v>
      </c>
      <c r="Z1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15" s="271">
        <f t="shared" si="8"/>
        <v>0</v>
      </c>
    </row>
    <row r="16" spans="1:30" x14ac:dyDescent="0.2">
      <c r="A16" s="262">
        <v>41334</v>
      </c>
      <c r="B16" s="262"/>
      <c r="C16" s="262"/>
      <c r="D1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16" s="264"/>
      <c r="F16" s="265" t="s">
        <v>17</v>
      </c>
      <c r="G16" s="266">
        <v>34.5</v>
      </c>
      <c r="H16" s="264" t="str">
        <f t="shared" ca="1" si="4"/>
        <v xml:space="preserve">7 ans 10m </v>
      </c>
      <c r="I16" s="262" t="s">
        <v>64</v>
      </c>
      <c r="J16" s="262" t="s">
        <v>12</v>
      </c>
      <c r="K16" s="262" t="s">
        <v>291</v>
      </c>
      <c r="L16" s="264" t="s">
        <v>301</v>
      </c>
      <c r="M16" s="264" t="s">
        <v>316</v>
      </c>
      <c r="N16" s="264" t="str">
        <f t="shared" si="1"/>
        <v>Salarié 15 OPERATEUR</v>
      </c>
      <c r="O16" s="262">
        <v>27991</v>
      </c>
      <c r="P16" s="267">
        <f t="shared" ca="1" si="5"/>
        <v>44</v>
      </c>
      <c r="Q16" s="265" t="s">
        <v>5</v>
      </c>
      <c r="R16" s="262">
        <v>44500</v>
      </c>
      <c r="S16" s="265">
        <v>170</v>
      </c>
      <c r="T16" s="265" t="s">
        <v>285</v>
      </c>
      <c r="U16" s="268"/>
      <c r="V16" s="269">
        <f t="shared" ca="1" si="6"/>
        <v>44197</v>
      </c>
      <c r="W16" s="269">
        <f t="shared" ca="1" si="7"/>
        <v>44227</v>
      </c>
      <c r="X16" s="269">
        <f ca="1">MIN(Tableau7[[#This Row],[fin mois]],MAX(Tableau7[[#This Row],[début mois]],Tableau7[[#This Row],[Date Embauche]]))</f>
        <v>44197</v>
      </c>
      <c r="Y16" s="269">
        <f ca="1">MAX(Tableau7[[#This Row],[début mois]],MIN(Tableau7[[#This Row],[fin mois]],Tableau7[[#This Row],[Date Fin de Contrat]]))</f>
        <v>44227</v>
      </c>
      <c r="Z1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6" s="271">
        <f t="shared" si="8"/>
        <v>1</v>
      </c>
    </row>
    <row r="17" spans="1:30" x14ac:dyDescent="0.2">
      <c r="A17" s="262">
        <v>41351</v>
      </c>
      <c r="B17" s="262">
        <v>42909</v>
      </c>
      <c r="C17" s="262">
        <v>42909</v>
      </c>
      <c r="D1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7" s="264" t="s">
        <v>26</v>
      </c>
      <c r="F17" s="265" t="s">
        <v>17</v>
      </c>
      <c r="G17" s="266"/>
      <c r="H17" s="264" t="str">
        <f t="shared" ca="1" si="4"/>
        <v xml:space="preserve">4 ans 3m </v>
      </c>
      <c r="I17" s="262" t="s">
        <v>65</v>
      </c>
      <c r="J17" s="262"/>
      <c r="K17" s="262"/>
      <c r="L17" s="264" t="s">
        <v>300</v>
      </c>
      <c r="M17" s="264" t="s">
        <v>317</v>
      </c>
      <c r="N17" s="264" t="str">
        <f t="shared" si="1"/>
        <v>Salarié 16 OPERATRICE</v>
      </c>
      <c r="O17" s="262">
        <v>25455</v>
      </c>
      <c r="P17" s="267">
        <f t="shared" ca="1" si="5"/>
        <v>51</v>
      </c>
      <c r="Q17" s="265" t="s">
        <v>5</v>
      </c>
      <c r="R17" s="262">
        <v>44500</v>
      </c>
      <c r="S17" s="265"/>
      <c r="T17" s="265" t="s">
        <v>286</v>
      </c>
      <c r="U17" s="268"/>
      <c r="V17" s="269">
        <f t="shared" ca="1" si="6"/>
        <v>44197</v>
      </c>
      <c r="W17" s="269">
        <f t="shared" ca="1" si="7"/>
        <v>44227</v>
      </c>
      <c r="X17" s="269">
        <f ca="1">MIN(Tableau7[[#This Row],[fin mois]],MAX(Tableau7[[#This Row],[début mois]],Tableau7[[#This Row],[Date Embauche]]))</f>
        <v>44197</v>
      </c>
      <c r="Y17" s="269">
        <f ca="1">MAX(Tableau7[[#This Row],[début mois]],MIN(Tableau7[[#This Row],[fin mois]],Tableau7[[#This Row],[Date Fin de Contrat]]))</f>
        <v>44197</v>
      </c>
      <c r="Z1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17" s="271">
        <f t="shared" si="8"/>
        <v>0</v>
      </c>
    </row>
    <row r="18" spans="1:30" x14ac:dyDescent="0.2">
      <c r="A18" s="262">
        <v>41365</v>
      </c>
      <c r="B18" s="262">
        <v>43175</v>
      </c>
      <c r="C18" s="262">
        <v>43175</v>
      </c>
      <c r="D1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8" s="264" t="s">
        <v>26</v>
      </c>
      <c r="F18" s="265" t="s">
        <v>17</v>
      </c>
      <c r="G18" s="266"/>
      <c r="H18" s="264" t="str">
        <f t="shared" ca="1" si="4"/>
        <v xml:space="preserve">4 ans 11m </v>
      </c>
      <c r="I18" s="262" t="s">
        <v>66</v>
      </c>
      <c r="J18" s="262"/>
      <c r="K18" s="262"/>
      <c r="L18" s="264" t="s">
        <v>301</v>
      </c>
      <c r="M18" s="264" t="s">
        <v>318</v>
      </c>
      <c r="N18" s="264" t="str">
        <f t="shared" si="1"/>
        <v>Salarié 17 OPERATEUR</v>
      </c>
      <c r="O18" s="262">
        <v>23610</v>
      </c>
      <c r="P18" s="267">
        <f t="shared" ca="1" si="5"/>
        <v>56</v>
      </c>
      <c r="Q18" s="265" t="s">
        <v>5</v>
      </c>
      <c r="R18" s="262">
        <v>43738</v>
      </c>
      <c r="S18" s="265"/>
      <c r="T18" s="265" t="s">
        <v>285</v>
      </c>
      <c r="U18" s="268"/>
      <c r="V18" s="269">
        <f t="shared" ca="1" si="6"/>
        <v>44197</v>
      </c>
      <c r="W18" s="269">
        <f t="shared" ca="1" si="7"/>
        <v>44227</v>
      </c>
      <c r="X18" s="269">
        <f ca="1">MIN(Tableau7[[#This Row],[fin mois]],MAX(Tableau7[[#This Row],[début mois]],Tableau7[[#This Row],[Date Embauche]]))</f>
        <v>44197</v>
      </c>
      <c r="Y18" s="269">
        <f ca="1">MAX(Tableau7[[#This Row],[début mois]],MIN(Tableau7[[#This Row],[fin mois]],Tableau7[[#This Row],[Date Fin de Contrat]]))</f>
        <v>44197</v>
      </c>
      <c r="Z1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18" s="271">
        <f t="shared" si="8"/>
        <v>0</v>
      </c>
    </row>
    <row r="19" spans="1:30" x14ac:dyDescent="0.2">
      <c r="A19" s="262">
        <v>41610</v>
      </c>
      <c r="B19" s="262">
        <v>43426</v>
      </c>
      <c r="C19" s="262">
        <v>43426</v>
      </c>
      <c r="D1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9" s="264"/>
      <c r="F19" s="265" t="s">
        <v>17</v>
      </c>
      <c r="G19" s="266"/>
      <c r="H19" s="264" t="str">
        <f t="shared" ca="1" si="4"/>
        <v xml:space="preserve">4 ans 11m </v>
      </c>
      <c r="I19" s="262">
        <v>41645</v>
      </c>
      <c r="J19" s="262"/>
      <c r="K19" s="262"/>
      <c r="L19" s="264" t="s">
        <v>301</v>
      </c>
      <c r="M19" s="264" t="s">
        <v>319</v>
      </c>
      <c r="N19" s="264" t="str">
        <f t="shared" si="1"/>
        <v>Salarié 18 OPERATEUR</v>
      </c>
      <c r="O19" s="262">
        <v>25888</v>
      </c>
      <c r="P19" s="267">
        <f t="shared" ca="1" si="5"/>
        <v>50</v>
      </c>
      <c r="Q19" s="265" t="s">
        <v>5</v>
      </c>
      <c r="R19" s="262">
        <v>43039</v>
      </c>
      <c r="S19" s="265"/>
      <c r="T19" s="265" t="s">
        <v>285</v>
      </c>
      <c r="U19" s="268"/>
      <c r="V19" s="269">
        <f t="shared" ca="1" si="6"/>
        <v>44197</v>
      </c>
      <c r="W19" s="269">
        <f t="shared" ca="1" si="7"/>
        <v>44227</v>
      </c>
      <c r="X19" s="269">
        <f ca="1">MIN(Tableau7[[#This Row],[fin mois]],MAX(Tableau7[[#This Row],[début mois]],Tableau7[[#This Row],[Date Embauche]]))</f>
        <v>44197</v>
      </c>
      <c r="Y19" s="269">
        <f ca="1">MAX(Tableau7[[#This Row],[début mois]],MIN(Tableau7[[#This Row],[fin mois]],Tableau7[[#This Row],[Date Fin de Contrat]]))</f>
        <v>44197</v>
      </c>
      <c r="Z1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19" s="271">
        <f t="shared" si="8"/>
        <v>0</v>
      </c>
    </row>
    <row r="20" spans="1:30" x14ac:dyDescent="0.2">
      <c r="A20" s="262">
        <v>41645</v>
      </c>
      <c r="B20" s="262">
        <v>42897</v>
      </c>
      <c r="C20" s="262">
        <v>42897</v>
      </c>
      <c r="D2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20" s="264" t="s">
        <v>26</v>
      </c>
      <c r="F20" s="265" t="s">
        <v>17</v>
      </c>
      <c r="G20" s="266"/>
      <c r="H20" s="264" t="str">
        <f t="shared" ca="1" si="4"/>
        <v xml:space="preserve">3 ans 5m </v>
      </c>
      <c r="I20" s="262" t="s">
        <v>67</v>
      </c>
      <c r="J20" s="262"/>
      <c r="K20" s="262"/>
      <c r="L20" s="264" t="s">
        <v>301</v>
      </c>
      <c r="M20" s="264" t="s">
        <v>320</v>
      </c>
      <c r="N20" s="264" t="str">
        <f t="shared" si="1"/>
        <v>Salarié 19 OPERATEUR</v>
      </c>
      <c r="O20" s="262">
        <v>23593</v>
      </c>
      <c r="P20" s="267">
        <f t="shared" ca="1" si="5"/>
        <v>56</v>
      </c>
      <c r="Q20" s="265" t="s">
        <v>9</v>
      </c>
      <c r="R20" s="262" t="s">
        <v>61</v>
      </c>
      <c r="S20" s="265"/>
      <c r="T20" s="265" t="s">
        <v>285</v>
      </c>
      <c r="U20" s="268"/>
      <c r="V20" s="269">
        <f t="shared" ca="1" si="6"/>
        <v>44197</v>
      </c>
      <c r="W20" s="269">
        <f t="shared" ca="1" si="7"/>
        <v>44227</v>
      </c>
      <c r="X20" s="269">
        <f ca="1">MIN(Tableau7[[#This Row],[fin mois]],MAX(Tableau7[[#This Row],[début mois]],Tableau7[[#This Row],[Date Embauche]]))</f>
        <v>44197</v>
      </c>
      <c r="Y20" s="269">
        <f ca="1">MAX(Tableau7[[#This Row],[début mois]],MIN(Tableau7[[#This Row],[fin mois]],Tableau7[[#This Row],[Date Fin de Contrat]]))</f>
        <v>44197</v>
      </c>
      <c r="Z2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20" s="271">
        <f t="shared" si="8"/>
        <v>0</v>
      </c>
    </row>
    <row r="21" spans="1:30" x14ac:dyDescent="0.2">
      <c r="A21" s="262">
        <v>41835</v>
      </c>
      <c r="B21" s="262">
        <v>43720</v>
      </c>
      <c r="C21" s="262">
        <v>43720</v>
      </c>
      <c r="D2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21" s="264" t="s">
        <v>21</v>
      </c>
      <c r="F21" s="265" t="s">
        <v>17</v>
      </c>
      <c r="G21" s="266"/>
      <c r="H21" s="264" t="str">
        <f t="shared" ca="1" si="4"/>
        <v xml:space="preserve">5 ans 1m </v>
      </c>
      <c r="I21" s="262" t="s">
        <v>68</v>
      </c>
      <c r="J21" s="262" t="s">
        <v>27</v>
      </c>
      <c r="K21" s="262"/>
      <c r="L21" s="264" t="s">
        <v>300</v>
      </c>
      <c r="M21" s="264" t="s">
        <v>321</v>
      </c>
      <c r="N21" s="264" t="str">
        <f t="shared" si="1"/>
        <v>Salarié 20 OPERATRICE</v>
      </c>
      <c r="O21" s="262">
        <v>20148</v>
      </c>
      <c r="P21" s="267">
        <f t="shared" ca="1" si="5"/>
        <v>65</v>
      </c>
      <c r="Q21" s="265" t="s">
        <v>5</v>
      </c>
      <c r="R21" s="262">
        <v>44773</v>
      </c>
      <c r="S21" s="265">
        <v>255</v>
      </c>
      <c r="T21" s="265" t="s">
        <v>286</v>
      </c>
      <c r="U21" s="268"/>
      <c r="V21" s="269">
        <f t="shared" ca="1" si="6"/>
        <v>44197</v>
      </c>
      <c r="W21" s="269">
        <f t="shared" ca="1" si="7"/>
        <v>44227</v>
      </c>
      <c r="X21" s="269">
        <f ca="1">MIN(Tableau7[[#This Row],[fin mois]],MAX(Tableau7[[#This Row],[début mois]],Tableau7[[#This Row],[Date Embauche]]))</f>
        <v>44197</v>
      </c>
      <c r="Y21" s="269">
        <f ca="1">MAX(Tableau7[[#This Row],[début mois]],MIN(Tableau7[[#This Row],[fin mois]],Tableau7[[#This Row],[Date Fin de Contrat]]))</f>
        <v>44197</v>
      </c>
      <c r="Z2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21" s="271">
        <f t="shared" si="8"/>
        <v>0</v>
      </c>
    </row>
    <row r="22" spans="1:30" x14ac:dyDescent="0.2">
      <c r="A22" s="262">
        <v>42045</v>
      </c>
      <c r="B22" s="262">
        <v>43720</v>
      </c>
      <c r="C22" s="262">
        <v>43720</v>
      </c>
      <c r="D2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22" s="264" t="s">
        <v>21</v>
      </c>
      <c r="F22" s="265" t="s">
        <v>17</v>
      </c>
      <c r="G22" s="266"/>
      <c r="H22" s="264" t="str">
        <f t="shared" ca="1" si="4"/>
        <v xml:space="preserve">4 ans 7m </v>
      </c>
      <c r="I22" s="262" t="s">
        <v>69</v>
      </c>
      <c r="J22" s="262" t="s">
        <v>22</v>
      </c>
      <c r="K22" s="262"/>
      <c r="L22" s="264" t="s">
        <v>300</v>
      </c>
      <c r="M22" s="264" t="s">
        <v>322</v>
      </c>
      <c r="N22" s="264" t="str">
        <f t="shared" si="1"/>
        <v>Salarié 21 OPERATRICE</v>
      </c>
      <c r="O22" s="262">
        <v>28406</v>
      </c>
      <c r="P22" s="267">
        <f t="shared" ca="1" si="5"/>
        <v>43</v>
      </c>
      <c r="Q22" s="265" t="s">
        <v>5</v>
      </c>
      <c r="R22" s="262">
        <v>44926</v>
      </c>
      <c r="S22" s="265">
        <v>170</v>
      </c>
      <c r="T22" s="265" t="s">
        <v>286</v>
      </c>
      <c r="U22" s="268"/>
      <c r="V22" s="269">
        <f t="shared" ca="1" si="6"/>
        <v>44197</v>
      </c>
      <c r="W22" s="269">
        <f t="shared" ca="1" si="7"/>
        <v>44227</v>
      </c>
      <c r="X22" s="269">
        <f ca="1">MIN(Tableau7[[#This Row],[fin mois]],MAX(Tableau7[[#This Row],[début mois]],Tableau7[[#This Row],[Date Embauche]]))</f>
        <v>44197</v>
      </c>
      <c r="Y22" s="269">
        <f ca="1">MAX(Tableau7[[#This Row],[début mois]],MIN(Tableau7[[#This Row],[fin mois]],Tableau7[[#This Row],[Date Fin de Contrat]]))</f>
        <v>44197</v>
      </c>
      <c r="Z2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22" s="271">
        <f t="shared" si="8"/>
        <v>0</v>
      </c>
    </row>
    <row r="23" spans="1:30" x14ac:dyDescent="0.2">
      <c r="A23" s="262">
        <v>42065</v>
      </c>
      <c r="B23" s="262"/>
      <c r="C23" s="262"/>
      <c r="D2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23" s="264"/>
      <c r="F23" s="265" t="s">
        <v>17</v>
      </c>
      <c r="G23" s="266">
        <v>34.5</v>
      </c>
      <c r="H23" s="264" t="str">
        <f t="shared" ca="1" si="4"/>
        <v xml:space="preserve">5 ans 10m </v>
      </c>
      <c r="I23" s="262" t="s">
        <v>70</v>
      </c>
      <c r="J23" s="262" t="s">
        <v>8</v>
      </c>
      <c r="K23" s="262" t="s">
        <v>290</v>
      </c>
      <c r="L23" s="264" t="s">
        <v>301</v>
      </c>
      <c r="M23" s="264" t="s">
        <v>323</v>
      </c>
      <c r="N23" s="264" t="str">
        <f t="shared" si="1"/>
        <v>Salarié 22 OPERATEUR</v>
      </c>
      <c r="O23" s="262">
        <v>20689</v>
      </c>
      <c r="P23" s="267">
        <f t="shared" ca="1" si="5"/>
        <v>64</v>
      </c>
      <c r="Q23" s="265" t="s">
        <v>9</v>
      </c>
      <c r="R23" s="262" t="s">
        <v>61</v>
      </c>
      <c r="S23" s="265" t="s">
        <v>38</v>
      </c>
      <c r="T23" s="265" t="s">
        <v>285</v>
      </c>
      <c r="U23" s="268"/>
      <c r="V23" s="269">
        <f t="shared" ca="1" si="6"/>
        <v>44197</v>
      </c>
      <c r="W23" s="269">
        <f t="shared" ca="1" si="7"/>
        <v>44227</v>
      </c>
      <c r="X23" s="269">
        <f ca="1">MIN(Tableau7[[#This Row],[fin mois]],MAX(Tableau7[[#This Row],[début mois]],Tableau7[[#This Row],[Date Embauche]]))</f>
        <v>44197</v>
      </c>
      <c r="Y23" s="269">
        <f ca="1">MAX(Tableau7[[#This Row],[début mois]],MIN(Tableau7[[#This Row],[fin mois]],Tableau7[[#This Row],[Date Fin de Contrat]]))</f>
        <v>44227</v>
      </c>
      <c r="Z2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23" s="271">
        <f t="shared" si="8"/>
        <v>1</v>
      </c>
    </row>
    <row r="24" spans="1:30" x14ac:dyDescent="0.2">
      <c r="A24" s="262">
        <v>42096</v>
      </c>
      <c r="B24" s="262">
        <v>42983</v>
      </c>
      <c r="C24" s="262">
        <v>42983</v>
      </c>
      <c r="D2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24" s="264" t="s">
        <v>24</v>
      </c>
      <c r="F24" s="265" t="s">
        <v>17</v>
      </c>
      <c r="G24" s="266"/>
      <c r="H24" s="264" t="str">
        <f t="shared" ca="1" si="4"/>
        <v xml:space="preserve">2 ans 5m </v>
      </c>
      <c r="I24" s="262" t="s">
        <v>71</v>
      </c>
      <c r="J24" s="262"/>
      <c r="K24" s="262"/>
      <c r="L24" s="264" t="s">
        <v>301</v>
      </c>
      <c r="M24" s="264" t="s">
        <v>324</v>
      </c>
      <c r="N24" s="264" t="str">
        <f t="shared" si="1"/>
        <v>Salarié 23 OPERATEUR</v>
      </c>
      <c r="O24" s="262">
        <v>22689</v>
      </c>
      <c r="P24" s="267">
        <f t="shared" ca="1" si="5"/>
        <v>58</v>
      </c>
      <c r="Q24" s="265" t="s">
        <v>5</v>
      </c>
      <c r="R24" s="262">
        <v>42916</v>
      </c>
      <c r="S24" s="265"/>
      <c r="T24" s="265" t="s">
        <v>285</v>
      </c>
      <c r="U24" s="268"/>
      <c r="V24" s="269">
        <f t="shared" ca="1" si="6"/>
        <v>44197</v>
      </c>
      <c r="W24" s="269">
        <f t="shared" ca="1" si="7"/>
        <v>44227</v>
      </c>
      <c r="X24" s="269">
        <f ca="1">MIN(Tableau7[[#This Row],[fin mois]],MAX(Tableau7[[#This Row],[début mois]],Tableau7[[#This Row],[Date Embauche]]))</f>
        <v>44197</v>
      </c>
      <c r="Y24" s="269">
        <f ca="1">MAX(Tableau7[[#This Row],[début mois]],MIN(Tableau7[[#This Row],[fin mois]],Tableau7[[#This Row],[Date Fin de Contrat]]))</f>
        <v>44197</v>
      </c>
      <c r="Z2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24" s="271">
        <f t="shared" si="8"/>
        <v>0</v>
      </c>
    </row>
    <row r="25" spans="1:30" x14ac:dyDescent="0.2">
      <c r="A25" s="262">
        <v>42102</v>
      </c>
      <c r="B25" s="262">
        <v>42825</v>
      </c>
      <c r="C25" s="262">
        <v>42825</v>
      </c>
      <c r="D2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25" s="264" t="s">
        <v>11</v>
      </c>
      <c r="F25" s="265" t="s">
        <v>17</v>
      </c>
      <c r="G25" s="266"/>
      <c r="H25" s="264" t="str">
        <f t="shared" ca="1" si="4"/>
        <v xml:space="preserve">1 ans 11m </v>
      </c>
      <c r="I25" s="262">
        <v>42130</v>
      </c>
      <c r="J25" s="262"/>
      <c r="K25" s="262"/>
      <c r="L25" s="264" t="s">
        <v>300</v>
      </c>
      <c r="M25" s="264" t="s">
        <v>325</v>
      </c>
      <c r="N25" s="264" t="str">
        <f t="shared" si="1"/>
        <v>Salarié 24 OPERATRICE</v>
      </c>
      <c r="O25" s="262">
        <v>25221</v>
      </c>
      <c r="P25" s="267">
        <f t="shared" ca="1" si="5"/>
        <v>51</v>
      </c>
      <c r="Q25" s="265" t="s">
        <v>5</v>
      </c>
      <c r="R25" s="262">
        <v>42978</v>
      </c>
      <c r="S25" s="265"/>
      <c r="T25" s="265" t="s">
        <v>286</v>
      </c>
      <c r="U25" s="268"/>
      <c r="V25" s="269">
        <f t="shared" ca="1" si="6"/>
        <v>44197</v>
      </c>
      <c r="W25" s="269">
        <f t="shared" ca="1" si="7"/>
        <v>44227</v>
      </c>
      <c r="X25" s="269">
        <f ca="1">MIN(Tableau7[[#This Row],[fin mois]],MAX(Tableau7[[#This Row],[début mois]],Tableau7[[#This Row],[Date Embauche]]))</f>
        <v>44197</v>
      </c>
      <c r="Y25" s="269">
        <f ca="1">MAX(Tableau7[[#This Row],[début mois]],MIN(Tableau7[[#This Row],[fin mois]],Tableau7[[#This Row],[Date Fin de Contrat]]))</f>
        <v>44197</v>
      </c>
      <c r="Z2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25" s="271">
        <f t="shared" si="8"/>
        <v>0</v>
      </c>
    </row>
    <row r="26" spans="1:30" x14ac:dyDescent="0.2">
      <c r="A26" s="262">
        <v>42128</v>
      </c>
      <c r="B26" s="262"/>
      <c r="C26" s="262"/>
      <c r="D2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26" s="264"/>
      <c r="F26" s="265" t="s">
        <v>17</v>
      </c>
      <c r="G26" s="266">
        <v>34.5</v>
      </c>
      <c r="H26" s="264" t="str">
        <f t="shared" ca="1" si="4"/>
        <v xml:space="preserve">5 ans 8m </v>
      </c>
      <c r="I26" s="262">
        <v>42144</v>
      </c>
      <c r="J26" s="262" t="s">
        <v>22</v>
      </c>
      <c r="K26" s="262" t="s">
        <v>279</v>
      </c>
      <c r="L26" s="264" t="s">
        <v>301</v>
      </c>
      <c r="M26" s="264" t="s">
        <v>326</v>
      </c>
      <c r="N26" s="264" t="str">
        <f t="shared" si="1"/>
        <v>Salarié 25 OPERATEUR</v>
      </c>
      <c r="O26" s="262">
        <v>32953</v>
      </c>
      <c r="P26" s="267">
        <f t="shared" ca="1" si="5"/>
        <v>30</v>
      </c>
      <c r="Q26" s="265" t="s">
        <v>5</v>
      </c>
      <c r="R26" s="262">
        <v>44196</v>
      </c>
      <c r="S26" s="265">
        <v>215</v>
      </c>
      <c r="T26" s="265" t="s">
        <v>285</v>
      </c>
      <c r="U26" s="268"/>
      <c r="V26" s="269">
        <f t="shared" ca="1" si="6"/>
        <v>44197</v>
      </c>
      <c r="W26" s="269">
        <f t="shared" ca="1" si="7"/>
        <v>44227</v>
      </c>
      <c r="X26" s="269">
        <f ca="1">MIN(Tableau7[[#This Row],[fin mois]],MAX(Tableau7[[#This Row],[début mois]],Tableau7[[#This Row],[Date Embauche]]))</f>
        <v>44197</v>
      </c>
      <c r="Y26" s="269">
        <f ca="1">MAX(Tableau7[[#This Row],[début mois]],MIN(Tableau7[[#This Row],[fin mois]],Tableau7[[#This Row],[Date Fin de Contrat]]))</f>
        <v>44227</v>
      </c>
      <c r="Z2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26" s="271">
        <f t="shared" si="8"/>
        <v>1</v>
      </c>
    </row>
    <row r="27" spans="1:30" x14ac:dyDescent="0.2">
      <c r="A27" s="262">
        <v>42233</v>
      </c>
      <c r="B27" s="262"/>
      <c r="C27" s="262"/>
      <c r="D2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27" s="264"/>
      <c r="F27" s="265" t="s">
        <v>17</v>
      </c>
      <c r="G27" s="266">
        <v>34.5</v>
      </c>
      <c r="H27" s="264" t="str">
        <f t="shared" ca="1" si="4"/>
        <v xml:space="preserve">5 ans 4m </v>
      </c>
      <c r="I27" s="262" t="s">
        <v>72</v>
      </c>
      <c r="J27" s="262" t="s">
        <v>12</v>
      </c>
      <c r="K27" s="262" t="s">
        <v>291</v>
      </c>
      <c r="L27" s="264" t="s">
        <v>301</v>
      </c>
      <c r="M27" s="264" t="s">
        <v>327</v>
      </c>
      <c r="N27" s="264" t="str">
        <f t="shared" si="1"/>
        <v>Salarié 26 OPERATEUR</v>
      </c>
      <c r="O27" s="262">
        <v>30778</v>
      </c>
      <c r="P27" s="267">
        <f t="shared" ca="1" si="5"/>
        <v>36</v>
      </c>
      <c r="Q27" s="265" t="s">
        <v>5</v>
      </c>
      <c r="R27" s="262">
        <v>45046</v>
      </c>
      <c r="S27" s="265">
        <v>215</v>
      </c>
      <c r="T27" s="265" t="s">
        <v>285</v>
      </c>
      <c r="U27" s="268"/>
      <c r="V27" s="269">
        <f t="shared" ca="1" si="6"/>
        <v>44197</v>
      </c>
      <c r="W27" s="269">
        <f t="shared" ca="1" si="7"/>
        <v>44227</v>
      </c>
      <c r="X27" s="269">
        <f ca="1">MIN(Tableau7[[#This Row],[fin mois]],MAX(Tableau7[[#This Row],[début mois]],Tableau7[[#This Row],[Date Embauche]]))</f>
        <v>44197</v>
      </c>
      <c r="Y27" s="269">
        <f ca="1">MAX(Tableau7[[#This Row],[début mois]],MIN(Tableau7[[#This Row],[fin mois]],Tableau7[[#This Row],[Date Fin de Contrat]]))</f>
        <v>44227</v>
      </c>
      <c r="Z2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27" s="271">
        <f t="shared" si="8"/>
        <v>1</v>
      </c>
    </row>
    <row r="28" spans="1:30" x14ac:dyDescent="0.2">
      <c r="A28" s="262">
        <v>42261</v>
      </c>
      <c r="B28" s="262"/>
      <c r="C28" s="262"/>
      <c r="D2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28" s="264"/>
      <c r="F28" s="265" t="s">
        <v>17</v>
      </c>
      <c r="G28" s="266">
        <v>34.5</v>
      </c>
      <c r="H28" s="264" t="str">
        <f t="shared" ca="1" si="4"/>
        <v xml:space="preserve">5 ans 4m </v>
      </c>
      <c r="I28" s="262" t="s">
        <v>73</v>
      </c>
      <c r="J28" s="262" t="s">
        <v>22</v>
      </c>
      <c r="K28" s="262" t="s">
        <v>279</v>
      </c>
      <c r="L28" s="264" t="s">
        <v>300</v>
      </c>
      <c r="M28" s="264" t="s">
        <v>328</v>
      </c>
      <c r="N28" s="264" t="str">
        <f t="shared" si="1"/>
        <v>Salarié 27 OPERATRICE</v>
      </c>
      <c r="O28" s="262">
        <v>22277</v>
      </c>
      <c r="P28" s="267">
        <f t="shared" ca="1" si="5"/>
        <v>60</v>
      </c>
      <c r="Q28" s="265" t="s">
        <v>5</v>
      </c>
      <c r="R28" s="262">
        <v>44681</v>
      </c>
      <c r="S28" s="265">
        <v>215</v>
      </c>
      <c r="T28" s="265" t="s">
        <v>286</v>
      </c>
      <c r="U28" s="268"/>
      <c r="V28" s="269">
        <f t="shared" ca="1" si="6"/>
        <v>44197</v>
      </c>
      <c r="W28" s="269">
        <f t="shared" ca="1" si="7"/>
        <v>44227</v>
      </c>
      <c r="X28" s="269">
        <f ca="1">MIN(Tableau7[[#This Row],[fin mois]],MAX(Tableau7[[#This Row],[début mois]],Tableau7[[#This Row],[Date Embauche]]))</f>
        <v>44197</v>
      </c>
      <c r="Y28" s="269">
        <f ca="1">MAX(Tableau7[[#This Row],[début mois]],MIN(Tableau7[[#This Row],[fin mois]],Tableau7[[#This Row],[Date Fin de Contrat]]))</f>
        <v>44227</v>
      </c>
      <c r="Z2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28" s="271">
        <f t="shared" si="8"/>
        <v>1</v>
      </c>
    </row>
    <row r="29" spans="1:30" x14ac:dyDescent="0.2">
      <c r="A29" s="262">
        <v>42282</v>
      </c>
      <c r="B29" s="262"/>
      <c r="C29" s="262"/>
      <c r="D2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29" s="264"/>
      <c r="F29" s="265" t="s">
        <v>17</v>
      </c>
      <c r="G29" s="266">
        <v>34.5</v>
      </c>
      <c r="H29" s="264" t="str">
        <f t="shared" ca="1" si="4"/>
        <v xml:space="preserve">5 ans 3m </v>
      </c>
      <c r="I29" s="262" t="s">
        <v>74</v>
      </c>
      <c r="J29" s="262" t="s">
        <v>22</v>
      </c>
      <c r="K29" s="262" t="s">
        <v>279</v>
      </c>
      <c r="L29" s="264" t="s">
        <v>300</v>
      </c>
      <c r="M29" s="264" t="s">
        <v>329</v>
      </c>
      <c r="N29" s="264" t="str">
        <f t="shared" si="1"/>
        <v>Salarié 28 OPERATRICE</v>
      </c>
      <c r="O29" s="262">
        <v>23541</v>
      </c>
      <c r="P29" s="267">
        <f t="shared" ca="1" si="5"/>
        <v>56</v>
      </c>
      <c r="Q29" s="265" t="s">
        <v>5</v>
      </c>
      <c r="R29" s="262">
        <v>44439</v>
      </c>
      <c r="S29" s="265">
        <v>215</v>
      </c>
      <c r="T29" s="265" t="s">
        <v>286</v>
      </c>
      <c r="U29" s="268"/>
      <c r="V29" s="269">
        <f t="shared" ca="1" si="6"/>
        <v>44197</v>
      </c>
      <c r="W29" s="269">
        <f t="shared" ca="1" si="7"/>
        <v>44227</v>
      </c>
      <c r="X29" s="269">
        <f ca="1">MIN(Tableau7[[#This Row],[fin mois]],MAX(Tableau7[[#This Row],[début mois]],Tableau7[[#This Row],[Date Embauche]]))</f>
        <v>44197</v>
      </c>
      <c r="Y29" s="269">
        <f ca="1">MAX(Tableau7[[#This Row],[début mois]],MIN(Tableau7[[#This Row],[fin mois]],Tableau7[[#This Row],[Date Fin de Contrat]]))</f>
        <v>44227</v>
      </c>
      <c r="Z2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29" s="271">
        <f t="shared" si="8"/>
        <v>1</v>
      </c>
    </row>
    <row r="30" spans="1:30" x14ac:dyDescent="0.2">
      <c r="A30" s="262">
        <v>42283</v>
      </c>
      <c r="B30" s="262"/>
      <c r="C30" s="262"/>
      <c r="D3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30" s="264"/>
      <c r="F30" s="265" t="s">
        <v>17</v>
      </c>
      <c r="G30" s="266">
        <v>16</v>
      </c>
      <c r="H30" s="264" t="str">
        <f t="shared" ca="1" si="4"/>
        <v xml:space="preserve">5 ans 3m </v>
      </c>
      <c r="I30" s="262" t="s">
        <v>75</v>
      </c>
      <c r="J30" s="262" t="s">
        <v>22</v>
      </c>
      <c r="K30" s="262" t="s">
        <v>287</v>
      </c>
      <c r="L30" s="264" t="s">
        <v>300</v>
      </c>
      <c r="M30" s="264" t="s">
        <v>330</v>
      </c>
      <c r="N30" s="264" t="str">
        <f t="shared" si="1"/>
        <v>Salarié 29 OPERATRICE</v>
      </c>
      <c r="O30" s="262">
        <v>25155</v>
      </c>
      <c r="P30" s="267">
        <f t="shared" ca="1" si="5"/>
        <v>52</v>
      </c>
      <c r="Q30" s="265" t="s">
        <v>5</v>
      </c>
      <c r="R30" s="262">
        <v>45016</v>
      </c>
      <c r="S30" s="265">
        <v>215</v>
      </c>
      <c r="T30" s="265" t="s">
        <v>286</v>
      </c>
      <c r="U30" s="268"/>
      <c r="V30" s="269">
        <f t="shared" ca="1" si="6"/>
        <v>44197</v>
      </c>
      <c r="W30" s="269">
        <f t="shared" ca="1" si="7"/>
        <v>44227</v>
      </c>
      <c r="X30" s="269">
        <f ca="1">MIN(Tableau7[[#This Row],[fin mois]],MAX(Tableau7[[#This Row],[début mois]],Tableau7[[#This Row],[Date Embauche]]))</f>
        <v>44197</v>
      </c>
      <c r="Y30" s="269">
        <f ca="1">MAX(Tableau7[[#This Row],[début mois]],MIN(Tableau7[[#This Row],[fin mois]],Tableau7[[#This Row],[Date Fin de Contrat]]))</f>
        <v>44227</v>
      </c>
      <c r="Z3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0.46376811594202899</v>
      </c>
      <c r="AD30" s="271">
        <f t="shared" si="8"/>
        <v>1</v>
      </c>
    </row>
    <row r="31" spans="1:30" x14ac:dyDescent="0.2">
      <c r="A31" s="262">
        <v>42317</v>
      </c>
      <c r="B31" s="262"/>
      <c r="C31" s="262"/>
      <c r="D3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31" s="264"/>
      <c r="F31" s="265" t="s">
        <v>17</v>
      </c>
      <c r="G31" s="266">
        <v>16</v>
      </c>
      <c r="H31" s="264" t="str">
        <f t="shared" ca="1" si="4"/>
        <v xml:space="preserve">5 ans 2m </v>
      </c>
      <c r="I31" s="262" t="s">
        <v>76</v>
      </c>
      <c r="J31" s="262" t="s">
        <v>22</v>
      </c>
      <c r="K31" s="262" t="s">
        <v>287</v>
      </c>
      <c r="L31" s="264" t="s">
        <v>300</v>
      </c>
      <c r="M31" s="264" t="s">
        <v>331</v>
      </c>
      <c r="N31" s="264" t="str">
        <f t="shared" si="1"/>
        <v>Salarié 30 OPERATRICE</v>
      </c>
      <c r="O31" s="262">
        <v>24031</v>
      </c>
      <c r="P31" s="267">
        <f t="shared" ca="1" si="5"/>
        <v>55</v>
      </c>
      <c r="Q31" s="265" t="s">
        <v>5</v>
      </c>
      <c r="R31" s="262">
        <v>47452</v>
      </c>
      <c r="S31" s="265">
        <v>215</v>
      </c>
      <c r="T31" s="265" t="s">
        <v>286</v>
      </c>
      <c r="U31" s="268"/>
      <c r="V31" s="269">
        <f t="shared" ca="1" si="6"/>
        <v>44197</v>
      </c>
      <c r="W31" s="269">
        <f t="shared" ca="1" si="7"/>
        <v>44227</v>
      </c>
      <c r="X31" s="269">
        <f ca="1">MIN(Tableau7[[#This Row],[fin mois]],MAX(Tableau7[[#This Row],[début mois]],Tableau7[[#This Row],[Date Embauche]]))</f>
        <v>44197</v>
      </c>
      <c r="Y31" s="269">
        <f ca="1">MAX(Tableau7[[#This Row],[début mois]],MIN(Tableau7[[#This Row],[fin mois]],Tableau7[[#This Row],[Date Fin de Contrat]]))</f>
        <v>44227</v>
      </c>
      <c r="Z3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0.46376811594202899</v>
      </c>
      <c r="AD31" s="271">
        <f t="shared" si="8"/>
        <v>1</v>
      </c>
    </row>
    <row r="32" spans="1:30" x14ac:dyDescent="0.2">
      <c r="A32" s="262">
        <v>42339</v>
      </c>
      <c r="B32" s="262">
        <v>42897</v>
      </c>
      <c r="C32" s="262">
        <v>42897</v>
      </c>
      <c r="D3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32" s="264" t="s">
        <v>26</v>
      </c>
      <c r="F32" s="265" t="s">
        <v>17</v>
      </c>
      <c r="G32" s="266"/>
      <c r="H32" s="264" t="str">
        <f t="shared" ca="1" si="4"/>
        <v xml:space="preserve">1 ans 6m </v>
      </c>
      <c r="I32" s="262" t="s">
        <v>77</v>
      </c>
      <c r="J32" s="262"/>
      <c r="K32" s="262"/>
      <c r="L32" s="264" t="s">
        <v>300</v>
      </c>
      <c r="M32" s="264" t="s">
        <v>332</v>
      </c>
      <c r="N32" s="264" t="str">
        <f t="shared" si="1"/>
        <v>Salarié 31 OPERATRICE</v>
      </c>
      <c r="O32" s="262">
        <v>28681</v>
      </c>
      <c r="P32" s="267">
        <f t="shared" ca="1" si="5"/>
        <v>42</v>
      </c>
      <c r="Q32" s="265" t="s">
        <v>5</v>
      </c>
      <c r="R32" s="262">
        <v>43861</v>
      </c>
      <c r="S32" s="265"/>
      <c r="T32" s="265" t="s">
        <v>286</v>
      </c>
      <c r="U32" s="268"/>
      <c r="V32" s="269">
        <f t="shared" ca="1" si="6"/>
        <v>44197</v>
      </c>
      <c r="W32" s="269">
        <f t="shared" ca="1" si="7"/>
        <v>44227</v>
      </c>
      <c r="X32" s="269">
        <f ca="1">MIN(Tableau7[[#This Row],[fin mois]],MAX(Tableau7[[#This Row],[début mois]],Tableau7[[#This Row],[Date Embauche]]))</f>
        <v>44197</v>
      </c>
      <c r="Y32" s="269">
        <f ca="1">MAX(Tableau7[[#This Row],[début mois]],MIN(Tableau7[[#This Row],[fin mois]],Tableau7[[#This Row],[Date Fin de Contrat]]))</f>
        <v>44197</v>
      </c>
      <c r="Z3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32" s="271">
        <f t="shared" si="8"/>
        <v>0</v>
      </c>
    </row>
    <row r="33" spans="1:30" x14ac:dyDescent="0.2">
      <c r="A33" s="262">
        <v>42339</v>
      </c>
      <c r="B33" s="262">
        <v>43175</v>
      </c>
      <c r="C33" s="262">
        <v>43175</v>
      </c>
      <c r="D3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33" s="264" t="s">
        <v>26</v>
      </c>
      <c r="F33" s="265" t="s">
        <v>17</v>
      </c>
      <c r="G33" s="266"/>
      <c r="H33" s="264" t="str">
        <f t="shared" ca="1" si="4"/>
        <v xml:space="preserve">2 ans 3m </v>
      </c>
      <c r="I33" s="262" t="s">
        <v>78</v>
      </c>
      <c r="J33" s="262"/>
      <c r="K33" s="262"/>
      <c r="L33" s="264" t="s">
        <v>301</v>
      </c>
      <c r="M33" s="264" t="s">
        <v>333</v>
      </c>
      <c r="N33" s="264" t="str">
        <f t="shared" si="1"/>
        <v>Salarié 32 OPERATEUR</v>
      </c>
      <c r="O33" s="262">
        <v>28803</v>
      </c>
      <c r="P33" s="267">
        <f t="shared" ca="1" si="5"/>
        <v>42</v>
      </c>
      <c r="Q33" s="265" t="s">
        <v>9</v>
      </c>
      <c r="R33" s="262" t="s">
        <v>61</v>
      </c>
      <c r="S33" s="265"/>
      <c r="T33" s="265" t="s">
        <v>285</v>
      </c>
      <c r="U33" s="268"/>
      <c r="V33" s="269">
        <f t="shared" ca="1" si="6"/>
        <v>44197</v>
      </c>
      <c r="W33" s="269">
        <f t="shared" ca="1" si="7"/>
        <v>44227</v>
      </c>
      <c r="X33" s="269">
        <f ca="1">MIN(Tableau7[[#This Row],[fin mois]],MAX(Tableau7[[#This Row],[début mois]],Tableau7[[#This Row],[Date Embauche]]))</f>
        <v>44197</v>
      </c>
      <c r="Y33" s="269">
        <f ca="1">MAX(Tableau7[[#This Row],[début mois]],MIN(Tableau7[[#This Row],[fin mois]],Tableau7[[#This Row],[Date Fin de Contrat]]))</f>
        <v>44197</v>
      </c>
      <c r="Z3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33" s="271">
        <f t="shared" si="8"/>
        <v>0</v>
      </c>
    </row>
    <row r="34" spans="1:30" x14ac:dyDescent="0.2">
      <c r="A34" s="262">
        <v>42341</v>
      </c>
      <c r="B34" s="262">
        <v>43357</v>
      </c>
      <c r="C34" s="262">
        <v>43357</v>
      </c>
      <c r="D3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34" s="264" t="s">
        <v>26</v>
      </c>
      <c r="F34" s="265" t="s">
        <v>17</v>
      </c>
      <c r="G34" s="266"/>
      <c r="H34" s="264" t="str">
        <f t="shared" ca="1" si="4"/>
        <v xml:space="preserve">2 ans 9m </v>
      </c>
      <c r="I34" s="262" t="s">
        <v>79</v>
      </c>
      <c r="J34" s="262"/>
      <c r="K34" s="262"/>
      <c r="L34" s="264" t="s">
        <v>300</v>
      </c>
      <c r="M34" s="264" t="s">
        <v>334</v>
      </c>
      <c r="N34" s="264" t="str">
        <f t="shared" si="1"/>
        <v>Salarié 33 OPERATRICE</v>
      </c>
      <c r="O34" s="262">
        <v>26655</v>
      </c>
      <c r="P34" s="267">
        <f t="shared" ca="1" si="5"/>
        <v>48</v>
      </c>
      <c r="Q34" s="265" t="s">
        <v>9</v>
      </c>
      <c r="R34" s="262" t="s">
        <v>61</v>
      </c>
      <c r="S34" s="265"/>
      <c r="T34" s="265" t="s">
        <v>286</v>
      </c>
      <c r="U34" s="268"/>
      <c r="V34" s="269">
        <f t="shared" ca="1" si="6"/>
        <v>44197</v>
      </c>
      <c r="W34" s="269">
        <f t="shared" ca="1" si="7"/>
        <v>44227</v>
      </c>
      <c r="X34" s="269">
        <f ca="1">MIN(Tableau7[[#This Row],[fin mois]],MAX(Tableau7[[#This Row],[début mois]],Tableau7[[#This Row],[Date Embauche]]))</f>
        <v>44197</v>
      </c>
      <c r="Y34" s="269">
        <f ca="1">MAX(Tableau7[[#This Row],[début mois]],MIN(Tableau7[[#This Row],[fin mois]],Tableau7[[#This Row],[Date Fin de Contrat]]))</f>
        <v>44197</v>
      </c>
      <c r="Z3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34" s="271">
        <f t="shared" si="8"/>
        <v>0</v>
      </c>
    </row>
    <row r="35" spans="1:30" x14ac:dyDescent="0.2">
      <c r="A35" s="262">
        <v>42341</v>
      </c>
      <c r="B35" s="262">
        <v>43738</v>
      </c>
      <c r="C35" s="262">
        <v>43738</v>
      </c>
      <c r="D3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35" s="264" t="s">
        <v>26</v>
      </c>
      <c r="F35" s="265" t="s">
        <v>17</v>
      </c>
      <c r="G35" s="266"/>
      <c r="H35" s="264" t="str">
        <f t="shared" ca="1" si="4"/>
        <v xml:space="preserve">3 ans 9m </v>
      </c>
      <c r="I35" s="262" t="s">
        <v>80</v>
      </c>
      <c r="J35" s="262" t="s">
        <v>27</v>
      </c>
      <c r="K35" s="262"/>
      <c r="L35" s="264" t="s">
        <v>300</v>
      </c>
      <c r="M35" s="264" t="s">
        <v>335</v>
      </c>
      <c r="N35" s="264" t="str">
        <f t="shared" si="1"/>
        <v>Salarié 34 OPERATRICE</v>
      </c>
      <c r="O35" s="262">
        <v>33724</v>
      </c>
      <c r="P35" s="267">
        <f t="shared" ca="1" si="5"/>
        <v>28</v>
      </c>
      <c r="Q35" s="265" t="s">
        <v>9</v>
      </c>
      <c r="R35" s="262" t="s">
        <v>61</v>
      </c>
      <c r="S35" s="272" t="s">
        <v>29</v>
      </c>
      <c r="T35" s="272" t="s">
        <v>286</v>
      </c>
      <c r="U35" s="268"/>
      <c r="V35" s="269">
        <f t="shared" ca="1" si="6"/>
        <v>44197</v>
      </c>
      <c r="W35" s="269">
        <f t="shared" ca="1" si="7"/>
        <v>44227</v>
      </c>
      <c r="X35" s="269">
        <f ca="1">MIN(Tableau7[[#This Row],[fin mois]],MAX(Tableau7[[#This Row],[début mois]],Tableau7[[#This Row],[Date Embauche]]))</f>
        <v>44197</v>
      </c>
      <c r="Y35" s="269">
        <f ca="1">MAX(Tableau7[[#This Row],[début mois]],MIN(Tableau7[[#This Row],[fin mois]],Tableau7[[#This Row],[Date Fin de Contrat]]))</f>
        <v>44197</v>
      </c>
      <c r="Z3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35" s="271">
        <f t="shared" si="8"/>
        <v>0</v>
      </c>
    </row>
    <row r="36" spans="1:30" x14ac:dyDescent="0.2">
      <c r="A36" s="262">
        <v>42345</v>
      </c>
      <c r="B36" s="262">
        <v>44151</v>
      </c>
      <c r="C36" s="262">
        <v>44151</v>
      </c>
      <c r="D3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36" s="264" t="s">
        <v>24</v>
      </c>
      <c r="F36" s="265" t="s">
        <v>17</v>
      </c>
      <c r="G36" s="266"/>
      <c r="H36" s="264" t="str">
        <f t="shared" ca="1" si="4"/>
        <v xml:space="preserve">4 ans 11m </v>
      </c>
      <c r="I36" s="262" t="s">
        <v>81</v>
      </c>
      <c r="J36" s="262" t="s">
        <v>22</v>
      </c>
      <c r="K36" s="262"/>
      <c r="L36" s="264" t="s">
        <v>300</v>
      </c>
      <c r="M36" s="264" t="s">
        <v>336</v>
      </c>
      <c r="N36" s="264" t="str">
        <f t="shared" si="1"/>
        <v>Salarié 35 OPERATRICE</v>
      </c>
      <c r="O36" s="262">
        <v>28247</v>
      </c>
      <c r="P36" s="267">
        <f t="shared" ca="1" si="5"/>
        <v>43</v>
      </c>
      <c r="Q36" s="265" t="s">
        <v>5</v>
      </c>
      <c r="R36" s="262">
        <v>44355</v>
      </c>
      <c r="S36" s="265">
        <v>215</v>
      </c>
      <c r="T36" s="265" t="s">
        <v>286</v>
      </c>
      <c r="U36" s="268"/>
      <c r="V36" s="269">
        <f t="shared" ca="1" si="6"/>
        <v>44197</v>
      </c>
      <c r="W36" s="269">
        <f t="shared" ca="1" si="7"/>
        <v>44227</v>
      </c>
      <c r="X36" s="269">
        <f ca="1">MIN(Tableau7[[#This Row],[fin mois]],MAX(Tableau7[[#This Row],[début mois]],Tableau7[[#This Row],[Date Embauche]]))</f>
        <v>44197</v>
      </c>
      <c r="Y36" s="269">
        <f ca="1">MAX(Tableau7[[#This Row],[début mois]],MIN(Tableau7[[#This Row],[fin mois]],Tableau7[[#This Row],[Date Fin de Contrat]]))</f>
        <v>44197</v>
      </c>
      <c r="Z3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36" s="271">
        <f t="shared" si="8"/>
        <v>1</v>
      </c>
    </row>
    <row r="37" spans="1:30" x14ac:dyDescent="0.2">
      <c r="A37" s="262">
        <v>42429</v>
      </c>
      <c r="B37" s="262">
        <v>43760</v>
      </c>
      <c r="C37" s="262">
        <v>43760</v>
      </c>
      <c r="D3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37" s="264" t="s">
        <v>24</v>
      </c>
      <c r="F37" s="265" t="s">
        <v>17</v>
      </c>
      <c r="G37" s="266"/>
      <c r="H37" s="264" t="str">
        <f t="shared" ca="1" si="4"/>
        <v xml:space="preserve">3 ans 7m </v>
      </c>
      <c r="I37" s="262" t="s">
        <v>82</v>
      </c>
      <c r="J37" s="262" t="s">
        <v>22</v>
      </c>
      <c r="K37" s="262"/>
      <c r="L37" s="264" t="s">
        <v>301</v>
      </c>
      <c r="M37" s="264" t="s">
        <v>337</v>
      </c>
      <c r="N37" s="264" t="str">
        <f t="shared" si="1"/>
        <v>Salarié 36 OPERATEUR</v>
      </c>
      <c r="O37" s="262">
        <v>32079</v>
      </c>
      <c r="P37" s="267">
        <f t="shared" ca="1" si="5"/>
        <v>33</v>
      </c>
      <c r="Q37" s="265" t="s">
        <v>5</v>
      </c>
      <c r="R37" s="262" t="s">
        <v>83</v>
      </c>
      <c r="S37" s="265">
        <v>215</v>
      </c>
      <c r="T37" s="265" t="s">
        <v>285</v>
      </c>
      <c r="U37" s="268"/>
      <c r="V37" s="269">
        <f t="shared" ca="1" si="6"/>
        <v>44197</v>
      </c>
      <c r="W37" s="269">
        <f t="shared" ca="1" si="7"/>
        <v>44227</v>
      </c>
      <c r="X37" s="269">
        <f ca="1">MIN(Tableau7[[#This Row],[fin mois]],MAX(Tableau7[[#This Row],[début mois]],Tableau7[[#This Row],[Date Embauche]]))</f>
        <v>44197</v>
      </c>
      <c r="Y37" s="269">
        <f ca="1">MAX(Tableau7[[#This Row],[début mois]],MIN(Tableau7[[#This Row],[fin mois]],Tableau7[[#This Row],[Date Fin de Contrat]]))</f>
        <v>44197</v>
      </c>
      <c r="Z3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37" s="271">
        <f t="shared" si="8"/>
        <v>0</v>
      </c>
    </row>
    <row r="38" spans="1:30" x14ac:dyDescent="0.2">
      <c r="A38" s="262">
        <v>42492</v>
      </c>
      <c r="B38" s="262">
        <v>43426</v>
      </c>
      <c r="C38" s="262">
        <v>43426</v>
      </c>
      <c r="D3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38" s="264" t="s">
        <v>21</v>
      </c>
      <c r="F38" s="265" t="s">
        <v>17</v>
      </c>
      <c r="G38" s="266"/>
      <c r="H38" s="264" t="str">
        <f t="shared" ca="1" si="4"/>
        <v xml:space="preserve">2 ans 6m </v>
      </c>
      <c r="I38" s="262" t="s">
        <v>84</v>
      </c>
      <c r="J38" s="262"/>
      <c r="K38" s="262"/>
      <c r="L38" s="264" t="s">
        <v>300</v>
      </c>
      <c r="M38" s="264" t="s">
        <v>338</v>
      </c>
      <c r="N38" s="264" t="str">
        <f t="shared" si="1"/>
        <v>Salarié 37 OPERATRICE</v>
      </c>
      <c r="O38" s="262">
        <v>21781</v>
      </c>
      <c r="P38" s="267">
        <f t="shared" ca="1" si="5"/>
        <v>61</v>
      </c>
      <c r="Q38" s="265" t="s">
        <v>5</v>
      </c>
      <c r="R38" s="262" t="s">
        <v>85</v>
      </c>
      <c r="S38" s="265"/>
      <c r="T38" s="265" t="s">
        <v>286</v>
      </c>
      <c r="U38" s="268"/>
      <c r="V38" s="269">
        <f t="shared" ca="1" si="6"/>
        <v>44197</v>
      </c>
      <c r="W38" s="269">
        <f t="shared" ca="1" si="7"/>
        <v>44227</v>
      </c>
      <c r="X38" s="269">
        <f ca="1">MIN(Tableau7[[#This Row],[fin mois]],MAX(Tableau7[[#This Row],[début mois]],Tableau7[[#This Row],[Date Embauche]]))</f>
        <v>44197</v>
      </c>
      <c r="Y38" s="269">
        <f ca="1">MAX(Tableau7[[#This Row],[début mois]],MIN(Tableau7[[#This Row],[fin mois]],Tableau7[[#This Row],[Date Fin de Contrat]]))</f>
        <v>44197</v>
      </c>
      <c r="Z3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38" s="271">
        <f t="shared" si="8"/>
        <v>0</v>
      </c>
    </row>
    <row r="39" spans="1:30" x14ac:dyDescent="0.2">
      <c r="A39" s="262">
        <v>42492</v>
      </c>
      <c r="B39" s="262"/>
      <c r="C39" s="262"/>
      <c r="D3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39" s="264"/>
      <c r="F39" s="265" t="s">
        <v>17</v>
      </c>
      <c r="G39" s="266">
        <v>34.5</v>
      </c>
      <c r="H39" s="264" t="str">
        <f t="shared" ca="1" si="4"/>
        <v xml:space="preserve">4 ans 8m </v>
      </c>
      <c r="I39" s="262" t="s">
        <v>86</v>
      </c>
      <c r="J39" s="262" t="s">
        <v>12</v>
      </c>
      <c r="K39" s="262" t="s">
        <v>291</v>
      </c>
      <c r="L39" s="264" t="s">
        <v>301</v>
      </c>
      <c r="M39" s="264" t="s">
        <v>339</v>
      </c>
      <c r="N39" s="264" t="str">
        <f t="shared" si="1"/>
        <v>Salarié 38 OPERATEUR</v>
      </c>
      <c r="O39" s="262">
        <v>24988</v>
      </c>
      <c r="P39" s="267">
        <f t="shared" ca="1" si="5"/>
        <v>52</v>
      </c>
      <c r="Q39" s="265" t="s">
        <v>5</v>
      </c>
      <c r="R39" s="262">
        <v>45991</v>
      </c>
      <c r="S39" s="265">
        <v>255</v>
      </c>
      <c r="T39" s="265" t="s">
        <v>285</v>
      </c>
      <c r="U39" s="268"/>
      <c r="V39" s="269">
        <f t="shared" ca="1" si="6"/>
        <v>44197</v>
      </c>
      <c r="W39" s="269">
        <f t="shared" ca="1" si="7"/>
        <v>44227</v>
      </c>
      <c r="X39" s="269">
        <f ca="1">MIN(Tableau7[[#This Row],[fin mois]],MAX(Tableau7[[#This Row],[début mois]],Tableau7[[#This Row],[Date Embauche]]))</f>
        <v>44197</v>
      </c>
      <c r="Y39" s="269">
        <f ca="1">MAX(Tableau7[[#This Row],[début mois]],MIN(Tableau7[[#This Row],[fin mois]],Tableau7[[#This Row],[Date Fin de Contrat]]))</f>
        <v>44227</v>
      </c>
      <c r="Z3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39" s="271">
        <f t="shared" si="8"/>
        <v>1</v>
      </c>
    </row>
    <row r="40" spans="1:30" x14ac:dyDescent="0.2">
      <c r="A40" s="262">
        <v>42541</v>
      </c>
      <c r="B40" s="262">
        <v>43745</v>
      </c>
      <c r="C40" s="262">
        <v>43745</v>
      </c>
      <c r="D4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40" s="264" t="s">
        <v>21</v>
      </c>
      <c r="F40" s="265" t="s">
        <v>17</v>
      </c>
      <c r="G40" s="266"/>
      <c r="H40" s="264" t="str">
        <f t="shared" ca="1" si="4"/>
        <v xml:space="preserve">3 ans 3m </v>
      </c>
      <c r="I40" s="262" t="s">
        <v>87</v>
      </c>
      <c r="J40" s="262" t="s">
        <v>22</v>
      </c>
      <c r="K40" s="262"/>
      <c r="L40" s="264" t="s">
        <v>300</v>
      </c>
      <c r="M40" s="264" t="s">
        <v>340</v>
      </c>
      <c r="N40" s="264" t="str">
        <f t="shared" si="1"/>
        <v>Salarié 39 OPERATRICE</v>
      </c>
      <c r="O40" s="262">
        <v>22370</v>
      </c>
      <c r="P40" s="267">
        <f t="shared" ca="1" si="5"/>
        <v>59</v>
      </c>
      <c r="Q40" s="265" t="s">
        <v>5</v>
      </c>
      <c r="R40" s="262">
        <v>43861</v>
      </c>
      <c r="S40" s="265">
        <v>170</v>
      </c>
      <c r="T40" s="265" t="s">
        <v>286</v>
      </c>
      <c r="U40" s="268"/>
      <c r="V40" s="269">
        <f t="shared" ca="1" si="6"/>
        <v>44197</v>
      </c>
      <c r="W40" s="269">
        <f t="shared" ca="1" si="7"/>
        <v>44227</v>
      </c>
      <c r="X40" s="269">
        <f ca="1">MIN(Tableau7[[#This Row],[fin mois]],MAX(Tableau7[[#This Row],[début mois]],Tableau7[[#This Row],[Date Embauche]]))</f>
        <v>44197</v>
      </c>
      <c r="Y40" s="269">
        <f ca="1">MAX(Tableau7[[#This Row],[début mois]],MIN(Tableau7[[#This Row],[fin mois]],Tableau7[[#This Row],[Date Fin de Contrat]]))</f>
        <v>44197</v>
      </c>
      <c r="Z4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40" s="271">
        <f t="shared" si="8"/>
        <v>0</v>
      </c>
    </row>
    <row r="41" spans="1:30" x14ac:dyDescent="0.2">
      <c r="A41" s="262">
        <v>42552</v>
      </c>
      <c r="B41" s="262">
        <v>42775</v>
      </c>
      <c r="C41" s="262">
        <v>42775</v>
      </c>
      <c r="D4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41" s="264" t="s">
        <v>24</v>
      </c>
      <c r="F41" s="265" t="s">
        <v>17</v>
      </c>
      <c r="G41" s="266"/>
      <c r="H41" s="264" t="str">
        <f t="shared" ca="1" si="4"/>
        <v xml:space="preserve">0 ans 7m </v>
      </c>
      <c r="I41" s="262" t="s">
        <v>88</v>
      </c>
      <c r="J41" s="262"/>
      <c r="K41" s="262"/>
      <c r="L41" s="264" t="s">
        <v>301</v>
      </c>
      <c r="M41" s="264" t="s">
        <v>341</v>
      </c>
      <c r="N41" s="264" t="str">
        <f t="shared" si="1"/>
        <v>Salarié 40 OPERATEUR</v>
      </c>
      <c r="O41" s="262">
        <v>23176</v>
      </c>
      <c r="P41" s="267">
        <f t="shared" ca="1" si="5"/>
        <v>57</v>
      </c>
      <c r="Q41" s="265" t="s">
        <v>5</v>
      </c>
      <c r="R41" s="262">
        <v>43496</v>
      </c>
      <c r="S41" s="265"/>
      <c r="T41" s="265" t="s">
        <v>285</v>
      </c>
      <c r="U41" s="268"/>
      <c r="V41" s="269">
        <f t="shared" ca="1" si="6"/>
        <v>44197</v>
      </c>
      <c r="W41" s="269">
        <f t="shared" ca="1" si="7"/>
        <v>44227</v>
      </c>
      <c r="X41" s="269">
        <f ca="1">MIN(Tableau7[[#This Row],[fin mois]],MAX(Tableau7[[#This Row],[début mois]],Tableau7[[#This Row],[Date Embauche]]))</f>
        <v>44197</v>
      </c>
      <c r="Y41" s="269">
        <f ca="1">MAX(Tableau7[[#This Row],[début mois]],MIN(Tableau7[[#This Row],[fin mois]],Tableau7[[#This Row],[Date Fin de Contrat]]))</f>
        <v>44197</v>
      </c>
      <c r="Z4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41" s="271">
        <f t="shared" si="8"/>
        <v>0</v>
      </c>
    </row>
    <row r="42" spans="1:30" x14ac:dyDescent="0.2">
      <c r="A42" s="262">
        <v>42569</v>
      </c>
      <c r="B42" s="262">
        <v>42947</v>
      </c>
      <c r="C42" s="262">
        <v>42947</v>
      </c>
      <c r="D4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42" s="264" t="s">
        <v>7</v>
      </c>
      <c r="F42" s="265" t="s">
        <v>6</v>
      </c>
      <c r="G42" s="266"/>
      <c r="H42" s="264" t="str">
        <f t="shared" ca="1" si="4"/>
        <v xml:space="preserve">1 ans 0m </v>
      </c>
      <c r="I42" s="262" t="s">
        <v>88</v>
      </c>
      <c r="J42" s="262"/>
      <c r="K42" s="262"/>
      <c r="L42" s="264" t="s">
        <v>300</v>
      </c>
      <c r="M42" s="264" t="s">
        <v>342</v>
      </c>
      <c r="N42" s="264" t="str">
        <f t="shared" si="1"/>
        <v>Salarié 41 OPERATRICE</v>
      </c>
      <c r="O42" s="262">
        <v>28194</v>
      </c>
      <c r="P42" s="267">
        <f t="shared" ca="1" si="5"/>
        <v>43</v>
      </c>
      <c r="Q42" s="265" t="s">
        <v>9</v>
      </c>
      <c r="R42" s="262" t="s">
        <v>61</v>
      </c>
      <c r="S42" s="265"/>
      <c r="T42" s="265" t="s">
        <v>286</v>
      </c>
      <c r="U42" s="268"/>
      <c r="V42" s="269">
        <f t="shared" ca="1" si="6"/>
        <v>44197</v>
      </c>
      <c r="W42" s="269">
        <f t="shared" ca="1" si="7"/>
        <v>44227</v>
      </c>
      <c r="X42" s="269">
        <f ca="1">MIN(Tableau7[[#This Row],[fin mois]],MAX(Tableau7[[#This Row],[début mois]],Tableau7[[#This Row],[Date Embauche]]))</f>
        <v>44197</v>
      </c>
      <c r="Y42" s="269">
        <f ca="1">MAX(Tableau7[[#This Row],[début mois]],MIN(Tableau7[[#This Row],[fin mois]],Tableau7[[#This Row],[Date Fin de Contrat]]))</f>
        <v>44197</v>
      </c>
      <c r="Z4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42" s="271">
        <f t="shared" si="8"/>
        <v>0</v>
      </c>
    </row>
    <row r="43" spans="1:30" x14ac:dyDescent="0.2">
      <c r="A43" s="262">
        <v>42590</v>
      </c>
      <c r="B43" s="262">
        <v>43273</v>
      </c>
      <c r="C43" s="262">
        <v>43273</v>
      </c>
      <c r="D4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43" s="264" t="s">
        <v>21</v>
      </c>
      <c r="F43" s="265" t="s">
        <v>17</v>
      </c>
      <c r="G43" s="266"/>
      <c r="H43" s="264" t="str">
        <f t="shared" ca="1" si="4"/>
        <v xml:space="preserve">1 ans 10m </v>
      </c>
      <c r="I43" s="262" t="s">
        <v>89</v>
      </c>
      <c r="J43" s="262"/>
      <c r="K43" s="262"/>
      <c r="L43" s="264" t="s">
        <v>301</v>
      </c>
      <c r="M43" s="264" t="s">
        <v>343</v>
      </c>
      <c r="N43" s="264" t="str">
        <f t="shared" si="1"/>
        <v>Salarié 42 OPERATEUR</v>
      </c>
      <c r="O43" s="262">
        <v>32323</v>
      </c>
      <c r="P43" s="267">
        <f t="shared" ca="1" si="5"/>
        <v>32</v>
      </c>
      <c r="Q43" s="265" t="s">
        <v>5</v>
      </c>
      <c r="R43" s="262" t="s">
        <v>90</v>
      </c>
      <c r="S43" s="265"/>
      <c r="T43" s="265" t="s">
        <v>285</v>
      </c>
      <c r="U43" s="268"/>
      <c r="V43" s="269">
        <f t="shared" ca="1" si="6"/>
        <v>44197</v>
      </c>
      <c r="W43" s="269">
        <f t="shared" ca="1" si="7"/>
        <v>44227</v>
      </c>
      <c r="X43" s="269">
        <f ca="1">MIN(Tableau7[[#This Row],[fin mois]],MAX(Tableau7[[#This Row],[début mois]],Tableau7[[#This Row],[Date Embauche]]))</f>
        <v>44197</v>
      </c>
      <c r="Y43" s="269">
        <f ca="1">MAX(Tableau7[[#This Row],[début mois]],MIN(Tableau7[[#This Row],[fin mois]],Tableau7[[#This Row],[Date Fin de Contrat]]))</f>
        <v>44197</v>
      </c>
      <c r="Z4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43" s="271">
        <f t="shared" si="8"/>
        <v>0</v>
      </c>
    </row>
    <row r="44" spans="1:30" x14ac:dyDescent="0.2">
      <c r="A44" s="262">
        <v>42590</v>
      </c>
      <c r="B44" s="262"/>
      <c r="C44" s="262"/>
      <c r="D4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44" s="264"/>
      <c r="F44" s="265" t="s">
        <v>17</v>
      </c>
      <c r="G44" s="266">
        <v>34.5</v>
      </c>
      <c r="H44" s="264" t="str">
        <f t="shared" ca="1" si="4"/>
        <v xml:space="preserve">4 ans 5m </v>
      </c>
      <c r="I44" s="262" t="s">
        <v>91</v>
      </c>
      <c r="J44" s="262" t="s">
        <v>19</v>
      </c>
      <c r="K44" s="262" t="s">
        <v>282</v>
      </c>
      <c r="L44" s="264" t="s">
        <v>300</v>
      </c>
      <c r="M44" s="264" t="s">
        <v>344</v>
      </c>
      <c r="N44" s="264" t="str">
        <f t="shared" si="1"/>
        <v>Salarié 43 OPERATRICE</v>
      </c>
      <c r="O44" s="262">
        <v>33015</v>
      </c>
      <c r="P44" s="267">
        <f t="shared" ca="1" si="5"/>
        <v>30</v>
      </c>
      <c r="Q44" s="265" t="s">
        <v>5</v>
      </c>
      <c r="R44" s="262">
        <v>72928</v>
      </c>
      <c r="S44" s="265">
        <v>215</v>
      </c>
      <c r="T44" s="265" t="s">
        <v>286</v>
      </c>
      <c r="U44" s="268"/>
      <c r="V44" s="269">
        <f t="shared" ca="1" si="6"/>
        <v>44197</v>
      </c>
      <c r="W44" s="269">
        <f t="shared" ca="1" si="7"/>
        <v>44227</v>
      </c>
      <c r="X44" s="269">
        <f ca="1">MIN(Tableau7[[#This Row],[fin mois]],MAX(Tableau7[[#This Row],[début mois]],Tableau7[[#This Row],[Date Embauche]]))</f>
        <v>44197</v>
      </c>
      <c r="Y44" s="269">
        <f ca="1">MAX(Tableau7[[#This Row],[début mois]],MIN(Tableau7[[#This Row],[fin mois]],Tableau7[[#This Row],[Date Fin de Contrat]]))</f>
        <v>44227</v>
      </c>
      <c r="Z4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44" s="271">
        <f t="shared" si="8"/>
        <v>1</v>
      </c>
    </row>
    <row r="45" spans="1:30" x14ac:dyDescent="0.2">
      <c r="A45" s="262">
        <v>42628</v>
      </c>
      <c r="B45" s="262">
        <v>43564</v>
      </c>
      <c r="C45" s="262">
        <v>43564</v>
      </c>
      <c r="D4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45" s="264" t="s">
        <v>26</v>
      </c>
      <c r="F45" s="265" t="s">
        <v>17</v>
      </c>
      <c r="G45" s="266"/>
      <c r="H45" s="264" t="str">
        <f t="shared" ca="1" si="4"/>
        <v xml:space="preserve">2 ans 6m </v>
      </c>
      <c r="I45" s="262" t="s">
        <v>92</v>
      </c>
      <c r="J45" s="262" t="s">
        <v>8</v>
      </c>
      <c r="K45" s="262"/>
      <c r="L45" s="264" t="s">
        <v>300</v>
      </c>
      <c r="M45" s="264" t="s">
        <v>345</v>
      </c>
      <c r="N45" s="264" t="str">
        <f t="shared" si="1"/>
        <v>Salarié 44 OPERATRICE</v>
      </c>
      <c r="O45" s="262">
        <v>32219</v>
      </c>
      <c r="P45" s="267">
        <f t="shared" ca="1" si="5"/>
        <v>32</v>
      </c>
      <c r="Q45" s="265" t="s">
        <v>5</v>
      </c>
      <c r="R45" s="262">
        <v>43769</v>
      </c>
      <c r="S45" s="265">
        <v>305</v>
      </c>
      <c r="T45" s="265" t="s">
        <v>286</v>
      </c>
      <c r="U45" s="268"/>
      <c r="V45" s="269">
        <f t="shared" ca="1" si="6"/>
        <v>44197</v>
      </c>
      <c r="W45" s="269">
        <f t="shared" ca="1" si="7"/>
        <v>44227</v>
      </c>
      <c r="X45" s="269">
        <f ca="1">MIN(Tableau7[[#This Row],[fin mois]],MAX(Tableau7[[#This Row],[début mois]],Tableau7[[#This Row],[Date Embauche]]))</f>
        <v>44197</v>
      </c>
      <c r="Y45" s="269">
        <f ca="1">MAX(Tableau7[[#This Row],[début mois]],MIN(Tableau7[[#This Row],[fin mois]],Tableau7[[#This Row],[Date Fin de Contrat]]))</f>
        <v>44197</v>
      </c>
      <c r="Z4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45" s="271">
        <f t="shared" si="8"/>
        <v>0</v>
      </c>
    </row>
    <row r="46" spans="1:30" x14ac:dyDescent="0.2">
      <c r="A46" s="262">
        <v>42639</v>
      </c>
      <c r="B46" s="262">
        <v>42892</v>
      </c>
      <c r="C46" s="262">
        <v>42892</v>
      </c>
      <c r="D4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46" s="264" t="s">
        <v>24</v>
      </c>
      <c r="F46" s="265" t="s">
        <v>6</v>
      </c>
      <c r="G46" s="266"/>
      <c r="H46" s="264" t="str">
        <f t="shared" ca="1" si="4"/>
        <v xml:space="preserve">0 ans 8m </v>
      </c>
      <c r="I46" s="262" t="s">
        <v>93</v>
      </c>
      <c r="J46" s="262"/>
      <c r="K46" s="262"/>
      <c r="L46" s="264" t="s">
        <v>301</v>
      </c>
      <c r="M46" s="264" t="s">
        <v>346</v>
      </c>
      <c r="N46" s="264" t="str">
        <f t="shared" si="1"/>
        <v>Salarié 45 OPERATEUR</v>
      </c>
      <c r="O46" s="262">
        <v>33918</v>
      </c>
      <c r="P46" s="267">
        <f t="shared" ca="1" si="5"/>
        <v>28</v>
      </c>
      <c r="Q46" s="265" t="s">
        <v>9</v>
      </c>
      <c r="R46" s="262" t="s">
        <v>61</v>
      </c>
      <c r="S46" s="265"/>
      <c r="T46" s="265" t="s">
        <v>285</v>
      </c>
      <c r="U46" s="268"/>
      <c r="V46" s="269">
        <f t="shared" ca="1" si="6"/>
        <v>44197</v>
      </c>
      <c r="W46" s="269">
        <f t="shared" ca="1" si="7"/>
        <v>44227</v>
      </c>
      <c r="X46" s="269">
        <f ca="1">MIN(Tableau7[[#This Row],[fin mois]],MAX(Tableau7[[#This Row],[début mois]],Tableau7[[#This Row],[Date Embauche]]))</f>
        <v>44197</v>
      </c>
      <c r="Y46" s="269">
        <f ca="1">MAX(Tableau7[[#This Row],[début mois]],MIN(Tableau7[[#This Row],[fin mois]],Tableau7[[#This Row],[Date Fin de Contrat]]))</f>
        <v>44197</v>
      </c>
      <c r="Z4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46" s="271">
        <f t="shared" si="8"/>
        <v>0</v>
      </c>
    </row>
    <row r="47" spans="1:30" x14ac:dyDescent="0.2">
      <c r="A47" s="262">
        <v>42676</v>
      </c>
      <c r="B47" s="262">
        <v>43769</v>
      </c>
      <c r="C47" s="262">
        <v>43769</v>
      </c>
      <c r="D4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47" s="264" t="s">
        <v>21</v>
      </c>
      <c r="F47" s="265" t="s">
        <v>17</v>
      </c>
      <c r="G47" s="266"/>
      <c r="H47" s="264" t="str">
        <f t="shared" ca="1" si="4"/>
        <v xml:space="preserve">2 ans 11m </v>
      </c>
      <c r="I47" s="262" t="s">
        <v>94</v>
      </c>
      <c r="J47" s="262" t="s">
        <v>19</v>
      </c>
      <c r="K47" s="262"/>
      <c r="L47" s="264" t="s">
        <v>301</v>
      </c>
      <c r="M47" s="264" t="s">
        <v>347</v>
      </c>
      <c r="N47" s="264" t="str">
        <f t="shared" si="1"/>
        <v>Salarié 46 OPERATEUR</v>
      </c>
      <c r="O47" s="262">
        <v>31922</v>
      </c>
      <c r="P47" s="267">
        <f t="shared" ca="1" si="5"/>
        <v>33</v>
      </c>
      <c r="Q47" s="265" t="s">
        <v>5</v>
      </c>
      <c r="R47" s="262">
        <v>42779</v>
      </c>
      <c r="S47" s="265">
        <v>215</v>
      </c>
      <c r="T47" s="265" t="s">
        <v>285</v>
      </c>
      <c r="U47" s="268"/>
      <c r="V47" s="269">
        <f t="shared" ca="1" si="6"/>
        <v>44197</v>
      </c>
      <c r="W47" s="269">
        <f t="shared" ca="1" si="7"/>
        <v>44227</v>
      </c>
      <c r="X47" s="269">
        <f ca="1">MIN(Tableau7[[#This Row],[fin mois]],MAX(Tableau7[[#This Row],[début mois]],Tableau7[[#This Row],[Date Embauche]]))</f>
        <v>44197</v>
      </c>
      <c r="Y47" s="269">
        <f ca="1">MAX(Tableau7[[#This Row],[début mois]],MIN(Tableau7[[#This Row],[fin mois]],Tableau7[[#This Row],[Date Fin de Contrat]]))</f>
        <v>44197</v>
      </c>
      <c r="Z4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47" s="271">
        <f t="shared" si="8"/>
        <v>1</v>
      </c>
    </row>
    <row r="48" spans="1:30" x14ac:dyDescent="0.2">
      <c r="A48" s="262">
        <v>42681</v>
      </c>
      <c r="B48" s="262"/>
      <c r="C48" s="262"/>
      <c r="D4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48" s="264"/>
      <c r="F48" s="265" t="s">
        <v>17</v>
      </c>
      <c r="G48" s="266">
        <v>34.5</v>
      </c>
      <c r="H48" s="264" t="str">
        <f t="shared" ca="1" si="4"/>
        <v xml:space="preserve">4 ans 2m </v>
      </c>
      <c r="I48" s="262" t="s">
        <v>95</v>
      </c>
      <c r="J48" s="262" t="s">
        <v>8</v>
      </c>
      <c r="K48" s="262" t="s">
        <v>288</v>
      </c>
      <c r="L48" s="264" t="s">
        <v>300</v>
      </c>
      <c r="M48" s="264" t="s">
        <v>348</v>
      </c>
      <c r="N48" s="264" t="str">
        <f t="shared" si="1"/>
        <v>Salarié 47 OPERATRICE</v>
      </c>
      <c r="O48" s="262">
        <v>32862</v>
      </c>
      <c r="P48" s="267">
        <f t="shared" ca="1" si="5"/>
        <v>31</v>
      </c>
      <c r="Q48" s="265" t="s">
        <v>9</v>
      </c>
      <c r="R48" s="262" t="s">
        <v>61</v>
      </c>
      <c r="S48" s="272" t="s">
        <v>29</v>
      </c>
      <c r="T48" s="272" t="s">
        <v>286</v>
      </c>
      <c r="U48" s="268"/>
      <c r="V48" s="269">
        <f t="shared" ca="1" si="6"/>
        <v>44197</v>
      </c>
      <c r="W48" s="269">
        <f t="shared" ca="1" si="7"/>
        <v>44227</v>
      </c>
      <c r="X48" s="269">
        <f ca="1">MIN(Tableau7[[#This Row],[fin mois]],MAX(Tableau7[[#This Row],[début mois]],Tableau7[[#This Row],[Date Embauche]]))</f>
        <v>44197</v>
      </c>
      <c r="Y48" s="269">
        <f ca="1">MAX(Tableau7[[#This Row],[début mois]],MIN(Tableau7[[#This Row],[fin mois]],Tableau7[[#This Row],[Date Fin de Contrat]]))</f>
        <v>44227</v>
      </c>
      <c r="Z4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48" s="271">
        <f t="shared" si="8"/>
        <v>1</v>
      </c>
    </row>
    <row r="49" spans="1:30" x14ac:dyDescent="0.2">
      <c r="A49" s="262">
        <v>42736</v>
      </c>
      <c r="B49" s="262"/>
      <c r="C49" s="262"/>
      <c r="D4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49" s="264"/>
      <c r="F49" s="265" t="s">
        <v>17</v>
      </c>
      <c r="G49" s="266">
        <v>34.5</v>
      </c>
      <c r="H49" s="264" t="str">
        <f t="shared" ca="1" si="4"/>
        <v xml:space="preserve">4 ans 0m </v>
      </c>
      <c r="I49" s="262" t="s">
        <v>96</v>
      </c>
      <c r="J49" s="262" t="s">
        <v>34</v>
      </c>
      <c r="K49" s="262" t="s">
        <v>278</v>
      </c>
      <c r="L49" s="264" t="s">
        <v>301</v>
      </c>
      <c r="M49" s="264" t="s">
        <v>349</v>
      </c>
      <c r="N49" s="264" t="str">
        <f t="shared" si="1"/>
        <v>Salarié 48 OPERATEUR</v>
      </c>
      <c r="O49" s="262">
        <v>30130</v>
      </c>
      <c r="P49" s="267">
        <f t="shared" ca="1" si="5"/>
        <v>38</v>
      </c>
      <c r="Q49" s="265" t="s">
        <v>5</v>
      </c>
      <c r="R49" s="262">
        <v>44528</v>
      </c>
      <c r="S49" s="265">
        <v>170</v>
      </c>
      <c r="T49" s="265" t="s">
        <v>285</v>
      </c>
      <c r="U49" s="268"/>
      <c r="V49" s="269">
        <f t="shared" ca="1" si="6"/>
        <v>44197</v>
      </c>
      <c r="W49" s="269">
        <f t="shared" ca="1" si="7"/>
        <v>44227</v>
      </c>
      <c r="X49" s="269">
        <f ca="1">MIN(Tableau7[[#This Row],[fin mois]],MAX(Tableau7[[#This Row],[début mois]],Tableau7[[#This Row],[Date Embauche]]))</f>
        <v>44197</v>
      </c>
      <c r="Y49" s="269">
        <f ca="1">MAX(Tableau7[[#This Row],[début mois]],MIN(Tableau7[[#This Row],[fin mois]],Tableau7[[#This Row],[Date Fin de Contrat]]))</f>
        <v>44227</v>
      </c>
      <c r="Z4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49" s="271">
        <f t="shared" si="8"/>
        <v>1</v>
      </c>
    </row>
    <row r="50" spans="1:30" x14ac:dyDescent="0.2">
      <c r="A50" s="262">
        <v>42751</v>
      </c>
      <c r="B50" s="262">
        <v>43789</v>
      </c>
      <c r="C50" s="262">
        <v>43789</v>
      </c>
      <c r="D5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50" s="264" t="s">
        <v>26</v>
      </c>
      <c r="F50" s="265" t="s">
        <v>17</v>
      </c>
      <c r="G50" s="266"/>
      <c r="H50" s="264" t="str">
        <f t="shared" ca="1" si="4"/>
        <v xml:space="preserve">2 ans 10m </v>
      </c>
      <c r="I50" s="262" t="s">
        <v>97</v>
      </c>
      <c r="J50" s="262" t="s">
        <v>22</v>
      </c>
      <c r="K50" s="262"/>
      <c r="L50" s="264" t="s">
        <v>300</v>
      </c>
      <c r="M50" s="264" t="s">
        <v>350</v>
      </c>
      <c r="N50" s="264" t="str">
        <f t="shared" si="1"/>
        <v>Salarié 49 OPERATRICE</v>
      </c>
      <c r="O50" s="262">
        <v>21782</v>
      </c>
      <c r="P50" s="267">
        <f t="shared" ca="1" si="5"/>
        <v>61</v>
      </c>
      <c r="Q50" s="265" t="s">
        <v>5</v>
      </c>
      <c r="R50" s="262">
        <v>45351</v>
      </c>
      <c r="S50" s="265">
        <v>215</v>
      </c>
      <c r="T50" s="265" t="s">
        <v>286</v>
      </c>
      <c r="U50" s="268"/>
      <c r="V50" s="269">
        <f t="shared" ca="1" si="6"/>
        <v>44197</v>
      </c>
      <c r="W50" s="269">
        <f t="shared" ca="1" si="7"/>
        <v>44227</v>
      </c>
      <c r="X50" s="269">
        <f ca="1">MIN(Tableau7[[#This Row],[fin mois]],MAX(Tableau7[[#This Row],[début mois]],Tableau7[[#This Row],[Date Embauche]]))</f>
        <v>44197</v>
      </c>
      <c r="Y50" s="269">
        <f ca="1">MAX(Tableau7[[#This Row],[début mois]],MIN(Tableau7[[#This Row],[fin mois]],Tableau7[[#This Row],[Date Fin de Contrat]]))</f>
        <v>44197</v>
      </c>
      <c r="Z5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50" s="271">
        <f t="shared" si="8"/>
        <v>1</v>
      </c>
    </row>
    <row r="51" spans="1:30" x14ac:dyDescent="0.2">
      <c r="A51" s="262">
        <v>42758</v>
      </c>
      <c r="B51" s="262">
        <v>42794</v>
      </c>
      <c r="C51" s="262">
        <v>42794</v>
      </c>
      <c r="D5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51" s="264" t="s">
        <v>7</v>
      </c>
      <c r="F51" s="265" t="s">
        <v>6</v>
      </c>
      <c r="G51" s="266"/>
      <c r="H51" s="264" t="str">
        <f t="shared" ca="1" si="4"/>
        <v xml:space="preserve">0 ans 1m </v>
      </c>
      <c r="I51" s="262" t="s">
        <v>98</v>
      </c>
      <c r="J51" s="262"/>
      <c r="K51" s="262"/>
      <c r="L51" s="264" t="s">
        <v>300</v>
      </c>
      <c r="M51" s="264" t="s">
        <v>351</v>
      </c>
      <c r="N51" s="264" t="str">
        <f t="shared" si="1"/>
        <v>Salarié 50 OPERATRICE</v>
      </c>
      <c r="O51" s="262">
        <v>26973</v>
      </c>
      <c r="P51" s="267">
        <f t="shared" ca="1" si="5"/>
        <v>47</v>
      </c>
      <c r="Q51" s="265" t="s">
        <v>5</v>
      </c>
      <c r="R51" s="262">
        <v>43312</v>
      </c>
      <c r="S51" s="265"/>
      <c r="T51" s="265" t="s">
        <v>286</v>
      </c>
      <c r="U51" s="268"/>
      <c r="V51" s="269">
        <f t="shared" ca="1" si="6"/>
        <v>44197</v>
      </c>
      <c r="W51" s="269">
        <f t="shared" ca="1" si="7"/>
        <v>44227</v>
      </c>
      <c r="X51" s="269">
        <f ca="1">MIN(Tableau7[[#This Row],[fin mois]],MAX(Tableau7[[#This Row],[début mois]],Tableau7[[#This Row],[Date Embauche]]))</f>
        <v>44197</v>
      </c>
      <c r="Y51" s="269">
        <f ca="1">MAX(Tableau7[[#This Row],[début mois]],MIN(Tableau7[[#This Row],[fin mois]],Tableau7[[#This Row],[Date Fin de Contrat]]))</f>
        <v>44197</v>
      </c>
      <c r="Z5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51" s="271">
        <f t="shared" si="8"/>
        <v>0</v>
      </c>
    </row>
    <row r="52" spans="1:30" x14ac:dyDescent="0.2">
      <c r="A52" s="262">
        <v>42758</v>
      </c>
      <c r="B52" s="262">
        <v>43234</v>
      </c>
      <c r="C52" s="262">
        <v>43234</v>
      </c>
      <c r="D5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52" s="264" t="s">
        <v>26</v>
      </c>
      <c r="F52" s="265" t="s">
        <v>17</v>
      </c>
      <c r="G52" s="266"/>
      <c r="H52" s="264" t="str">
        <f t="shared" ca="1" si="4"/>
        <v xml:space="preserve">1 ans 3m </v>
      </c>
      <c r="I52" s="262" t="s">
        <v>99</v>
      </c>
      <c r="J52" s="262"/>
      <c r="K52" s="262"/>
      <c r="L52" s="264" t="s">
        <v>301</v>
      </c>
      <c r="M52" s="264" t="s">
        <v>352</v>
      </c>
      <c r="N52" s="264" t="str">
        <f t="shared" si="1"/>
        <v>Salarié 51 OPERATEUR</v>
      </c>
      <c r="O52" s="262">
        <v>23372</v>
      </c>
      <c r="P52" s="267">
        <f t="shared" ca="1" si="5"/>
        <v>57</v>
      </c>
      <c r="Q52" s="265" t="s">
        <v>5</v>
      </c>
      <c r="R52" s="262">
        <v>44286</v>
      </c>
      <c r="S52" s="265"/>
      <c r="T52" s="265" t="s">
        <v>285</v>
      </c>
      <c r="U52" s="268"/>
      <c r="V52" s="269">
        <f t="shared" ca="1" si="6"/>
        <v>44197</v>
      </c>
      <c r="W52" s="269">
        <f t="shared" ca="1" si="7"/>
        <v>44227</v>
      </c>
      <c r="X52" s="269">
        <f ca="1">MIN(Tableau7[[#This Row],[fin mois]],MAX(Tableau7[[#This Row],[début mois]],Tableau7[[#This Row],[Date Embauche]]))</f>
        <v>44197</v>
      </c>
      <c r="Y52" s="269">
        <f ca="1">MAX(Tableau7[[#This Row],[début mois]],MIN(Tableau7[[#This Row],[fin mois]],Tableau7[[#This Row],[Date Fin de Contrat]]))</f>
        <v>44197</v>
      </c>
      <c r="Z5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52" s="271">
        <f t="shared" si="8"/>
        <v>0</v>
      </c>
    </row>
    <row r="53" spans="1:30" x14ac:dyDescent="0.2">
      <c r="A53" s="262">
        <v>42767</v>
      </c>
      <c r="B53" s="262">
        <v>42825</v>
      </c>
      <c r="C53" s="262">
        <v>42825</v>
      </c>
      <c r="D5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53" s="264" t="s">
        <v>7</v>
      </c>
      <c r="F53" s="265" t="s">
        <v>6</v>
      </c>
      <c r="G53" s="266"/>
      <c r="H53" s="264" t="str">
        <f t="shared" ca="1" si="4"/>
        <v xml:space="preserve">0 ans 1m </v>
      </c>
      <c r="I53" s="262"/>
      <c r="J53" s="262"/>
      <c r="K53" s="262"/>
      <c r="L53" s="264" t="s">
        <v>300</v>
      </c>
      <c r="M53" s="264" t="s">
        <v>353</v>
      </c>
      <c r="N53" s="264" t="str">
        <f t="shared" si="1"/>
        <v>Salarié 52 OPERATRICE</v>
      </c>
      <c r="O53" s="262">
        <v>30234</v>
      </c>
      <c r="P53" s="267">
        <f t="shared" ca="1" si="5"/>
        <v>38</v>
      </c>
      <c r="Q53" s="265" t="s">
        <v>5</v>
      </c>
      <c r="R53" s="262">
        <v>43555</v>
      </c>
      <c r="S53" s="265"/>
      <c r="T53" s="265" t="s">
        <v>286</v>
      </c>
      <c r="U53" s="268"/>
      <c r="V53" s="269">
        <f t="shared" ca="1" si="6"/>
        <v>44197</v>
      </c>
      <c r="W53" s="269">
        <f t="shared" ca="1" si="7"/>
        <v>44227</v>
      </c>
      <c r="X53" s="269">
        <f ca="1">MIN(Tableau7[[#This Row],[fin mois]],MAX(Tableau7[[#This Row],[début mois]],Tableau7[[#This Row],[Date Embauche]]))</f>
        <v>44197</v>
      </c>
      <c r="Y53" s="269">
        <f ca="1">MAX(Tableau7[[#This Row],[début mois]],MIN(Tableau7[[#This Row],[fin mois]],Tableau7[[#This Row],[Date Fin de Contrat]]))</f>
        <v>44197</v>
      </c>
      <c r="Z5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53" s="271">
        <f t="shared" si="8"/>
        <v>0</v>
      </c>
    </row>
    <row r="54" spans="1:30" x14ac:dyDescent="0.2">
      <c r="A54" s="262">
        <v>42768</v>
      </c>
      <c r="B54" s="262">
        <v>42794</v>
      </c>
      <c r="C54" s="262">
        <v>42794</v>
      </c>
      <c r="D5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54" s="264" t="s">
        <v>7</v>
      </c>
      <c r="F54" s="265" t="s">
        <v>6</v>
      </c>
      <c r="G54" s="266"/>
      <c r="H54" s="264" t="str">
        <f t="shared" ca="1" si="4"/>
        <v xml:space="preserve">0 ans 0m </v>
      </c>
      <c r="I54" s="262"/>
      <c r="J54" s="262"/>
      <c r="K54" s="262"/>
      <c r="L54" s="264" t="s">
        <v>301</v>
      </c>
      <c r="M54" s="264" t="s">
        <v>354</v>
      </c>
      <c r="N54" s="264" t="str">
        <f t="shared" si="1"/>
        <v>Salarié 53 OPERATEUR</v>
      </c>
      <c r="O54" s="262">
        <v>27025</v>
      </c>
      <c r="P54" s="267">
        <f t="shared" ca="1" si="5"/>
        <v>47</v>
      </c>
      <c r="Q54" s="265" t="s">
        <v>5</v>
      </c>
      <c r="R54" s="262">
        <v>44012</v>
      </c>
      <c r="S54" s="265"/>
      <c r="T54" s="265" t="s">
        <v>285</v>
      </c>
      <c r="U54" s="268"/>
      <c r="V54" s="269">
        <f t="shared" ca="1" si="6"/>
        <v>44197</v>
      </c>
      <c r="W54" s="269">
        <f t="shared" ca="1" si="7"/>
        <v>44227</v>
      </c>
      <c r="X54" s="269">
        <f ca="1">MIN(Tableau7[[#This Row],[fin mois]],MAX(Tableau7[[#This Row],[début mois]],Tableau7[[#This Row],[Date Embauche]]))</f>
        <v>44197</v>
      </c>
      <c r="Y54" s="269">
        <f ca="1">MAX(Tableau7[[#This Row],[début mois]],MIN(Tableau7[[#This Row],[fin mois]],Tableau7[[#This Row],[Date Fin de Contrat]]))</f>
        <v>44197</v>
      </c>
      <c r="Z5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54" s="271">
        <f t="shared" si="8"/>
        <v>0</v>
      </c>
    </row>
    <row r="55" spans="1:30" x14ac:dyDescent="0.2">
      <c r="A55" s="262">
        <v>42795</v>
      </c>
      <c r="B55" s="262"/>
      <c r="C55" s="262"/>
      <c r="D5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55" s="264"/>
      <c r="F55" s="265" t="s">
        <v>17</v>
      </c>
      <c r="G55" s="266">
        <v>34.5</v>
      </c>
      <c r="H55" s="264" t="str">
        <f t="shared" ca="1" si="4"/>
        <v xml:space="preserve">3 ans 10m </v>
      </c>
      <c r="I55" s="262" t="s">
        <v>100</v>
      </c>
      <c r="J55" s="262" t="s">
        <v>8</v>
      </c>
      <c r="K55" s="262" t="s">
        <v>290</v>
      </c>
      <c r="L55" s="264" t="s">
        <v>301</v>
      </c>
      <c r="M55" s="264" t="s">
        <v>355</v>
      </c>
      <c r="N55" s="264" t="str">
        <f t="shared" si="1"/>
        <v>Salarié 54 OPERATEUR</v>
      </c>
      <c r="O55" s="262">
        <v>23980</v>
      </c>
      <c r="P55" s="267">
        <f t="shared" ca="1" si="5"/>
        <v>55</v>
      </c>
      <c r="Q55" s="265" t="s">
        <v>5</v>
      </c>
      <c r="R55" s="262">
        <v>44957</v>
      </c>
      <c r="S55" s="273" t="s">
        <v>36</v>
      </c>
      <c r="T55" s="273" t="s">
        <v>285</v>
      </c>
      <c r="U55" s="268"/>
      <c r="V55" s="269">
        <f t="shared" ca="1" si="6"/>
        <v>44197</v>
      </c>
      <c r="W55" s="269">
        <f t="shared" ca="1" si="7"/>
        <v>44227</v>
      </c>
      <c r="X55" s="269">
        <f ca="1">MIN(Tableau7[[#This Row],[fin mois]],MAX(Tableau7[[#This Row],[début mois]],Tableau7[[#This Row],[Date Embauche]]))</f>
        <v>44197</v>
      </c>
      <c r="Y55" s="269">
        <f ca="1">MAX(Tableau7[[#This Row],[début mois]],MIN(Tableau7[[#This Row],[fin mois]],Tableau7[[#This Row],[Date Fin de Contrat]]))</f>
        <v>44227</v>
      </c>
      <c r="Z5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55" s="271">
        <f t="shared" si="8"/>
        <v>1</v>
      </c>
    </row>
    <row r="56" spans="1:30" x14ac:dyDescent="0.2">
      <c r="A56" s="262">
        <v>42823</v>
      </c>
      <c r="B56" s="262"/>
      <c r="C56" s="262"/>
      <c r="D5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56" s="264"/>
      <c r="F56" s="265" t="s">
        <v>17</v>
      </c>
      <c r="G56" s="266">
        <v>17.829999999999998</v>
      </c>
      <c r="H56" s="264" t="str">
        <f t="shared" ca="1" si="4"/>
        <v xml:space="preserve">3 ans 9m </v>
      </c>
      <c r="I56" s="262" t="s">
        <v>101</v>
      </c>
      <c r="J56" s="262" t="s">
        <v>19</v>
      </c>
      <c r="K56" s="262" t="s">
        <v>282</v>
      </c>
      <c r="L56" s="264" t="s">
        <v>300</v>
      </c>
      <c r="M56" s="264" t="s">
        <v>356</v>
      </c>
      <c r="N56" s="264" t="str">
        <f t="shared" si="1"/>
        <v>Salarié 55 OPERATRICE</v>
      </c>
      <c r="O56" s="262">
        <v>26318</v>
      </c>
      <c r="P56" s="267">
        <f t="shared" ca="1" si="5"/>
        <v>48</v>
      </c>
      <c r="Q56" s="265" t="s">
        <v>5</v>
      </c>
      <c r="R56" s="262">
        <v>44408</v>
      </c>
      <c r="S56" s="265">
        <v>240</v>
      </c>
      <c r="T56" s="265" t="s">
        <v>286</v>
      </c>
      <c r="U56" s="268"/>
      <c r="V56" s="269">
        <f t="shared" ca="1" si="6"/>
        <v>44197</v>
      </c>
      <c r="W56" s="269">
        <f t="shared" ca="1" si="7"/>
        <v>44227</v>
      </c>
      <c r="X56" s="269">
        <f ca="1">MIN(Tableau7[[#This Row],[fin mois]],MAX(Tableau7[[#This Row],[début mois]],Tableau7[[#This Row],[Date Embauche]]))</f>
        <v>44197</v>
      </c>
      <c r="Y56" s="269">
        <f ca="1">MAX(Tableau7[[#This Row],[début mois]],MIN(Tableau7[[#This Row],[fin mois]],Tableau7[[#This Row],[Date Fin de Contrat]]))</f>
        <v>44227</v>
      </c>
      <c r="Z5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0.51681159420289846</v>
      </c>
      <c r="AD56" s="271">
        <f t="shared" si="8"/>
        <v>1</v>
      </c>
    </row>
    <row r="57" spans="1:30" x14ac:dyDescent="0.2">
      <c r="A57" s="262">
        <v>42835</v>
      </c>
      <c r="B57" s="262">
        <v>43377</v>
      </c>
      <c r="C57" s="262">
        <v>43377</v>
      </c>
      <c r="D5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57" s="264" t="s">
        <v>18</v>
      </c>
      <c r="F57" s="265" t="s">
        <v>17</v>
      </c>
      <c r="G57" s="266"/>
      <c r="H57" s="264" t="str">
        <f t="shared" ca="1" si="4"/>
        <v xml:space="preserve">1 ans 5m </v>
      </c>
      <c r="I57" s="262">
        <v>43026</v>
      </c>
      <c r="J57" s="262"/>
      <c r="K57" s="262"/>
      <c r="L57" s="264" t="s">
        <v>300</v>
      </c>
      <c r="M57" s="264" t="s">
        <v>357</v>
      </c>
      <c r="N57" s="264" t="str">
        <f t="shared" si="1"/>
        <v>Salarié 56 OPERATRICE</v>
      </c>
      <c r="O57" s="262">
        <v>24880</v>
      </c>
      <c r="P57" s="267">
        <f t="shared" ca="1" si="5"/>
        <v>52</v>
      </c>
      <c r="Q57" s="265" t="s">
        <v>9</v>
      </c>
      <c r="R57" s="262" t="s">
        <v>61</v>
      </c>
      <c r="S57" s="265"/>
      <c r="T57" s="265" t="s">
        <v>286</v>
      </c>
      <c r="U57" s="268"/>
      <c r="V57" s="269">
        <f t="shared" ca="1" si="6"/>
        <v>44197</v>
      </c>
      <c r="W57" s="269">
        <f t="shared" ca="1" si="7"/>
        <v>44227</v>
      </c>
      <c r="X57" s="269">
        <f ca="1">MIN(Tableau7[[#This Row],[fin mois]],MAX(Tableau7[[#This Row],[début mois]],Tableau7[[#This Row],[Date Embauche]]))</f>
        <v>44197</v>
      </c>
      <c r="Y57" s="269">
        <f ca="1">MAX(Tableau7[[#This Row],[début mois]],MIN(Tableau7[[#This Row],[fin mois]],Tableau7[[#This Row],[Date Fin de Contrat]]))</f>
        <v>44197</v>
      </c>
      <c r="Z5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57" s="271">
        <f t="shared" si="8"/>
        <v>0</v>
      </c>
    </row>
    <row r="58" spans="1:30" x14ac:dyDescent="0.2">
      <c r="A58" s="262">
        <v>42898</v>
      </c>
      <c r="B58" s="262">
        <v>43080</v>
      </c>
      <c r="C58" s="262">
        <v>43080</v>
      </c>
      <c r="D5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58" s="264" t="s">
        <v>7</v>
      </c>
      <c r="F58" s="265" t="s">
        <v>6</v>
      </c>
      <c r="G58" s="266"/>
      <c r="H58" s="264" t="str">
        <f t="shared" ca="1" si="4"/>
        <v xml:space="preserve">0 ans 5m </v>
      </c>
      <c r="I58" s="262" t="s">
        <v>102</v>
      </c>
      <c r="J58" s="262"/>
      <c r="K58" s="262"/>
      <c r="L58" s="264" t="s">
        <v>301</v>
      </c>
      <c r="M58" s="264" t="s">
        <v>358</v>
      </c>
      <c r="N58" s="264" t="str">
        <f t="shared" si="1"/>
        <v>Salarié 57 OPERATEUR</v>
      </c>
      <c r="O58" s="262">
        <v>22928</v>
      </c>
      <c r="P58" s="267">
        <f t="shared" ca="1" si="5"/>
        <v>58</v>
      </c>
      <c r="Q58" s="265" t="s">
        <v>9</v>
      </c>
      <c r="R58" s="262" t="s">
        <v>61</v>
      </c>
      <c r="S58" s="265"/>
      <c r="T58" s="265" t="s">
        <v>285</v>
      </c>
      <c r="U58" s="268"/>
      <c r="V58" s="269">
        <f t="shared" ca="1" si="6"/>
        <v>44197</v>
      </c>
      <c r="W58" s="269">
        <f t="shared" ca="1" si="7"/>
        <v>44227</v>
      </c>
      <c r="X58" s="269">
        <f ca="1">MIN(Tableau7[[#This Row],[fin mois]],MAX(Tableau7[[#This Row],[début mois]],Tableau7[[#This Row],[Date Embauche]]))</f>
        <v>44197</v>
      </c>
      <c r="Y58" s="269">
        <f ca="1">MAX(Tableau7[[#This Row],[début mois]],MIN(Tableau7[[#This Row],[fin mois]],Tableau7[[#This Row],[Date Fin de Contrat]]))</f>
        <v>44197</v>
      </c>
      <c r="Z5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58" s="271">
        <f t="shared" si="8"/>
        <v>0</v>
      </c>
    </row>
    <row r="59" spans="1:30" x14ac:dyDescent="0.2">
      <c r="A59" s="262">
        <v>42912</v>
      </c>
      <c r="B59" s="262">
        <v>43094</v>
      </c>
      <c r="C59" s="262">
        <v>43094</v>
      </c>
      <c r="D5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59" s="264" t="s">
        <v>7</v>
      </c>
      <c r="F59" s="265" t="s">
        <v>6</v>
      </c>
      <c r="G59" s="266"/>
      <c r="H59" s="264" t="str">
        <f t="shared" ca="1" si="4"/>
        <v xml:space="preserve">0 ans 5m </v>
      </c>
      <c r="I59" s="262" t="s">
        <v>103</v>
      </c>
      <c r="J59" s="262"/>
      <c r="K59" s="262"/>
      <c r="L59" s="264" t="s">
        <v>300</v>
      </c>
      <c r="M59" s="264" t="s">
        <v>359</v>
      </c>
      <c r="N59" s="264" t="str">
        <f t="shared" si="1"/>
        <v>Salarié 58 OPERATRICE</v>
      </c>
      <c r="O59" s="262">
        <v>31030</v>
      </c>
      <c r="P59" s="267">
        <f t="shared" ca="1" si="5"/>
        <v>36</v>
      </c>
      <c r="Q59" s="265" t="s">
        <v>5</v>
      </c>
      <c r="R59" s="262" t="s">
        <v>104</v>
      </c>
      <c r="S59" s="265"/>
      <c r="T59" s="265" t="s">
        <v>286</v>
      </c>
      <c r="U59" s="268"/>
      <c r="V59" s="269">
        <f t="shared" ca="1" si="6"/>
        <v>44197</v>
      </c>
      <c r="W59" s="269">
        <f t="shared" ca="1" si="7"/>
        <v>44227</v>
      </c>
      <c r="X59" s="269">
        <f ca="1">MIN(Tableau7[[#This Row],[fin mois]],MAX(Tableau7[[#This Row],[début mois]],Tableau7[[#This Row],[Date Embauche]]))</f>
        <v>44197</v>
      </c>
      <c r="Y59" s="269">
        <f ca="1">MAX(Tableau7[[#This Row],[début mois]],MIN(Tableau7[[#This Row],[fin mois]],Tableau7[[#This Row],[Date Fin de Contrat]]))</f>
        <v>44197</v>
      </c>
      <c r="Z5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59" s="271">
        <f t="shared" si="8"/>
        <v>0</v>
      </c>
    </row>
    <row r="60" spans="1:30" x14ac:dyDescent="0.2">
      <c r="A60" s="262">
        <v>42926</v>
      </c>
      <c r="B60" s="262">
        <v>42929</v>
      </c>
      <c r="C60" s="262">
        <v>42929</v>
      </c>
      <c r="D6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60" s="264" t="s">
        <v>7</v>
      </c>
      <c r="F60" s="265" t="s">
        <v>6</v>
      </c>
      <c r="G60" s="266"/>
      <c r="H60" s="264" t="str">
        <f t="shared" ca="1" si="4"/>
        <v xml:space="preserve">0 ans 0m </v>
      </c>
      <c r="I60" s="262"/>
      <c r="J60" s="262"/>
      <c r="K60" s="262"/>
      <c r="L60" s="264" t="s">
        <v>301</v>
      </c>
      <c r="M60" s="264" t="s">
        <v>360</v>
      </c>
      <c r="N60" s="264" t="str">
        <f t="shared" si="1"/>
        <v>Salarié 59 OPERATEUR</v>
      </c>
      <c r="O60" s="262">
        <v>19823</v>
      </c>
      <c r="P60" s="267">
        <f t="shared" ca="1" si="5"/>
        <v>66</v>
      </c>
      <c r="Q60" s="265" t="s">
        <v>5</v>
      </c>
      <c r="R60" s="262" t="s">
        <v>105</v>
      </c>
      <c r="S60" s="265"/>
      <c r="T60" s="265" t="s">
        <v>285</v>
      </c>
      <c r="U60" s="268"/>
      <c r="V60" s="269">
        <f t="shared" ca="1" si="6"/>
        <v>44197</v>
      </c>
      <c r="W60" s="269">
        <f t="shared" ca="1" si="7"/>
        <v>44227</v>
      </c>
      <c r="X60" s="269">
        <f ca="1">MIN(Tableau7[[#This Row],[fin mois]],MAX(Tableau7[[#This Row],[début mois]],Tableau7[[#This Row],[Date Embauche]]))</f>
        <v>44197</v>
      </c>
      <c r="Y60" s="269">
        <f ca="1">MAX(Tableau7[[#This Row],[début mois]],MIN(Tableau7[[#This Row],[fin mois]],Tableau7[[#This Row],[Date Fin de Contrat]]))</f>
        <v>44197</v>
      </c>
      <c r="Z6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60" s="271">
        <f t="shared" si="8"/>
        <v>0</v>
      </c>
    </row>
    <row r="61" spans="1:30" x14ac:dyDescent="0.2">
      <c r="A61" s="262">
        <v>42935</v>
      </c>
      <c r="B61" s="262"/>
      <c r="C61" s="262"/>
      <c r="D6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61" s="264"/>
      <c r="F61" s="265" t="s">
        <v>17</v>
      </c>
      <c r="G61" s="266">
        <v>34.5</v>
      </c>
      <c r="H61" s="264" t="str">
        <f t="shared" ca="1" si="4"/>
        <v xml:space="preserve">3 ans 5m </v>
      </c>
      <c r="I61" s="262" t="s">
        <v>106</v>
      </c>
      <c r="J61" s="262" t="s">
        <v>19</v>
      </c>
      <c r="K61" s="262" t="s">
        <v>282</v>
      </c>
      <c r="L61" s="264" t="s">
        <v>300</v>
      </c>
      <c r="M61" s="264" t="s">
        <v>361</v>
      </c>
      <c r="N61" s="264" t="str">
        <f t="shared" si="1"/>
        <v>Salarié 60 OPERATRICE</v>
      </c>
      <c r="O61" s="262">
        <v>27742</v>
      </c>
      <c r="P61" s="267">
        <f t="shared" ca="1" si="5"/>
        <v>45</v>
      </c>
      <c r="Q61" s="265" t="s">
        <v>5</v>
      </c>
      <c r="R61" s="262" t="s">
        <v>107</v>
      </c>
      <c r="S61" s="265">
        <v>170</v>
      </c>
      <c r="T61" s="265" t="s">
        <v>286</v>
      </c>
      <c r="U61" s="268"/>
      <c r="V61" s="269">
        <f t="shared" ca="1" si="6"/>
        <v>44197</v>
      </c>
      <c r="W61" s="269">
        <f t="shared" ca="1" si="7"/>
        <v>44227</v>
      </c>
      <c r="X61" s="269">
        <f ca="1">MIN(Tableau7[[#This Row],[fin mois]],MAX(Tableau7[[#This Row],[début mois]],Tableau7[[#This Row],[Date Embauche]]))</f>
        <v>44197</v>
      </c>
      <c r="Y61" s="269">
        <f ca="1">MAX(Tableau7[[#This Row],[début mois]],MIN(Tableau7[[#This Row],[fin mois]],Tableau7[[#This Row],[Date Fin de Contrat]]))</f>
        <v>44227</v>
      </c>
      <c r="Z6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61" s="271">
        <f t="shared" si="8"/>
        <v>1</v>
      </c>
    </row>
    <row r="62" spans="1:30" x14ac:dyDescent="0.2">
      <c r="A62" s="262">
        <v>42940</v>
      </c>
      <c r="B62" s="262">
        <v>43131</v>
      </c>
      <c r="C62" s="262">
        <v>43131</v>
      </c>
      <c r="D6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62" s="264" t="s">
        <v>11</v>
      </c>
      <c r="F62" s="265" t="s">
        <v>6</v>
      </c>
      <c r="G62" s="266"/>
      <c r="H62" s="264" t="str">
        <f t="shared" ca="1" si="4"/>
        <v xml:space="preserve">0 ans 6m </v>
      </c>
      <c r="I62" s="262" t="s">
        <v>108</v>
      </c>
      <c r="J62" s="262"/>
      <c r="K62" s="262"/>
      <c r="L62" s="264" t="s">
        <v>300</v>
      </c>
      <c r="M62" s="264" t="s">
        <v>362</v>
      </c>
      <c r="N62" s="264" t="str">
        <f t="shared" si="1"/>
        <v>Salarié 61 OPERATRICE</v>
      </c>
      <c r="O62" s="262">
        <v>29692</v>
      </c>
      <c r="P62" s="267">
        <f t="shared" ca="1" si="5"/>
        <v>39</v>
      </c>
      <c r="Q62" s="265" t="s">
        <v>5</v>
      </c>
      <c r="R62" s="262" t="s">
        <v>109</v>
      </c>
      <c r="S62" s="265"/>
      <c r="T62" s="265" t="s">
        <v>286</v>
      </c>
      <c r="U62" s="268"/>
      <c r="V62" s="269">
        <f t="shared" ca="1" si="6"/>
        <v>44197</v>
      </c>
      <c r="W62" s="269">
        <f t="shared" ca="1" si="7"/>
        <v>44227</v>
      </c>
      <c r="X62" s="269">
        <f ca="1">MIN(Tableau7[[#This Row],[fin mois]],MAX(Tableau7[[#This Row],[début mois]],Tableau7[[#This Row],[Date Embauche]]))</f>
        <v>44197</v>
      </c>
      <c r="Y62" s="269">
        <f ca="1">MAX(Tableau7[[#This Row],[début mois]],MIN(Tableau7[[#This Row],[fin mois]],Tableau7[[#This Row],[Date Fin de Contrat]]))</f>
        <v>44197</v>
      </c>
      <c r="Z6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62" s="271">
        <f t="shared" si="8"/>
        <v>0</v>
      </c>
    </row>
    <row r="63" spans="1:30" x14ac:dyDescent="0.2">
      <c r="A63" s="262">
        <v>42954</v>
      </c>
      <c r="B63" s="262">
        <v>43131</v>
      </c>
      <c r="C63" s="262">
        <v>43131</v>
      </c>
      <c r="D6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63" s="264" t="s">
        <v>7</v>
      </c>
      <c r="F63" s="265" t="s">
        <v>6</v>
      </c>
      <c r="G63" s="266"/>
      <c r="H63" s="264" t="str">
        <f t="shared" ca="1" si="4"/>
        <v xml:space="preserve">0 ans 5m </v>
      </c>
      <c r="I63" s="262" t="s">
        <v>110</v>
      </c>
      <c r="J63" s="262"/>
      <c r="K63" s="262"/>
      <c r="L63" s="264" t="s">
        <v>300</v>
      </c>
      <c r="M63" s="264" t="s">
        <v>363</v>
      </c>
      <c r="N63" s="264" t="str">
        <f t="shared" si="1"/>
        <v>Salarié 62 OPERATRICE</v>
      </c>
      <c r="O63" s="262">
        <v>22123</v>
      </c>
      <c r="P63" s="267">
        <f t="shared" ca="1" si="5"/>
        <v>60</v>
      </c>
      <c r="Q63" s="265" t="s">
        <v>5</v>
      </c>
      <c r="R63" s="262" t="s">
        <v>111</v>
      </c>
      <c r="S63" s="265"/>
      <c r="T63" s="265" t="s">
        <v>286</v>
      </c>
      <c r="U63" s="268"/>
      <c r="V63" s="269">
        <f t="shared" ca="1" si="6"/>
        <v>44197</v>
      </c>
      <c r="W63" s="269">
        <f t="shared" ca="1" si="7"/>
        <v>44227</v>
      </c>
      <c r="X63" s="269">
        <f ca="1">MIN(Tableau7[[#This Row],[fin mois]],MAX(Tableau7[[#This Row],[début mois]],Tableau7[[#This Row],[Date Embauche]]))</f>
        <v>44197</v>
      </c>
      <c r="Y63" s="269">
        <f ca="1">MAX(Tableau7[[#This Row],[début mois]],MIN(Tableau7[[#This Row],[fin mois]],Tableau7[[#This Row],[Date Fin de Contrat]]))</f>
        <v>44197</v>
      </c>
      <c r="Z6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63" s="271">
        <f t="shared" si="8"/>
        <v>0</v>
      </c>
    </row>
    <row r="64" spans="1:30" x14ac:dyDescent="0.2">
      <c r="A64" s="262">
        <v>42979</v>
      </c>
      <c r="B64" s="262"/>
      <c r="C64" s="262"/>
      <c r="D6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64" s="264"/>
      <c r="F64" s="265" t="s">
        <v>17</v>
      </c>
      <c r="G64" s="266">
        <v>34.5</v>
      </c>
      <c r="H64" s="264" t="str">
        <f t="shared" ca="1" si="4"/>
        <v xml:space="preserve">3 ans 4m </v>
      </c>
      <c r="I64" s="262" t="s">
        <v>112</v>
      </c>
      <c r="J64" s="262" t="s">
        <v>12</v>
      </c>
      <c r="K64" s="262" t="s">
        <v>291</v>
      </c>
      <c r="L64" s="264" t="s">
        <v>301</v>
      </c>
      <c r="M64" s="264" t="s">
        <v>364</v>
      </c>
      <c r="N64" s="264" t="str">
        <f t="shared" si="1"/>
        <v>Salarié 63 OPERATEUR</v>
      </c>
      <c r="O64" s="262">
        <v>27132</v>
      </c>
      <c r="P64" s="267">
        <f t="shared" ca="1" si="5"/>
        <v>46</v>
      </c>
      <c r="Q64" s="265" t="s">
        <v>5</v>
      </c>
      <c r="R64" s="262" t="s">
        <v>113</v>
      </c>
      <c r="S64" s="265">
        <v>270</v>
      </c>
      <c r="T64" s="265" t="s">
        <v>285</v>
      </c>
      <c r="U64" s="268"/>
      <c r="V64" s="269">
        <f t="shared" ca="1" si="6"/>
        <v>44197</v>
      </c>
      <c r="W64" s="269">
        <f t="shared" ca="1" si="7"/>
        <v>44227</v>
      </c>
      <c r="X64" s="269">
        <f ca="1">MIN(Tableau7[[#This Row],[fin mois]],MAX(Tableau7[[#This Row],[début mois]],Tableau7[[#This Row],[Date Embauche]]))</f>
        <v>44197</v>
      </c>
      <c r="Y64" s="269">
        <f ca="1">MAX(Tableau7[[#This Row],[début mois]],MIN(Tableau7[[#This Row],[fin mois]],Tableau7[[#This Row],[Date Fin de Contrat]]))</f>
        <v>44227</v>
      </c>
      <c r="Z6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64" s="271">
        <f t="shared" si="8"/>
        <v>1</v>
      </c>
    </row>
    <row r="65" spans="1:30" x14ac:dyDescent="0.2">
      <c r="A65" s="262">
        <v>42996</v>
      </c>
      <c r="B65" s="262">
        <v>43511</v>
      </c>
      <c r="C65" s="262">
        <v>43511</v>
      </c>
      <c r="D6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65" s="264" t="s">
        <v>18</v>
      </c>
      <c r="F65" s="265" t="s">
        <v>17</v>
      </c>
      <c r="G65" s="266"/>
      <c r="H65" s="264" t="str">
        <f t="shared" ca="1" si="4"/>
        <v xml:space="preserve">1 ans 4m </v>
      </c>
      <c r="I65" s="262" t="s">
        <v>112</v>
      </c>
      <c r="J65" s="262" t="s">
        <v>27</v>
      </c>
      <c r="K65" s="262"/>
      <c r="L65" s="264" t="s">
        <v>301</v>
      </c>
      <c r="M65" s="264" t="s">
        <v>365</v>
      </c>
      <c r="N65" s="264" t="str">
        <f t="shared" si="1"/>
        <v>Salarié 64 OPERATEUR</v>
      </c>
      <c r="O65" s="262">
        <v>24760</v>
      </c>
      <c r="P65" s="267">
        <f t="shared" ca="1" si="5"/>
        <v>53</v>
      </c>
      <c r="Q65" s="265" t="s">
        <v>5</v>
      </c>
      <c r="R65" s="262" t="s">
        <v>114</v>
      </c>
      <c r="S65" s="265">
        <v>255</v>
      </c>
      <c r="T65" s="265" t="s">
        <v>285</v>
      </c>
      <c r="U65" s="268"/>
      <c r="V65" s="269">
        <f t="shared" ca="1" si="6"/>
        <v>44197</v>
      </c>
      <c r="W65" s="269">
        <f t="shared" ca="1" si="7"/>
        <v>44227</v>
      </c>
      <c r="X65" s="269">
        <f ca="1">MIN(Tableau7[[#This Row],[fin mois]],MAX(Tableau7[[#This Row],[début mois]],Tableau7[[#This Row],[Date Embauche]]))</f>
        <v>44197</v>
      </c>
      <c r="Y65" s="269">
        <f ca="1">MAX(Tableau7[[#This Row],[début mois]],MIN(Tableau7[[#This Row],[fin mois]],Tableau7[[#This Row],[Date Fin de Contrat]]))</f>
        <v>44197</v>
      </c>
      <c r="Z6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65" s="271">
        <f t="shared" si="8"/>
        <v>0</v>
      </c>
    </row>
    <row r="66" spans="1:30" x14ac:dyDescent="0.2">
      <c r="A66" s="262">
        <v>43017</v>
      </c>
      <c r="B66" s="262">
        <v>43131</v>
      </c>
      <c r="C66" s="262">
        <v>43131</v>
      </c>
      <c r="D6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66" s="264" t="s">
        <v>7</v>
      </c>
      <c r="F66" s="265" t="s">
        <v>6</v>
      </c>
      <c r="G66" s="266"/>
      <c r="H66" s="264" t="str">
        <f t="shared" ca="1" si="4"/>
        <v xml:space="preserve">0 ans 3m </v>
      </c>
      <c r="I66" s="262" t="s">
        <v>115</v>
      </c>
      <c r="J66" s="262"/>
      <c r="K66" s="262"/>
      <c r="L66" s="264" t="s">
        <v>300</v>
      </c>
      <c r="M66" s="264" t="s">
        <v>366</v>
      </c>
      <c r="N66" s="264" t="str">
        <f t="shared" ref="N66:N129" si="9">M66&amp;" "&amp;L66</f>
        <v>Salarié 65 OPERATRICE</v>
      </c>
      <c r="O66" s="262">
        <v>30949</v>
      </c>
      <c r="P66" s="267">
        <f t="shared" ca="1" si="5"/>
        <v>36</v>
      </c>
      <c r="Q66" s="265" t="s">
        <v>5</v>
      </c>
      <c r="R66" s="262" t="s">
        <v>116</v>
      </c>
      <c r="S66" s="265"/>
      <c r="T66" s="265" t="s">
        <v>286</v>
      </c>
      <c r="U66" s="268"/>
      <c r="V66" s="269">
        <f t="shared" ca="1" si="6"/>
        <v>44197</v>
      </c>
      <c r="W66" s="269">
        <f t="shared" ca="1" si="7"/>
        <v>44227</v>
      </c>
      <c r="X66" s="269">
        <f ca="1">MIN(Tableau7[[#This Row],[fin mois]],MAX(Tableau7[[#This Row],[début mois]],Tableau7[[#This Row],[Date Embauche]]))</f>
        <v>44197</v>
      </c>
      <c r="Y66" s="269">
        <f ca="1">MAX(Tableau7[[#This Row],[début mois]],MIN(Tableau7[[#This Row],[fin mois]],Tableau7[[#This Row],[Date Fin de Contrat]]))</f>
        <v>44197</v>
      </c>
      <c r="Z6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66" s="271">
        <f t="shared" si="8"/>
        <v>0</v>
      </c>
    </row>
    <row r="67" spans="1:30" x14ac:dyDescent="0.2">
      <c r="A67" s="262">
        <v>43059</v>
      </c>
      <c r="B67" s="262">
        <v>43063</v>
      </c>
      <c r="C67" s="262">
        <v>43063</v>
      </c>
      <c r="D6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67" s="264"/>
      <c r="F67" s="265" t="s">
        <v>17</v>
      </c>
      <c r="G67" s="266"/>
      <c r="H67" s="264" t="str">
        <f t="shared" ref="H67:H130" ca="1" si="10">DATEDIF(A67,IF(C67&lt;&gt;"",C67,TODAY()),"y") &amp; " ans " &amp; DATEDIF(A67,IF(C67&lt;&gt;"",C67,TODAY()),"ym") &amp; "m "</f>
        <v xml:space="preserve">0 ans 0m </v>
      </c>
      <c r="I67" s="262"/>
      <c r="J67" s="262"/>
      <c r="K67" s="262"/>
      <c r="L67" s="264" t="s">
        <v>300</v>
      </c>
      <c r="M67" s="264" t="s">
        <v>367</v>
      </c>
      <c r="N67" s="264" t="str">
        <f t="shared" si="9"/>
        <v>Salarié 66 OPERATRICE</v>
      </c>
      <c r="O67" s="262">
        <v>30784</v>
      </c>
      <c r="P67" s="267">
        <f t="shared" ref="P67:P130" ca="1" si="11">DATEDIF(O67,TODAY(),"Y")</f>
        <v>36</v>
      </c>
      <c r="Q67" s="265"/>
      <c r="R67" s="262"/>
      <c r="S67" s="265"/>
      <c r="T67" s="265" t="s">
        <v>286</v>
      </c>
      <c r="U67" s="268"/>
      <c r="V67" s="269">
        <f t="shared" ref="V67:V130" ca="1" si="12">(EOMONTH(TODAY(),-1)+1)</f>
        <v>44197</v>
      </c>
      <c r="W67" s="269">
        <f t="shared" ref="W67:W130" ca="1" si="13">EOMONTH(TODAY(),0)</f>
        <v>44227</v>
      </c>
      <c r="X67" s="269">
        <f ca="1">MIN(Tableau7[[#This Row],[fin mois]],MAX(Tableau7[[#This Row],[début mois]],Tableau7[[#This Row],[Date Embauche]]))</f>
        <v>44197</v>
      </c>
      <c r="Y67" s="269">
        <f ca="1">MAX(Tableau7[[#This Row],[début mois]],MIN(Tableau7[[#This Row],[fin mois]],Tableau7[[#This Row],[Date Fin de Contrat]]))</f>
        <v>44197</v>
      </c>
      <c r="Z6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67" s="271">
        <f t="shared" ref="AD67:AD130" si="14">--AND(A67&lt;=AD$1,OR(ISBLANK(B67),B67&gt;=AD$1),OR(ISBLANK(C67),C67&gt;=AD$1))</f>
        <v>0</v>
      </c>
    </row>
    <row r="68" spans="1:30" x14ac:dyDescent="0.2">
      <c r="A68" s="262">
        <v>43059</v>
      </c>
      <c r="B68" s="262">
        <v>43404</v>
      </c>
      <c r="C68" s="262">
        <v>43404</v>
      </c>
      <c r="D6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68" s="264" t="s">
        <v>7</v>
      </c>
      <c r="F68" s="265" t="s">
        <v>17</v>
      </c>
      <c r="G68" s="266"/>
      <c r="H68" s="264" t="str">
        <f t="shared" ca="1" si="10"/>
        <v xml:space="preserve">0 ans 11m </v>
      </c>
      <c r="I68" s="262" t="s">
        <v>117</v>
      </c>
      <c r="J68" s="262"/>
      <c r="K68" s="262"/>
      <c r="L68" s="264" t="s">
        <v>300</v>
      </c>
      <c r="M68" s="264" t="s">
        <v>368</v>
      </c>
      <c r="N68" s="264" t="str">
        <f t="shared" si="9"/>
        <v>Salarié 67 OPERATRICE</v>
      </c>
      <c r="O68" s="262">
        <v>32779</v>
      </c>
      <c r="P68" s="267">
        <f t="shared" ca="1" si="11"/>
        <v>31</v>
      </c>
      <c r="Q68" s="265" t="s">
        <v>9</v>
      </c>
      <c r="R68" s="262" t="s">
        <v>61</v>
      </c>
      <c r="S68" s="265"/>
      <c r="T68" s="265" t="s">
        <v>286</v>
      </c>
      <c r="U68" s="268"/>
      <c r="V68" s="269">
        <f t="shared" ca="1" si="12"/>
        <v>44197</v>
      </c>
      <c r="W68" s="269">
        <f t="shared" ca="1" si="13"/>
        <v>44227</v>
      </c>
      <c r="X68" s="269">
        <f ca="1">MIN(Tableau7[[#This Row],[fin mois]],MAX(Tableau7[[#This Row],[début mois]],Tableau7[[#This Row],[Date Embauche]]))</f>
        <v>44197</v>
      </c>
      <c r="Y68" s="269">
        <f ca="1">MAX(Tableau7[[#This Row],[début mois]],MIN(Tableau7[[#This Row],[fin mois]],Tableau7[[#This Row],[Date Fin de Contrat]]))</f>
        <v>44197</v>
      </c>
      <c r="Z6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68" s="271">
        <f t="shared" si="14"/>
        <v>0</v>
      </c>
    </row>
    <row r="69" spans="1:30" x14ac:dyDescent="0.2">
      <c r="A69" s="262">
        <v>43073</v>
      </c>
      <c r="B69" s="262"/>
      <c r="C69" s="262"/>
      <c r="D6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69" s="264"/>
      <c r="F69" s="265" t="s">
        <v>17</v>
      </c>
      <c r="G69" s="266">
        <v>34.5</v>
      </c>
      <c r="H69" s="264" t="str">
        <f t="shared" ca="1" si="10"/>
        <v xml:space="preserve">3 ans 1m </v>
      </c>
      <c r="I69" s="262" t="s">
        <v>112</v>
      </c>
      <c r="J69" s="262" t="s">
        <v>12</v>
      </c>
      <c r="K69" s="262" t="s">
        <v>291</v>
      </c>
      <c r="L69" s="264" t="s">
        <v>300</v>
      </c>
      <c r="M69" s="264" t="s">
        <v>369</v>
      </c>
      <c r="N69" s="264" t="str">
        <f t="shared" si="9"/>
        <v>Salarié 68 OPERATRICE</v>
      </c>
      <c r="O69" s="262">
        <v>26811</v>
      </c>
      <c r="P69" s="267">
        <f t="shared" ca="1" si="11"/>
        <v>47</v>
      </c>
      <c r="Q69" s="265" t="s">
        <v>5</v>
      </c>
      <c r="R69" s="262" t="s">
        <v>118</v>
      </c>
      <c r="S69" s="265">
        <v>170</v>
      </c>
      <c r="T69" s="265" t="s">
        <v>286</v>
      </c>
      <c r="U69" s="268"/>
      <c r="V69" s="269">
        <f t="shared" ca="1" si="12"/>
        <v>44197</v>
      </c>
      <c r="W69" s="269">
        <f t="shared" ca="1" si="13"/>
        <v>44227</v>
      </c>
      <c r="X69" s="269">
        <f ca="1">MIN(Tableau7[[#This Row],[fin mois]],MAX(Tableau7[[#This Row],[début mois]],Tableau7[[#This Row],[Date Embauche]]))</f>
        <v>44197</v>
      </c>
      <c r="Y69" s="269">
        <f ca="1">MAX(Tableau7[[#This Row],[début mois]],MIN(Tableau7[[#This Row],[fin mois]],Tableau7[[#This Row],[Date Fin de Contrat]]))</f>
        <v>44227</v>
      </c>
      <c r="Z6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69" s="271">
        <f t="shared" si="14"/>
        <v>1</v>
      </c>
    </row>
    <row r="70" spans="1:30" x14ac:dyDescent="0.2">
      <c r="A70" s="262">
        <v>43080</v>
      </c>
      <c r="B70" s="262">
        <v>43745</v>
      </c>
      <c r="C70" s="262">
        <v>43745</v>
      </c>
      <c r="D7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70" s="264" t="s">
        <v>18</v>
      </c>
      <c r="F70" s="265" t="s">
        <v>17</v>
      </c>
      <c r="G70" s="266">
        <v>34.5</v>
      </c>
      <c r="H70" s="264" t="str">
        <f t="shared" ca="1" si="10"/>
        <v xml:space="preserve">1 ans 9m </v>
      </c>
      <c r="I70" s="262" t="s">
        <v>119</v>
      </c>
      <c r="J70" s="262" t="s">
        <v>19</v>
      </c>
      <c r="K70" s="262"/>
      <c r="L70" s="264" t="s">
        <v>300</v>
      </c>
      <c r="M70" s="264" t="s">
        <v>370</v>
      </c>
      <c r="N70" s="264" t="str">
        <f t="shared" si="9"/>
        <v>Salarié 69 OPERATRICE</v>
      </c>
      <c r="O70" s="262">
        <v>29246</v>
      </c>
      <c r="P70" s="267">
        <f t="shared" ca="1" si="11"/>
        <v>40</v>
      </c>
      <c r="Q70" s="265" t="s">
        <v>5</v>
      </c>
      <c r="R70" s="262" t="s">
        <v>120</v>
      </c>
      <c r="S70" s="265">
        <v>170</v>
      </c>
      <c r="T70" s="265" t="s">
        <v>286</v>
      </c>
      <c r="U70" s="268"/>
      <c r="V70" s="269">
        <f t="shared" ca="1" si="12"/>
        <v>44197</v>
      </c>
      <c r="W70" s="269">
        <f t="shared" ca="1" si="13"/>
        <v>44227</v>
      </c>
      <c r="X70" s="269">
        <f ca="1">MIN(Tableau7[[#This Row],[fin mois]],MAX(Tableau7[[#This Row],[début mois]],Tableau7[[#This Row],[Date Embauche]]))</f>
        <v>44197</v>
      </c>
      <c r="Y70" s="269">
        <f ca="1">MAX(Tableau7[[#This Row],[début mois]],MIN(Tableau7[[#This Row],[fin mois]],Tableau7[[#This Row],[Date Fin de Contrat]]))</f>
        <v>44197</v>
      </c>
      <c r="Z7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70" s="271">
        <f t="shared" si="14"/>
        <v>0</v>
      </c>
    </row>
    <row r="71" spans="1:30" x14ac:dyDescent="0.2">
      <c r="A71" s="262">
        <v>43087</v>
      </c>
      <c r="B71" s="262">
        <v>43112</v>
      </c>
      <c r="C71" s="262">
        <v>43112</v>
      </c>
      <c r="D7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71" s="264" t="s">
        <v>7</v>
      </c>
      <c r="F71" s="265" t="s">
        <v>6</v>
      </c>
      <c r="G71" s="266">
        <v>34.5</v>
      </c>
      <c r="H71" s="264" t="str">
        <f t="shared" ca="1" si="10"/>
        <v xml:space="preserve">0 ans 0m </v>
      </c>
      <c r="I71" s="262"/>
      <c r="J71" s="262"/>
      <c r="K71" s="262"/>
      <c r="L71" s="264" t="s">
        <v>301</v>
      </c>
      <c r="M71" s="264" t="s">
        <v>371</v>
      </c>
      <c r="N71" s="264" t="str">
        <f t="shared" si="9"/>
        <v>Salarié 70 OPERATEUR</v>
      </c>
      <c r="O71" s="262">
        <v>33475</v>
      </c>
      <c r="P71" s="267">
        <f t="shared" ca="1" si="11"/>
        <v>29</v>
      </c>
      <c r="Q71" s="265" t="s">
        <v>5</v>
      </c>
      <c r="R71" s="262" t="s">
        <v>121</v>
      </c>
      <c r="S71" s="265"/>
      <c r="T71" s="265" t="s">
        <v>285</v>
      </c>
      <c r="U71" s="268"/>
      <c r="V71" s="269">
        <f t="shared" ca="1" si="12"/>
        <v>44197</v>
      </c>
      <c r="W71" s="269">
        <f t="shared" ca="1" si="13"/>
        <v>44227</v>
      </c>
      <c r="X71" s="269">
        <f ca="1">MIN(Tableau7[[#This Row],[fin mois]],MAX(Tableau7[[#This Row],[début mois]],Tableau7[[#This Row],[Date Embauche]]))</f>
        <v>44197</v>
      </c>
      <c r="Y71" s="269">
        <f ca="1">MAX(Tableau7[[#This Row],[début mois]],MIN(Tableau7[[#This Row],[fin mois]],Tableau7[[#This Row],[Date Fin de Contrat]]))</f>
        <v>44197</v>
      </c>
      <c r="Z7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71" s="271">
        <f t="shared" si="14"/>
        <v>0</v>
      </c>
    </row>
    <row r="72" spans="1:30" x14ac:dyDescent="0.2">
      <c r="A72" s="262">
        <v>43150</v>
      </c>
      <c r="B72" s="262">
        <v>43206</v>
      </c>
      <c r="C72" s="262">
        <v>43206</v>
      </c>
      <c r="D7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72" s="264" t="s">
        <v>7</v>
      </c>
      <c r="F72" s="265" t="s">
        <v>6</v>
      </c>
      <c r="G72" s="266">
        <v>34.5</v>
      </c>
      <c r="H72" s="264" t="str">
        <f t="shared" ca="1" si="10"/>
        <v xml:space="preserve">0 ans 1m </v>
      </c>
      <c r="I72" s="262"/>
      <c r="J72" s="262"/>
      <c r="K72" s="262"/>
      <c r="L72" s="264" t="s">
        <v>300</v>
      </c>
      <c r="M72" s="264" t="s">
        <v>372</v>
      </c>
      <c r="N72" s="264" t="str">
        <f t="shared" si="9"/>
        <v>Salarié 71 OPERATRICE</v>
      </c>
      <c r="O72" s="262">
        <v>27173</v>
      </c>
      <c r="P72" s="267">
        <f t="shared" ca="1" si="11"/>
        <v>46</v>
      </c>
      <c r="Q72" s="265" t="s">
        <v>5</v>
      </c>
      <c r="R72" s="262" t="s">
        <v>122</v>
      </c>
      <c r="S72" s="265"/>
      <c r="T72" s="265" t="s">
        <v>286</v>
      </c>
      <c r="U72" s="268"/>
      <c r="V72" s="269">
        <f t="shared" ca="1" si="12"/>
        <v>44197</v>
      </c>
      <c r="W72" s="269">
        <f t="shared" ca="1" si="13"/>
        <v>44227</v>
      </c>
      <c r="X72" s="269">
        <f ca="1">MIN(Tableau7[[#This Row],[fin mois]],MAX(Tableau7[[#This Row],[début mois]],Tableau7[[#This Row],[Date Embauche]]))</f>
        <v>44197</v>
      </c>
      <c r="Y72" s="269">
        <f ca="1">MAX(Tableau7[[#This Row],[début mois]],MIN(Tableau7[[#This Row],[fin mois]],Tableau7[[#This Row],[Date Fin de Contrat]]))</f>
        <v>44197</v>
      </c>
      <c r="Z7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72" s="271">
        <f t="shared" si="14"/>
        <v>0</v>
      </c>
    </row>
    <row r="73" spans="1:30" x14ac:dyDescent="0.2">
      <c r="A73" s="262">
        <v>43157</v>
      </c>
      <c r="B73" s="262"/>
      <c r="C73" s="262"/>
      <c r="D7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73" s="264"/>
      <c r="F73" s="265" t="s">
        <v>17</v>
      </c>
      <c r="G73" s="266">
        <v>34.5</v>
      </c>
      <c r="H73" s="264" t="str">
        <f t="shared" ca="1" si="10"/>
        <v xml:space="preserve">2 ans 10m </v>
      </c>
      <c r="I73" s="262" t="s">
        <v>123</v>
      </c>
      <c r="J73" s="262" t="s">
        <v>22</v>
      </c>
      <c r="K73" s="262" t="s">
        <v>280</v>
      </c>
      <c r="L73" s="264" t="s">
        <v>300</v>
      </c>
      <c r="M73" s="264" t="s">
        <v>373</v>
      </c>
      <c r="N73" s="264" t="str">
        <f t="shared" si="9"/>
        <v>Salarié 72 OPERATRICE</v>
      </c>
      <c r="O73" s="262">
        <v>30234</v>
      </c>
      <c r="P73" s="267">
        <f t="shared" ca="1" si="11"/>
        <v>38</v>
      </c>
      <c r="Q73" s="265" t="s">
        <v>5</v>
      </c>
      <c r="R73" s="262">
        <v>45382</v>
      </c>
      <c r="S73" s="265">
        <v>215</v>
      </c>
      <c r="T73" s="265" t="s">
        <v>286</v>
      </c>
      <c r="U73" s="268"/>
      <c r="V73" s="269">
        <f t="shared" ca="1" si="12"/>
        <v>44197</v>
      </c>
      <c r="W73" s="269">
        <f t="shared" ca="1" si="13"/>
        <v>44227</v>
      </c>
      <c r="X73" s="269">
        <f ca="1">MIN(Tableau7[[#This Row],[fin mois]],MAX(Tableau7[[#This Row],[début mois]],Tableau7[[#This Row],[Date Embauche]]))</f>
        <v>44197</v>
      </c>
      <c r="Y73" s="269">
        <f ca="1">MAX(Tableau7[[#This Row],[début mois]],MIN(Tableau7[[#This Row],[fin mois]],Tableau7[[#This Row],[Date Fin de Contrat]]))</f>
        <v>44227</v>
      </c>
      <c r="Z7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73" s="271">
        <f t="shared" si="14"/>
        <v>1</v>
      </c>
    </row>
    <row r="74" spans="1:30" x14ac:dyDescent="0.2">
      <c r="A74" s="262">
        <v>43201</v>
      </c>
      <c r="B74" s="262">
        <v>43236</v>
      </c>
      <c r="C74" s="262">
        <v>43236</v>
      </c>
      <c r="D7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74" s="264" t="s">
        <v>18</v>
      </c>
      <c r="F74" s="265" t="s">
        <v>6</v>
      </c>
      <c r="G74" s="266">
        <v>34.5</v>
      </c>
      <c r="H74" s="264" t="str">
        <f t="shared" ca="1" si="10"/>
        <v xml:space="preserve">0 ans 1m </v>
      </c>
      <c r="I74" s="262"/>
      <c r="J74" s="262"/>
      <c r="K74" s="262"/>
      <c r="L74" s="264" t="s">
        <v>300</v>
      </c>
      <c r="M74" s="264" t="s">
        <v>374</v>
      </c>
      <c r="N74" s="264" t="str">
        <f t="shared" si="9"/>
        <v>Salarié 73 OPERATRICE</v>
      </c>
      <c r="O74" s="262">
        <v>34127</v>
      </c>
      <c r="P74" s="267">
        <f t="shared" ca="1" si="11"/>
        <v>27</v>
      </c>
      <c r="Q74" s="265" t="s">
        <v>9</v>
      </c>
      <c r="R74" s="262" t="s">
        <v>61</v>
      </c>
      <c r="S74" s="265"/>
      <c r="T74" s="265" t="s">
        <v>286</v>
      </c>
      <c r="U74" s="268"/>
      <c r="V74" s="269">
        <f t="shared" ca="1" si="12"/>
        <v>44197</v>
      </c>
      <c r="W74" s="269">
        <f t="shared" ca="1" si="13"/>
        <v>44227</v>
      </c>
      <c r="X74" s="269">
        <f ca="1">MIN(Tableau7[[#This Row],[fin mois]],MAX(Tableau7[[#This Row],[début mois]],Tableau7[[#This Row],[Date Embauche]]))</f>
        <v>44197</v>
      </c>
      <c r="Y74" s="269">
        <f ca="1">MAX(Tableau7[[#This Row],[début mois]],MIN(Tableau7[[#This Row],[fin mois]],Tableau7[[#This Row],[Date Fin de Contrat]]))</f>
        <v>44197</v>
      </c>
      <c r="Z7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74" s="271">
        <f t="shared" si="14"/>
        <v>0</v>
      </c>
    </row>
    <row r="75" spans="1:30" x14ac:dyDescent="0.2">
      <c r="A75" s="262">
        <v>43213</v>
      </c>
      <c r="B75" s="262">
        <v>44113</v>
      </c>
      <c r="C75" s="262">
        <v>44113</v>
      </c>
      <c r="D7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75" s="264" t="s">
        <v>26</v>
      </c>
      <c r="F75" s="265" t="s">
        <v>17</v>
      </c>
      <c r="G75" s="266">
        <v>34.5</v>
      </c>
      <c r="H75" s="264" t="str">
        <f t="shared" ca="1" si="10"/>
        <v xml:space="preserve">2 ans 5m </v>
      </c>
      <c r="I75" s="262" t="s">
        <v>124</v>
      </c>
      <c r="J75" s="262" t="s">
        <v>27</v>
      </c>
      <c r="K75" s="262"/>
      <c r="L75" s="264" t="s">
        <v>301</v>
      </c>
      <c r="M75" s="264" t="s">
        <v>375</v>
      </c>
      <c r="N75" s="264" t="str">
        <f t="shared" si="9"/>
        <v>Salarié 74 OPERATEUR</v>
      </c>
      <c r="O75" s="262">
        <v>30339</v>
      </c>
      <c r="P75" s="267">
        <f t="shared" ca="1" si="11"/>
        <v>37</v>
      </c>
      <c r="Q75" s="265" t="s">
        <v>9</v>
      </c>
      <c r="R75" s="262" t="s">
        <v>61</v>
      </c>
      <c r="S75" s="265">
        <v>305</v>
      </c>
      <c r="T75" s="265" t="s">
        <v>285</v>
      </c>
      <c r="U75" s="268"/>
      <c r="V75" s="269">
        <f t="shared" ca="1" si="12"/>
        <v>44197</v>
      </c>
      <c r="W75" s="269">
        <f t="shared" ca="1" si="13"/>
        <v>44227</v>
      </c>
      <c r="X75" s="269">
        <f ca="1">MIN(Tableau7[[#This Row],[fin mois]],MAX(Tableau7[[#This Row],[début mois]],Tableau7[[#This Row],[Date Embauche]]))</f>
        <v>44197</v>
      </c>
      <c r="Y75" s="269">
        <f ca="1">MAX(Tableau7[[#This Row],[début mois]],MIN(Tableau7[[#This Row],[fin mois]],Tableau7[[#This Row],[Date Fin de Contrat]]))</f>
        <v>44197</v>
      </c>
      <c r="Z7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75" s="271">
        <f t="shared" si="14"/>
        <v>1</v>
      </c>
    </row>
    <row r="76" spans="1:30" x14ac:dyDescent="0.2">
      <c r="A76" s="262">
        <v>43213</v>
      </c>
      <c r="B76" s="262">
        <v>44176</v>
      </c>
      <c r="C76" s="262">
        <v>44176</v>
      </c>
      <c r="D7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76" s="264" t="s">
        <v>18</v>
      </c>
      <c r="F76" s="265" t="s">
        <v>17</v>
      </c>
      <c r="G76" s="266">
        <v>34.5</v>
      </c>
      <c r="H76" s="264" t="str">
        <f t="shared" ca="1" si="10"/>
        <v xml:space="preserve">2 ans 7m </v>
      </c>
      <c r="I76" s="262">
        <v>43257</v>
      </c>
      <c r="J76" s="262" t="s">
        <v>27</v>
      </c>
      <c r="K76" s="262"/>
      <c r="L76" s="264" t="s">
        <v>300</v>
      </c>
      <c r="M76" s="264" t="s">
        <v>376</v>
      </c>
      <c r="N76" s="264" t="str">
        <f t="shared" si="9"/>
        <v>Salarié 75 OPERATRICE</v>
      </c>
      <c r="O76" s="262">
        <v>33380</v>
      </c>
      <c r="P76" s="267">
        <f t="shared" ca="1" si="11"/>
        <v>29</v>
      </c>
      <c r="Q76" s="265" t="s">
        <v>9</v>
      </c>
      <c r="R76" s="262" t="s">
        <v>61</v>
      </c>
      <c r="S76" s="265">
        <v>255</v>
      </c>
      <c r="T76" s="265" t="s">
        <v>286</v>
      </c>
      <c r="U76" s="268"/>
      <c r="V76" s="269">
        <f t="shared" ca="1" si="12"/>
        <v>44197</v>
      </c>
      <c r="W76" s="269">
        <f t="shared" ca="1" si="13"/>
        <v>44227</v>
      </c>
      <c r="X76" s="269">
        <f ca="1">MIN(Tableau7[[#This Row],[fin mois]],MAX(Tableau7[[#This Row],[début mois]],Tableau7[[#This Row],[Date Embauche]]))</f>
        <v>44197</v>
      </c>
      <c r="Y76" s="269">
        <f ca="1">MAX(Tableau7[[#This Row],[début mois]],MIN(Tableau7[[#This Row],[fin mois]],Tableau7[[#This Row],[Date Fin de Contrat]]))</f>
        <v>44197</v>
      </c>
      <c r="Z7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76" s="271">
        <f t="shared" si="14"/>
        <v>1</v>
      </c>
    </row>
    <row r="77" spans="1:30" x14ac:dyDescent="0.2">
      <c r="A77" s="262">
        <v>43283</v>
      </c>
      <c r="B77" s="262">
        <v>43364</v>
      </c>
      <c r="C77" s="262">
        <v>43364</v>
      </c>
      <c r="D7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77" s="264" t="s">
        <v>18</v>
      </c>
      <c r="F77" s="265" t="s">
        <v>6</v>
      </c>
      <c r="G77" s="266">
        <v>34.5</v>
      </c>
      <c r="H77" s="264" t="str">
        <f t="shared" ca="1" si="10"/>
        <v xml:space="preserve">0 ans 2m </v>
      </c>
      <c r="I77" s="262"/>
      <c r="J77" s="262"/>
      <c r="K77" s="262"/>
      <c r="L77" s="264" t="s">
        <v>300</v>
      </c>
      <c r="M77" s="264" t="s">
        <v>377</v>
      </c>
      <c r="N77" s="264" t="str">
        <f t="shared" si="9"/>
        <v>Salarié 76 OPERATRICE</v>
      </c>
      <c r="O77" s="262">
        <v>28652</v>
      </c>
      <c r="P77" s="267">
        <f t="shared" ca="1" si="11"/>
        <v>42</v>
      </c>
      <c r="Q77" s="265" t="s">
        <v>9</v>
      </c>
      <c r="R77" s="262" t="s">
        <v>61</v>
      </c>
      <c r="S77" s="265"/>
      <c r="T77" s="265" t="s">
        <v>286</v>
      </c>
      <c r="U77" s="268"/>
      <c r="V77" s="269">
        <f t="shared" ca="1" si="12"/>
        <v>44197</v>
      </c>
      <c r="W77" s="269">
        <f t="shared" ca="1" si="13"/>
        <v>44227</v>
      </c>
      <c r="X77" s="269">
        <f ca="1">MIN(Tableau7[[#This Row],[fin mois]],MAX(Tableau7[[#This Row],[début mois]],Tableau7[[#This Row],[Date Embauche]]))</f>
        <v>44197</v>
      </c>
      <c r="Y77" s="269">
        <f ca="1">MAX(Tableau7[[#This Row],[début mois]],MIN(Tableau7[[#This Row],[fin mois]],Tableau7[[#This Row],[Date Fin de Contrat]]))</f>
        <v>44197</v>
      </c>
      <c r="Z7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77" s="271">
        <f t="shared" si="14"/>
        <v>0</v>
      </c>
    </row>
    <row r="78" spans="1:30" x14ac:dyDescent="0.2">
      <c r="A78" s="262">
        <v>43290</v>
      </c>
      <c r="B78" s="262">
        <v>43555</v>
      </c>
      <c r="C78" s="262">
        <v>43555</v>
      </c>
      <c r="D7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78" s="264" t="s">
        <v>7</v>
      </c>
      <c r="F78" s="265" t="s">
        <v>6</v>
      </c>
      <c r="G78" s="266">
        <v>34.5</v>
      </c>
      <c r="H78" s="264" t="str">
        <f t="shared" ca="1" si="10"/>
        <v xml:space="preserve">0 ans 8m </v>
      </c>
      <c r="I78" s="262">
        <v>43321</v>
      </c>
      <c r="J78" s="262" t="s">
        <v>22</v>
      </c>
      <c r="K78" s="262"/>
      <c r="L78" s="264" t="s">
        <v>301</v>
      </c>
      <c r="M78" s="264" t="s">
        <v>378</v>
      </c>
      <c r="N78" s="264" t="str">
        <f t="shared" si="9"/>
        <v>Salarié 77 OPERATEUR</v>
      </c>
      <c r="O78" s="262">
        <v>24476</v>
      </c>
      <c r="P78" s="267">
        <f t="shared" ca="1" si="11"/>
        <v>54</v>
      </c>
      <c r="Q78" s="265" t="s">
        <v>5</v>
      </c>
      <c r="R78" s="262">
        <v>44012</v>
      </c>
      <c r="S78" s="265">
        <v>190</v>
      </c>
      <c r="T78" s="265" t="s">
        <v>285</v>
      </c>
      <c r="U78" s="268"/>
      <c r="V78" s="269">
        <f t="shared" ca="1" si="12"/>
        <v>44197</v>
      </c>
      <c r="W78" s="269">
        <f t="shared" ca="1" si="13"/>
        <v>44227</v>
      </c>
      <c r="X78" s="269">
        <f ca="1">MIN(Tableau7[[#This Row],[fin mois]],MAX(Tableau7[[#This Row],[début mois]],Tableau7[[#This Row],[Date Embauche]]))</f>
        <v>44197</v>
      </c>
      <c r="Y78" s="269">
        <f ca="1">MAX(Tableau7[[#This Row],[début mois]],MIN(Tableau7[[#This Row],[fin mois]],Tableau7[[#This Row],[Date Fin de Contrat]]))</f>
        <v>44197</v>
      </c>
      <c r="Z7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78" s="271">
        <f t="shared" si="14"/>
        <v>0</v>
      </c>
    </row>
    <row r="79" spans="1:30" x14ac:dyDescent="0.2">
      <c r="A79" s="262">
        <v>43297</v>
      </c>
      <c r="B79" s="262"/>
      <c r="C79" s="262"/>
      <c r="D7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79" s="264"/>
      <c r="F79" s="265" t="s">
        <v>17</v>
      </c>
      <c r="G79" s="266">
        <v>34.5</v>
      </c>
      <c r="H79" s="264" t="str">
        <f t="shared" ca="1" si="10"/>
        <v xml:space="preserve">2 ans 6m </v>
      </c>
      <c r="I79" s="262">
        <v>43340</v>
      </c>
      <c r="J79" s="262" t="s">
        <v>34</v>
      </c>
      <c r="K79" s="262" t="s">
        <v>278</v>
      </c>
      <c r="L79" s="264" t="s">
        <v>301</v>
      </c>
      <c r="M79" s="264" t="s">
        <v>379</v>
      </c>
      <c r="N79" s="264" t="str">
        <f t="shared" si="9"/>
        <v>Salarié 78 OPERATEUR</v>
      </c>
      <c r="O79" s="262">
        <v>26309.481851851851</v>
      </c>
      <c r="P79" s="267">
        <f t="shared" ca="1" si="11"/>
        <v>49</v>
      </c>
      <c r="Q79" s="265" t="s">
        <v>5</v>
      </c>
      <c r="R79" s="262">
        <v>47514</v>
      </c>
      <c r="S79" s="265">
        <v>285</v>
      </c>
      <c r="T79" s="265" t="s">
        <v>285</v>
      </c>
      <c r="U79" s="268"/>
      <c r="V79" s="269">
        <f t="shared" ca="1" si="12"/>
        <v>44197</v>
      </c>
      <c r="W79" s="269">
        <f t="shared" ca="1" si="13"/>
        <v>44227</v>
      </c>
      <c r="X79" s="269">
        <f ca="1">MIN(Tableau7[[#This Row],[fin mois]],MAX(Tableau7[[#This Row],[début mois]],Tableau7[[#This Row],[Date Embauche]]))</f>
        <v>44197</v>
      </c>
      <c r="Y79" s="269">
        <f ca="1">MAX(Tableau7[[#This Row],[début mois]],MIN(Tableau7[[#This Row],[fin mois]],Tableau7[[#This Row],[Date Fin de Contrat]]))</f>
        <v>44227</v>
      </c>
      <c r="Z7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79" s="271">
        <f t="shared" si="14"/>
        <v>1</v>
      </c>
    </row>
    <row r="80" spans="1:30" x14ac:dyDescent="0.2">
      <c r="A80" s="262">
        <v>43299</v>
      </c>
      <c r="B80" s="262">
        <v>43465</v>
      </c>
      <c r="C80" s="262">
        <v>43465</v>
      </c>
      <c r="D8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80" s="264" t="s">
        <v>7</v>
      </c>
      <c r="F80" s="265" t="s">
        <v>6</v>
      </c>
      <c r="G80" s="266">
        <v>34.5</v>
      </c>
      <c r="H80" s="264" t="str">
        <f t="shared" ca="1" si="10"/>
        <v xml:space="preserve">0 ans 5m </v>
      </c>
      <c r="I80" s="262"/>
      <c r="J80" s="262"/>
      <c r="K80" s="262"/>
      <c r="L80" s="264" t="s">
        <v>300</v>
      </c>
      <c r="M80" s="264" t="s">
        <v>380</v>
      </c>
      <c r="N80" s="264" t="str">
        <f t="shared" si="9"/>
        <v>Salarié 79 OPERATRICE</v>
      </c>
      <c r="O80" s="262">
        <v>31030</v>
      </c>
      <c r="P80" s="267">
        <f t="shared" ca="1" si="11"/>
        <v>36</v>
      </c>
      <c r="Q80" s="265" t="s">
        <v>5</v>
      </c>
      <c r="R80" s="262">
        <v>44377</v>
      </c>
      <c r="S80" s="265"/>
      <c r="T80" s="265" t="s">
        <v>286</v>
      </c>
      <c r="U80" s="268"/>
      <c r="V80" s="269">
        <f t="shared" ca="1" si="12"/>
        <v>44197</v>
      </c>
      <c r="W80" s="269">
        <f t="shared" ca="1" si="13"/>
        <v>44227</v>
      </c>
      <c r="X80" s="269">
        <f ca="1">MIN(Tableau7[[#This Row],[fin mois]],MAX(Tableau7[[#This Row],[début mois]],Tableau7[[#This Row],[Date Embauche]]))</f>
        <v>44197</v>
      </c>
      <c r="Y80" s="269">
        <f ca="1">MAX(Tableau7[[#This Row],[début mois]],MIN(Tableau7[[#This Row],[fin mois]],Tableau7[[#This Row],[Date Fin de Contrat]]))</f>
        <v>44197</v>
      </c>
      <c r="Z8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80" s="271">
        <f t="shared" si="14"/>
        <v>0</v>
      </c>
    </row>
    <row r="81" spans="1:30" x14ac:dyDescent="0.2">
      <c r="A81" s="262">
        <v>43346</v>
      </c>
      <c r="B81" s="262">
        <v>43378</v>
      </c>
      <c r="C81" s="262">
        <v>43378</v>
      </c>
      <c r="D8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81" s="264" t="s">
        <v>7</v>
      </c>
      <c r="F81" s="265" t="s">
        <v>6</v>
      </c>
      <c r="G81" s="266">
        <v>34.5</v>
      </c>
      <c r="H81" s="264" t="str">
        <f t="shared" ca="1" si="10"/>
        <v xml:space="preserve">0 ans 1m </v>
      </c>
      <c r="I81" s="262"/>
      <c r="J81" s="262"/>
      <c r="K81" s="262"/>
      <c r="L81" s="264" t="s">
        <v>301</v>
      </c>
      <c r="M81" s="264" t="s">
        <v>381</v>
      </c>
      <c r="N81" s="264" t="str">
        <f t="shared" si="9"/>
        <v>Salarié 80 OPERATEUR</v>
      </c>
      <c r="O81" s="262">
        <v>22531</v>
      </c>
      <c r="P81" s="267">
        <f t="shared" ca="1" si="11"/>
        <v>59</v>
      </c>
      <c r="Q81" s="265" t="s">
        <v>5</v>
      </c>
      <c r="R81" s="262">
        <v>43861</v>
      </c>
      <c r="S81" s="265"/>
      <c r="T81" s="265" t="s">
        <v>285</v>
      </c>
      <c r="U81" s="268"/>
      <c r="V81" s="269">
        <f t="shared" ca="1" si="12"/>
        <v>44197</v>
      </c>
      <c r="W81" s="269">
        <f t="shared" ca="1" si="13"/>
        <v>44227</v>
      </c>
      <c r="X81" s="269">
        <f ca="1">MIN(Tableau7[[#This Row],[fin mois]],MAX(Tableau7[[#This Row],[début mois]],Tableau7[[#This Row],[Date Embauche]]))</f>
        <v>44197</v>
      </c>
      <c r="Y81" s="269">
        <f ca="1">MAX(Tableau7[[#This Row],[début mois]],MIN(Tableau7[[#This Row],[fin mois]],Tableau7[[#This Row],[Date Fin de Contrat]]))</f>
        <v>44197</v>
      </c>
      <c r="Z8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81" s="271">
        <f t="shared" si="14"/>
        <v>0</v>
      </c>
    </row>
    <row r="82" spans="1:30" x14ac:dyDescent="0.2">
      <c r="A82" s="262">
        <v>43362</v>
      </c>
      <c r="B82" s="262">
        <v>43490</v>
      </c>
      <c r="C82" s="262">
        <v>43490</v>
      </c>
      <c r="D8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82" s="264" t="s">
        <v>7</v>
      </c>
      <c r="F82" s="265" t="s">
        <v>6</v>
      </c>
      <c r="G82" s="266">
        <v>34.5</v>
      </c>
      <c r="H82" s="264" t="str">
        <f t="shared" ca="1" si="10"/>
        <v xml:space="preserve">0 ans 4m </v>
      </c>
      <c r="I82" s="262">
        <v>43411</v>
      </c>
      <c r="J82" s="262" t="s">
        <v>19</v>
      </c>
      <c r="K82" s="262"/>
      <c r="L82" s="264" t="s">
        <v>300</v>
      </c>
      <c r="M82" s="264" t="s">
        <v>382</v>
      </c>
      <c r="N82" s="264" t="str">
        <f t="shared" si="9"/>
        <v>Salarié 81 OPERATRICE</v>
      </c>
      <c r="O82" s="262">
        <v>24136</v>
      </c>
      <c r="P82" s="267">
        <f t="shared" ca="1" si="11"/>
        <v>54</v>
      </c>
      <c r="Q82" s="265" t="s">
        <v>9</v>
      </c>
      <c r="R82" s="262" t="s">
        <v>61</v>
      </c>
      <c r="S82" s="265">
        <v>170</v>
      </c>
      <c r="T82" s="265" t="s">
        <v>286</v>
      </c>
      <c r="U82" s="268"/>
      <c r="V82" s="269">
        <f t="shared" ca="1" si="12"/>
        <v>44197</v>
      </c>
      <c r="W82" s="269">
        <f t="shared" ca="1" si="13"/>
        <v>44227</v>
      </c>
      <c r="X82" s="269">
        <f ca="1">MIN(Tableau7[[#This Row],[fin mois]],MAX(Tableau7[[#This Row],[début mois]],Tableau7[[#This Row],[Date Embauche]]))</f>
        <v>44197</v>
      </c>
      <c r="Y82" s="269">
        <f ca="1">MAX(Tableau7[[#This Row],[début mois]],MIN(Tableau7[[#This Row],[fin mois]],Tableau7[[#This Row],[Date Fin de Contrat]]))</f>
        <v>44197</v>
      </c>
      <c r="Z8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82" s="271">
        <f t="shared" si="14"/>
        <v>0</v>
      </c>
    </row>
    <row r="83" spans="1:30" x14ac:dyDescent="0.2">
      <c r="A83" s="262">
        <v>43381</v>
      </c>
      <c r="B83" s="262">
        <v>43441</v>
      </c>
      <c r="C83" s="262">
        <v>43441</v>
      </c>
      <c r="D8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83" s="264" t="s">
        <v>7</v>
      </c>
      <c r="F83" s="265" t="s">
        <v>6</v>
      </c>
      <c r="G83" s="266">
        <v>34.5</v>
      </c>
      <c r="H83" s="264" t="str">
        <f t="shared" ca="1" si="10"/>
        <v xml:space="preserve">0 ans 1m </v>
      </c>
      <c r="I83" s="262"/>
      <c r="J83" s="262"/>
      <c r="K83" s="262"/>
      <c r="L83" s="264" t="s">
        <v>301</v>
      </c>
      <c r="M83" s="264" t="s">
        <v>383</v>
      </c>
      <c r="N83" s="264" t="str">
        <f t="shared" si="9"/>
        <v>Salarié 82 OPERATEUR</v>
      </c>
      <c r="O83" s="262">
        <v>22057</v>
      </c>
      <c r="P83" s="267">
        <f t="shared" ca="1" si="11"/>
        <v>60</v>
      </c>
      <c r="Q83" s="265" t="s">
        <v>5</v>
      </c>
      <c r="R83" s="262">
        <v>44500</v>
      </c>
      <c r="S83" s="265"/>
      <c r="T83" s="265" t="s">
        <v>285</v>
      </c>
      <c r="U83" s="268"/>
      <c r="V83" s="269">
        <f t="shared" ca="1" si="12"/>
        <v>44197</v>
      </c>
      <c r="W83" s="269">
        <f t="shared" ca="1" si="13"/>
        <v>44227</v>
      </c>
      <c r="X83" s="269">
        <f ca="1">MIN(Tableau7[[#This Row],[fin mois]],MAX(Tableau7[[#This Row],[début mois]],Tableau7[[#This Row],[Date Embauche]]))</f>
        <v>44197</v>
      </c>
      <c r="Y83" s="269">
        <f ca="1">MAX(Tableau7[[#This Row],[début mois]],MIN(Tableau7[[#This Row],[fin mois]],Tableau7[[#This Row],[Date Fin de Contrat]]))</f>
        <v>44197</v>
      </c>
      <c r="Z8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83" s="271">
        <f t="shared" si="14"/>
        <v>0</v>
      </c>
    </row>
    <row r="84" spans="1:30" x14ac:dyDescent="0.2">
      <c r="A84" s="262">
        <v>43385</v>
      </c>
      <c r="B84" s="262">
        <v>43566</v>
      </c>
      <c r="C84" s="262">
        <v>43566</v>
      </c>
      <c r="D8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84" s="264" t="s">
        <v>7</v>
      </c>
      <c r="F84" s="265" t="s">
        <v>6</v>
      </c>
      <c r="G84" s="266">
        <v>34.5</v>
      </c>
      <c r="H84" s="264" t="str">
        <f t="shared" ca="1" si="10"/>
        <v xml:space="preserve">0 ans 5m </v>
      </c>
      <c r="I84" s="262" t="s">
        <v>125</v>
      </c>
      <c r="J84" s="262" t="s">
        <v>19</v>
      </c>
      <c r="K84" s="262"/>
      <c r="L84" s="264" t="s">
        <v>300</v>
      </c>
      <c r="M84" s="264" t="s">
        <v>384</v>
      </c>
      <c r="N84" s="264" t="str">
        <f t="shared" si="9"/>
        <v>Salarié 83 OPERATRICE</v>
      </c>
      <c r="O84" s="262">
        <v>26221</v>
      </c>
      <c r="P84" s="267">
        <f t="shared" ca="1" si="11"/>
        <v>49</v>
      </c>
      <c r="Q84" s="265" t="s">
        <v>5</v>
      </c>
      <c r="R84" s="262">
        <v>43890</v>
      </c>
      <c r="S84" s="265">
        <v>170</v>
      </c>
      <c r="T84" s="265" t="s">
        <v>286</v>
      </c>
      <c r="U84" s="268"/>
      <c r="V84" s="269">
        <f t="shared" ca="1" si="12"/>
        <v>44197</v>
      </c>
      <c r="W84" s="269">
        <f t="shared" ca="1" si="13"/>
        <v>44227</v>
      </c>
      <c r="X84" s="269">
        <f ca="1">MIN(Tableau7[[#This Row],[fin mois]],MAX(Tableau7[[#This Row],[début mois]],Tableau7[[#This Row],[Date Embauche]]))</f>
        <v>44197</v>
      </c>
      <c r="Y84" s="269">
        <f ca="1">MAX(Tableau7[[#This Row],[début mois]],MIN(Tableau7[[#This Row],[fin mois]],Tableau7[[#This Row],[Date Fin de Contrat]]))</f>
        <v>44197</v>
      </c>
      <c r="Z8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84" s="271">
        <f t="shared" si="14"/>
        <v>0</v>
      </c>
    </row>
    <row r="85" spans="1:30" x14ac:dyDescent="0.2">
      <c r="A85" s="262">
        <v>43385</v>
      </c>
      <c r="B85" s="262">
        <v>43566</v>
      </c>
      <c r="C85" s="262">
        <v>43566</v>
      </c>
      <c r="D8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85" s="264" t="s">
        <v>7</v>
      </c>
      <c r="F85" s="265" t="s">
        <v>6</v>
      </c>
      <c r="G85" s="266">
        <v>34.5</v>
      </c>
      <c r="H85" s="264" t="str">
        <f t="shared" ca="1" si="10"/>
        <v xml:space="preserve">0 ans 5m </v>
      </c>
      <c r="I85" s="262" t="s">
        <v>126</v>
      </c>
      <c r="J85" s="262" t="s">
        <v>19</v>
      </c>
      <c r="K85" s="262"/>
      <c r="L85" s="264" t="s">
        <v>300</v>
      </c>
      <c r="M85" s="264" t="s">
        <v>385</v>
      </c>
      <c r="N85" s="264" t="str">
        <f t="shared" si="9"/>
        <v>Salarié 84 OPERATRICE</v>
      </c>
      <c r="O85" s="262">
        <v>21967</v>
      </c>
      <c r="P85" s="267">
        <f t="shared" ca="1" si="11"/>
        <v>60</v>
      </c>
      <c r="Q85" s="265" t="s">
        <v>5</v>
      </c>
      <c r="R85" s="262">
        <v>43646</v>
      </c>
      <c r="S85" s="265">
        <v>170</v>
      </c>
      <c r="T85" s="265" t="s">
        <v>286</v>
      </c>
      <c r="U85" s="268"/>
      <c r="V85" s="269">
        <f t="shared" ca="1" si="12"/>
        <v>44197</v>
      </c>
      <c r="W85" s="269">
        <f t="shared" ca="1" si="13"/>
        <v>44227</v>
      </c>
      <c r="X85" s="269">
        <f ca="1">MIN(Tableau7[[#This Row],[fin mois]],MAX(Tableau7[[#This Row],[début mois]],Tableau7[[#This Row],[Date Embauche]]))</f>
        <v>44197</v>
      </c>
      <c r="Y85" s="269">
        <f ca="1">MAX(Tableau7[[#This Row],[début mois]],MIN(Tableau7[[#This Row],[fin mois]],Tableau7[[#This Row],[Date Fin de Contrat]]))</f>
        <v>44197</v>
      </c>
      <c r="Z8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85" s="271">
        <f t="shared" si="14"/>
        <v>0</v>
      </c>
    </row>
    <row r="86" spans="1:30" x14ac:dyDescent="0.2">
      <c r="A86" s="262">
        <v>43385</v>
      </c>
      <c r="B86" s="262">
        <v>43566</v>
      </c>
      <c r="C86" s="262">
        <v>43566</v>
      </c>
      <c r="D8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86" s="264" t="s">
        <v>7</v>
      </c>
      <c r="F86" s="265" t="s">
        <v>6</v>
      </c>
      <c r="G86" s="266">
        <v>34.5</v>
      </c>
      <c r="H86" s="264" t="str">
        <f t="shared" ca="1" si="10"/>
        <v xml:space="preserve">0 ans 5m </v>
      </c>
      <c r="I86" s="262" t="s">
        <v>127</v>
      </c>
      <c r="J86" s="262" t="s">
        <v>19</v>
      </c>
      <c r="K86" s="262"/>
      <c r="L86" s="264" t="s">
        <v>301</v>
      </c>
      <c r="M86" s="264" t="s">
        <v>386</v>
      </c>
      <c r="N86" s="264" t="str">
        <f t="shared" si="9"/>
        <v>Salarié 85 OPERATEUR</v>
      </c>
      <c r="O86" s="262">
        <v>31187</v>
      </c>
      <c r="P86" s="267">
        <f t="shared" ca="1" si="11"/>
        <v>35</v>
      </c>
      <c r="Q86" s="265" t="s">
        <v>5</v>
      </c>
      <c r="R86" s="262">
        <v>44012</v>
      </c>
      <c r="S86" s="265">
        <v>170</v>
      </c>
      <c r="T86" s="265" t="s">
        <v>285</v>
      </c>
      <c r="U86" s="268"/>
      <c r="V86" s="269">
        <f t="shared" ca="1" si="12"/>
        <v>44197</v>
      </c>
      <c r="W86" s="269">
        <f t="shared" ca="1" si="13"/>
        <v>44227</v>
      </c>
      <c r="X86" s="269">
        <f ca="1">MIN(Tableau7[[#This Row],[fin mois]],MAX(Tableau7[[#This Row],[début mois]],Tableau7[[#This Row],[Date Embauche]]))</f>
        <v>44197</v>
      </c>
      <c r="Y86" s="269">
        <f ca="1">MAX(Tableau7[[#This Row],[début mois]],MIN(Tableau7[[#This Row],[fin mois]],Tableau7[[#This Row],[Date Fin de Contrat]]))</f>
        <v>44197</v>
      </c>
      <c r="Z8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86" s="271">
        <f t="shared" si="14"/>
        <v>0</v>
      </c>
    </row>
    <row r="87" spans="1:30" x14ac:dyDescent="0.2">
      <c r="A87" s="262">
        <v>43385</v>
      </c>
      <c r="B87" s="262">
        <v>43646</v>
      </c>
      <c r="C87" s="262">
        <v>43646</v>
      </c>
      <c r="D8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87" s="264" t="s">
        <v>7</v>
      </c>
      <c r="F87" s="265" t="s">
        <v>6</v>
      </c>
      <c r="G87" s="266">
        <v>34.5</v>
      </c>
      <c r="H87" s="264" t="str">
        <f t="shared" ca="1" si="10"/>
        <v xml:space="preserve">0 ans 8m </v>
      </c>
      <c r="I87" s="262" t="s">
        <v>128</v>
      </c>
      <c r="J87" s="262" t="s">
        <v>19</v>
      </c>
      <c r="K87" s="262"/>
      <c r="L87" s="264" t="s">
        <v>301</v>
      </c>
      <c r="M87" s="264" t="s">
        <v>387</v>
      </c>
      <c r="N87" s="264" t="str">
        <f t="shared" si="9"/>
        <v>Salarié 86 OPERATEUR</v>
      </c>
      <c r="O87" s="262">
        <v>29342</v>
      </c>
      <c r="P87" s="267">
        <f t="shared" ca="1" si="11"/>
        <v>40</v>
      </c>
      <c r="Q87" s="265" t="s">
        <v>5</v>
      </c>
      <c r="R87" s="262">
        <v>44012</v>
      </c>
      <c r="S87" s="265">
        <v>170</v>
      </c>
      <c r="T87" s="265" t="s">
        <v>285</v>
      </c>
      <c r="U87" s="268"/>
      <c r="V87" s="269">
        <f t="shared" ca="1" si="12"/>
        <v>44197</v>
      </c>
      <c r="W87" s="269">
        <f t="shared" ca="1" si="13"/>
        <v>44227</v>
      </c>
      <c r="X87" s="269">
        <f ca="1">MIN(Tableau7[[#This Row],[fin mois]],MAX(Tableau7[[#This Row],[début mois]],Tableau7[[#This Row],[Date Embauche]]))</f>
        <v>44197</v>
      </c>
      <c r="Y87" s="269">
        <f ca="1">MAX(Tableau7[[#This Row],[début mois]],MIN(Tableau7[[#This Row],[fin mois]],Tableau7[[#This Row],[Date Fin de Contrat]]))</f>
        <v>44197</v>
      </c>
      <c r="Z8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87" s="271">
        <f t="shared" si="14"/>
        <v>0</v>
      </c>
    </row>
    <row r="88" spans="1:30" x14ac:dyDescent="0.2">
      <c r="A88" s="262">
        <v>43385</v>
      </c>
      <c r="B88" s="262">
        <v>43646</v>
      </c>
      <c r="C88" s="262">
        <v>43646</v>
      </c>
      <c r="D8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88" s="264" t="s">
        <v>7</v>
      </c>
      <c r="F88" s="265" t="s">
        <v>6</v>
      </c>
      <c r="G88" s="266">
        <v>34.5</v>
      </c>
      <c r="H88" s="264" t="str">
        <f t="shared" ca="1" si="10"/>
        <v xml:space="preserve">0 ans 8m </v>
      </c>
      <c r="I88" s="262" t="s">
        <v>129</v>
      </c>
      <c r="J88" s="262" t="s">
        <v>19</v>
      </c>
      <c r="K88" s="262"/>
      <c r="L88" s="264" t="s">
        <v>301</v>
      </c>
      <c r="M88" s="264" t="s">
        <v>388</v>
      </c>
      <c r="N88" s="264" t="str">
        <f t="shared" si="9"/>
        <v>Salarié 87 OPERATEUR</v>
      </c>
      <c r="O88" s="262">
        <v>21712</v>
      </c>
      <c r="P88" s="267">
        <f t="shared" ca="1" si="11"/>
        <v>61</v>
      </c>
      <c r="Q88" s="265" t="s">
        <v>5</v>
      </c>
      <c r="R88" s="262">
        <v>44165</v>
      </c>
      <c r="S88" s="265">
        <v>170</v>
      </c>
      <c r="T88" s="265" t="s">
        <v>285</v>
      </c>
      <c r="U88" s="268"/>
      <c r="V88" s="269">
        <f t="shared" ca="1" si="12"/>
        <v>44197</v>
      </c>
      <c r="W88" s="269">
        <f t="shared" ca="1" si="13"/>
        <v>44227</v>
      </c>
      <c r="X88" s="269">
        <f ca="1">MIN(Tableau7[[#This Row],[fin mois]],MAX(Tableau7[[#This Row],[début mois]],Tableau7[[#This Row],[Date Embauche]]))</f>
        <v>44197</v>
      </c>
      <c r="Y88" s="269">
        <f ca="1">MAX(Tableau7[[#This Row],[début mois]],MIN(Tableau7[[#This Row],[fin mois]],Tableau7[[#This Row],[Date Fin de Contrat]]))</f>
        <v>44197</v>
      </c>
      <c r="Z8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88" s="271">
        <f t="shared" si="14"/>
        <v>0</v>
      </c>
    </row>
    <row r="89" spans="1:30" x14ac:dyDescent="0.2">
      <c r="A89" s="262">
        <v>43409</v>
      </c>
      <c r="B89" s="262"/>
      <c r="C89" s="262"/>
      <c r="D8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89" s="264"/>
      <c r="F89" s="265" t="s">
        <v>17</v>
      </c>
      <c r="G89" s="266">
        <v>34.5</v>
      </c>
      <c r="H89" s="264" t="str">
        <f t="shared" ca="1" si="10"/>
        <v xml:space="preserve">2 ans 2m </v>
      </c>
      <c r="I89" s="262"/>
      <c r="J89" s="262" t="s">
        <v>27</v>
      </c>
      <c r="K89" s="262" t="s">
        <v>289</v>
      </c>
      <c r="L89" s="264" t="s">
        <v>300</v>
      </c>
      <c r="M89" s="264" t="s">
        <v>389</v>
      </c>
      <c r="N89" s="264" t="str">
        <f t="shared" si="9"/>
        <v>Salarié 88 OPERATRICE</v>
      </c>
      <c r="O89" s="262">
        <v>30531</v>
      </c>
      <c r="P89" s="267">
        <f t="shared" ca="1" si="11"/>
        <v>37</v>
      </c>
      <c r="Q89" s="265" t="s">
        <v>9</v>
      </c>
      <c r="R89" s="262" t="s">
        <v>61</v>
      </c>
      <c r="S89" s="274" t="s">
        <v>29</v>
      </c>
      <c r="T89" s="274" t="s">
        <v>286</v>
      </c>
      <c r="U89" s="268"/>
      <c r="V89" s="269">
        <f t="shared" ca="1" si="12"/>
        <v>44197</v>
      </c>
      <c r="W89" s="269">
        <f t="shared" ca="1" si="13"/>
        <v>44227</v>
      </c>
      <c r="X89" s="269">
        <f ca="1">MIN(Tableau7[[#This Row],[fin mois]],MAX(Tableau7[[#This Row],[début mois]],Tableau7[[#This Row],[Date Embauche]]))</f>
        <v>44197</v>
      </c>
      <c r="Y89" s="269">
        <f ca="1">MAX(Tableau7[[#This Row],[début mois]],MIN(Tableau7[[#This Row],[fin mois]],Tableau7[[#This Row],[Date Fin de Contrat]]))</f>
        <v>44227</v>
      </c>
      <c r="Z8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89" s="271">
        <f t="shared" si="14"/>
        <v>1</v>
      </c>
    </row>
    <row r="90" spans="1:30" x14ac:dyDescent="0.2">
      <c r="A90" s="262">
        <v>43410</v>
      </c>
      <c r="B90" s="262"/>
      <c r="C90" s="262"/>
      <c r="D9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90" s="264"/>
      <c r="F90" s="265" t="s">
        <v>17</v>
      </c>
      <c r="G90" s="266">
        <v>34.5</v>
      </c>
      <c r="H90" s="264" t="str">
        <f t="shared" ca="1" si="10"/>
        <v xml:space="preserve">2 ans 2m </v>
      </c>
      <c r="I90" s="262">
        <v>43468</v>
      </c>
      <c r="J90" s="262" t="s">
        <v>8</v>
      </c>
      <c r="K90" s="262" t="s">
        <v>276</v>
      </c>
      <c r="L90" s="264" t="s">
        <v>300</v>
      </c>
      <c r="M90" s="264" t="s">
        <v>390</v>
      </c>
      <c r="N90" s="264" t="str">
        <f t="shared" si="9"/>
        <v>Salarié 89 OPERATRICE</v>
      </c>
      <c r="O90" s="262">
        <v>23489</v>
      </c>
      <c r="P90" s="267">
        <f t="shared" ca="1" si="11"/>
        <v>56</v>
      </c>
      <c r="Q90" s="265" t="s">
        <v>9</v>
      </c>
      <c r="R90" s="262" t="s">
        <v>61</v>
      </c>
      <c r="S90" s="265">
        <v>305</v>
      </c>
      <c r="T90" s="265" t="s">
        <v>286</v>
      </c>
      <c r="U90" s="268"/>
      <c r="V90" s="269">
        <f t="shared" ca="1" si="12"/>
        <v>44197</v>
      </c>
      <c r="W90" s="269">
        <f t="shared" ca="1" si="13"/>
        <v>44227</v>
      </c>
      <c r="X90" s="269">
        <f ca="1">MIN(Tableau7[[#This Row],[fin mois]],MAX(Tableau7[[#This Row],[début mois]],Tableau7[[#This Row],[Date Embauche]]))</f>
        <v>44197</v>
      </c>
      <c r="Y90" s="269">
        <f ca="1">MAX(Tableau7[[#This Row],[début mois]],MIN(Tableau7[[#This Row],[fin mois]],Tableau7[[#This Row],[Date Fin de Contrat]]))</f>
        <v>44227</v>
      </c>
      <c r="Z9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90" s="271">
        <f t="shared" si="14"/>
        <v>1</v>
      </c>
    </row>
    <row r="91" spans="1:30" x14ac:dyDescent="0.2">
      <c r="A91" s="262">
        <v>43430</v>
      </c>
      <c r="B91" s="262"/>
      <c r="C91" s="262"/>
      <c r="D9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91" s="264"/>
      <c r="F91" s="265" t="s">
        <v>17</v>
      </c>
      <c r="G91" s="266">
        <v>34.5</v>
      </c>
      <c r="H91" s="264" t="str">
        <f t="shared" ca="1" si="10"/>
        <v xml:space="preserve">2 ans 1m </v>
      </c>
      <c r="I91" s="262" t="s">
        <v>130</v>
      </c>
      <c r="J91" s="262" t="s">
        <v>22</v>
      </c>
      <c r="K91" s="262" t="s">
        <v>276</v>
      </c>
      <c r="L91" s="264" t="s">
        <v>300</v>
      </c>
      <c r="M91" s="264" t="s">
        <v>391</v>
      </c>
      <c r="N91" s="264" t="str">
        <f t="shared" si="9"/>
        <v>Salarié 90 OPERATRICE</v>
      </c>
      <c r="O91" s="262">
        <v>30238</v>
      </c>
      <c r="P91" s="267">
        <f t="shared" ca="1" si="11"/>
        <v>38</v>
      </c>
      <c r="Q91" s="265" t="s">
        <v>5</v>
      </c>
      <c r="R91" s="262">
        <v>44979</v>
      </c>
      <c r="S91" s="265">
        <v>215</v>
      </c>
      <c r="T91" s="265" t="s">
        <v>286</v>
      </c>
      <c r="U91" s="268"/>
      <c r="V91" s="269">
        <f t="shared" ca="1" si="12"/>
        <v>44197</v>
      </c>
      <c r="W91" s="269">
        <f t="shared" ca="1" si="13"/>
        <v>44227</v>
      </c>
      <c r="X91" s="269">
        <f ca="1">MIN(Tableau7[[#This Row],[fin mois]],MAX(Tableau7[[#This Row],[début mois]],Tableau7[[#This Row],[Date Embauche]]))</f>
        <v>44197</v>
      </c>
      <c r="Y91" s="269">
        <f ca="1">MAX(Tableau7[[#This Row],[début mois]],MIN(Tableau7[[#This Row],[fin mois]],Tableau7[[#This Row],[Date Fin de Contrat]]))</f>
        <v>44227</v>
      </c>
      <c r="Z9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91" s="271">
        <f t="shared" si="14"/>
        <v>1</v>
      </c>
    </row>
    <row r="92" spans="1:30" x14ac:dyDescent="0.2">
      <c r="A92" s="262">
        <v>43437</v>
      </c>
      <c r="B92" s="262">
        <v>43625</v>
      </c>
      <c r="C92" s="262">
        <v>43625</v>
      </c>
      <c r="D9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92" s="264" t="s">
        <v>7</v>
      </c>
      <c r="F92" s="265" t="s">
        <v>17</v>
      </c>
      <c r="G92" s="266">
        <v>34.5</v>
      </c>
      <c r="H92" s="264" t="str">
        <f t="shared" ca="1" si="10"/>
        <v xml:space="preserve">0 ans 6m </v>
      </c>
      <c r="I92" s="262">
        <v>43523</v>
      </c>
      <c r="J92" s="262" t="s">
        <v>19</v>
      </c>
      <c r="K92" s="262"/>
      <c r="L92" s="264" t="s">
        <v>300</v>
      </c>
      <c r="M92" s="264" t="s">
        <v>392</v>
      </c>
      <c r="N92" s="264" t="str">
        <f t="shared" si="9"/>
        <v>Salarié 91 OPERATRICE</v>
      </c>
      <c r="O92" s="262">
        <v>35376</v>
      </c>
      <c r="P92" s="267">
        <f t="shared" ca="1" si="11"/>
        <v>24</v>
      </c>
      <c r="Q92" s="265" t="s">
        <v>9</v>
      </c>
      <c r="R92" s="262" t="s">
        <v>61</v>
      </c>
      <c r="S92" s="265">
        <v>170</v>
      </c>
      <c r="T92" s="265" t="s">
        <v>286</v>
      </c>
      <c r="U92" s="268"/>
      <c r="V92" s="269">
        <f t="shared" ca="1" si="12"/>
        <v>44197</v>
      </c>
      <c r="W92" s="269">
        <f t="shared" ca="1" si="13"/>
        <v>44227</v>
      </c>
      <c r="X92" s="269">
        <f ca="1">MIN(Tableau7[[#This Row],[fin mois]],MAX(Tableau7[[#This Row],[début mois]],Tableau7[[#This Row],[Date Embauche]]))</f>
        <v>44197</v>
      </c>
      <c r="Y92" s="269">
        <f ca="1">MAX(Tableau7[[#This Row],[début mois]],MIN(Tableau7[[#This Row],[fin mois]],Tableau7[[#This Row],[Date Fin de Contrat]]))</f>
        <v>44197</v>
      </c>
      <c r="Z9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92" s="271">
        <f t="shared" si="14"/>
        <v>0</v>
      </c>
    </row>
    <row r="93" spans="1:30" x14ac:dyDescent="0.2">
      <c r="A93" s="262">
        <v>43437</v>
      </c>
      <c r="B93" s="262"/>
      <c r="C93" s="262"/>
      <c r="D9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93" s="264"/>
      <c r="F93" s="265" t="s">
        <v>17</v>
      </c>
      <c r="G93" s="266">
        <v>34.5</v>
      </c>
      <c r="H93" s="264" t="str">
        <f t="shared" ca="1" si="10"/>
        <v xml:space="preserve">2 ans 1m </v>
      </c>
      <c r="I93" s="262" t="s">
        <v>131</v>
      </c>
      <c r="J93" s="262" t="s">
        <v>22</v>
      </c>
      <c r="K93" s="262" t="s">
        <v>287</v>
      </c>
      <c r="L93" s="264" t="s">
        <v>300</v>
      </c>
      <c r="M93" s="264" t="s">
        <v>393</v>
      </c>
      <c r="N93" s="264" t="str">
        <f t="shared" si="9"/>
        <v>Salarié 92 OPERATRICE</v>
      </c>
      <c r="O93" s="262">
        <v>22667</v>
      </c>
      <c r="P93" s="267">
        <f t="shared" ca="1" si="11"/>
        <v>58</v>
      </c>
      <c r="Q93" s="265" t="s">
        <v>5</v>
      </c>
      <c r="R93" s="262">
        <v>44165</v>
      </c>
      <c r="S93" s="265">
        <v>190</v>
      </c>
      <c r="T93" s="265" t="s">
        <v>286</v>
      </c>
      <c r="U93" s="268"/>
      <c r="V93" s="269">
        <f t="shared" ca="1" si="12"/>
        <v>44197</v>
      </c>
      <c r="W93" s="269">
        <f t="shared" ca="1" si="13"/>
        <v>44227</v>
      </c>
      <c r="X93" s="269">
        <f ca="1">MIN(Tableau7[[#This Row],[fin mois]],MAX(Tableau7[[#This Row],[début mois]],Tableau7[[#This Row],[Date Embauche]]))</f>
        <v>44197</v>
      </c>
      <c r="Y93" s="269">
        <f ca="1">MAX(Tableau7[[#This Row],[début mois]],MIN(Tableau7[[#This Row],[fin mois]],Tableau7[[#This Row],[Date Fin de Contrat]]))</f>
        <v>44227</v>
      </c>
      <c r="Z9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93" s="271">
        <f t="shared" si="14"/>
        <v>1</v>
      </c>
    </row>
    <row r="94" spans="1:30" x14ac:dyDescent="0.2">
      <c r="A94" s="262">
        <v>43472</v>
      </c>
      <c r="B94" s="262"/>
      <c r="C94" s="262"/>
      <c r="D9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94" s="264"/>
      <c r="F94" s="265" t="s">
        <v>17</v>
      </c>
      <c r="G94" s="266">
        <v>34.5</v>
      </c>
      <c r="H94" s="264" t="str">
        <f t="shared" ca="1" si="10"/>
        <v xml:space="preserve">2 ans 0m </v>
      </c>
      <c r="I94" s="262">
        <v>43503</v>
      </c>
      <c r="J94" s="262" t="s">
        <v>27</v>
      </c>
      <c r="K94" s="262" t="s">
        <v>289</v>
      </c>
      <c r="L94" s="264" t="s">
        <v>301</v>
      </c>
      <c r="M94" s="264" t="s">
        <v>394</v>
      </c>
      <c r="N94" s="264" t="str">
        <f t="shared" si="9"/>
        <v>Salarié 93 OPERATEUR</v>
      </c>
      <c r="O94" s="262">
        <v>21992</v>
      </c>
      <c r="P94" s="267">
        <f t="shared" ca="1" si="11"/>
        <v>60</v>
      </c>
      <c r="Q94" s="265" t="s">
        <v>9</v>
      </c>
      <c r="R94" s="262" t="s">
        <v>61</v>
      </c>
      <c r="S94" s="265">
        <v>285</v>
      </c>
      <c r="T94" s="265" t="s">
        <v>285</v>
      </c>
      <c r="U94" s="268"/>
      <c r="V94" s="269">
        <f t="shared" ca="1" si="12"/>
        <v>44197</v>
      </c>
      <c r="W94" s="269">
        <f t="shared" ca="1" si="13"/>
        <v>44227</v>
      </c>
      <c r="X94" s="269">
        <f ca="1">MIN(Tableau7[[#This Row],[fin mois]],MAX(Tableau7[[#This Row],[début mois]],Tableau7[[#This Row],[Date Embauche]]))</f>
        <v>44197</v>
      </c>
      <c r="Y94" s="269">
        <f ca="1">MAX(Tableau7[[#This Row],[début mois]],MIN(Tableau7[[#This Row],[fin mois]],Tableau7[[#This Row],[Date Fin de Contrat]]))</f>
        <v>44227</v>
      </c>
      <c r="Z9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94" s="271">
        <f t="shared" si="14"/>
        <v>1</v>
      </c>
    </row>
    <row r="95" spans="1:30" x14ac:dyDescent="0.2">
      <c r="A95" s="262">
        <v>43500</v>
      </c>
      <c r="B95" s="262">
        <v>43646</v>
      </c>
      <c r="C95" s="262">
        <v>43646</v>
      </c>
      <c r="D9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95" s="264" t="s">
        <v>7</v>
      </c>
      <c r="F95" s="265" t="s">
        <v>6</v>
      </c>
      <c r="G95" s="266">
        <v>34.5</v>
      </c>
      <c r="H95" s="264" t="str">
        <f t="shared" ca="1" si="10"/>
        <v xml:space="preserve">0 ans 4m </v>
      </c>
      <c r="I95" s="262" t="s">
        <v>132</v>
      </c>
      <c r="J95" s="262" t="s">
        <v>22</v>
      </c>
      <c r="K95" s="262"/>
      <c r="L95" s="264" t="s">
        <v>300</v>
      </c>
      <c r="M95" s="264" t="s">
        <v>395</v>
      </c>
      <c r="N95" s="264" t="str">
        <f t="shared" si="9"/>
        <v>Salarié 94 OPERATRICE</v>
      </c>
      <c r="O95" s="262">
        <v>25036</v>
      </c>
      <c r="P95" s="267">
        <f t="shared" ca="1" si="11"/>
        <v>52</v>
      </c>
      <c r="Q95" s="265" t="s">
        <v>5</v>
      </c>
      <c r="R95" s="262">
        <v>43921</v>
      </c>
      <c r="S95" s="265">
        <v>170</v>
      </c>
      <c r="T95" s="265" t="s">
        <v>286</v>
      </c>
      <c r="U95" s="268"/>
      <c r="V95" s="269">
        <f t="shared" ca="1" si="12"/>
        <v>44197</v>
      </c>
      <c r="W95" s="269">
        <f t="shared" ca="1" si="13"/>
        <v>44227</v>
      </c>
      <c r="X95" s="269">
        <f ca="1">MIN(Tableau7[[#This Row],[fin mois]],MAX(Tableau7[[#This Row],[début mois]],Tableau7[[#This Row],[Date Embauche]]))</f>
        <v>44197</v>
      </c>
      <c r="Y95" s="269">
        <f ca="1">MAX(Tableau7[[#This Row],[début mois]],MIN(Tableau7[[#This Row],[fin mois]],Tableau7[[#This Row],[Date Fin de Contrat]]))</f>
        <v>44197</v>
      </c>
      <c r="Z9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95" s="271">
        <f t="shared" si="14"/>
        <v>0</v>
      </c>
    </row>
    <row r="96" spans="1:30" x14ac:dyDescent="0.2">
      <c r="A96" s="262">
        <v>43500</v>
      </c>
      <c r="B96" s="262"/>
      <c r="C96" s="262"/>
      <c r="D9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96" s="264"/>
      <c r="F96" s="265" t="s">
        <v>17</v>
      </c>
      <c r="G96" s="266">
        <v>34.5</v>
      </c>
      <c r="H96" s="264" t="str">
        <f t="shared" ca="1" si="10"/>
        <v xml:space="preserve">1 ans 11m </v>
      </c>
      <c r="I96" s="262">
        <v>43518</v>
      </c>
      <c r="J96" s="262" t="s">
        <v>8</v>
      </c>
      <c r="K96" s="262" t="s">
        <v>276</v>
      </c>
      <c r="L96" s="264" t="s">
        <v>301</v>
      </c>
      <c r="M96" s="264" t="s">
        <v>396</v>
      </c>
      <c r="N96" s="264" t="str">
        <f t="shared" si="9"/>
        <v>Salarié 95 OPERATEUR</v>
      </c>
      <c r="O96" s="262">
        <v>32653</v>
      </c>
      <c r="P96" s="267">
        <f t="shared" ca="1" si="11"/>
        <v>31</v>
      </c>
      <c r="Q96" s="265" t="s">
        <v>9</v>
      </c>
      <c r="R96" s="262" t="s">
        <v>61</v>
      </c>
      <c r="S96" s="265">
        <v>305</v>
      </c>
      <c r="T96" s="265" t="s">
        <v>285</v>
      </c>
      <c r="U96" s="268"/>
      <c r="V96" s="269">
        <f t="shared" ca="1" si="12"/>
        <v>44197</v>
      </c>
      <c r="W96" s="269">
        <f t="shared" ca="1" si="13"/>
        <v>44227</v>
      </c>
      <c r="X96" s="269">
        <f ca="1">MIN(Tableau7[[#This Row],[fin mois]],MAX(Tableau7[[#This Row],[début mois]],Tableau7[[#This Row],[Date Embauche]]))</f>
        <v>44197</v>
      </c>
      <c r="Y96" s="269">
        <f ca="1">MAX(Tableau7[[#This Row],[début mois]],MIN(Tableau7[[#This Row],[fin mois]],Tableau7[[#This Row],[Date Fin de Contrat]]))</f>
        <v>44227</v>
      </c>
      <c r="Z9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96" s="271">
        <f t="shared" si="14"/>
        <v>1</v>
      </c>
    </row>
    <row r="97" spans="1:30" x14ac:dyDescent="0.2">
      <c r="A97" s="262">
        <v>43514</v>
      </c>
      <c r="B97" s="262">
        <v>43646</v>
      </c>
      <c r="C97" s="262">
        <v>43646</v>
      </c>
      <c r="D9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97" s="264" t="s">
        <v>7</v>
      </c>
      <c r="F97" s="265" t="s">
        <v>6</v>
      </c>
      <c r="G97" s="266">
        <v>34.5</v>
      </c>
      <c r="H97" s="264" t="str">
        <f t="shared" ca="1" si="10"/>
        <v xml:space="preserve">0 ans 4m </v>
      </c>
      <c r="I97" s="262" t="s">
        <v>133</v>
      </c>
      <c r="J97" s="262" t="s">
        <v>22</v>
      </c>
      <c r="K97" s="262"/>
      <c r="L97" s="264" t="s">
        <v>300</v>
      </c>
      <c r="M97" s="264" t="s">
        <v>397</v>
      </c>
      <c r="N97" s="264" t="str">
        <f t="shared" si="9"/>
        <v>Salarié 96 OPERATRICE</v>
      </c>
      <c r="O97" s="262">
        <v>20998</v>
      </c>
      <c r="P97" s="267">
        <f t="shared" ca="1" si="11"/>
        <v>63</v>
      </c>
      <c r="Q97" s="265" t="s">
        <v>5</v>
      </c>
      <c r="R97" s="262">
        <v>44135</v>
      </c>
      <c r="S97" s="265">
        <v>170</v>
      </c>
      <c r="T97" s="265" t="s">
        <v>286</v>
      </c>
      <c r="U97" s="268"/>
      <c r="V97" s="269">
        <f t="shared" ca="1" si="12"/>
        <v>44197</v>
      </c>
      <c r="W97" s="269">
        <f t="shared" ca="1" si="13"/>
        <v>44227</v>
      </c>
      <c r="X97" s="269">
        <f ca="1">MIN(Tableau7[[#This Row],[fin mois]],MAX(Tableau7[[#This Row],[début mois]],Tableau7[[#This Row],[Date Embauche]]))</f>
        <v>44197</v>
      </c>
      <c r="Y97" s="269">
        <f ca="1">MAX(Tableau7[[#This Row],[début mois]],MIN(Tableau7[[#This Row],[fin mois]],Tableau7[[#This Row],[Date Fin de Contrat]]))</f>
        <v>44197</v>
      </c>
      <c r="Z9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97" s="271">
        <f t="shared" si="14"/>
        <v>0</v>
      </c>
    </row>
    <row r="98" spans="1:30" x14ac:dyDescent="0.2">
      <c r="A98" s="262">
        <v>43514</v>
      </c>
      <c r="B98" s="262">
        <v>43646</v>
      </c>
      <c r="C98" s="262">
        <v>43646</v>
      </c>
      <c r="D9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98" s="264" t="s">
        <v>7</v>
      </c>
      <c r="F98" s="265" t="s">
        <v>6</v>
      </c>
      <c r="G98" s="266">
        <v>34.5</v>
      </c>
      <c r="H98" s="264" t="str">
        <f t="shared" ca="1" si="10"/>
        <v xml:space="preserve">0 ans 4m </v>
      </c>
      <c r="I98" s="262"/>
      <c r="J98" s="262" t="s">
        <v>22</v>
      </c>
      <c r="K98" s="262"/>
      <c r="L98" s="264" t="s">
        <v>300</v>
      </c>
      <c r="M98" s="264" t="s">
        <v>398</v>
      </c>
      <c r="N98" s="264" t="str">
        <f t="shared" si="9"/>
        <v>Salarié 97 OPERATRICE</v>
      </c>
      <c r="O98" s="262">
        <v>21795</v>
      </c>
      <c r="P98" s="267">
        <f t="shared" ca="1" si="11"/>
        <v>61</v>
      </c>
      <c r="Q98" s="265" t="s">
        <v>5</v>
      </c>
      <c r="R98" s="262">
        <v>44074</v>
      </c>
      <c r="S98" s="265">
        <v>170</v>
      </c>
      <c r="T98" s="265" t="s">
        <v>286</v>
      </c>
      <c r="U98" s="268"/>
      <c r="V98" s="269">
        <f t="shared" ca="1" si="12"/>
        <v>44197</v>
      </c>
      <c r="W98" s="269">
        <f t="shared" ca="1" si="13"/>
        <v>44227</v>
      </c>
      <c r="X98" s="269">
        <f ca="1">MIN(Tableau7[[#This Row],[fin mois]],MAX(Tableau7[[#This Row],[début mois]],Tableau7[[#This Row],[Date Embauche]]))</f>
        <v>44197</v>
      </c>
      <c r="Y98" s="269">
        <f ca="1">MAX(Tableau7[[#This Row],[début mois]],MIN(Tableau7[[#This Row],[fin mois]],Tableau7[[#This Row],[Date Fin de Contrat]]))</f>
        <v>44197</v>
      </c>
      <c r="Z9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98" s="271">
        <f t="shared" si="14"/>
        <v>0</v>
      </c>
    </row>
    <row r="99" spans="1:30" x14ac:dyDescent="0.2">
      <c r="A99" s="262">
        <v>43514</v>
      </c>
      <c r="B99" s="262">
        <v>43646</v>
      </c>
      <c r="C99" s="262">
        <v>43646</v>
      </c>
      <c r="D9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99" s="264" t="s">
        <v>7</v>
      </c>
      <c r="F99" s="265" t="s">
        <v>6</v>
      </c>
      <c r="G99" s="266">
        <v>34.5</v>
      </c>
      <c r="H99" s="264" t="str">
        <f t="shared" ca="1" si="10"/>
        <v xml:space="preserve">0 ans 4m </v>
      </c>
      <c r="I99" s="262" t="s">
        <v>134</v>
      </c>
      <c r="J99" s="262" t="s">
        <v>22</v>
      </c>
      <c r="K99" s="262"/>
      <c r="L99" s="264" t="s">
        <v>300</v>
      </c>
      <c r="M99" s="264" t="s">
        <v>399</v>
      </c>
      <c r="N99" s="264" t="str">
        <f t="shared" si="9"/>
        <v>Salarié 98 OPERATRICE</v>
      </c>
      <c r="O99" s="262">
        <v>22699</v>
      </c>
      <c r="P99" s="267">
        <f t="shared" ca="1" si="11"/>
        <v>58</v>
      </c>
      <c r="Q99" s="265" t="s">
        <v>5</v>
      </c>
      <c r="R99" s="262">
        <v>44834</v>
      </c>
      <c r="S99" s="265">
        <v>170</v>
      </c>
      <c r="T99" s="265" t="s">
        <v>286</v>
      </c>
      <c r="U99" s="268"/>
      <c r="V99" s="269">
        <f t="shared" ca="1" si="12"/>
        <v>44197</v>
      </c>
      <c r="W99" s="269">
        <f t="shared" ca="1" si="13"/>
        <v>44227</v>
      </c>
      <c r="X99" s="269">
        <f ca="1">MIN(Tableau7[[#This Row],[fin mois]],MAX(Tableau7[[#This Row],[début mois]],Tableau7[[#This Row],[Date Embauche]]))</f>
        <v>44197</v>
      </c>
      <c r="Y99" s="269">
        <f ca="1">MAX(Tableau7[[#This Row],[début mois]],MIN(Tableau7[[#This Row],[fin mois]],Tableau7[[#This Row],[Date Fin de Contrat]]))</f>
        <v>44197</v>
      </c>
      <c r="Z9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99" s="271">
        <f t="shared" si="14"/>
        <v>0</v>
      </c>
    </row>
    <row r="100" spans="1:30" x14ac:dyDescent="0.2">
      <c r="A100" s="262">
        <v>43514</v>
      </c>
      <c r="B100" s="262">
        <v>43769</v>
      </c>
      <c r="C100" s="262">
        <v>43769</v>
      </c>
      <c r="D10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100" s="264" t="s">
        <v>7</v>
      </c>
      <c r="F100" s="265" t="s">
        <v>6</v>
      </c>
      <c r="G100" s="266">
        <v>34.5</v>
      </c>
      <c r="H100" s="264" t="str">
        <f t="shared" ca="1" si="10"/>
        <v xml:space="preserve">0 ans 8m </v>
      </c>
      <c r="I100" s="262" t="s">
        <v>135</v>
      </c>
      <c r="J100" s="262" t="s">
        <v>22</v>
      </c>
      <c r="K100" s="262"/>
      <c r="L100" s="264" t="s">
        <v>300</v>
      </c>
      <c r="M100" s="264" t="s">
        <v>400</v>
      </c>
      <c r="N100" s="264" t="str">
        <f t="shared" si="9"/>
        <v>Salarié 99 OPERATRICE</v>
      </c>
      <c r="O100" s="262">
        <v>22540</v>
      </c>
      <c r="P100" s="267">
        <f t="shared" ca="1" si="11"/>
        <v>59</v>
      </c>
      <c r="Q100" s="265" t="s">
        <v>5</v>
      </c>
      <c r="R100" s="262">
        <v>44012</v>
      </c>
      <c r="S100" s="265">
        <v>170</v>
      </c>
      <c r="T100" s="265" t="s">
        <v>286</v>
      </c>
      <c r="U100" s="268"/>
      <c r="V100" s="269">
        <f t="shared" ca="1" si="12"/>
        <v>44197</v>
      </c>
      <c r="W100" s="269">
        <f t="shared" ca="1" si="13"/>
        <v>44227</v>
      </c>
      <c r="X100" s="269">
        <f ca="1">MIN(Tableau7[[#This Row],[fin mois]],MAX(Tableau7[[#This Row],[début mois]],Tableau7[[#This Row],[Date Embauche]]))</f>
        <v>44197</v>
      </c>
      <c r="Y100" s="269">
        <f ca="1">MAX(Tableau7[[#This Row],[début mois]],MIN(Tableau7[[#This Row],[fin mois]],Tableau7[[#This Row],[Date Fin de Contrat]]))</f>
        <v>44197</v>
      </c>
      <c r="Z10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00" s="271">
        <f t="shared" si="14"/>
        <v>1</v>
      </c>
    </row>
    <row r="101" spans="1:30" x14ac:dyDescent="0.2">
      <c r="A101" s="262">
        <v>43528</v>
      </c>
      <c r="B101" s="262">
        <v>43646</v>
      </c>
      <c r="C101" s="262">
        <v>43646</v>
      </c>
      <c r="D10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01" s="264" t="s">
        <v>7</v>
      </c>
      <c r="F101" s="265" t="s">
        <v>6</v>
      </c>
      <c r="G101" s="266">
        <v>34.5</v>
      </c>
      <c r="H101" s="264" t="str">
        <f t="shared" ca="1" si="10"/>
        <v xml:space="preserve">0 ans 3m </v>
      </c>
      <c r="I101" s="262" t="s">
        <v>136</v>
      </c>
      <c r="J101" s="262" t="s">
        <v>22</v>
      </c>
      <c r="K101" s="262"/>
      <c r="L101" s="264" t="s">
        <v>300</v>
      </c>
      <c r="M101" s="264" t="s">
        <v>401</v>
      </c>
      <c r="N101" s="264" t="str">
        <f t="shared" si="9"/>
        <v>Salarié 100 OPERATRICE</v>
      </c>
      <c r="O101" s="262">
        <v>28992</v>
      </c>
      <c r="P101" s="267">
        <f t="shared" ca="1" si="11"/>
        <v>41</v>
      </c>
      <c r="Q101" s="265" t="s">
        <v>5</v>
      </c>
      <c r="R101" s="262">
        <v>44500</v>
      </c>
      <c r="S101" s="265">
        <v>170</v>
      </c>
      <c r="T101" s="265" t="s">
        <v>286</v>
      </c>
      <c r="U101" s="268"/>
      <c r="V101" s="269">
        <f t="shared" ca="1" si="12"/>
        <v>44197</v>
      </c>
      <c r="W101" s="269">
        <f t="shared" ca="1" si="13"/>
        <v>44227</v>
      </c>
      <c r="X101" s="269">
        <f ca="1">MIN(Tableau7[[#This Row],[fin mois]],MAX(Tableau7[[#This Row],[début mois]],Tableau7[[#This Row],[Date Embauche]]))</f>
        <v>44197</v>
      </c>
      <c r="Y101" s="269">
        <f ca="1">MAX(Tableau7[[#This Row],[début mois]],MIN(Tableau7[[#This Row],[fin mois]],Tableau7[[#This Row],[Date Fin de Contrat]]))</f>
        <v>44197</v>
      </c>
      <c r="Z10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01" s="271">
        <f t="shared" si="14"/>
        <v>0</v>
      </c>
    </row>
    <row r="102" spans="1:30" x14ac:dyDescent="0.2">
      <c r="A102" s="262">
        <v>43535</v>
      </c>
      <c r="B102" s="262">
        <v>43546</v>
      </c>
      <c r="C102" s="262">
        <v>43546</v>
      </c>
      <c r="D10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02" s="264" t="s">
        <v>28</v>
      </c>
      <c r="F102" s="265" t="s">
        <v>6</v>
      </c>
      <c r="G102" s="266">
        <v>34.5</v>
      </c>
      <c r="H102" s="264" t="str">
        <f t="shared" ca="1" si="10"/>
        <v xml:space="preserve">0 ans 0m </v>
      </c>
      <c r="I102" s="262"/>
      <c r="J102" s="262" t="s">
        <v>22</v>
      </c>
      <c r="K102" s="262"/>
      <c r="L102" s="264" t="s">
        <v>300</v>
      </c>
      <c r="M102" s="264" t="s">
        <v>402</v>
      </c>
      <c r="N102" s="264" t="str">
        <f t="shared" si="9"/>
        <v>Salarié 101 OPERATRICE</v>
      </c>
      <c r="O102" s="262">
        <v>31030</v>
      </c>
      <c r="P102" s="267">
        <f t="shared" ca="1" si="11"/>
        <v>36</v>
      </c>
      <c r="Q102" s="265" t="s">
        <v>5</v>
      </c>
      <c r="R102" s="262">
        <v>44377</v>
      </c>
      <c r="S102" s="265">
        <v>170</v>
      </c>
      <c r="T102" s="265" t="s">
        <v>286</v>
      </c>
      <c r="U102" s="268"/>
      <c r="V102" s="269">
        <f t="shared" ca="1" si="12"/>
        <v>44197</v>
      </c>
      <c r="W102" s="269">
        <f t="shared" ca="1" si="13"/>
        <v>44227</v>
      </c>
      <c r="X102" s="269">
        <f ca="1">MIN(Tableau7[[#This Row],[fin mois]],MAX(Tableau7[[#This Row],[début mois]],Tableau7[[#This Row],[Date Embauche]]))</f>
        <v>44197</v>
      </c>
      <c r="Y102" s="269">
        <f ca="1">MAX(Tableau7[[#This Row],[début mois]],MIN(Tableau7[[#This Row],[fin mois]],Tableau7[[#This Row],[Date Fin de Contrat]]))</f>
        <v>44197</v>
      </c>
      <c r="Z10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02" s="271">
        <f t="shared" si="14"/>
        <v>0</v>
      </c>
    </row>
    <row r="103" spans="1:30" x14ac:dyDescent="0.2">
      <c r="A103" s="262">
        <v>43543</v>
      </c>
      <c r="B103" s="262">
        <v>43643</v>
      </c>
      <c r="C103" s="262">
        <v>43643</v>
      </c>
      <c r="D10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03" s="264" t="s">
        <v>7</v>
      </c>
      <c r="F103" s="265" t="s">
        <v>6</v>
      </c>
      <c r="G103" s="266">
        <v>34.5</v>
      </c>
      <c r="H103" s="264" t="str">
        <f t="shared" ca="1" si="10"/>
        <v xml:space="preserve">0 ans 3m </v>
      </c>
      <c r="I103" s="262"/>
      <c r="J103" s="262" t="s">
        <v>22</v>
      </c>
      <c r="K103" s="262"/>
      <c r="L103" s="264" t="s">
        <v>300</v>
      </c>
      <c r="M103" s="264" t="s">
        <v>403</v>
      </c>
      <c r="N103" s="264" t="str">
        <f t="shared" si="9"/>
        <v>Salarié 102 OPERATRICE</v>
      </c>
      <c r="O103" s="262">
        <v>22252</v>
      </c>
      <c r="P103" s="267">
        <f t="shared" ca="1" si="11"/>
        <v>60</v>
      </c>
      <c r="Q103" s="265" t="s">
        <v>5</v>
      </c>
      <c r="R103" s="262">
        <v>45322</v>
      </c>
      <c r="S103" s="265">
        <v>170</v>
      </c>
      <c r="T103" s="265" t="s">
        <v>286</v>
      </c>
      <c r="U103" s="268"/>
      <c r="V103" s="269">
        <f t="shared" ca="1" si="12"/>
        <v>44197</v>
      </c>
      <c r="W103" s="269">
        <f t="shared" ca="1" si="13"/>
        <v>44227</v>
      </c>
      <c r="X103" s="269">
        <f ca="1">MIN(Tableau7[[#This Row],[fin mois]],MAX(Tableau7[[#This Row],[début mois]],Tableau7[[#This Row],[Date Embauche]]))</f>
        <v>44197</v>
      </c>
      <c r="Y103" s="269">
        <f ca="1">MAX(Tableau7[[#This Row],[début mois]],MIN(Tableau7[[#This Row],[fin mois]],Tableau7[[#This Row],[Date Fin de Contrat]]))</f>
        <v>44197</v>
      </c>
      <c r="Z10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03" s="271">
        <f t="shared" si="14"/>
        <v>0</v>
      </c>
    </row>
    <row r="104" spans="1:30" x14ac:dyDescent="0.2">
      <c r="A104" s="262">
        <v>43543</v>
      </c>
      <c r="B104" s="262">
        <v>43646</v>
      </c>
      <c r="C104" s="262">
        <v>43646</v>
      </c>
      <c r="D10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04" s="264" t="s">
        <v>11</v>
      </c>
      <c r="F104" s="265" t="s">
        <v>10</v>
      </c>
      <c r="G104" s="266">
        <v>34.5</v>
      </c>
      <c r="H104" s="264" t="str">
        <f t="shared" ca="1" si="10"/>
        <v xml:space="preserve">0 ans 3m </v>
      </c>
      <c r="I104" s="262"/>
      <c r="J104" s="262" t="s">
        <v>22</v>
      </c>
      <c r="K104" s="262"/>
      <c r="L104" s="264" t="s">
        <v>300</v>
      </c>
      <c r="M104" s="264" t="s">
        <v>404</v>
      </c>
      <c r="N104" s="264" t="str">
        <f t="shared" si="9"/>
        <v>Salarié 103 OPERATRICE</v>
      </c>
      <c r="O104" s="262">
        <v>24957</v>
      </c>
      <c r="P104" s="267">
        <f t="shared" ca="1" si="11"/>
        <v>52</v>
      </c>
      <c r="Q104" s="265" t="s">
        <v>5</v>
      </c>
      <c r="R104" s="262">
        <v>44012</v>
      </c>
      <c r="S104" s="265">
        <v>170</v>
      </c>
      <c r="T104" s="265" t="s">
        <v>286</v>
      </c>
      <c r="U104" s="268"/>
      <c r="V104" s="269">
        <f t="shared" ca="1" si="12"/>
        <v>44197</v>
      </c>
      <c r="W104" s="269">
        <f t="shared" ca="1" si="13"/>
        <v>44227</v>
      </c>
      <c r="X104" s="269">
        <f ca="1">MIN(Tableau7[[#This Row],[fin mois]],MAX(Tableau7[[#This Row],[début mois]],Tableau7[[#This Row],[Date Embauche]]))</f>
        <v>44197</v>
      </c>
      <c r="Y104" s="269">
        <f ca="1">MAX(Tableau7[[#This Row],[début mois]],MIN(Tableau7[[#This Row],[fin mois]],Tableau7[[#This Row],[Date Fin de Contrat]]))</f>
        <v>44197</v>
      </c>
      <c r="Z10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04" s="271">
        <f t="shared" si="14"/>
        <v>0</v>
      </c>
    </row>
    <row r="105" spans="1:30" x14ac:dyDescent="0.2">
      <c r="A105" s="262">
        <v>43551</v>
      </c>
      <c r="B105" s="262">
        <v>43565</v>
      </c>
      <c r="C105" s="262">
        <v>43565</v>
      </c>
      <c r="D10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05" s="264" t="s">
        <v>7</v>
      </c>
      <c r="F105" s="265" t="s">
        <v>6</v>
      </c>
      <c r="G105" s="266">
        <v>34.5</v>
      </c>
      <c r="H105" s="264" t="str">
        <f t="shared" ca="1" si="10"/>
        <v xml:space="preserve">0 ans 0m </v>
      </c>
      <c r="I105" s="262" t="s">
        <v>137</v>
      </c>
      <c r="J105" s="262" t="s">
        <v>22</v>
      </c>
      <c r="K105" s="262"/>
      <c r="L105" s="264" t="s">
        <v>300</v>
      </c>
      <c r="M105" s="264" t="s">
        <v>405</v>
      </c>
      <c r="N105" s="264" t="str">
        <f t="shared" si="9"/>
        <v>Salarié 104 OPERATRICE</v>
      </c>
      <c r="O105" s="262">
        <v>28125</v>
      </c>
      <c r="P105" s="267">
        <f t="shared" ca="1" si="11"/>
        <v>44</v>
      </c>
      <c r="Q105" s="265" t="s">
        <v>5</v>
      </c>
      <c r="R105" s="262">
        <v>45260</v>
      </c>
      <c r="S105" s="265">
        <v>170</v>
      </c>
      <c r="T105" s="265" t="s">
        <v>286</v>
      </c>
      <c r="U105" s="268"/>
      <c r="V105" s="269">
        <f t="shared" ca="1" si="12"/>
        <v>44197</v>
      </c>
      <c r="W105" s="269">
        <f t="shared" ca="1" si="13"/>
        <v>44227</v>
      </c>
      <c r="X105" s="269">
        <f ca="1">MIN(Tableau7[[#This Row],[fin mois]],MAX(Tableau7[[#This Row],[début mois]],Tableau7[[#This Row],[Date Embauche]]))</f>
        <v>44197</v>
      </c>
      <c r="Y105" s="269">
        <f ca="1">MAX(Tableau7[[#This Row],[début mois]],MIN(Tableau7[[#This Row],[fin mois]],Tableau7[[#This Row],[Date Fin de Contrat]]))</f>
        <v>44197</v>
      </c>
      <c r="Z10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05" s="271">
        <f t="shared" si="14"/>
        <v>0</v>
      </c>
    </row>
    <row r="106" spans="1:30" x14ac:dyDescent="0.2">
      <c r="A106" s="262">
        <v>43551</v>
      </c>
      <c r="B106" s="262">
        <v>43646</v>
      </c>
      <c r="C106" s="262">
        <v>43646</v>
      </c>
      <c r="D10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06" s="264" t="s">
        <v>7</v>
      </c>
      <c r="F106" s="265" t="s">
        <v>6</v>
      </c>
      <c r="G106" s="266">
        <v>34.5</v>
      </c>
      <c r="H106" s="264" t="str">
        <f t="shared" ca="1" si="10"/>
        <v xml:space="preserve">0 ans 3m </v>
      </c>
      <c r="I106" s="262"/>
      <c r="J106" s="262" t="s">
        <v>22</v>
      </c>
      <c r="K106" s="262"/>
      <c r="L106" s="264" t="s">
        <v>300</v>
      </c>
      <c r="M106" s="264" t="s">
        <v>406</v>
      </c>
      <c r="N106" s="264" t="str">
        <f t="shared" si="9"/>
        <v>Salarié 105 OPERATRICE</v>
      </c>
      <c r="O106" s="262">
        <v>26375</v>
      </c>
      <c r="P106" s="267">
        <f t="shared" ca="1" si="11"/>
        <v>48</v>
      </c>
      <c r="Q106" s="265" t="s">
        <v>5</v>
      </c>
      <c r="R106" s="262">
        <v>45351</v>
      </c>
      <c r="S106" s="265">
        <v>170</v>
      </c>
      <c r="T106" s="265" t="s">
        <v>286</v>
      </c>
      <c r="U106" s="268"/>
      <c r="V106" s="269">
        <f t="shared" ca="1" si="12"/>
        <v>44197</v>
      </c>
      <c r="W106" s="269">
        <f t="shared" ca="1" si="13"/>
        <v>44227</v>
      </c>
      <c r="X106" s="269">
        <f ca="1">MIN(Tableau7[[#This Row],[fin mois]],MAX(Tableau7[[#This Row],[début mois]],Tableau7[[#This Row],[Date Embauche]]))</f>
        <v>44197</v>
      </c>
      <c r="Y106" s="269">
        <f ca="1">MAX(Tableau7[[#This Row],[début mois]],MIN(Tableau7[[#This Row],[fin mois]],Tableau7[[#This Row],[Date Fin de Contrat]]))</f>
        <v>44197</v>
      </c>
      <c r="Z10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06" s="271">
        <f t="shared" si="14"/>
        <v>0</v>
      </c>
    </row>
    <row r="107" spans="1:30" x14ac:dyDescent="0.2">
      <c r="A107" s="262">
        <v>43551</v>
      </c>
      <c r="B107" s="262">
        <v>43864</v>
      </c>
      <c r="C107" s="262">
        <v>43864</v>
      </c>
      <c r="D10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107" s="264" t="s">
        <v>18</v>
      </c>
      <c r="F107" s="265" t="s">
        <v>10</v>
      </c>
      <c r="G107" s="266">
        <v>34.5</v>
      </c>
      <c r="H107" s="264" t="str">
        <f t="shared" ca="1" si="10"/>
        <v xml:space="preserve">0 ans 10m </v>
      </c>
      <c r="I107" s="262">
        <v>43592</v>
      </c>
      <c r="J107" s="262" t="s">
        <v>25</v>
      </c>
      <c r="K107" s="262"/>
      <c r="L107" s="264" t="s">
        <v>301</v>
      </c>
      <c r="M107" s="264" t="s">
        <v>407</v>
      </c>
      <c r="N107" s="264" t="str">
        <f t="shared" si="9"/>
        <v>Salarié 106 OPERATEUR</v>
      </c>
      <c r="O107" s="262">
        <v>30288</v>
      </c>
      <c r="P107" s="267">
        <f t="shared" ca="1" si="11"/>
        <v>38</v>
      </c>
      <c r="Q107" s="265" t="s">
        <v>5</v>
      </c>
      <c r="R107" s="262">
        <v>45473</v>
      </c>
      <c r="S107" s="265">
        <v>170</v>
      </c>
      <c r="T107" s="265" t="s">
        <v>285</v>
      </c>
      <c r="U107" s="268"/>
      <c r="V107" s="269">
        <f t="shared" ca="1" si="12"/>
        <v>44197</v>
      </c>
      <c r="W107" s="269">
        <f t="shared" ca="1" si="13"/>
        <v>44227</v>
      </c>
      <c r="X107" s="269">
        <f ca="1">MIN(Tableau7[[#This Row],[fin mois]],MAX(Tableau7[[#This Row],[début mois]],Tableau7[[#This Row],[Date Embauche]]))</f>
        <v>44197</v>
      </c>
      <c r="Y107" s="269">
        <f ca="1">MAX(Tableau7[[#This Row],[début mois]],MIN(Tableau7[[#This Row],[fin mois]],Tableau7[[#This Row],[Date Fin de Contrat]]))</f>
        <v>44197</v>
      </c>
      <c r="Z10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07" s="271">
        <f t="shared" si="14"/>
        <v>1</v>
      </c>
    </row>
    <row r="108" spans="1:30" x14ac:dyDescent="0.2">
      <c r="A108" s="262">
        <v>43556</v>
      </c>
      <c r="B108" s="262">
        <v>43921</v>
      </c>
      <c r="C108" s="262">
        <v>43921</v>
      </c>
      <c r="D10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108" s="264" t="s">
        <v>7</v>
      </c>
      <c r="F108" s="265" t="s">
        <v>10</v>
      </c>
      <c r="G108" s="266">
        <v>34.5</v>
      </c>
      <c r="H108" s="264" t="str">
        <f t="shared" ca="1" si="10"/>
        <v xml:space="preserve">0 ans 11m </v>
      </c>
      <c r="I108" s="262">
        <v>43592</v>
      </c>
      <c r="J108" s="262" t="s">
        <v>22</v>
      </c>
      <c r="K108" s="262"/>
      <c r="L108" s="264" t="s">
        <v>300</v>
      </c>
      <c r="M108" s="264" t="s">
        <v>408</v>
      </c>
      <c r="N108" s="264" t="str">
        <f t="shared" si="9"/>
        <v>Salarié 107 OPERATRICE</v>
      </c>
      <c r="O108" s="262">
        <v>23440</v>
      </c>
      <c r="P108" s="267">
        <f t="shared" ca="1" si="11"/>
        <v>56</v>
      </c>
      <c r="Q108" s="265" t="s">
        <v>5</v>
      </c>
      <c r="R108" s="262">
        <v>45291</v>
      </c>
      <c r="S108" s="265">
        <v>170</v>
      </c>
      <c r="T108" s="265" t="s">
        <v>286</v>
      </c>
      <c r="U108" s="268"/>
      <c r="V108" s="269">
        <f t="shared" ca="1" si="12"/>
        <v>44197</v>
      </c>
      <c r="W108" s="269">
        <f t="shared" ca="1" si="13"/>
        <v>44227</v>
      </c>
      <c r="X108" s="269">
        <f ca="1">MIN(Tableau7[[#This Row],[fin mois]],MAX(Tableau7[[#This Row],[début mois]],Tableau7[[#This Row],[Date Embauche]]))</f>
        <v>44197</v>
      </c>
      <c r="Y108" s="269">
        <f ca="1">MAX(Tableau7[[#This Row],[début mois]],MIN(Tableau7[[#This Row],[fin mois]],Tableau7[[#This Row],[Date Fin de Contrat]]))</f>
        <v>44197</v>
      </c>
      <c r="Z10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08" s="271">
        <f t="shared" si="14"/>
        <v>1</v>
      </c>
    </row>
    <row r="109" spans="1:30" x14ac:dyDescent="0.2">
      <c r="A109" s="262">
        <v>43557</v>
      </c>
      <c r="B109" s="262">
        <v>43951</v>
      </c>
      <c r="C109" s="262">
        <v>43951</v>
      </c>
      <c r="D10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109" s="264" t="s">
        <v>18</v>
      </c>
      <c r="F109" s="265" t="s">
        <v>17</v>
      </c>
      <c r="G109" s="266">
        <v>34.5</v>
      </c>
      <c r="H109" s="264" t="str">
        <f t="shared" ca="1" si="10"/>
        <v xml:space="preserve">1 ans 0m </v>
      </c>
      <c r="I109" s="262">
        <v>43600</v>
      </c>
      <c r="J109" s="262" t="s">
        <v>8</v>
      </c>
      <c r="K109" s="262"/>
      <c r="L109" s="264" t="s">
        <v>300</v>
      </c>
      <c r="M109" s="264" t="s">
        <v>409</v>
      </c>
      <c r="N109" s="264" t="str">
        <f t="shared" si="9"/>
        <v>Salarié 108 OPERATRICE</v>
      </c>
      <c r="O109" s="262">
        <v>29919</v>
      </c>
      <c r="P109" s="267">
        <f t="shared" ca="1" si="11"/>
        <v>39</v>
      </c>
      <c r="Q109" s="265" t="s">
        <v>9</v>
      </c>
      <c r="R109" s="262" t="s">
        <v>61</v>
      </c>
      <c r="S109" s="265">
        <v>305</v>
      </c>
      <c r="T109" s="265" t="s">
        <v>286</v>
      </c>
      <c r="U109" s="268"/>
      <c r="V109" s="269">
        <f t="shared" ca="1" si="12"/>
        <v>44197</v>
      </c>
      <c r="W109" s="269">
        <f t="shared" ca="1" si="13"/>
        <v>44227</v>
      </c>
      <c r="X109" s="269">
        <f ca="1">MIN(Tableau7[[#This Row],[fin mois]],MAX(Tableau7[[#This Row],[début mois]],Tableau7[[#This Row],[Date Embauche]]))</f>
        <v>44197</v>
      </c>
      <c r="Y109" s="269">
        <f ca="1">MAX(Tableau7[[#This Row],[début mois]],MIN(Tableau7[[#This Row],[fin mois]],Tableau7[[#This Row],[Date Fin de Contrat]]))</f>
        <v>44197</v>
      </c>
      <c r="Z10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09" s="271">
        <f t="shared" si="14"/>
        <v>1</v>
      </c>
    </row>
    <row r="110" spans="1:30" x14ac:dyDescent="0.2">
      <c r="A110" s="262">
        <v>43578</v>
      </c>
      <c r="B110" s="262">
        <v>43646</v>
      </c>
      <c r="C110" s="262">
        <v>43646</v>
      </c>
      <c r="D11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10" s="264" t="s">
        <v>7</v>
      </c>
      <c r="F110" s="265" t="s">
        <v>6</v>
      </c>
      <c r="G110" s="266">
        <v>34.5</v>
      </c>
      <c r="H110" s="264" t="str">
        <f t="shared" ca="1" si="10"/>
        <v xml:space="preserve">0 ans 2m </v>
      </c>
      <c r="I110" s="262"/>
      <c r="J110" s="262" t="s">
        <v>22</v>
      </c>
      <c r="K110" s="262"/>
      <c r="L110" s="264" t="s">
        <v>300</v>
      </c>
      <c r="M110" s="264" t="s">
        <v>410</v>
      </c>
      <c r="N110" s="264" t="str">
        <f t="shared" si="9"/>
        <v>Salarié 109 OPERATRICE</v>
      </c>
      <c r="O110" s="262">
        <v>24666</v>
      </c>
      <c r="P110" s="267">
        <f t="shared" ca="1" si="11"/>
        <v>53</v>
      </c>
      <c r="Q110" s="265" t="s">
        <v>5</v>
      </c>
      <c r="R110" s="262">
        <v>44104</v>
      </c>
      <c r="S110" s="265">
        <v>170</v>
      </c>
      <c r="T110" s="265" t="s">
        <v>286</v>
      </c>
      <c r="U110" s="268"/>
      <c r="V110" s="269">
        <f t="shared" ca="1" si="12"/>
        <v>44197</v>
      </c>
      <c r="W110" s="269">
        <f t="shared" ca="1" si="13"/>
        <v>44227</v>
      </c>
      <c r="X110" s="269">
        <f ca="1">MIN(Tableau7[[#This Row],[fin mois]],MAX(Tableau7[[#This Row],[début mois]],Tableau7[[#This Row],[Date Embauche]]))</f>
        <v>44197</v>
      </c>
      <c r="Y110" s="269">
        <f ca="1">MAX(Tableau7[[#This Row],[début mois]],MIN(Tableau7[[#This Row],[fin mois]],Tableau7[[#This Row],[Date Fin de Contrat]]))</f>
        <v>44197</v>
      </c>
      <c r="Z11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10" s="271">
        <f t="shared" si="14"/>
        <v>0</v>
      </c>
    </row>
    <row r="111" spans="1:30" x14ac:dyDescent="0.2">
      <c r="A111" s="262">
        <v>43578</v>
      </c>
      <c r="B111" s="262">
        <v>43646</v>
      </c>
      <c r="C111" s="262">
        <v>43646</v>
      </c>
      <c r="D11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11" s="264" t="s">
        <v>7</v>
      </c>
      <c r="F111" s="265" t="s">
        <v>6</v>
      </c>
      <c r="G111" s="266">
        <v>34.5</v>
      </c>
      <c r="H111" s="264" t="str">
        <f t="shared" ca="1" si="10"/>
        <v xml:space="preserve">0 ans 2m </v>
      </c>
      <c r="I111" s="262"/>
      <c r="J111" s="262" t="s">
        <v>22</v>
      </c>
      <c r="K111" s="262"/>
      <c r="L111" s="264" t="s">
        <v>300</v>
      </c>
      <c r="M111" s="264" t="s">
        <v>411</v>
      </c>
      <c r="N111" s="264" t="str">
        <f t="shared" si="9"/>
        <v>Salarié 110 OPERATRICE</v>
      </c>
      <c r="O111" s="262">
        <v>24382</v>
      </c>
      <c r="P111" s="267">
        <f t="shared" ca="1" si="11"/>
        <v>54</v>
      </c>
      <c r="Q111" s="265" t="s">
        <v>5</v>
      </c>
      <c r="R111" s="262">
        <v>44377</v>
      </c>
      <c r="S111" s="265">
        <v>170</v>
      </c>
      <c r="T111" s="265" t="s">
        <v>286</v>
      </c>
      <c r="U111" s="268"/>
      <c r="V111" s="269">
        <f t="shared" ca="1" si="12"/>
        <v>44197</v>
      </c>
      <c r="W111" s="269">
        <f t="shared" ca="1" si="13"/>
        <v>44227</v>
      </c>
      <c r="X111" s="269">
        <f ca="1">MIN(Tableau7[[#This Row],[fin mois]],MAX(Tableau7[[#This Row],[début mois]],Tableau7[[#This Row],[Date Embauche]]))</f>
        <v>44197</v>
      </c>
      <c r="Y111" s="269">
        <f ca="1">MAX(Tableau7[[#This Row],[début mois]],MIN(Tableau7[[#This Row],[fin mois]],Tableau7[[#This Row],[Date Fin de Contrat]]))</f>
        <v>44197</v>
      </c>
      <c r="Z11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11" s="271">
        <f t="shared" si="14"/>
        <v>0</v>
      </c>
    </row>
    <row r="112" spans="1:30" x14ac:dyDescent="0.2">
      <c r="A112" s="262">
        <v>43578</v>
      </c>
      <c r="B112" s="262">
        <v>43646</v>
      </c>
      <c r="C112" s="262">
        <v>43646</v>
      </c>
      <c r="D11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12" s="264" t="s">
        <v>7</v>
      </c>
      <c r="F112" s="265" t="s">
        <v>6</v>
      </c>
      <c r="G112" s="266">
        <v>34.5</v>
      </c>
      <c r="H112" s="264" t="str">
        <f t="shared" ca="1" si="10"/>
        <v xml:space="preserve">0 ans 2m </v>
      </c>
      <c r="I112" s="262"/>
      <c r="J112" s="262" t="s">
        <v>19</v>
      </c>
      <c r="K112" s="262"/>
      <c r="L112" s="264" t="s">
        <v>301</v>
      </c>
      <c r="M112" s="264" t="s">
        <v>412</v>
      </c>
      <c r="N112" s="264" t="str">
        <f t="shared" si="9"/>
        <v>Salarié 111 OPERATEUR</v>
      </c>
      <c r="O112" s="262">
        <v>24549</v>
      </c>
      <c r="P112" s="267">
        <f t="shared" ca="1" si="11"/>
        <v>53</v>
      </c>
      <c r="Q112" s="265" t="s">
        <v>5</v>
      </c>
      <c r="R112" s="262">
        <v>43861</v>
      </c>
      <c r="S112" s="265">
        <v>170</v>
      </c>
      <c r="T112" s="265" t="s">
        <v>285</v>
      </c>
      <c r="U112" s="268"/>
      <c r="V112" s="269">
        <f t="shared" ca="1" si="12"/>
        <v>44197</v>
      </c>
      <c r="W112" s="269">
        <f t="shared" ca="1" si="13"/>
        <v>44227</v>
      </c>
      <c r="X112" s="269">
        <f ca="1">MIN(Tableau7[[#This Row],[fin mois]],MAX(Tableau7[[#This Row],[début mois]],Tableau7[[#This Row],[Date Embauche]]))</f>
        <v>44197</v>
      </c>
      <c r="Y112" s="269">
        <f ca="1">MAX(Tableau7[[#This Row],[début mois]],MIN(Tableau7[[#This Row],[fin mois]],Tableau7[[#This Row],[Date Fin de Contrat]]))</f>
        <v>44197</v>
      </c>
      <c r="Z11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12" s="271">
        <f t="shared" si="14"/>
        <v>0</v>
      </c>
    </row>
    <row r="113" spans="1:30" x14ac:dyDescent="0.2">
      <c r="A113" s="262">
        <v>43578</v>
      </c>
      <c r="B113" s="262">
        <v>43646</v>
      </c>
      <c r="C113" s="262">
        <v>43646</v>
      </c>
      <c r="D11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13" s="264" t="s">
        <v>7</v>
      </c>
      <c r="F113" s="265" t="s">
        <v>6</v>
      </c>
      <c r="G113" s="266">
        <v>34.5</v>
      </c>
      <c r="H113" s="264" t="str">
        <f t="shared" ca="1" si="10"/>
        <v xml:space="preserve">0 ans 2m </v>
      </c>
      <c r="I113" s="262"/>
      <c r="J113" s="262" t="s">
        <v>19</v>
      </c>
      <c r="K113" s="262"/>
      <c r="L113" s="264" t="s">
        <v>300</v>
      </c>
      <c r="M113" s="264" t="s">
        <v>413</v>
      </c>
      <c r="N113" s="264" t="str">
        <f t="shared" si="9"/>
        <v>Salarié 112 OPERATRICE</v>
      </c>
      <c r="O113" s="262">
        <v>27101</v>
      </c>
      <c r="P113" s="267">
        <f t="shared" ca="1" si="11"/>
        <v>46</v>
      </c>
      <c r="Q113" s="265" t="s">
        <v>5</v>
      </c>
      <c r="R113" s="262">
        <v>45107</v>
      </c>
      <c r="S113" s="265">
        <v>170</v>
      </c>
      <c r="T113" s="265" t="s">
        <v>286</v>
      </c>
      <c r="U113" s="268"/>
      <c r="V113" s="269">
        <f t="shared" ca="1" si="12"/>
        <v>44197</v>
      </c>
      <c r="W113" s="269">
        <f t="shared" ca="1" si="13"/>
        <v>44227</v>
      </c>
      <c r="X113" s="269">
        <f ca="1">MIN(Tableau7[[#This Row],[fin mois]],MAX(Tableau7[[#This Row],[début mois]],Tableau7[[#This Row],[Date Embauche]]))</f>
        <v>44197</v>
      </c>
      <c r="Y113" s="269">
        <f ca="1">MAX(Tableau7[[#This Row],[début mois]],MIN(Tableau7[[#This Row],[fin mois]],Tableau7[[#This Row],[Date Fin de Contrat]]))</f>
        <v>44197</v>
      </c>
      <c r="Z11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13" s="271">
        <f t="shared" si="14"/>
        <v>0</v>
      </c>
    </row>
    <row r="114" spans="1:30" x14ac:dyDescent="0.2">
      <c r="A114" s="262">
        <v>43578</v>
      </c>
      <c r="B114" s="262">
        <v>43646</v>
      </c>
      <c r="C114" s="262">
        <v>43646</v>
      </c>
      <c r="D11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14" s="264" t="s">
        <v>7</v>
      </c>
      <c r="F114" s="265" t="s">
        <v>6</v>
      </c>
      <c r="G114" s="266">
        <v>34.5</v>
      </c>
      <c r="H114" s="264" t="str">
        <f t="shared" ca="1" si="10"/>
        <v xml:space="preserve">0 ans 2m </v>
      </c>
      <c r="I114" s="262"/>
      <c r="J114" s="262" t="s">
        <v>19</v>
      </c>
      <c r="K114" s="262"/>
      <c r="L114" s="264" t="s">
        <v>301</v>
      </c>
      <c r="M114" s="264" t="s">
        <v>414</v>
      </c>
      <c r="N114" s="264" t="str">
        <f t="shared" si="9"/>
        <v>Salarié 113 OPERATEUR</v>
      </c>
      <c r="O114" s="262">
        <v>33587</v>
      </c>
      <c r="P114" s="267">
        <f t="shared" ca="1" si="11"/>
        <v>29</v>
      </c>
      <c r="Q114" s="265" t="s">
        <v>5</v>
      </c>
      <c r="R114" s="262">
        <v>44347</v>
      </c>
      <c r="S114" s="265">
        <v>170</v>
      </c>
      <c r="T114" s="265" t="s">
        <v>285</v>
      </c>
      <c r="U114" s="268"/>
      <c r="V114" s="269">
        <f t="shared" ca="1" si="12"/>
        <v>44197</v>
      </c>
      <c r="W114" s="269">
        <f t="shared" ca="1" si="13"/>
        <v>44227</v>
      </c>
      <c r="X114" s="269">
        <f ca="1">MIN(Tableau7[[#This Row],[fin mois]],MAX(Tableau7[[#This Row],[début mois]],Tableau7[[#This Row],[Date Embauche]]))</f>
        <v>44197</v>
      </c>
      <c r="Y114" s="269">
        <f ca="1">MAX(Tableau7[[#This Row],[début mois]],MIN(Tableau7[[#This Row],[fin mois]],Tableau7[[#This Row],[Date Fin de Contrat]]))</f>
        <v>44197</v>
      </c>
      <c r="Z11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14" s="271">
        <f t="shared" si="14"/>
        <v>0</v>
      </c>
    </row>
    <row r="115" spans="1:30" x14ac:dyDescent="0.2">
      <c r="A115" s="262">
        <v>43578</v>
      </c>
      <c r="B115" s="262">
        <v>43851</v>
      </c>
      <c r="C115" s="262">
        <v>43851</v>
      </c>
      <c r="D11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115" s="264" t="s">
        <v>26</v>
      </c>
      <c r="F115" s="265" t="s">
        <v>17</v>
      </c>
      <c r="G115" s="266">
        <v>34.5</v>
      </c>
      <c r="H115" s="264" t="str">
        <f t="shared" ca="1" si="10"/>
        <v xml:space="preserve">0 ans 8m </v>
      </c>
      <c r="I115" s="262">
        <v>43655</v>
      </c>
      <c r="J115" s="262" t="s">
        <v>27</v>
      </c>
      <c r="K115" s="262"/>
      <c r="L115" s="264" t="s">
        <v>300</v>
      </c>
      <c r="M115" s="264" t="s">
        <v>415</v>
      </c>
      <c r="N115" s="264" t="str">
        <f t="shared" si="9"/>
        <v>Salarié 114 OPERATRICE</v>
      </c>
      <c r="O115" s="262">
        <v>28664</v>
      </c>
      <c r="P115" s="267">
        <f t="shared" ca="1" si="11"/>
        <v>42</v>
      </c>
      <c r="Q115" s="265" t="s">
        <v>5</v>
      </c>
      <c r="R115" s="262">
        <v>44927</v>
      </c>
      <c r="S115" s="265">
        <v>240</v>
      </c>
      <c r="T115" s="265" t="s">
        <v>286</v>
      </c>
      <c r="U115" s="268"/>
      <c r="V115" s="269">
        <f t="shared" ca="1" si="12"/>
        <v>44197</v>
      </c>
      <c r="W115" s="269">
        <f t="shared" ca="1" si="13"/>
        <v>44227</v>
      </c>
      <c r="X115" s="269">
        <f ca="1">MIN(Tableau7[[#This Row],[fin mois]],MAX(Tableau7[[#This Row],[début mois]],Tableau7[[#This Row],[Date Embauche]]))</f>
        <v>44197</v>
      </c>
      <c r="Y115" s="269">
        <f ca="1">MAX(Tableau7[[#This Row],[début mois]],MIN(Tableau7[[#This Row],[fin mois]],Tableau7[[#This Row],[Date Fin de Contrat]]))</f>
        <v>44197</v>
      </c>
      <c r="Z11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15" s="271">
        <f t="shared" si="14"/>
        <v>1</v>
      </c>
    </row>
    <row r="116" spans="1:30" x14ac:dyDescent="0.2">
      <c r="A116" s="262">
        <v>43594</v>
      </c>
      <c r="B116" s="262">
        <v>43646</v>
      </c>
      <c r="C116" s="262">
        <v>43646</v>
      </c>
      <c r="D11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16" s="264" t="s">
        <v>7</v>
      </c>
      <c r="F116" s="265" t="s">
        <v>6</v>
      </c>
      <c r="G116" s="266">
        <v>34.5</v>
      </c>
      <c r="H116" s="264" t="str">
        <f t="shared" ca="1" si="10"/>
        <v xml:space="preserve">0 ans 1m </v>
      </c>
      <c r="I116" s="262"/>
      <c r="J116" s="262" t="s">
        <v>19</v>
      </c>
      <c r="K116" s="262"/>
      <c r="L116" s="264" t="s">
        <v>300</v>
      </c>
      <c r="M116" s="264" t="s">
        <v>416</v>
      </c>
      <c r="N116" s="264" t="str">
        <f t="shared" si="9"/>
        <v>Salarié 115 OPERATRICE</v>
      </c>
      <c r="O116" s="262">
        <v>22780</v>
      </c>
      <c r="P116" s="267">
        <f t="shared" ca="1" si="11"/>
        <v>58</v>
      </c>
      <c r="Q116" s="265" t="s">
        <v>5</v>
      </c>
      <c r="R116" s="262">
        <v>43646</v>
      </c>
      <c r="S116" s="265">
        <v>170</v>
      </c>
      <c r="T116" s="265" t="s">
        <v>286</v>
      </c>
      <c r="U116" s="268"/>
      <c r="V116" s="269">
        <f t="shared" ca="1" si="12"/>
        <v>44197</v>
      </c>
      <c r="W116" s="269">
        <f t="shared" ca="1" si="13"/>
        <v>44227</v>
      </c>
      <c r="X116" s="269">
        <f ca="1">MIN(Tableau7[[#This Row],[fin mois]],MAX(Tableau7[[#This Row],[début mois]],Tableau7[[#This Row],[Date Embauche]]))</f>
        <v>44197</v>
      </c>
      <c r="Y116" s="269">
        <f ca="1">MAX(Tableau7[[#This Row],[début mois]],MIN(Tableau7[[#This Row],[fin mois]],Tableau7[[#This Row],[Date Fin de Contrat]]))</f>
        <v>44197</v>
      </c>
      <c r="Z11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16" s="271">
        <f t="shared" si="14"/>
        <v>0</v>
      </c>
    </row>
    <row r="117" spans="1:30" x14ac:dyDescent="0.2">
      <c r="A117" s="262">
        <v>43594</v>
      </c>
      <c r="B117" s="262">
        <v>43646</v>
      </c>
      <c r="C117" s="262">
        <v>43646</v>
      </c>
      <c r="D11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17" s="264" t="s">
        <v>7</v>
      </c>
      <c r="F117" s="265" t="s">
        <v>6</v>
      </c>
      <c r="G117" s="266">
        <v>34.5</v>
      </c>
      <c r="H117" s="264" t="str">
        <f t="shared" ca="1" si="10"/>
        <v xml:space="preserve">0 ans 1m </v>
      </c>
      <c r="I117" s="262"/>
      <c r="J117" s="262" t="s">
        <v>19</v>
      </c>
      <c r="K117" s="262"/>
      <c r="L117" s="264" t="s">
        <v>300</v>
      </c>
      <c r="M117" s="264" t="s">
        <v>417</v>
      </c>
      <c r="N117" s="264" t="str">
        <f t="shared" si="9"/>
        <v>Salarié 116 OPERATRICE</v>
      </c>
      <c r="O117" s="262">
        <v>22114</v>
      </c>
      <c r="P117" s="267">
        <f t="shared" ca="1" si="11"/>
        <v>60</v>
      </c>
      <c r="Q117" s="265" t="s">
        <v>5</v>
      </c>
      <c r="R117" s="262">
        <v>44227</v>
      </c>
      <c r="S117" s="265">
        <v>240</v>
      </c>
      <c r="T117" s="265" t="s">
        <v>286</v>
      </c>
      <c r="U117" s="268"/>
      <c r="V117" s="269">
        <f t="shared" ca="1" si="12"/>
        <v>44197</v>
      </c>
      <c r="W117" s="269">
        <f t="shared" ca="1" si="13"/>
        <v>44227</v>
      </c>
      <c r="X117" s="269">
        <f ca="1">MIN(Tableau7[[#This Row],[fin mois]],MAX(Tableau7[[#This Row],[début mois]],Tableau7[[#This Row],[Date Embauche]]))</f>
        <v>44197</v>
      </c>
      <c r="Y117" s="269">
        <f ca="1">MAX(Tableau7[[#This Row],[début mois]],MIN(Tableau7[[#This Row],[fin mois]],Tableau7[[#This Row],[Date Fin de Contrat]]))</f>
        <v>44197</v>
      </c>
      <c r="Z11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17" s="271">
        <f t="shared" si="14"/>
        <v>0</v>
      </c>
    </row>
    <row r="118" spans="1:30" x14ac:dyDescent="0.2">
      <c r="A118" s="262">
        <v>43594</v>
      </c>
      <c r="B118" s="262">
        <v>43646</v>
      </c>
      <c r="C118" s="262">
        <v>43646</v>
      </c>
      <c r="D11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18" s="264" t="s">
        <v>7</v>
      </c>
      <c r="F118" s="265" t="s">
        <v>6</v>
      </c>
      <c r="G118" s="266">
        <v>34.5</v>
      </c>
      <c r="H118" s="264" t="str">
        <f t="shared" ca="1" si="10"/>
        <v xml:space="preserve">0 ans 1m </v>
      </c>
      <c r="I118" s="262"/>
      <c r="J118" s="262" t="s">
        <v>19</v>
      </c>
      <c r="K118" s="262"/>
      <c r="L118" s="264" t="s">
        <v>300</v>
      </c>
      <c r="M118" s="264" t="s">
        <v>418</v>
      </c>
      <c r="N118" s="264" t="str">
        <f t="shared" si="9"/>
        <v>Salarié 117 OPERATRICE</v>
      </c>
      <c r="O118" s="262">
        <v>24187</v>
      </c>
      <c r="P118" s="267">
        <f t="shared" ca="1" si="11"/>
        <v>54</v>
      </c>
      <c r="Q118" s="265" t="s">
        <v>5</v>
      </c>
      <c r="R118" s="262">
        <v>43646</v>
      </c>
      <c r="S118" s="265">
        <v>170</v>
      </c>
      <c r="T118" s="265" t="s">
        <v>286</v>
      </c>
      <c r="U118" s="268"/>
      <c r="V118" s="269">
        <f t="shared" ca="1" si="12"/>
        <v>44197</v>
      </c>
      <c r="W118" s="269">
        <f t="shared" ca="1" si="13"/>
        <v>44227</v>
      </c>
      <c r="X118" s="269">
        <f ca="1">MIN(Tableau7[[#This Row],[fin mois]],MAX(Tableau7[[#This Row],[début mois]],Tableau7[[#This Row],[Date Embauche]]))</f>
        <v>44197</v>
      </c>
      <c r="Y118" s="269">
        <f ca="1">MAX(Tableau7[[#This Row],[début mois]],MIN(Tableau7[[#This Row],[fin mois]],Tableau7[[#This Row],[Date Fin de Contrat]]))</f>
        <v>44197</v>
      </c>
      <c r="Z11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18" s="271">
        <f t="shared" si="14"/>
        <v>0</v>
      </c>
    </row>
    <row r="119" spans="1:30" x14ac:dyDescent="0.2">
      <c r="A119" s="262">
        <v>43594</v>
      </c>
      <c r="B119" s="262">
        <v>43646</v>
      </c>
      <c r="C119" s="262">
        <v>43646</v>
      </c>
      <c r="D11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19" s="264" t="s">
        <v>7</v>
      </c>
      <c r="F119" s="265" t="s">
        <v>6</v>
      </c>
      <c r="G119" s="266">
        <v>34.5</v>
      </c>
      <c r="H119" s="264" t="str">
        <f t="shared" ca="1" si="10"/>
        <v xml:space="preserve">0 ans 1m </v>
      </c>
      <c r="I119" s="262"/>
      <c r="J119" s="262" t="s">
        <v>19</v>
      </c>
      <c r="K119" s="262"/>
      <c r="L119" s="264" t="s">
        <v>300</v>
      </c>
      <c r="M119" s="264" t="s">
        <v>419</v>
      </c>
      <c r="N119" s="264" t="str">
        <f t="shared" si="9"/>
        <v>Salarié 118 OPERATRICE</v>
      </c>
      <c r="O119" s="262">
        <v>24035</v>
      </c>
      <c r="P119" s="267">
        <f t="shared" ca="1" si="11"/>
        <v>55</v>
      </c>
      <c r="Q119" s="265" t="s">
        <v>5</v>
      </c>
      <c r="R119" s="262">
        <v>44104</v>
      </c>
      <c r="S119" s="265">
        <v>170</v>
      </c>
      <c r="T119" s="265" t="s">
        <v>286</v>
      </c>
      <c r="U119" s="268"/>
      <c r="V119" s="269">
        <f t="shared" ca="1" si="12"/>
        <v>44197</v>
      </c>
      <c r="W119" s="269">
        <f t="shared" ca="1" si="13"/>
        <v>44227</v>
      </c>
      <c r="X119" s="269">
        <f ca="1">MIN(Tableau7[[#This Row],[fin mois]],MAX(Tableau7[[#This Row],[début mois]],Tableau7[[#This Row],[Date Embauche]]))</f>
        <v>44197</v>
      </c>
      <c r="Y119" s="269">
        <f ca="1">MAX(Tableau7[[#This Row],[début mois]],MIN(Tableau7[[#This Row],[fin mois]],Tableau7[[#This Row],[Date Fin de Contrat]]))</f>
        <v>44197</v>
      </c>
      <c r="Z11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19" s="271">
        <f t="shared" si="14"/>
        <v>0</v>
      </c>
    </row>
    <row r="120" spans="1:30" x14ac:dyDescent="0.2">
      <c r="A120" s="262">
        <v>43594</v>
      </c>
      <c r="B120" s="262">
        <v>43646</v>
      </c>
      <c r="C120" s="262">
        <v>43646</v>
      </c>
      <c r="D12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20" s="264" t="s">
        <v>7</v>
      </c>
      <c r="F120" s="265" t="s">
        <v>6</v>
      </c>
      <c r="G120" s="266">
        <v>34.5</v>
      </c>
      <c r="H120" s="264" t="str">
        <f t="shared" ca="1" si="10"/>
        <v xml:space="preserve">0 ans 1m </v>
      </c>
      <c r="I120" s="262"/>
      <c r="J120" s="262" t="s">
        <v>19</v>
      </c>
      <c r="K120" s="262"/>
      <c r="L120" s="264" t="s">
        <v>300</v>
      </c>
      <c r="M120" s="264" t="s">
        <v>420</v>
      </c>
      <c r="N120" s="264" t="str">
        <f t="shared" si="9"/>
        <v>Salarié 119 OPERATRICE</v>
      </c>
      <c r="O120" s="262">
        <v>22979</v>
      </c>
      <c r="P120" s="267">
        <f t="shared" ca="1" si="11"/>
        <v>58</v>
      </c>
      <c r="Q120" s="265" t="s">
        <v>5</v>
      </c>
      <c r="R120" s="262">
        <v>44957</v>
      </c>
      <c r="S120" s="265">
        <v>170</v>
      </c>
      <c r="T120" s="265" t="s">
        <v>286</v>
      </c>
      <c r="U120" s="268"/>
      <c r="V120" s="269">
        <f t="shared" ca="1" si="12"/>
        <v>44197</v>
      </c>
      <c r="W120" s="269">
        <f t="shared" ca="1" si="13"/>
        <v>44227</v>
      </c>
      <c r="X120" s="269">
        <f ca="1">MIN(Tableau7[[#This Row],[fin mois]],MAX(Tableau7[[#This Row],[début mois]],Tableau7[[#This Row],[Date Embauche]]))</f>
        <v>44197</v>
      </c>
      <c r="Y120" s="269">
        <f ca="1">MAX(Tableau7[[#This Row],[début mois]],MIN(Tableau7[[#This Row],[fin mois]],Tableau7[[#This Row],[Date Fin de Contrat]]))</f>
        <v>44197</v>
      </c>
      <c r="Z12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20" s="271">
        <f t="shared" si="14"/>
        <v>0</v>
      </c>
    </row>
    <row r="121" spans="1:30" x14ac:dyDescent="0.2">
      <c r="A121" s="262">
        <v>43594</v>
      </c>
      <c r="B121" s="262">
        <v>43646</v>
      </c>
      <c r="C121" s="262">
        <v>43646</v>
      </c>
      <c r="D12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21" s="264" t="s">
        <v>7</v>
      </c>
      <c r="F121" s="265" t="s">
        <v>6</v>
      </c>
      <c r="G121" s="266">
        <v>34.5</v>
      </c>
      <c r="H121" s="264" t="str">
        <f t="shared" ca="1" si="10"/>
        <v xml:space="preserve">0 ans 1m </v>
      </c>
      <c r="I121" s="262"/>
      <c r="J121" s="262" t="s">
        <v>19</v>
      </c>
      <c r="K121" s="262"/>
      <c r="L121" s="264" t="s">
        <v>300</v>
      </c>
      <c r="M121" s="264" t="s">
        <v>421</v>
      </c>
      <c r="N121" s="264" t="str">
        <f t="shared" si="9"/>
        <v>Salarié 120 OPERATRICE</v>
      </c>
      <c r="O121" s="262">
        <v>22023</v>
      </c>
      <c r="P121" s="267">
        <f t="shared" ca="1" si="11"/>
        <v>60</v>
      </c>
      <c r="Q121" s="265" t="s">
        <v>5</v>
      </c>
      <c r="R121" s="262">
        <v>44074</v>
      </c>
      <c r="S121" s="265">
        <v>170</v>
      </c>
      <c r="T121" s="265" t="s">
        <v>286</v>
      </c>
      <c r="U121" s="268"/>
      <c r="V121" s="269">
        <f t="shared" ca="1" si="12"/>
        <v>44197</v>
      </c>
      <c r="W121" s="269">
        <f t="shared" ca="1" si="13"/>
        <v>44227</v>
      </c>
      <c r="X121" s="269">
        <f ca="1">MIN(Tableau7[[#This Row],[fin mois]],MAX(Tableau7[[#This Row],[début mois]],Tableau7[[#This Row],[Date Embauche]]))</f>
        <v>44197</v>
      </c>
      <c r="Y121" s="269">
        <f ca="1">MAX(Tableau7[[#This Row],[début mois]],MIN(Tableau7[[#This Row],[fin mois]],Tableau7[[#This Row],[Date Fin de Contrat]]))</f>
        <v>44197</v>
      </c>
      <c r="Z12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21" s="271">
        <f t="shared" si="14"/>
        <v>0</v>
      </c>
    </row>
    <row r="122" spans="1:30" x14ac:dyDescent="0.2">
      <c r="A122" s="262">
        <v>43605</v>
      </c>
      <c r="B122" s="262">
        <v>43646</v>
      </c>
      <c r="C122" s="262">
        <v>43646</v>
      </c>
      <c r="D12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22" s="264" t="s">
        <v>7</v>
      </c>
      <c r="F122" s="265" t="s">
        <v>6</v>
      </c>
      <c r="G122" s="266">
        <v>34.5</v>
      </c>
      <c r="H122" s="264" t="str">
        <f t="shared" ca="1" si="10"/>
        <v xml:space="preserve">0 ans 1m </v>
      </c>
      <c r="I122" s="262"/>
      <c r="J122" s="262" t="s">
        <v>19</v>
      </c>
      <c r="K122" s="262"/>
      <c r="L122" s="264" t="s">
        <v>300</v>
      </c>
      <c r="M122" s="264" t="s">
        <v>422</v>
      </c>
      <c r="N122" s="264" t="str">
        <f t="shared" si="9"/>
        <v>Salarié 121 OPERATRICE</v>
      </c>
      <c r="O122" s="262">
        <v>24929</v>
      </c>
      <c r="P122" s="267">
        <f t="shared" ca="1" si="11"/>
        <v>52</v>
      </c>
      <c r="Q122" s="265" t="s">
        <v>9</v>
      </c>
      <c r="R122" s="262" t="s">
        <v>61</v>
      </c>
      <c r="S122" s="265">
        <v>170</v>
      </c>
      <c r="T122" s="265" t="s">
        <v>286</v>
      </c>
      <c r="U122" s="268"/>
      <c r="V122" s="269">
        <f t="shared" ca="1" si="12"/>
        <v>44197</v>
      </c>
      <c r="W122" s="269">
        <f t="shared" ca="1" si="13"/>
        <v>44227</v>
      </c>
      <c r="X122" s="269">
        <f ca="1">MIN(Tableau7[[#This Row],[fin mois]],MAX(Tableau7[[#This Row],[début mois]],Tableau7[[#This Row],[Date Embauche]]))</f>
        <v>44197</v>
      </c>
      <c r="Y122" s="269">
        <f ca="1">MAX(Tableau7[[#This Row],[début mois]],MIN(Tableau7[[#This Row],[fin mois]],Tableau7[[#This Row],[Date Fin de Contrat]]))</f>
        <v>44197</v>
      </c>
      <c r="Z12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22" s="271">
        <f t="shared" si="14"/>
        <v>0</v>
      </c>
    </row>
    <row r="123" spans="1:30" x14ac:dyDescent="0.2">
      <c r="A123" s="262">
        <v>43605</v>
      </c>
      <c r="B123" s="262">
        <v>43646</v>
      </c>
      <c r="C123" s="262">
        <v>43646</v>
      </c>
      <c r="D12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23" s="264" t="s">
        <v>7</v>
      </c>
      <c r="F123" s="265" t="s">
        <v>6</v>
      </c>
      <c r="G123" s="266">
        <v>34.5</v>
      </c>
      <c r="H123" s="264" t="str">
        <f t="shared" ca="1" si="10"/>
        <v xml:space="preserve">0 ans 1m </v>
      </c>
      <c r="I123" s="262"/>
      <c r="J123" s="262" t="s">
        <v>19</v>
      </c>
      <c r="K123" s="262"/>
      <c r="L123" s="264" t="s">
        <v>301</v>
      </c>
      <c r="M123" s="264" t="s">
        <v>423</v>
      </c>
      <c r="N123" s="264" t="str">
        <f t="shared" si="9"/>
        <v>Salarié 122 OPERATEUR</v>
      </c>
      <c r="O123" s="262">
        <v>25932</v>
      </c>
      <c r="P123" s="267">
        <f t="shared" ca="1" si="11"/>
        <v>50</v>
      </c>
      <c r="Q123" s="265" t="s">
        <v>9</v>
      </c>
      <c r="R123" s="262" t="s">
        <v>61</v>
      </c>
      <c r="S123" s="265">
        <v>170</v>
      </c>
      <c r="T123" s="265" t="s">
        <v>285</v>
      </c>
      <c r="U123" s="268"/>
      <c r="V123" s="269">
        <f t="shared" ca="1" si="12"/>
        <v>44197</v>
      </c>
      <c r="W123" s="269">
        <f t="shared" ca="1" si="13"/>
        <v>44227</v>
      </c>
      <c r="X123" s="269">
        <f ca="1">MIN(Tableau7[[#This Row],[fin mois]],MAX(Tableau7[[#This Row],[début mois]],Tableau7[[#This Row],[Date Embauche]]))</f>
        <v>44197</v>
      </c>
      <c r="Y123" s="269">
        <f ca="1">MAX(Tableau7[[#This Row],[début mois]],MIN(Tableau7[[#This Row],[fin mois]],Tableau7[[#This Row],[Date Fin de Contrat]]))</f>
        <v>44197</v>
      </c>
      <c r="Z12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23" s="271">
        <f t="shared" si="14"/>
        <v>0</v>
      </c>
    </row>
    <row r="124" spans="1:30" x14ac:dyDescent="0.2">
      <c r="A124" s="262">
        <v>43605</v>
      </c>
      <c r="B124" s="262">
        <v>43646</v>
      </c>
      <c r="C124" s="262">
        <v>43646</v>
      </c>
      <c r="D12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24" s="264" t="s">
        <v>7</v>
      </c>
      <c r="F124" s="265" t="s">
        <v>6</v>
      </c>
      <c r="G124" s="266">
        <v>34.5</v>
      </c>
      <c r="H124" s="264" t="str">
        <f t="shared" ca="1" si="10"/>
        <v xml:space="preserve">0 ans 1m </v>
      </c>
      <c r="I124" s="262"/>
      <c r="J124" s="262" t="s">
        <v>19</v>
      </c>
      <c r="K124" s="262"/>
      <c r="L124" s="264" t="s">
        <v>300</v>
      </c>
      <c r="M124" s="264" t="s">
        <v>424</v>
      </c>
      <c r="N124" s="264" t="str">
        <f t="shared" si="9"/>
        <v>Salarié 123 OPERATRICE</v>
      </c>
      <c r="O124" s="262">
        <v>22291</v>
      </c>
      <c r="P124" s="267">
        <f t="shared" ca="1" si="11"/>
        <v>60</v>
      </c>
      <c r="Q124" s="265" t="s">
        <v>9</v>
      </c>
      <c r="R124" s="262" t="s">
        <v>61</v>
      </c>
      <c r="S124" s="265">
        <v>170</v>
      </c>
      <c r="T124" s="265" t="s">
        <v>286</v>
      </c>
      <c r="U124" s="268"/>
      <c r="V124" s="269">
        <f t="shared" ca="1" si="12"/>
        <v>44197</v>
      </c>
      <c r="W124" s="269">
        <f t="shared" ca="1" si="13"/>
        <v>44227</v>
      </c>
      <c r="X124" s="269">
        <f ca="1">MIN(Tableau7[[#This Row],[fin mois]],MAX(Tableau7[[#This Row],[début mois]],Tableau7[[#This Row],[Date Embauche]]))</f>
        <v>44197</v>
      </c>
      <c r="Y124" s="269">
        <f ca="1">MAX(Tableau7[[#This Row],[début mois]],MIN(Tableau7[[#This Row],[fin mois]],Tableau7[[#This Row],[Date Fin de Contrat]]))</f>
        <v>44197</v>
      </c>
      <c r="Z12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24" s="271">
        <f t="shared" si="14"/>
        <v>0</v>
      </c>
    </row>
    <row r="125" spans="1:30" x14ac:dyDescent="0.2">
      <c r="A125" s="262">
        <v>43607</v>
      </c>
      <c r="B125" s="262">
        <v>43646</v>
      </c>
      <c r="C125" s="262">
        <v>43646</v>
      </c>
      <c r="D12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25" s="264" t="s">
        <v>7</v>
      </c>
      <c r="F125" s="265" t="s">
        <v>6</v>
      </c>
      <c r="G125" s="266">
        <v>34.5</v>
      </c>
      <c r="H125" s="264" t="str">
        <f t="shared" ca="1" si="10"/>
        <v xml:space="preserve">0 ans 1m </v>
      </c>
      <c r="I125" s="262"/>
      <c r="J125" s="262" t="s">
        <v>19</v>
      </c>
      <c r="K125" s="262"/>
      <c r="L125" s="264" t="s">
        <v>300</v>
      </c>
      <c r="M125" s="264" t="s">
        <v>425</v>
      </c>
      <c r="N125" s="264" t="str">
        <f t="shared" si="9"/>
        <v>Salarié 124 OPERATRICE</v>
      </c>
      <c r="O125" s="262">
        <v>27296</v>
      </c>
      <c r="P125" s="267">
        <f t="shared" ca="1" si="11"/>
        <v>46</v>
      </c>
      <c r="Q125" s="265" t="s">
        <v>9</v>
      </c>
      <c r="R125" s="262" t="s">
        <v>61</v>
      </c>
      <c r="S125" s="265">
        <v>170</v>
      </c>
      <c r="T125" s="265" t="s">
        <v>286</v>
      </c>
      <c r="U125" s="268"/>
      <c r="V125" s="269">
        <f t="shared" ca="1" si="12"/>
        <v>44197</v>
      </c>
      <c r="W125" s="269">
        <f t="shared" ca="1" si="13"/>
        <v>44227</v>
      </c>
      <c r="X125" s="269">
        <f ca="1">MIN(Tableau7[[#This Row],[fin mois]],MAX(Tableau7[[#This Row],[début mois]],Tableau7[[#This Row],[Date Embauche]]))</f>
        <v>44197</v>
      </c>
      <c r="Y125" s="269">
        <f ca="1">MAX(Tableau7[[#This Row],[début mois]],MIN(Tableau7[[#This Row],[fin mois]],Tableau7[[#This Row],[Date Fin de Contrat]]))</f>
        <v>44197</v>
      </c>
      <c r="Z12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25" s="271">
        <f t="shared" si="14"/>
        <v>0</v>
      </c>
    </row>
    <row r="126" spans="1:30" x14ac:dyDescent="0.2">
      <c r="A126" s="262">
        <v>43612</v>
      </c>
      <c r="B126" s="262">
        <v>43646</v>
      </c>
      <c r="C126" s="262">
        <v>43646</v>
      </c>
      <c r="D12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26" s="264" t="s">
        <v>7</v>
      </c>
      <c r="F126" s="265" t="s">
        <v>6</v>
      </c>
      <c r="G126" s="266">
        <v>34.5</v>
      </c>
      <c r="H126" s="264" t="str">
        <f t="shared" ca="1" si="10"/>
        <v xml:space="preserve">0 ans 1m </v>
      </c>
      <c r="I126" s="262"/>
      <c r="J126" s="262" t="s">
        <v>19</v>
      </c>
      <c r="K126" s="262"/>
      <c r="L126" s="264" t="s">
        <v>300</v>
      </c>
      <c r="M126" s="264" t="s">
        <v>426</v>
      </c>
      <c r="N126" s="264" t="str">
        <f t="shared" si="9"/>
        <v>Salarié 125 OPERATRICE</v>
      </c>
      <c r="O126" s="262">
        <v>24205</v>
      </c>
      <c r="P126" s="267">
        <f t="shared" ca="1" si="11"/>
        <v>54</v>
      </c>
      <c r="Q126" s="265" t="s">
        <v>9</v>
      </c>
      <c r="R126" s="262" t="s">
        <v>61</v>
      </c>
      <c r="S126" s="265">
        <v>170</v>
      </c>
      <c r="T126" s="265" t="s">
        <v>286</v>
      </c>
      <c r="U126" s="268"/>
      <c r="V126" s="269">
        <f t="shared" ca="1" si="12"/>
        <v>44197</v>
      </c>
      <c r="W126" s="269">
        <f t="shared" ca="1" si="13"/>
        <v>44227</v>
      </c>
      <c r="X126" s="269">
        <f ca="1">MIN(Tableau7[[#This Row],[fin mois]],MAX(Tableau7[[#This Row],[début mois]],Tableau7[[#This Row],[Date Embauche]]))</f>
        <v>44197</v>
      </c>
      <c r="Y126" s="269">
        <f ca="1">MAX(Tableau7[[#This Row],[début mois]],MIN(Tableau7[[#This Row],[fin mois]],Tableau7[[#This Row],[Date Fin de Contrat]]))</f>
        <v>44197</v>
      </c>
      <c r="Z12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26" s="271">
        <f t="shared" si="14"/>
        <v>0</v>
      </c>
    </row>
    <row r="127" spans="1:30" x14ac:dyDescent="0.2">
      <c r="A127" s="262">
        <v>43612</v>
      </c>
      <c r="B127" s="262">
        <v>43646</v>
      </c>
      <c r="C127" s="262">
        <v>43646</v>
      </c>
      <c r="D12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27" s="264" t="s">
        <v>7</v>
      </c>
      <c r="F127" s="265" t="s">
        <v>6</v>
      </c>
      <c r="G127" s="266">
        <v>34.5</v>
      </c>
      <c r="H127" s="264" t="str">
        <f t="shared" ca="1" si="10"/>
        <v xml:space="preserve">0 ans 1m </v>
      </c>
      <c r="I127" s="262"/>
      <c r="J127" s="262" t="s">
        <v>19</v>
      </c>
      <c r="K127" s="262"/>
      <c r="L127" s="264" t="s">
        <v>300</v>
      </c>
      <c r="M127" s="264" t="s">
        <v>427</v>
      </c>
      <c r="N127" s="264" t="str">
        <f t="shared" si="9"/>
        <v>Salarié 126 OPERATRICE</v>
      </c>
      <c r="O127" s="262">
        <v>34256</v>
      </c>
      <c r="P127" s="267">
        <f t="shared" ca="1" si="11"/>
        <v>27</v>
      </c>
      <c r="Q127" s="265" t="s">
        <v>9</v>
      </c>
      <c r="R127" s="262" t="s">
        <v>61</v>
      </c>
      <c r="S127" s="265">
        <v>170</v>
      </c>
      <c r="T127" s="265" t="s">
        <v>286</v>
      </c>
      <c r="U127" s="268"/>
      <c r="V127" s="269">
        <f t="shared" ca="1" si="12"/>
        <v>44197</v>
      </c>
      <c r="W127" s="269">
        <f t="shared" ca="1" si="13"/>
        <v>44227</v>
      </c>
      <c r="X127" s="269">
        <f ca="1">MIN(Tableau7[[#This Row],[fin mois]],MAX(Tableau7[[#This Row],[début mois]],Tableau7[[#This Row],[Date Embauche]]))</f>
        <v>44197</v>
      </c>
      <c r="Y127" s="269">
        <f ca="1">MAX(Tableau7[[#This Row],[début mois]],MIN(Tableau7[[#This Row],[fin mois]],Tableau7[[#This Row],[Date Fin de Contrat]]))</f>
        <v>44197</v>
      </c>
      <c r="Z12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27" s="271">
        <f t="shared" si="14"/>
        <v>0</v>
      </c>
    </row>
    <row r="128" spans="1:30" x14ac:dyDescent="0.2">
      <c r="A128" s="262">
        <v>43612</v>
      </c>
      <c r="B128" s="262">
        <v>43646</v>
      </c>
      <c r="C128" s="262">
        <v>43646</v>
      </c>
      <c r="D12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28" s="264" t="s">
        <v>7</v>
      </c>
      <c r="F128" s="265" t="s">
        <v>6</v>
      </c>
      <c r="G128" s="266">
        <v>34.5</v>
      </c>
      <c r="H128" s="264" t="str">
        <f t="shared" ca="1" si="10"/>
        <v xml:space="preserve">0 ans 1m </v>
      </c>
      <c r="I128" s="262"/>
      <c r="J128" s="262" t="s">
        <v>19</v>
      </c>
      <c r="K128" s="262"/>
      <c r="L128" s="264" t="s">
        <v>301</v>
      </c>
      <c r="M128" s="264" t="s">
        <v>428</v>
      </c>
      <c r="N128" s="264" t="str">
        <f t="shared" si="9"/>
        <v>Salarié 127 OPERATEUR</v>
      </c>
      <c r="O128" s="262">
        <v>22869</v>
      </c>
      <c r="P128" s="267">
        <f t="shared" ca="1" si="11"/>
        <v>58</v>
      </c>
      <c r="Q128" s="265" t="s">
        <v>5</v>
      </c>
      <c r="R128" s="262">
        <v>45291</v>
      </c>
      <c r="S128" s="265">
        <v>170</v>
      </c>
      <c r="T128" s="265" t="s">
        <v>285</v>
      </c>
      <c r="U128" s="268"/>
      <c r="V128" s="269">
        <f t="shared" ca="1" si="12"/>
        <v>44197</v>
      </c>
      <c r="W128" s="269">
        <f t="shared" ca="1" si="13"/>
        <v>44227</v>
      </c>
      <c r="X128" s="269">
        <f ca="1">MIN(Tableau7[[#This Row],[fin mois]],MAX(Tableau7[[#This Row],[début mois]],Tableau7[[#This Row],[Date Embauche]]))</f>
        <v>44197</v>
      </c>
      <c r="Y128" s="269">
        <f ca="1">MAX(Tableau7[[#This Row],[début mois]],MIN(Tableau7[[#This Row],[fin mois]],Tableau7[[#This Row],[Date Fin de Contrat]]))</f>
        <v>44197</v>
      </c>
      <c r="Z12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28" s="271">
        <f t="shared" si="14"/>
        <v>0</v>
      </c>
    </row>
    <row r="129" spans="1:30" x14ac:dyDescent="0.2">
      <c r="A129" s="262">
        <v>43619</v>
      </c>
      <c r="B129" s="262">
        <v>43921</v>
      </c>
      <c r="C129" s="262">
        <v>43921</v>
      </c>
      <c r="D12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129" s="264" t="s">
        <v>7</v>
      </c>
      <c r="F129" s="265" t="s">
        <v>6</v>
      </c>
      <c r="G129" s="266">
        <v>34.5</v>
      </c>
      <c r="H129" s="264" t="str">
        <f t="shared" ca="1" si="10"/>
        <v xml:space="preserve">0 ans 9m </v>
      </c>
      <c r="I129" s="262">
        <v>43698</v>
      </c>
      <c r="J129" s="262" t="s">
        <v>27</v>
      </c>
      <c r="K129" s="262"/>
      <c r="L129" s="264" t="s">
        <v>138</v>
      </c>
      <c r="M129" s="264" t="s">
        <v>429</v>
      </c>
      <c r="N129" s="264" t="str">
        <f t="shared" si="9"/>
        <v>Salarié 128 Eliseah</v>
      </c>
      <c r="O129" s="262">
        <v>34721</v>
      </c>
      <c r="P129" s="267">
        <f t="shared" ca="1" si="11"/>
        <v>25</v>
      </c>
      <c r="Q129" s="265" t="s">
        <v>9</v>
      </c>
      <c r="R129" s="262" t="s">
        <v>61</v>
      </c>
      <c r="S129" s="265">
        <v>215</v>
      </c>
      <c r="T129" s="265"/>
      <c r="U129" s="268"/>
      <c r="V129" s="269">
        <f t="shared" ca="1" si="12"/>
        <v>44197</v>
      </c>
      <c r="W129" s="269">
        <f t="shared" ca="1" si="13"/>
        <v>44227</v>
      </c>
      <c r="X129" s="269">
        <f ca="1">MIN(Tableau7[[#This Row],[fin mois]],MAX(Tableau7[[#This Row],[début mois]],Tableau7[[#This Row],[Date Embauche]]))</f>
        <v>44197</v>
      </c>
      <c r="Y129" s="269">
        <f ca="1">MAX(Tableau7[[#This Row],[début mois]],MIN(Tableau7[[#This Row],[fin mois]],Tableau7[[#This Row],[Date Fin de Contrat]]))</f>
        <v>44197</v>
      </c>
      <c r="Z12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29" s="271">
        <f t="shared" si="14"/>
        <v>1</v>
      </c>
    </row>
    <row r="130" spans="1:30" x14ac:dyDescent="0.2">
      <c r="A130" s="262">
        <v>43619</v>
      </c>
      <c r="B130" s="262"/>
      <c r="C130" s="262"/>
      <c r="D13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130" s="264"/>
      <c r="F130" s="265" t="s">
        <v>17</v>
      </c>
      <c r="G130" s="266">
        <v>34.5</v>
      </c>
      <c r="H130" s="264" t="str">
        <f t="shared" ca="1" si="10"/>
        <v xml:space="preserve">1 ans 7m </v>
      </c>
      <c r="I130" s="262">
        <v>43761</v>
      </c>
      <c r="J130" s="262" t="s">
        <v>19</v>
      </c>
      <c r="K130" s="262" t="s">
        <v>282</v>
      </c>
      <c r="L130" s="264" t="s">
        <v>300</v>
      </c>
      <c r="M130" s="264" t="s">
        <v>430</v>
      </c>
      <c r="N130" s="264" t="str">
        <f t="shared" ref="N130:N193" si="15">M130&amp;" "&amp;L130</f>
        <v>Salarié 129 OPERATRICE</v>
      </c>
      <c r="O130" s="262">
        <v>27477</v>
      </c>
      <c r="P130" s="267">
        <f t="shared" ca="1" si="11"/>
        <v>45</v>
      </c>
      <c r="Q130" s="265" t="s">
        <v>9</v>
      </c>
      <c r="R130" s="262" t="s">
        <v>61</v>
      </c>
      <c r="S130" s="265">
        <v>170</v>
      </c>
      <c r="T130" s="265" t="s">
        <v>286</v>
      </c>
      <c r="U130" s="268"/>
      <c r="V130" s="269">
        <f t="shared" ca="1" si="12"/>
        <v>44197</v>
      </c>
      <c r="W130" s="269">
        <f t="shared" ca="1" si="13"/>
        <v>44227</v>
      </c>
      <c r="X130" s="269">
        <f ca="1">MIN(Tableau7[[#This Row],[fin mois]],MAX(Tableau7[[#This Row],[début mois]],Tableau7[[#This Row],[Date Embauche]]))</f>
        <v>44197</v>
      </c>
      <c r="Y130" s="269">
        <f ca="1">MAX(Tableau7[[#This Row],[début mois]],MIN(Tableau7[[#This Row],[fin mois]],Tableau7[[#This Row],[Date Fin de Contrat]]))</f>
        <v>44227</v>
      </c>
      <c r="Z13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30" s="271">
        <f t="shared" si="14"/>
        <v>1</v>
      </c>
    </row>
    <row r="131" spans="1:30" x14ac:dyDescent="0.2">
      <c r="A131" s="262">
        <v>43647</v>
      </c>
      <c r="B131" s="262">
        <v>44009</v>
      </c>
      <c r="C131" s="262">
        <v>44009</v>
      </c>
      <c r="D13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131" s="264" t="s">
        <v>26</v>
      </c>
      <c r="F131" s="265" t="s">
        <v>17</v>
      </c>
      <c r="G131" s="266">
        <v>34.5</v>
      </c>
      <c r="H131" s="264" t="str">
        <f t="shared" ref="H131:H194" ca="1" si="16">DATEDIF(A131,IF(C131&lt;&gt;"",C131,TODAY()),"y") &amp; " ans " &amp; DATEDIF(A131,IF(C131&lt;&gt;"",C131,TODAY()),"ym") &amp; "m "</f>
        <v xml:space="preserve">0 ans 11m </v>
      </c>
      <c r="I131" s="262">
        <v>43742</v>
      </c>
      <c r="J131" s="262" t="s">
        <v>19</v>
      </c>
      <c r="K131" s="262"/>
      <c r="L131" s="264" t="s">
        <v>300</v>
      </c>
      <c r="M131" s="264" t="s">
        <v>431</v>
      </c>
      <c r="N131" s="264" t="str">
        <f t="shared" si="15"/>
        <v>Salarié 130 OPERATRICE</v>
      </c>
      <c r="O131" s="262">
        <v>34090</v>
      </c>
      <c r="P131" s="267">
        <f t="shared" ref="P131:P194" ca="1" si="17">DATEDIF(O131,TODAY(),"Y")</f>
        <v>27</v>
      </c>
      <c r="Q131" s="265" t="s">
        <v>5</v>
      </c>
      <c r="R131" s="262">
        <v>44439</v>
      </c>
      <c r="S131" s="265">
        <v>170</v>
      </c>
      <c r="T131" s="265" t="s">
        <v>286</v>
      </c>
      <c r="U131" s="268"/>
      <c r="V131" s="269">
        <f t="shared" ref="V131:V194" ca="1" si="18">(EOMONTH(TODAY(),-1)+1)</f>
        <v>44197</v>
      </c>
      <c r="W131" s="269">
        <f t="shared" ref="W131:W194" ca="1" si="19">EOMONTH(TODAY(),0)</f>
        <v>44227</v>
      </c>
      <c r="X131" s="269">
        <f ca="1">MIN(Tableau7[[#This Row],[fin mois]],MAX(Tableau7[[#This Row],[début mois]],Tableau7[[#This Row],[Date Embauche]]))</f>
        <v>44197</v>
      </c>
      <c r="Y131" s="269">
        <f ca="1">MAX(Tableau7[[#This Row],[début mois]],MIN(Tableau7[[#This Row],[fin mois]],Tableau7[[#This Row],[Date Fin de Contrat]]))</f>
        <v>44197</v>
      </c>
      <c r="Z13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31" s="271">
        <f t="shared" ref="AD131:AD194" si="20">--AND(A131&lt;=AD$1,OR(ISBLANK(B131),B131&gt;=AD$1),OR(ISBLANK(C131),C131&gt;=AD$1))</f>
        <v>1</v>
      </c>
    </row>
    <row r="132" spans="1:30" x14ac:dyDescent="0.2">
      <c r="A132" s="262">
        <v>43661</v>
      </c>
      <c r="B132" s="262">
        <v>43783</v>
      </c>
      <c r="C132" s="262">
        <v>43783</v>
      </c>
      <c r="D13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132" s="264" t="s">
        <v>7</v>
      </c>
      <c r="F132" s="265" t="s">
        <v>10</v>
      </c>
      <c r="G132" s="266">
        <v>34.5</v>
      </c>
      <c r="H132" s="264" t="str">
        <f t="shared" ca="1" si="16"/>
        <v xml:space="preserve">0 ans 3m </v>
      </c>
      <c r="I132" s="262" t="s">
        <v>129</v>
      </c>
      <c r="J132" s="262" t="s">
        <v>19</v>
      </c>
      <c r="K132" s="262"/>
      <c r="L132" s="264" t="s">
        <v>301</v>
      </c>
      <c r="M132" s="264" t="s">
        <v>432</v>
      </c>
      <c r="N132" s="264" t="str">
        <f t="shared" si="15"/>
        <v>Salarié 131 OPERATEUR</v>
      </c>
      <c r="O132" s="262">
        <v>21712</v>
      </c>
      <c r="P132" s="267">
        <f t="shared" ca="1" si="17"/>
        <v>61</v>
      </c>
      <c r="Q132" s="265" t="s">
        <v>5</v>
      </c>
      <c r="R132" s="262">
        <v>44165</v>
      </c>
      <c r="S132" s="265">
        <v>170</v>
      </c>
      <c r="T132" s="265" t="s">
        <v>285</v>
      </c>
      <c r="U132" s="268"/>
      <c r="V132" s="269">
        <f t="shared" ca="1" si="18"/>
        <v>44197</v>
      </c>
      <c r="W132" s="269">
        <f t="shared" ca="1" si="19"/>
        <v>44227</v>
      </c>
      <c r="X132" s="269">
        <f ca="1">MIN(Tableau7[[#This Row],[fin mois]],MAX(Tableau7[[#This Row],[début mois]],Tableau7[[#This Row],[Date Embauche]]))</f>
        <v>44197</v>
      </c>
      <c r="Y132" s="269">
        <f ca="1">MAX(Tableau7[[#This Row],[début mois]],MIN(Tableau7[[#This Row],[fin mois]],Tableau7[[#This Row],[Date Fin de Contrat]]))</f>
        <v>44197</v>
      </c>
      <c r="Z13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32" s="271">
        <f t="shared" si="20"/>
        <v>1</v>
      </c>
    </row>
    <row r="133" spans="1:30" x14ac:dyDescent="0.2">
      <c r="A133" s="262">
        <v>43663</v>
      </c>
      <c r="B133" s="262">
        <v>43686</v>
      </c>
      <c r="C133" s="262">
        <v>43686</v>
      </c>
      <c r="D13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33" s="264" t="s">
        <v>11</v>
      </c>
      <c r="F133" s="265" t="s">
        <v>10</v>
      </c>
      <c r="G133" s="266">
        <v>34.5</v>
      </c>
      <c r="H133" s="264" t="str">
        <f t="shared" ca="1" si="16"/>
        <v xml:space="preserve">0 ans 0m </v>
      </c>
      <c r="I133" s="262"/>
      <c r="J133" s="262" t="s">
        <v>22</v>
      </c>
      <c r="K133" s="262"/>
      <c r="L133" s="264" t="s">
        <v>300</v>
      </c>
      <c r="M133" s="264" t="s">
        <v>433</v>
      </c>
      <c r="N133" s="264" t="str">
        <f t="shared" si="15"/>
        <v>Salarié 132 OPERATRICE</v>
      </c>
      <c r="O133" s="262">
        <v>26375</v>
      </c>
      <c r="P133" s="267">
        <f t="shared" ca="1" si="17"/>
        <v>48</v>
      </c>
      <c r="Q133" s="265" t="s">
        <v>5</v>
      </c>
      <c r="R133" s="262">
        <v>45351</v>
      </c>
      <c r="S133" s="265">
        <v>170</v>
      </c>
      <c r="T133" s="265" t="s">
        <v>286</v>
      </c>
      <c r="U133" s="268"/>
      <c r="V133" s="269">
        <f t="shared" ca="1" si="18"/>
        <v>44197</v>
      </c>
      <c r="W133" s="269">
        <f t="shared" ca="1" si="19"/>
        <v>44227</v>
      </c>
      <c r="X133" s="269">
        <f ca="1">MIN(Tableau7[[#This Row],[fin mois]],MAX(Tableau7[[#This Row],[début mois]],Tableau7[[#This Row],[Date Embauche]]))</f>
        <v>44197</v>
      </c>
      <c r="Y133" s="269">
        <f ca="1">MAX(Tableau7[[#This Row],[début mois]],MIN(Tableau7[[#This Row],[fin mois]],Tableau7[[#This Row],[Date Fin de Contrat]]))</f>
        <v>44197</v>
      </c>
      <c r="Z13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33" s="271">
        <f t="shared" si="20"/>
        <v>0</v>
      </c>
    </row>
    <row r="134" spans="1:30" x14ac:dyDescent="0.2">
      <c r="A134" s="262">
        <v>43670</v>
      </c>
      <c r="B134" s="262"/>
      <c r="C134" s="262"/>
      <c r="D13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134" s="264"/>
      <c r="F134" s="265" t="s">
        <v>17</v>
      </c>
      <c r="G134" s="266">
        <v>34.5</v>
      </c>
      <c r="H134" s="264" t="str">
        <f t="shared" ca="1" si="16"/>
        <v xml:space="preserve">1 ans 5m </v>
      </c>
      <c r="I134" s="262" t="s">
        <v>139</v>
      </c>
      <c r="J134" s="262" t="s">
        <v>19</v>
      </c>
      <c r="K134" s="262" t="s">
        <v>282</v>
      </c>
      <c r="L134" s="264" t="s">
        <v>300</v>
      </c>
      <c r="M134" s="264" t="s">
        <v>434</v>
      </c>
      <c r="N134" s="264" t="str">
        <f t="shared" si="15"/>
        <v>Salarié 133 OPERATRICE</v>
      </c>
      <c r="O134" s="262">
        <v>33550</v>
      </c>
      <c r="P134" s="267">
        <f t="shared" ca="1" si="17"/>
        <v>29</v>
      </c>
      <c r="Q134" s="265" t="s">
        <v>5</v>
      </c>
      <c r="R134" s="262">
        <v>44530</v>
      </c>
      <c r="S134" s="265">
        <v>170</v>
      </c>
      <c r="T134" s="265" t="s">
        <v>286</v>
      </c>
      <c r="U134" s="268"/>
      <c r="V134" s="269">
        <f t="shared" ca="1" si="18"/>
        <v>44197</v>
      </c>
      <c r="W134" s="269">
        <f t="shared" ca="1" si="19"/>
        <v>44227</v>
      </c>
      <c r="X134" s="269">
        <f ca="1">MIN(Tableau7[[#This Row],[fin mois]],MAX(Tableau7[[#This Row],[début mois]],Tableau7[[#This Row],[Date Embauche]]))</f>
        <v>44197</v>
      </c>
      <c r="Y134" s="269">
        <f ca="1">MAX(Tableau7[[#This Row],[début mois]],MIN(Tableau7[[#This Row],[fin mois]],Tableau7[[#This Row],[Date Fin de Contrat]]))</f>
        <v>44227</v>
      </c>
      <c r="Z13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34" s="271">
        <f t="shared" si="20"/>
        <v>1</v>
      </c>
    </row>
    <row r="135" spans="1:30" x14ac:dyDescent="0.2">
      <c r="A135" s="262">
        <v>43726</v>
      </c>
      <c r="B135" s="262">
        <v>44103</v>
      </c>
      <c r="C135" s="262">
        <v>44103</v>
      </c>
      <c r="D13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135" s="264" t="s">
        <v>26</v>
      </c>
      <c r="F135" s="265" t="s">
        <v>17</v>
      </c>
      <c r="G135" s="266">
        <v>34.5</v>
      </c>
      <c r="H135" s="264" t="str">
        <f t="shared" ca="1" si="16"/>
        <v xml:space="preserve">1 ans 0m </v>
      </c>
      <c r="I135" s="262">
        <v>43738</v>
      </c>
      <c r="J135" s="262" t="s">
        <v>19</v>
      </c>
      <c r="K135" s="262"/>
      <c r="L135" s="264" t="s">
        <v>301</v>
      </c>
      <c r="M135" s="264" t="s">
        <v>435</v>
      </c>
      <c r="N135" s="264" t="str">
        <f t="shared" si="15"/>
        <v>Salarié 134 OPERATEUR</v>
      </c>
      <c r="O135" s="262">
        <v>33900</v>
      </c>
      <c r="P135" s="267">
        <f t="shared" ca="1" si="17"/>
        <v>28</v>
      </c>
      <c r="Q135" s="265" t="s">
        <v>5</v>
      </c>
      <c r="R135" s="262">
        <v>44286</v>
      </c>
      <c r="S135" s="265">
        <v>170</v>
      </c>
      <c r="T135" s="265" t="s">
        <v>285</v>
      </c>
      <c r="U135" s="268"/>
      <c r="V135" s="269">
        <f t="shared" ca="1" si="18"/>
        <v>44197</v>
      </c>
      <c r="W135" s="269">
        <f t="shared" ca="1" si="19"/>
        <v>44227</v>
      </c>
      <c r="X135" s="269">
        <f ca="1">MIN(Tableau7[[#This Row],[fin mois]],MAX(Tableau7[[#This Row],[début mois]],Tableau7[[#This Row],[Date Embauche]]))</f>
        <v>44197</v>
      </c>
      <c r="Y135" s="269">
        <f ca="1">MAX(Tableau7[[#This Row],[début mois]],MIN(Tableau7[[#This Row],[fin mois]],Tableau7[[#This Row],[Date Fin de Contrat]]))</f>
        <v>44197</v>
      </c>
      <c r="Z13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35" s="271">
        <f t="shared" si="20"/>
        <v>1</v>
      </c>
    </row>
    <row r="136" spans="1:30" x14ac:dyDescent="0.2">
      <c r="A136" s="262">
        <v>43739</v>
      </c>
      <c r="B136" s="262"/>
      <c r="C136" s="262"/>
      <c r="D13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136" s="264"/>
      <c r="F136" s="265" t="s">
        <v>13</v>
      </c>
      <c r="G136" s="266">
        <v>34.5</v>
      </c>
      <c r="H136" s="264" t="str">
        <f t="shared" ca="1" si="16"/>
        <v xml:space="preserve">1 ans 3m </v>
      </c>
      <c r="I136" s="262" t="s">
        <v>140</v>
      </c>
      <c r="J136" s="262" t="s">
        <v>22</v>
      </c>
      <c r="K136" s="262" t="s">
        <v>280</v>
      </c>
      <c r="L136" s="264" t="s">
        <v>300</v>
      </c>
      <c r="M136" s="264" t="s">
        <v>436</v>
      </c>
      <c r="N136" s="264" t="str">
        <f t="shared" si="15"/>
        <v>Salarié 135 OPERATRICE</v>
      </c>
      <c r="O136" s="262">
        <v>24957</v>
      </c>
      <c r="P136" s="267">
        <f t="shared" ca="1" si="17"/>
        <v>52</v>
      </c>
      <c r="Q136" s="265" t="s">
        <v>5</v>
      </c>
      <c r="R136" s="262">
        <v>47664</v>
      </c>
      <c r="S136" s="265">
        <v>170</v>
      </c>
      <c r="T136" s="265" t="s">
        <v>286</v>
      </c>
      <c r="U136" s="268"/>
      <c r="V136" s="269">
        <f t="shared" ca="1" si="18"/>
        <v>44197</v>
      </c>
      <c r="W136" s="269">
        <f t="shared" ca="1" si="19"/>
        <v>44227</v>
      </c>
      <c r="X136" s="269">
        <f ca="1">MIN(Tableau7[[#This Row],[fin mois]],MAX(Tableau7[[#This Row],[début mois]],Tableau7[[#This Row],[Date Embauche]]))</f>
        <v>44197</v>
      </c>
      <c r="Y136" s="269">
        <f ca="1">MAX(Tableau7[[#This Row],[début mois]],MIN(Tableau7[[#This Row],[fin mois]],Tableau7[[#This Row],[Date Fin de Contrat]]))</f>
        <v>44227</v>
      </c>
      <c r="Z13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36" s="271">
        <f t="shared" si="20"/>
        <v>1</v>
      </c>
    </row>
    <row r="137" spans="1:30" x14ac:dyDescent="0.2">
      <c r="A137" s="262">
        <v>43739</v>
      </c>
      <c r="B137" s="262"/>
      <c r="C137" s="262"/>
      <c r="D13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137" s="264"/>
      <c r="F137" s="265" t="s">
        <v>13</v>
      </c>
      <c r="G137" s="266">
        <v>34.5</v>
      </c>
      <c r="H137" s="264" t="str">
        <f t="shared" ca="1" si="16"/>
        <v xml:space="preserve">1 ans 3m </v>
      </c>
      <c r="I137" s="262" t="s">
        <v>141</v>
      </c>
      <c r="J137" s="262" t="s">
        <v>22</v>
      </c>
      <c r="K137" s="262" t="s">
        <v>279</v>
      </c>
      <c r="L137" s="264" t="s">
        <v>300</v>
      </c>
      <c r="M137" s="264" t="s">
        <v>437</v>
      </c>
      <c r="N137" s="264" t="str">
        <f t="shared" si="15"/>
        <v>Salarié 136 OPERATRICE</v>
      </c>
      <c r="O137" s="262">
        <v>26375</v>
      </c>
      <c r="P137" s="267">
        <f t="shared" ca="1" si="17"/>
        <v>48</v>
      </c>
      <c r="Q137" s="265" t="s">
        <v>5</v>
      </c>
      <c r="R137" s="262">
        <v>45351</v>
      </c>
      <c r="S137" s="265">
        <v>170</v>
      </c>
      <c r="T137" s="265" t="s">
        <v>286</v>
      </c>
      <c r="U137" s="268"/>
      <c r="V137" s="269">
        <f t="shared" ca="1" si="18"/>
        <v>44197</v>
      </c>
      <c r="W137" s="269">
        <f t="shared" ca="1" si="19"/>
        <v>44227</v>
      </c>
      <c r="X137" s="269">
        <f ca="1">MIN(Tableau7[[#This Row],[fin mois]],MAX(Tableau7[[#This Row],[début mois]],Tableau7[[#This Row],[Date Embauche]]))</f>
        <v>44197</v>
      </c>
      <c r="Y137" s="269">
        <f ca="1">MAX(Tableau7[[#This Row],[début mois]],MIN(Tableau7[[#This Row],[fin mois]],Tableau7[[#This Row],[Date Fin de Contrat]]))</f>
        <v>44227</v>
      </c>
      <c r="Z13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37" s="271">
        <f t="shared" si="20"/>
        <v>1</v>
      </c>
    </row>
    <row r="138" spans="1:30" x14ac:dyDescent="0.2">
      <c r="A138" s="262">
        <v>43745</v>
      </c>
      <c r="B138" s="262">
        <v>43756</v>
      </c>
      <c r="C138" s="262">
        <v>43756</v>
      </c>
      <c r="D13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38" s="264" t="s">
        <v>28</v>
      </c>
      <c r="F138" s="265" t="s">
        <v>17</v>
      </c>
      <c r="G138" s="266">
        <v>34.5</v>
      </c>
      <c r="H138" s="264" t="str">
        <f t="shared" ca="1" si="16"/>
        <v xml:space="preserve">0 ans 0m </v>
      </c>
      <c r="I138" s="262"/>
      <c r="J138" s="262" t="s">
        <v>19</v>
      </c>
      <c r="K138" s="262"/>
      <c r="L138" s="264" t="s">
        <v>300</v>
      </c>
      <c r="M138" s="264" t="s">
        <v>438</v>
      </c>
      <c r="N138" s="264" t="str">
        <f t="shared" si="15"/>
        <v>Salarié 137 OPERATRICE</v>
      </c>
      <c r="O138" s="262">
        <v>28116</v>
      </c>
      <c r="P138" s="267">
        <f t="shared" ca="1" si="17"/>
        <v>44</v>
      </c>
      <c r="Q138" s="265" t="s">
        <v>9</v>
      </c>
      <c r="R138" s="262" t="s">
        <v>61</v>
      </c>
      <c r="S138" s="265">
        <v>170</v>
      </c>
      <c r="T138" s="265" t="s">
        <v>286</v>
      </c>
      <c r="U138" s="268"/>
      <c r="V138" s="269">
        <f t="shared" ca="1" si="18"/>
        <v>44197</v>
      </c>
      <c r="W138" s="269">
        <f t="shared" ca="1" si="19"/>
        <v>44227</v>
      </c>
      <c r="X138" s="269">
        <f ca="1">MIN(Tableau7[[#This Row],[fin mois]],MAX(Tableau7[[#This Row],[début mois]],Tableau7[[#This Row],[Date Embauche]]))</f>
        <v>44197</v>
      </c>
      <c r="Y138" s="269">
        <f ca="1">MAX(Tableau7[[#This Row],[début mois]],MIN(Tableau7[[#This Row],[fin mois]],Tableau7[[#This Row],[Date Fin de Contrat]]))</f>
        <v>44197</v>
      </c>
      <c r="Z13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38" s="271">
        <f t="shared" si="20"/>
        <v>0</v>
      </c>
    </row>
    <row r="139" spans="1:30" x14ac:dyDescent="0.2">
      <c r="A139" s="262">
        <v>43745</v>
      </c>
      <c r="B139" s="262"/>
      <c r="C139" s="262"/>
      <c r="D13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139" s="264"/>
      <c r="F139" s="265" t="s">
        <v>17</v>
      </c>
      <c r="G139" s="266">
        <v>34.5</v>
      </c>
      <c r="H139" s="264" t="str">
        <f t="shared" ca="1" si="16"/>
        <v xml:space="preserve">1 ans 3m </v>
      </c>
      <c r="I139" s="262" t="s">
        <v>142</v>
      </c>
      <c r="J139" s="262" t="s">
        <v>19</v>
      </c>
      <c r="K139" s="262" t="s">
        <v>282</v>
      </c>
      <c r="L139" s="264" t="s">
        <v>300</v>
      </c>
      <c r="M139" s="264" t="s">
        <v>439</v>
      </c>
      <c r="N139" s="264" t="str">
        <f t="shared" si="15"/>
        <v>Salarié 138 OPERATRICE</v>
      </c>
      <c r="O139" s="262">
        <v>22465</v>
      </c>
      <c r="P139" s="267">
        <f t="shared" ca="1" si="17"/>
        <v>59</v>
      </c>
      <c r="Q139" s="265" t="s">
        <v>5</v>
      </c>
      <c r="R139" s="262">
        <v>46477</v>
      </c>
      <c r="S139" s="265">
        <v>170</v>
      </c>
      <c r="T139" s="265" t="s">
        <v>286</v>
      </c>
      <c r="U139" s="268"/>
      <c r="V139" s="269">
        <f t="shared" ca="1" si="18"/>
        <v>44197</v>
      </c>
      <c r="W139" s="269">
        <f t="shared" ca="1" si="19"/>
        <v>44227</v>
      </c>
      <c r="X139" s="269">
        <f ca="1">MIN(Tableau7[[#This Row],[fin mois]],MAX(Tableau7[[#This Row],[début mois]],Tableau7[[#This Row],[Date Embauche]]))</f>
        <v>44197</v>
      </c>
      <c r="Y139" s="269">
        <f ca="1">MAX(Tableau7[[#This Row],[début mois]],MIN(Tableau7[[#This Row],[fin mois]],Tableau7[[#This Row],[Date Fin de Contrat]]))</f>
        <v>44227</v>
      </c>
      <c r="Z13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39" s="271">
        <f t="shared" si="20"/>
        <v>1</v>
      </c>
    </row>
    <row r="140" spans="1:30" x14ac:dyDescent="0.2">
      <c r="A140" s="262">
        <v>43747</v>
      </c>
      <c r="B140" s="262">
        <v>43769</v>
      </c>
      <c r="C140" s="262">
        <v>43769</v>
      </c>
      <c r="D14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1</v>
      </c>
      <c r="E140" s="264" t="s">
        <v>28</v>
      </c>
      <c r="F140" s="265" t="s">
        <v>6</v>
      </c>
      <c r="G140" s="266"/>
      <c r="H140" s="264" t="str">
        <f t="shared" ca="1" si="16"/>
        <v xml:space="preserve">0 ans 0m </v>
      </c>
      <c r="I140" s="262" t="s">
        <v>137</v>
      </c>
      <c r="J140" s="262" t="s">
        <v>19</v>
      </c>
      <c r="K140" s="262"/>
      <c r="L140" s="264" t="s">
        <v>300</v>
      </c>
      <c r="M140" s="264" t="s">
        <v>440</v>
      </c>
      <c r="N140" s="264" t="str">
        <f t="shared" si="15"/>
        <v>Salarié 139 OPERATRICE</v>
      </c>
      <c r="O140" s="262">
        <v>32154</v>
      </c>
      <c r="P140" s="267">
        <f t="shared" ca="1" si="17"/>
        <v>33</v>
      </c>
      <c r="Q140" s="265" t="s">
        <v>9</v>
      </c>
      <c r="R140" s="262" t="s">
        <v>61</v>
      </c>
      <c r="S140" s="265">
        <v>170</v>
      </c>
      <c r="T140" s="265" t="s">
        <v>286</v>
      </c>
      <c r="U140" s="268"/>
      <c r="V140" s="269">
        <f t="shared" ca="1" si="18"/>
        <v>44197</v>
      </c>
      <c r="W140" s="269">
        <f t="shared" ca="1" si="19"/>
        <v>44227</v>
      </c>
      <c r="X140" s="269">
        <f ca="1">MIN(Tableau7[[#This Row],[fin mois]],MAX(Tableau7[[#This Row],[début mois]],Tableau7[[#This Row],[Date Embauche]]))</f>
        <v>44197</v>
      </c>
      <c r="Y140" s="269">
        <f ca="1">MAX(Tableau7[[#This Row],[début mois]],MIN(Tableau7[[#This Row],[fin mois]],Tableau7[[#This Row],[Date Fin de Contrat]]))</f>
        <v>44197</v>
      </c>
      <c r="Z14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  <c r="AD140" s="271">
        <f t="shared" si="20"/>
        <v>1</v>
      </c>
    </row>
    <row r="141" spans="1:30" x14ac:dyDescent="0.2">
      <c r="A141" s="262">
        <v>43773</v>
      </c>
      <c r="B141" s="262"/>
      <c r="C141" s="262"/>
      <c r="D14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41" s="264"/>
      <c r="F141" s="265" t="s">
        <v>17</v>
      </c>
      <c r="G141" s="266">
        <v>34.5</v>
      </c>
      <c r="H141" s="264" t="str">
        <f t="shared" ca="1" si="16"/>
        <v xml:space="preserve">1 ans 2m </v>
      </c>
      <c r="I141" s="262" t="s">
        <v>137</v>
      </c>
      <c r="J141" s="262" t="s">
        <v>12</v>
      </c>
      <c r="K141" s="262" t="s">
        <v>291</v>
      </c>
      <c r="L141" s="264" t="s">
        <v>301</v>
      </c>
      <c r="M141" s="264" t="s">
        <v>441</v>
      </c>
      <c r="N141" s="264" t="str">
        <f t="shared" si="15"/>
        <v>Salarié 140 OPERATEUR</v>
      </c>
      <c r="O141" s="262">
        <v>28603</v>
      </c>
      <c r="P141" s="267">
        <f t="shared" ca="1" si="17"/>
        <v>42</v>
      </c>
      <c r="Q141" s="265" t="s">
        <v>9</v>
      </c>
      <c r="R141" s="262" t="s">
        <v>61</v>
      </c>
      <c r="S141" s="265">
        <v>170</v>
      </c>
      <c r="T141" s="265" t="s">
        <v>285</v>
      </c>
      <c r="U141" s="268"/>
      <c r="V141" s="269">
        <f t="shared" ca="1" si="18"/>
        <v>44197</v>
      </c>
      <c r="W141" s="269">
        <f t="shared" ca="1" si="19"/>
        <v>44227</v>
      </c>
      <c r="X141" s="269">
        <f ca="1">MIN(Tableau7[[#This Row],[fin mois]],MAX(Tableau7[[#This Row],[début mois]],Tableau7[[#This Row],[Date Embauche]]))</f>
        <v>44197</v>
      </c>
      <c r="Y141" s="269">
        <f ca="1">MAX(Tableau7[[#This Row],[début mois]],MIN(Tableau7[[#This Row],[fin mois]],Tableau7[[#This Row],[Date Fin de Contrat]]))</f>
        <v>44227</v>
      </c>
      <c r="Z14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41" s="271">
        <f t="shared" si="20"/>
        <v>0</v>
      </c>
    </row>
    <row r="142" spans="1:30" x14ac:dyDescent="0.2">
      <c r="A142" s="262">
        <v>43781</v>
      </c>
      <c r="B142" s="262">
        <v>43839</v>
      </c>
      <c r="C142" s="262">
        <v>43839</v>
      </c>
      <c r="D14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42" s="264" t="s">
        <v>28</v>
      </c>
      <c r="F142" s="265" t="s">
        <v>17</v>
      </c>
      <c r="G142" s="266">
        <v>34.5</v>
      </c>
      <c r="H142" s="264" t="str">
        <f t="shared" ca="1" si="16"/>
        <v xml:space="preserve">0 ans 1m </v>
      </c>
      <c r="I142" s="262" t="s">
        <v>137</v>
      </c>
      <c r="J142" s="262" t="s">
        <v>19</v>
      </c>
      <c r="K142" s="262"/>
      <c r="L142" s="264" t="s">
        <v>300</v>
      </c>
      <c r="M142" s="264" t="s">
        <v>442</v>
      </c>
      <c r="N142" s="264" t="str">
        <f t="shared" si="15"/>
        <v>Salarié 141 OPERATRICE</v>
      </c>
      <c r="O142" s="262">
        <v>27833</v>
      </c>
      <c r="P142" s="267">
        <f t="shared" ca="1" si="17"/>
        <v>44</v>
      </c>
      <c r="Q142" s="265" t="s">
        <v>5</v>
      </c>
      <c r="R142" s="262">
        <v>44165</v>
      </c>
      <c r="S142" s="265">
        <v>170</v>
      </c>
      <c r="T142" s="265" t="s">
        <v>286</v>
      </c>
      <c r="U142" s="268"/>
      <c r="V142" s="269">
        <f t="shared" ca="1" si="18"/>
        <v>44197</v>
      </c>
      <c r="W142" s="269">
        <f t="shared" ca="1" si="19"/>
        <v>44227</v>
      </c>
      <c r="X142" s="269">
        <f ca="1">MIN(Tableau7[[#This Row],[fin mois]],MAX(Tableau7[[#This Row],[début mois]],Tableau7[[#This Row],[Date Embauche]]))</f>
        <v>44197</v>
      </c>
      <c r="Y142" s="269">
        <f ca="1">MAX(Tableau7[[#This Row],[début mois]],MIN(Tableau7[[#This Row],[fin mois]],Tableau7[[#This Row],[Date Fin de Contrat]]))</f>
        <v>44197</v>
      </c>
      <c r="Z14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42" s="271">
        <f t="shared" si="20"/>
        <v>0</v>
      </c>
    </row>
    <row r="143" spans="1:30" x14ac:dyDescent="0.2">
      <c r="A143" s="262">
        <v>43781</v>
      </c>
      <c r="B143" s="262"/>
      <c r="C143" s="262"/>
      <c r="D14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43" s="264"/>
      <c r="F143" s="265" t="s">
        <v>13</v>
      </c>
      <c r="G143" s="266">
        <v>34.5</v>
      </c>
      <c r="H143" s="264" t="str">
        <f t="shared" ca="1" si="16"/>
        <v xml:space="preserve">1 ans 2m </v>
      </c>
      <c r="I143" s="262">
        <v>43837</v>
      </c>
      <c r="J143" s="262" t="s">
        <v>12</v>
      </c>
      <c r="K143" s="262" t="s">
        <v>291</v>
      </c>
      <c r="L143" s="264" t="s">
        <v>301</v>
      </c>
      <c r="M143" s="264" t="s">
        <v>443</v>
      </c>
      <c r="N143" s="264" t="str">
        <f t="shared" si="15"/>
        <v>Salarié 142 OPERATEUR</v>
      </c>
      <c r="O143" s="262">
        <v>24999</v>
      </c>
      <c r="P143" s="267">
        <f t="shared" ca="1" si="17"/>
        <v>52</v>
      </c>
      <c r="Q143" s="265" t="s">
        <v>5</v>
      </c>
      <c r="R143" s="262">
        <v>45838</v>
      </c>
      <c r="S143" s="265">
        <v>170</v>
      </c>
      <c r="T143" s="265" t="s">
        <v>285</v>
      </c>
      <c r="U143" s="268"/>
      <c r="V143" s="269">
        <f t="shared" ca="1" si="18"/>
        <v>44197</v>
      </c>
      <c r="W143" s="269">
        <f t="shared" ca="1" si="19"/>
        <v>44227</v>
      </c>
      <c r="X143" s="269">
        <f ca="1">MIN(Tableau7[[#This Row],[fin mois]],MAX(Tableau7[[#This Row],[début mois]],Tableau7[[#This Row],[Date Embauche]]))</f>
        <v>44197</v>
      </c>
      <c r="Y143" s="269">
        <f ca="1">MAX(Tableau7[[#This Row],[début mois]],MIN(Tableau7[[#This Row],[fin mois]],Tableau7[[#This Row],[Date Fin de Contrat]]))</f>
        <v>44227</v>
      </c>
      <c r="Z14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43" s="271">
        <f t="shared" si="20"/>
        <v>0</v>
      </c>
    </row>
    <row r="144" spans="1:30" x14ac:dyDescent="0.2">
      <c r="A144" s="262">
        <v>43784</v>
      </c>
      <c r="B144" s="262">
        <v>43812</v>
      </c>
      <c r="C144" s="262">
        <v>43812</v>
      </c>
      <c r="D14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44" s="264" t="s">
        <v>7</v>
      </c>
      <c r="F144" s="265" t="s">
        <v>6</v>
      </c>
      <c r="G144" s="266">
        <v>34.5</v>
      </c>
      <c r="H144" s="264" t="str">
        <f t="shared" ca="1" si="16"/>
        <v xml:space="preserve">0 ans 0m </v>
      </c>
      <c r="I144" s="262" t="s">
        <v>137</v>
      </c>
      <c r="J144" s="262" t="s">
        <v>19</v>
      </c>
      <c r="K144" s="262"/>
      <c r="L144" s="264" t="s">
        <v>301</v>
      </c>
      <c r="M144" s="264" t="s">
        <v>444</v>
      </c>
      <c r="N144" s="264" t="str">
        <f t="shared" si="15"/>
        <v>Salarié 143 OPERATEUR</v>
      </c>
      <c r="O144" s="262">
        <v>33113</v>
      </c>
      <c r="P144" s="267">
        <f t="shared" ca="1" si="17"/>
        <v>30</v>
      </c>
      <c r="Q144" s="265" t="s">
        <v>5</v>
      </c>
      <c r="R144" s="262">
        <v>44530</v>
      </c>
      <c r="S144" s="265">
        <v>170</v>
      </c>
      <c r="T144" s="265" t="s">
        <v>285</v>
      </c>
      <c r="U144" s="268"/>
      <c r="V144" s="269">
        <f t="shared" ca="1" si="18"/>
        <v>44197</v>
      </c>
      <c r="W144" s="269">
        <f t="shared" ca="1" si="19"/>
        <v>44227</v>
      </c>
      <c r="X144" s="269">
        <f ca="1">MIN(Tableau7[[#This Row],[fin mois]],MAX(Tableau7[[#This Row],[début mois]],Tableau7[[#This Row],[Date Embauche]]))</f>
        <v>44197</v>
      </c>
      <c r="Y144" s="269">
        <f ca="1">MAX(Tableau7[[#This Row],[début mois]],MIN(Tableau7[[#This Row],[fin mois]],Tableau7[[#This Row],[Date Fin de Contrat]]))</f>
        <v>44197</v>
      </c>
      <c r="Z14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44" s="271">
        <f t="shared" si="20"/>
        <v>0</v>
      </c>
    </row>
    <row r="145" spans="1:30" x14ac:dyDescent="0.2">
      <c r="A145" s="262">
        <v>43832</v>
      </c>
      <c r="B145" s="262"/>
      <c r="C145" s="262"/>
      <c r="D14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45" s="264"/>
      <c r="F145" s="265" t="s">
        <v>17</v>
      </c>
      <c r="G145" s="266">
        <v>34.5</v>
      </c>
      <c r="H145" s="264" t="str">
        <f t="shared" ca="1" si="16"/>
        <v xml:space="preserve">1 ans 0m </v>
      </c>
      <c r="I145" s="262" t="s">
        <v>137</v>
      </c>
      <c r="J145" s="262" t="s">
        <v>19</v>
      </c>
      <c r="K145" s="262" t="s">
        <v>282</v>
      </c>
      <c r="L145" s="264" t="s">
        <v>300</v>
      </c>
      <c r="M145" s="264" t="s">
        <v>445</v>
      </c>
      <c r="N145" s="264" t="str">
        <f t="shared" si="15"/>
        <v>Salarié 144 OPERATRICE</v>
      </c>
      <c r="O145" s="262">
        <v>35429</v>
      </c>
      <c r="P145" s="267">
        <f t="shared" ca="1" si="17"/>
        <v>24</v>
      </c>
      <c r="Q145" s="265" t="s">
        <v>9</v>
      </c>
      <c r="R145" s="262" t="s">
        <v>61</v>
      </c>
      <c r="S145" s="265">
        <v>170</v>
      </c>
      <c r="T145" s="265" t="s">
        <v>286</v>
      </c>
      <c r="U145" s="268"/>
      <c r="V145" s="269">
        <f t="shared" ca="1" si="18"/>
        <v>44197</v>
      </c>
      <c r="W145" s="269">
        <f t="shared" ca="1" si="19"/>
        <v>44227</v>
      </c>
      <c r="X145" s="269">
        <f ca="1">MIN(Tableau7[[#This Row],[fin mois]],MAX(Tableau7[[#This Row],[début mois]],Tableau7[[#This Row],[Date Embauche]]))</f>
        <v>44197</v>
      </c>
      <c r="Y145" s="269">
        <f ca="1">MAX(Tableau7[[#This Row],[début mois]],MIN(Tableau7[[#This Row],[fin mois]],Tableau7[[#This Row],[Date Fin de Contrat]]))</f>
        <v>44227</v>
      </c>
      <c r="Z14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45" s="271">
        <f t="shared" si="20"/>
        <v>0</v>
      </c>
    </row>
    <row r="146" spans="1:30" x14ac:dyDescent="0.2">
      <c r="A146" s="262">
        <v>43836</v>
      </c>
      <c r="B146" s="262">
        <v>43924</v>
      </c>
      <c r="C146" s="262">
        <v>43924</v>
      </c>
      <c r="D14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46" s="264" t="s">
        <v>28</v>
      </c>
      <c r="F146" s="265" t="s">
        <v>17</v>
      </c>
      <c r="G146" s="266">
        <v>34.5</v>
      </c>
      <c r="H146" s="264" t="str">
        <f t="shared" ca="1" si="16"/>
        <v xml:space="preserve">0 ans 2m </v>
      </c>
      <c r="I146" s="262">
        <v>43859</v>
      </c>
      <c r="J146" s="262" t="s">
        <v>27</v>
      </c>
      <c r="K146" s="262"/>
      <c r="L146" s="264" t="s">
        <v>301</v>
      </c>
      <c r="M146" s="264" t="s">
        <v>446</v>
      </c>
      <c r="N146" s="264" t="str">
        <f t="shared" si="15"/>
        <v>Salarié 145 OPERATEUR</v>
      </c>
      <c r="O146" s="262">
        <v>30872</v>
      </c>
      <c r="P146" s="267">
        <f t="shared" ca="1" si="17"/>
        <v>36</v>
      </c>
      <c r="Q146" s="265" t="s">
        <v>5</v>
      </c>
      <c r="R146" s="262" t="s">
        <v>61</v>
      </c>
      <c r="S146" s="265">
        <v>240</v>
      </c>
      <c r="T146" s="265" t="s">
        <v>285</v>
      </c>
      <c r="U146" s="268"/>
      <c r="V146" s="269">
        <f t="shared" ca="1" si="18"/>
        <v>44197</v>
      </c>
      <c r="W146" s="269">
        <f t="shared" ca="1" si="19"/>
        <v>44227</v>
      </c>
      <c r="X146" s="269">
        <f ca="1">MIN(Tableau7[[#This Row],[fin mois]],MAX(Tableau7[[#This Row],[début mois]],Tableau7[[#This Row],[Date Embauche]]))</f>
        <v>44197</v>
      </c>
      <c r="Y146" s="269">
        <f ca="1">MAX(Tableau7[[#This Row],[début mois]],MIN(Tableau7[[#This Row],[fin mois]],Tableau7[[#This Row],[Date Fin de Contrat]]))</f>
        <v>44197</v>
      </c>
      <c r="Z14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46" s="271">
        <f t="shared" si="20"/>
        <v>0</v>
      </c>
    </row>
    <row r="147" spans="1:30" x14ac:dyDescent="0.2">
      <c r="A147" s="262">
        <v>43843</v>
      </c>
      <c r="B147" s="262">
        <v>44034</v>
      </c>
      <c r="C147" s="262">
        <v>44034</v>
      </c>
      <c r="D14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47" s="264" t="s">
        <v>143</v>
      </c>
      <c r="F147" s="265" t="s">
        <v>17</v>
      </c>
      <c r="G147" s="266">
        <v>34.5</v>
      </c>
      <c r="H147" s="264" t="str">
        <f t="shared" ca="1" si="16"/>
        <v xml:space="preserve">0 ans 6m </v>
      </c>
      <c r="I147" s="262" t="s">
        <v>144</v>
      </c>
      <c r="J147" s="262" t="s">
        <v>19</v>
      </c>
      <c r="K147" s="262"/>
      <c r="L147" s="264" t="s">
        <v>300</v>
      </c>
      <c r="M147" s="264" t="s">
        <v>447</v>
      </c>
      <c r="N147" s="264" t="str">
        <f t="shared" si="15"/>
        <v>Salarié 146 OPERATRICE</v>
      </c>
      <c r="O147" s="262">
        <v>34886</v>
      </c>
      <c r="P147" s="267">
        <f t="shared" ca="1" si="17"/>
        <v>25</v>
      </c>
      <c r="Q147" s="265" t="s">
        <v>9</v>
      </c>
      <c r="R147" s="262" t="s">
        <v>61</v>
      </c>
      <c r="S147" s="272" t="s">
        <v>35</v>
      </c>
      <c r="T147" s="272" t="s">
        <v>286</v>
      </c>
      <c r="U147" s="268"/>
      <c r="V147" s="269">
        <f t="shared" ca="1" si="18"/>
        <v>44197</v>
      </c>
      <c r="W147" s="269">
        <f t="shared" ca="1" si="19"/>
        <v>44227</v>
      </c>
      <c r="X147" s="269">
        <f ca="1">MIN(Tableau7[[#This Row],[fin mois]],MAX(Tableau7[[#This Row],[début mois]],Tableau7[[#This Row],[Date Embauche]]))</f>
        <v>44197</v>
      </c>
      <c r="Y147" s="269">
        <f ca="1">MAX(Tableau7[[#This Row],[début mois]],MIN(Tableau7[[#This Row],[fin mois]],Tableau7[[#This Row],[Date Fin de Contrat]]))</f>
        <v>44197</v>
      </c>
      <c r="Z14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47" s="271">
        <f t="shared" si="20"/>
        <v>0</v>
      </c>
    </row>
    <row r="148" spans="1:30" x14ac:dyDescent="0.2">
      <c r="A148" s="262">
        <v>43843</v>
      </c>
      <c r="B148" s="262">
        <v>44034</v>
      </c>
      <c r="C148" s="262">
        <v>44034</v>
      </c>
      <c r="D14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48" s="264" t="s">
        <v>143</v>
      </c>
      <c r="F148" s="265" t="s">
        <v>17</v>
      </c>
      <c r="G148" s="266">
        <v>34.5</v>
      </c>
      <c r="H148" s="264" t="str">
        <f t="shared" ca="1" si="16"/>
        <v xml:space="preserve">0 ans 6m </v>
      </c>
      <c r="I148" s="262" t="s">
        <v>145</v>
      </c>
      <c r="J148" s="262" t="s">
        <v>19</v>
      </c>
      <c r="K148" s="262"/>
      <c r="L148" s="264" t="s">
        <v>301</v>
      </c>
      <c r="M148" s="264" t="s">
        <v>448</v>
      </c>
      <c r="N148" s="264" t="str">
        <f t="shared" si="15"/>
        <v>Salarié 147 OPERATEUR</v>
      </c>
      <c r="O148" s="262">
        <v>34395</v>
      </c>
      <c r="P148" s="267">
        <f t="shared" ca="1" si="17"/>
        <v>26</v>
      </c>
      <c r="Q148" s="265" t="s">
        <v>9</v>
      </c>
      <c r="R148" s="262" t="s">
        <v>61</v>
      </c>
      <c r="S148" s="272" t="s">
        <v>165</v>
      </c>
      <c r="T148" s="272" t="s">
        <v>285</v>
      </c>
      <c r="U148" s="268"/>
      <c r="V148" s="269">
        <f t="shared" ca="1" si="18"/>
        <v>44197</v>
      </c>
      <c r="W148" s="269">
        <f t="shared" ca="1" si="19"/>
        <v>44227</v>
      </c>
      <c r="X148" s="269">
        <f ca="1">MIN(Tableau7[[#This Row],[fin mois]],MAX(Tableau7[[#This Row],[début mois]],Tableau7[[#This Row],[Date Embauche]]))</f>
        <v>44197</v>
      </c>
      <c r="Y148" s="269">
        <f ca="1">MAX(Tableau7[[#This Row],[début mois]],MIN(Tableau7[[#This Row],[fin mois]],Tableau7[[#This Row],[Date Fin de Contrat]]))</f>
        <v>44197</v>
      </c>
      <c r="Z14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48" s="271">
        <f t="shared" si="20"/>
        <v>0</v>
      </c>
    </row>
    <row r="149" spans="1:30" x14ac:dyDescent="0.2">
      <c r="A149" s="262">
        <v>43843</v>
      </c>
      <c r="B149" s="262">
        <v>44034</v>
      </c>
      <c r="C149" s="262">
        <v>44034</v>
      </c>
      <c r="D14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49" s="264" t="s">
        <v>143</v>
      </c>
      <c r="F149" s="265" t="s">
        <v>17</v>
      </c>
      <c r="G149" s="266">
        <v>34.5</v>
      </c>
      <c r="H149" s="264" t="str">
        <f t="shared" ca="1" si="16"/>
        <v xml:space="preserve">0 ans 6m </v>
      </c>
      <c r="I149" s="262" t="s">
        <v>146</v>
      </c>
      <c r="J149" s="262" t="s">
        <v>19</v>
      </c>
      <c r="K149" s="262"/>
      <c r="L149" s="264" t="s">
        <v>300</v>
      </c>
      <c r="M149" s="264" t="s">
        <v>449</v>
      </c>
      <c r="N149" s="264" t="str">
        <f t="shared" si="15"/>
        <v>Salarié 148 OPERATRICE</v>
      </c>
      <c r="O149" s="262">
        <v>30605</v>
      </c>
      <c r="P149" s="267">
        <f t="shared" ca="1" si="17"/>
        <v>37</v>
      </c>
      <c r="Q149" s="265" t="s">
        <v>9</v>
      </c>
      <c r="R149" s="262" t="s">
        <v>61</v>
      </c>
      <c r="S149" s="272" t="s">
        <v>35</v>
      </c>
      <c r="T149" s="272" t="s">
        <v>286</v>
      </c>
      <c r="U149" s="268"/>
      <c r="V149" s="269">
        <f t="shared" ca="1" si="18"/>
        <v>44197</v>
      </c>
      <c r="W149" s="269">
        <f t="shared" ca="1" si="19"/>
        <v>44227</v>
      </c>
      <c r="X149" s="269">
        <f ca="1">MIN(Tableau7[[#This Row],[fin mois]],MAX(Tableau7[[#This Row],[début mois]],Tableau7[[#This Row],[Date Embauche]]))</f>
        <v>44197</v>
      </c>
      <c r="Y149" s="269">
        <f ca="1">MAX(Tableau7[[#This Row],[début mois]],MIN(Tableau7[[#This Row],[fin mois]],Tableau7[[#This Row],[Date Fin de Contrat]]))</f>
        <v>44197</v>
      </c>
      <c r="Z14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49" s="271">
        <f t="shared" si="20"/>
        <v>0</v>
      </c>
    </row>
    <row r="150" spans="1:30" x14ac:dyDescent="0.2">
      <c r="A150" s="262">
        <v>43843</v>
      </c>
      <c r="B150" s="262">
        <v>44034</v>
      </c>
      <c r="C150" s="262">
        <v>44034</v>
      </c>
      <c r="D15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50" s="264" t="s">
        <v>143</v>
      </c>
      <c r="F150" s="265" t="s">
        <v>17</v>
      </c>
      <c r="G150" s="266">
        <v>34.5</v>
      </c>
      <c r="H150" s="264" t="str">
        <f t="shared" ca="1" si="16"/>
        <v xml:space="preserve">0 ans 6m </v>
      </c>
      <c r="I150" s="262" t="s">
        <v>144</v>
      </c>
      <c r="J150" s="262" t="s">
        <v>19</v>
      </c>
      <c r="K150" s="262"/>
      <c r="L150" s="264" t="s">
        <v>300</v>
      </c>
      <c r="M150" s="264" t="s">
        <v>450</v>
      </c>
      <c r="N150" s="264" t="str">
        <f t="shared" si="15"/>
        <v>Salarié 149 OPERATRICE</v>
      </c>
      <c r="O150" s="262">
        <v>34883</v>
      </c>
      <c r="P150" s="267">
        <f t="shared" ca="1" si="17"/>
        <v>25</v>
      </c>
      <c r="Q150" s="265" t="s">
        <v>9</v>
      </c>
      <c r="R150" s="262" t="s">
        <v>61</v>
      </c>
      <c r="S150" s="272" t="s">
        <v>35</v>
      </c>
      <c r="T150" s="272" t="s">
        <v>286</v>
      </c>
      <c r="U150" s="268"/>
      <c r="V150" s="269">
        <f t="shared" ca="1" si="18"/>
        <v>44197</v>
      </c>
      <c r="W150" s="269">
        <f t="shared" ca="1" si="19"/>
        <v>44227</v>
      </c>
      <c r="X150" s="269">
        <f ca="1">MIN(Tableau7[[#This Row],[fin mois]],MAX(Tableau7[[#This Row],[début mois]],Tableau7[[#This Row],[Date Embauche]]))</f>
        <v>44197</v>
      </c>
      <c r="Y150" s="269">
        <f ca="1">MAX(Tableau7[[#This Row],[début mois]],MIN(Tableau7[[#This Row],[fin mois]],Tableau7[[#This Row],[Date Fin de Contrat]]))</f>
        <v>44197</v>
      </c>
      <c r="Z15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50" s="271">
        <f t="shared" si="20"/>
        <v>0</v>
      </c>
    </row>
    <row r="151" spans="1:30" x14ac:dyDescent="0.2">
      <c r="A151" s="262">
        <v>44005</v>
      </c>
      <c r="B151" s="262"/>
      <c r="C151" s="262"/>
      <c r="D15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51" s="264"/>
      <c r="F151" s="265" t="s">
        <v>13</v>
      </c>
      <c r="G151" s="266">
        <v>34.5</v>
      </c>
      <c r="H151" s="264" t="str">
        <f t="shared" ca="1" si="16"/>
        <v xml:space="preserve">0 ans 6m </v>
      </c>
      <c r="I151" s="262" t="s">
        <v>137</v>
      </c>
      <c r="J151" s="262" t="s">
        <v>19</v>
      </c>
      <c r="K151" s="262" t="s">
        <v>282</v>
      </c>
      <c r="L151" s="264" t="s">
        <v>300</v>
      </c>
      <c r="M151" s="264" t="s">
        <v>451</v>
      </c>
      <c r="N151" s="264" t="str">
        <f t="shared" si="15"/>
        <v>Salarié 150 OPERATRICE</v>
      </c>
      <c r="O151" s="262">
        <v>29692</v>
      </c>
      <c r="P151" s="267">
        <f t="shared" ca="1" si="17"/>
        <v>39</v>
      </c>
      <c r="Q151" s="265" t="s">
        <v>5</v>
      </c>
      <c r="R151" s="262">
        <v>44776</v>
      </c>
      <c r="S151" s="265">
        <v>170</v>
      </c>
      <c r="T151" s="265" t="s">
        <v>286</v>
      </c>
      <c r="U151" s="268"/>
      <c r="V151" s="269">
        <f t="shared" ca="1" si="18"/>
        <v>44197</v>
      </c>
      <c r="W151" s="269">
        <f t="shared" ca="1" si="19"/>
        <v>44227</v>
      </c>
      <c r="X151" s="269">
        <f ca="1">MIN(Tableau7[[#This Row],[fin mois]],MAX(Tableau7[[#This Row],[début mois]],Tableau7[[#This Row],[Date Embauche]]))</f>
        <v>44197</v>
      </c>
      <c r="Y151" s="269">
        <f ca="1">MAX(Tableau7[[#This Row],[début mois]],MIN(Tableau7[[#This Row],[fin mois]],Tableau7[[#This Row],[Date Fin de Contrat]]))</f>
        <v>44227</v>
      </c>
      <c r="Z15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51" s="271">
        <f t="shared" si="20"/>
        <v>0</v>
      </c>
    </row>
    <row r="152" spans="1:30" x14ac:dyDescent="0.2">
      <c r="A152" s="262">
        <v>44011</v>
      </c>
      <c r="B152" s="262">
        <v>44017</v>
      </c>
      <c r="C152" s="262">
        <v>44017</v>
      </c>
      <c r="D15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52" s="264" t="s">
        <v>28</v>
      </c>
      <c r="F152" s="265" t="s">
        <v>6</v>
      </c>
      <c r="G152" s="266">
        <v>34.5</v>
      </c>
      <c r="H152" s="264" t="str">
        <f t="shared" ca="1" si="16"/>
        <v xml:space="preserve">0 ans 0m </v>
      </c>
      <c r="I152" s="262" t="s">
        <v>147</v>
      </c>
      <c r="J152" s="262" t="s">
        <v>30</v>
      </c>
      <c r="K152" s="262"/>
      <c r="L152" s="264" t="s">
        <v>300</v>
      </c>
      <c r="M152" s="264" t="s">
        <v>452</v>
      </c>
      <c r="N152" s="264" t="str">
        <f t="shared" si="15"/>
        <v>Salarié 151 OPERATRICE</v>
      </c>
      <c r="O152" s="262">
        <v>30144</v>
      </c>
      <c r="P152" s="267">
        <f t="shared" ca="1" si="17"/>
        <v>38</v>
      </c>
      <c r="Q152" s="265" t="s">
        <v>5</v>
      </c>
      <c r="R152" s="262" t="s">
        <v>148</v>
      </c>
      <c r="S152" s="265">
        <v>170</v>
      </c>
      <c r="T152" s="265" t="s">
        <v>286</v>
      </c>
      <c r="U152" s="268"/>
      <c r="V152" s="269">
        <f t="shared" ca="1" si="18"/>
        <v>44197</v>
      </c>
      <c r="W152" s="269">
        <f t="shared" ca="1" si="19"/>
        <v>44227</v>
      </c>
      <c r="X152" s="269">
        <f ca="1">MIN(Tableau7[[#This Row],[fin mois]],MAX(Tableau7[[#This Row],[début mois]],Tableau7[[#This Row],[Date Embauche]]))</f>
        <v>44197</v>
      </c>
      <c r="Y152" s="269">
        <f ca="1">MAX(Tableau7[[#This Row],[début mois]],MIN(Tableau7[[#This Row],[fin mois]],Tableau7[[#This Row],[Date Fin de Contrat]]))</f>
        <v>44197</v>
      </c>
      <c r="Z15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52" s="271">
        <f t="shared" si="20"/>
        <v>0</v>
      </c>
    </row>
    <row r="153" spans="1:30" x14ac:dyDescent="0.2">
      <c r="A153" s="262">
        <v>44011</v>
      </c>
      <c r="B153" s="262">
        <v>44017</v>
      </c>
      <c r="C153" s="262">
        <v>44017</v>
      </c>
      <c r="D15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53" s="264" t="s">
        <v>28</v>
      </c>
      <c r="F153" s="265" t="s">
        <v>6</v>
      </c>
      <c r="G153" s="266">
        <v>34.5</v>
      </c>
      <c r="H153" s="264" t="str">
        <f t="shared" ca="1" si="16"/>
        <v xml:space="preserve">0 ans 0m </v>
      </c>
      <c r="I153" s="262" t="s">
        <v>147</v>
      </c>
      <c r="J153" s="262" t="s">
        <v>30</v>
      </c>
      <c r="K153" s="262"/>
      <c r="L153" s="264" t="s">
        <v>300</v>
      </c>
      <c r="M153" s="264" t="s">
        <v>453</v>
      </c>
      <c r="N153" s="264" t="str">
        <f t="shared" si="15"/>
        <v>Salarié 152 OPERATRICE</v>
      </c>
      <c r="O153" s="262">
        <v>24473</v>
      </c>
      <c r="P153" s="267">
        <f t="shared" ca="1" si="17"/>
        <v>54</v>
      </c>
      <c r="Q153" s="265" t="s">
        <v>5</v>
      </c>
      <c r="R153" s="262">
        <v>45688</v>
      </c>
      <c r="S153" s="265">
        <v>170</v>
      </c>
      <c r="T153" s="265" t="s">
        <v>286</v>
      </c>
      <c r="U153" s="268"/>
      <c r="V153" s="269">
        <f t="shared" ca="1" si="18"/>
        <v>44197</v>
      </c>
      <c r="W153" s="269">
        <f t="shared" ca="1" si="19"/>
        <v>44227</v>
      </c>
      <c r="X153" s="269">
        <f ca="1">MIN(Tableau7[[#This Row],[fin mois]],MAX(Tableau7[[#This Row],[début mois]],Tableau7[[#This Row],[Date Embauche]]))</f>
        <v>44197</v>
      </c>
      <c r="Y153" s="269">
        <f ca="1">MAX(Tableau7[[#This Row],[début mois]],MIN(Tableau7[[#This Row],[fin mois]],Tableau7[[#This Row],[Date Fin de Contrat]]))</f>
        <v>44197</v>
      </c>
      <c r="Z15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53" s="271">
        <f t="shared" si="20"/>
        <v>0</v>
      </c>
    </row>
    <row r="154" spans="1:30" x14ac:dyDescent="0.2">
      <c r="A154" s="262">
        <v>44011</v>
      </c>
      <c r="B154" s="262">
        <v>44017</v>
      </c>
      <c r="C154" s="262">
        <v>44017</v>
      </c>
      <c r="D15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54" s="264" t="s">
        <v>28</v>
      </c>
      <c r="F154" s="265" t="s">
        <v>6</v>
      </c>
      <c r="G154" s="266">
        <v>34.5</v>
      </c>
      <c r="H154" s="264" t="str">
        <f t="shared" ca="1" si="16"/>
        <v xml:space="preserve">0 ans 0m </v>
      </c>
      <c r="I154" s="262" t="s">
        <v>149</v>
      </c>
      <c r="J154" s="262" t="s">
        <v>30</v>
      </c>
      <c r="K154" s="262"/>
      <c r="L154" s="264" t="s">
        <v>300</v>
      </c>
      <c r="M154" s="264" t="s">
        <v>454</v>
      </c>
      <c r="N154" s="264" t="str">
        <f t="shared" si="15"/>
        <v>Salarié 153 OPERATRICE</v>
      </c>
      <c r="O154" s="262">
        <v>22498</v>
      </c>
      <c r="P154" s="267">
        <f t="shared" ca="1" si="17"/>
        <v>59</v>
      </c>
      <c r="Q154" s="265" t="s">
        <v>5</v>
      </c>
      <c r="R154" s="262">
        <v>44681</v>
      </c>
      <c r="S154" s="265">
        <v>170</v>
      </c>
      <c r="T154" s="265" t="s">
        <v>286</v>
      </c>
      <c r="U154" s="268"/>
      <c r="V154" s="269">
        <f t="shared" ca="1" si="18"/>
        <v>44197</v>
      </c>
      <c r="W154" s="269">
        <f t="shared" ca="1" si="19"/>
        <v>44227</v>
      </c>
      <c r="X154" s="269">
        <f ca="1">MIN(Tableau7[[#This Row],[fin mois]],MAX(Tableau7[[#This Row],[début mois]],Tableau7[[#This Row],[Date Embauche]]))</f>
        <v>44197</v>
      </c>
      <c r="Y154" s="269">
        <f ca="1">MAX(Tableau7[[#This Row],[début mois]],MIN(Tableau7[[#This Row],[fin mois]],Tableau7[[#This Row],[Date Fin de Contrat]]))</f>
        <v>44197</v>
      </c>
      <c r="Z15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54" s="271">
        <f t="shared" si="20"/>
        <v>0</v>
      </c>
    </row>
    <row r="155" spans="1:30" x14ac:dyDescent="0.2">
      <c r="A155" s="262">
        <v>44011</v>
      </c>
      <c r="B155" s="262">
        <v>44017</v>
      </c>
      <c r="C155" s="262">
        <v>44017</v>
      </c>
      <c r="D15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55" s="264" t="s">
        <v>28</v>
      </c>
      <c r="F155" s="265" t="s">
        <v>6</v>
      </c>
      <c r="G155" s="266">
        <v>34.5</v>
      </c>
      <c r="H155" s="264" t="str">
        <f t="shared" ca="1" si="16"/>
        <v xml:space="preserve">0 ans 0m </v>
      </c>
      <c r="I155" s="262" t="s">
        <v>150</v>
      </c>
      <c r="J155" s="262" t="s">
        <v>30</v>
      </c>
      <c r="K155" s="262"/>
      <c r="L155" s="264" t="s">
        <v>300</v>
      </c>
      <c r="M155" s="264" t="s">
        <v>455</v>
      </c>
      <c r="N155" s="264" t="str">
        <f t="shared" si="15"/>
        <v>Salarié 154 OPERATRICE</v>
      </c>
      <c r="O155" s="262">
        <v>33433</v>
      </c>
      <c r="P155" s="267">
        <f t="shared" ca="1" si="17"/>
        <v>29</v>
      </c>
      <c r="Q155" s="265" t="s">
        <v>5</v>
      </c>
      <c r="R155" s="262">
        <v>44347</v>
      </c>
      <c r="S155" s="265">
        <v>170</v>
      </c>
      <c r="T155" s="265" t="s">
        <v>286</v>
      </c>
      <c r="U155" s="268"/>
      <c r="V155" s="269">
        <f t="shared" ca="1" si="18"/>
        <v>44197</v>
      </c>
      <c r="W155" s="269">
        <f t="shared" ca="1" si="19"/>
        <v>44227</v>
      </c>
      <c r="X155" s="269">
        <f ca="1">MIN(Tableau7[[#This Row],[fin mois]],MAX(Tableau7[[#This Row],[début mois]],Tableau7[[#This Row],[Date Embauche]]))</f>
        <v>44197</v>
      </c>
      <c r="Y155" s="269">
        <f ca="1">MAX(Tableau7[[#This Row],[début mois]],MIN(Tableau7[[#This Row],[fin mois]],Tableau7[[#This Row],[Date Fin de Contrat]]))</f>
        <v>44197</v>
      </c>
      <c r="Z15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55" s="271">
        <f t="shared" si="20"/>
        <v>0</v>
      </c>
    </row>
    <row r="156" spans="1:30" x14ac:dyDescent="0.2">
      <c r="A156" s="262">
        <v>44011</v>
      </c>
      <c r="B156" s="262">
        <v>44074</v>
      </c>
      <c r="C156" s="262">
        <v>44074</v>
      </c>
      <c r="D15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56" s="264" t="s">
        <v>7</v>
      </c>
      <c r="F156" s="265" t="s">
        <v>6</v>
      </c>
      <c r="G156" s="266">
        <v>34.5</v>
      </c>
      <c r="H156" s="264" t="str">
        <f t="shared" ca="1" si="16"/>
        <v xml:space="preserve">0 ans 2m </v>
      </c>
      <c r="I156" s="262" t="s">
        <v>151</v>
      </c>
      <c r="J156" s="262" t="s">
        <v>30</v>
      </c>
      <c r="K156" s="262"/>
      <c r="L156" s="264" t="s">
        <v>300</v>
      </c>
      <c r="M156" s="264" t="s">
        <v>456</v>
      </c>
      <c r="N156" s="264" t="str">
        <f t="shared" si="15"/>
        <v>Salarié 155 OPERATRICE</v>
      </c>
      <c r="O156" s="262">
        <v>24637</v>
      </c>
      <c r="P156" s="267">
        <f t="shared" ca="1" si="17"/>
        <v>53</v>
      </c>
      <c r="Q156" s="265" t="s">
        <v>5</v>
      </c>
      <c r="R156" s="262">
        <v>44074</v>
      </c>
      <c r="S156" s="265">
        <v>170</v>
      </c>
      <c r="T156" s="265" t="s">
        <v>286</v>
      </c>
      <c r="U156" s="268"/>
      <c r="V156" s="269">
        <f t="shared" ca="1" si="18"/>
        <v>44197</v>
      </c>
      <c r="W156" s="269">
        <f t="shared" ca="1" si="19"/>
        <v>44227</v>
      </c>
      <c r="X156" s="269">
        <f ca="1">MIN(Tableau7[[#This Row],[fin mois]],MAX(Tableau7[[#This Row],[début mois]],Tableau7[[#This Row],[Date Embauche]]))</f>
        <v>44197</v>
      </c>
      <c r="Y156" s="269">
        <f ca="1">MAX(Tableau7[[#This Row],[début mois]],MIN(Tableau7[[#This Row],[fin mois]],Tableau7[[#This Row],[Date Fin de Contrat]]))</f>
        <v>44197</v>
      </c>
      <c r="Z15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56" s="271">
        <f t="shared" si="20"/>
        <v>0</v>
      </c>
    </row>
    <row r="157" spans="1:30" x14ac:dyDescent="0.2">
      <c r="A157" s="262">
        <v>44011</v>
      </c>
      <c r="B157" s="262">
        <v>44074</v>
      </c>
      <c r="C157" s="262">
        <v>44074</v>
      </c>
      <c r="D15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57" s="264" t="s">
        <v>7</v>
      </c>
      <c r="F157" s="265" t="s">
        <v>6</v>
      </c>
      <c r="G157" s="266">
        <v>34.5</v>
      </c>
      <c r="H157" s="264" t="str">
        <f t="shared" ca="1" si="16"/>
        <v xml:space="preserve">0 ans 2m </v>
      </c>
      <c r="I157" s="262" t="s">
        <v>149</v>
      </c>
      <c r="J157" s="262" t="s">
        <v>30</v>
      </c>
      <c r="K157" s="262"/>
      <c r="L157" s="264" t="s">
        <v>300</v>
      </c>
      <c r="M157" s="264" t="s">
        <v>457</v>
      </c>
      <c r="N157" s="264" t="str">
        <f t="shared" si="15"/>
        <v>Salarié 156 OPERATRICE</v>
      </c>
      <c r="O157" s="262">
        <v>34232</v>
      </c>
      <c r="P157" s="267">
        <f t="shared" ca="1" si="17"/>
        <v>27</v>
      </c>
      <c r="Q157" s="265" t="s">
        <v>5</v>
      </c>
      <c r="R157" s="262">
        <v>44227</v>
      </c>
      <c r="S157" s="265">
        <v>170</v>
      </c>
      <c r="T157" s="265" t="s">
        <v>286</v>
      </c>
      <c r="U157" s="268"/>
      <c r="V157" s="269">
        <f t="shared" ca="1" si="18"/>
        <v>44197</v>
      </c>
      <c r="W157" s="269">
        <f t="shared" ca="1" si="19"/>
        <v>44227</v>
      </c>
      <c r="X157" s="269">
        <f ca="1">MIN(Tableau7[[#This Row],[fin mois]],MAX(Tableau7[[#This Row],[début mois]],Tableau7[[#This Row],[Date Embauche]]))</f>
        <v>44197</v>
      </c>
      <c r="Y157" s="269">
        <f ca="1">MAX(Tableau7[[#This Row],[début mois]],MIN(Tableau7[[#This Row],[fin mois]],Tableau7[[#This Row],[Date Fin de Contrat]]))</f>
        <v>44197</v>
      </c>
      <c r="Z15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57" s="271">
        <f t="shared" si="20"/>
        <v>0</v>
      </c>
    </row>
    <row r="158" spans="1:30" x14ac:dyDescent="0.2">
      <c r="A158" s="262">
        <v>44011</v>
      </c>
      <c r="B158" s="262">
        <v>44074</v>
      </c>
      <c r="C158" s="262">
        <v>44074</v>
      </c>
      <c r="D15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58" s="264" t="s">
        <v>7</v>
      </c>
      <c r="F158" s="265" t="s">
        <v>6</v>
      </c>
      <c r="G158" s="266">
        <v>34.5</v>
      </c>
      <c r="H158" s="264" t="str">
        <f t="shared" ca="1" si="16"/>
        <v xml:space="preserve">0 ans 2m </v>
      </c>
      <c r="I158" s="262" t="s">
        <v>150</v>
      </c>
      <c r="J158" s="262" t="s">
        <v>30</v>
      </c>
      <c r="K158" s="262"/>
      <c r="L158" s="264" t="s">
        <v>301</v>
      </c>
      <c r="M158" s="264" t="s">
        <v>458</v>
      </c>
      <c r="N158" s="264" t="str">
        <f t="shared" si="15"/>
        <v>Salarié 157 OPERATEUR</v>
      </c>
      <c r="O158" s="262">
        <v>27727</v>
      </c>
      <c r="P158" s="267">
        <f t="shared" ca="1" si="17"/>
        <v>45</v>
      </c>
      <c r="Q158" s="265" t="s">
        <v>5</v>
      </c>
      <c r="R158" s="262" t="s">
        <v>148</v>
      </c>
      <c r="S158" s="265">
        <v>170</v>
      </c>
      <c r="T158" s="265" t="s">
        <v>285</v>
      </c>
      <c r="U158" s="268"/>
      <c r="V158" s="269">
        <f t="shared" ca="1" si="18"/>
        <v>44197</v>
      </c>
      <c r="W158" s="269">
        <f t="shared" ca="1" si="19"/>
        <v>44227</v>
      </c>
      <c r="X158" s="269">
        <f ca="1">MIN(Tableau7[[#This Row],[fin mois]],MAX(Tableau7[[#This Row],[début mois]],Tableau7[[#This Row],[Date Embauche]]))</f>
        <v>44197</v>
      </c>
      <c r="Y158" s="269">
        <f ca="1">MAX(Tableau7[[#This Row],[début mois]],MIN(Tableau7[[#This Row],[fin mois]],Tableau7[[#This Row],[Date Fin de Contrat]]))</f>
        <v>44197</v>
      </c>
      <c r="Z15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58" s="271">
        <f t="shared" si="20"/>
        <v>0</v>
      </c>
    </row>
    <row r="159" spans="1:30" x14ac:dyDescent="0.2">
      <c r="A159" s="262">
        <v>44011</v>
      </c>
      <c r="B159" s="262">
        <v>44347</v>
      </c>
      <c r="C159" s="262"/>
      <c r="D15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59" s="264"/>
      <c r="F159" s="265" t="s">
        <v>6</v>
      </c>
      <c r="G159" s="266">
        <v>34.5</v>
      </c>
      <c r="H159" s="264" t="str">
        <f t="shared" ca="1" si="16"/>
        <v xml:space="preserve">0 ans 6m </v>
      </c>
      <c r="I159" s="262" t="s">
        <v>147</v>
      </c>
      <c r="J159" s="262" t="s">
        <v>34</v>
      </c>
      <c r="K159" s="262" t="s">
        <v>278</v>
      </c>
      <c r="L159" s="264" t="s">
        <v>300</v>
      </c>
      <c r="M159" s="264" t="s">
        <v>459</v>
      </c>
      <c r="N159" s="264" t="str">
        <f t="shared" si="15"/>
        <v>Salarié 158 OPERATRICE</v>
      </c>
      <c r="O159" s="262">
        <v>23578</v>
      </c>
      <c r="P159" s="267">
        <f t="shared" ca="1" si="17"/>
        <v>56</v>
      </c>
      <c r="Q159" s="265" t="s">
        <v>5</v>
      </c>
      <c r="R159" s="262">
        <v>44227</v>
      </c>
      <c r="S159" s="265">
        <v>170</v>
      </c>
      <c r="T159" s="265" t="s">
        <v>286</v>
      </c>
      <c r="U159" s="268"/>
      <c r="V159" s="269">
        <f t="shared" ca="1" si="18"/>
        <v>44197</v>
      </c>
      <c r="W159" s="269">
        <f t="shared" ca="1" si="19"/>
        <v>44227</v>
      </c>
      <c r="X159" s="269">
        <f ca="1">MIN(Tableau7[[#This Row],[fin mois]],MAX(Tableau7[[#This Row],[début mois]],Tableau7[[#This Row],[Date Embauche]]))</f>
        <v>44197</v>
      </c>
      <c r="Y159" s="269">
        <f ca="1">MAX(Tableau7[[#This Row],[début mois]],MIN(Tableau7[[#This Row],[fin mois]],Tableau7[[#This Row],[Date Fin de Contrat]]))</f>
        <v>44227</v>
      </c>
      <c r="Z15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59" s="271">
        <f t="shared" si="20"/>
        <v>0</v>
      </c>
    </row>
    <row r="160" spans="1:30" x14ac:dyDescent="0.2">
      <c r="A160" s="262">
        <v>44011</v>
      </c>
      <c r="B160" s="262">
        <v>44165</v>
      </c>
      <c r="C160" s="262">
        <v>44165</v>
      </c>
      <c r="D16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60" s="264" t="s">
        <v>7</v>
      </c>
      <c r="F160" s="265" t="s">
        <v>6</v>
      </c>
      <c r="G160" s="266">
        <v>34.5</v>
      </c>
      <c r="H160" s="264" t="str">
        <f t="shared" ca="1" si="16"/>
        <v xml:space="preserve">0 ans 5m </v>
      </c>
      <c r="I160" s="262" t="s">
        <v>151</v>
      </c>
      <c r="J160" s="262" t="s">
        <v>34</v>
      </c>
      <c r="K160" s="262"/>
      <c r="L160" s="264" t="s">
        <v>300</v>
      </c>
      <c r="M160" s="264" t="s">
        <v>460</v>
      </c>
      <c r="N160" s="264" t="str">
        <f t="shared" si="15"/>
        <v>Salarié 159 OPERATRICE</v>
      </c>
      <c r="O160" s="262">
        <v>25315</v>
      </c>
      <c r="P160" s="267">
        <f t="shared" ca="1" si="17"/>
        <v>51</v>
      </c>
      <c r="Q160" s="265" t="s">
        <v>5</v>
      </c>
      <c r="R160" s="262">
        <v>72896</v>
      </c>
      <c r="S160" s="265">
        <v>170</v>
      </c>
      <c r="T160" s="265" t="s">
        <v>286</v>
      </c>
      <c r="U160" s="268"/>
      <c r="V160" s="269">
        <f t="shared" ca="1" si="18"/>
        <v>44197</v>
      </c>
      <c r="W160" s="269">
        <f t="shared" ca="1" si="19"/>
        <v>44227</v>
      </c>
      <c r="X160" s="269">
        <f ca="1">MIN(Tableau7[[#This Row],[fin mois]],MAX(Tableau7[[#This Row],[début mois]],Tableau7[[#This Row],[Date Embauche]]))</f>
        <v>44197</v>
      </c>
      <c r="Y160" s="269">
        <f ca="1">MAX(Tableau7[[#This Row],[début mois]],MIN(Tableau7[[#This Row],[fin mois]],Tableau7[[#This Row],[Date Fin de Contrat]]))</f>
        <v>44197</v>
      </c>
      <c r="Z16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60" s="271">
        <f t="shared" si="20"/>
        <v>0</v>
      </c>
    </row>
    <row r="161" spans="1:30" x14ac:dyDescent="0.2">
      <c r="A161" s="262">
        <v>44011</v>
      </c>
      <c r="B161" s="262">
        <v>44165</v>
      </c>
      <c r="C161" s="262">
        <v>44165</v>
      </c>
      <c r="D16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61" s="264" t="s">
        <v>7</v>
      </c>
      <c r="F161" s="265" t="s">
        <v>6</v>
      </c>
      <c r="G161" s="266">
        <v>34.5</v>
      </c>
      <c r="H161" s="264" t="str">
        <f t="shared" ca="1" si="16"/>
        <v xml:space="preserve">0 ans 5m </v>
      </c>
      <c r="I161" s="262">
        <v>44013</v>
      </c>
      <c r="J161" s="262" t="s">
        <v>34</v>
      </c>
      <c r="K161" s="262"/>
      <c r="L161" s="264" t="s">
        <v>300</v>
      </c>
      <c r="M161" s="264" t="s">
        <v>461</v>
      </c>
      <c r="N161" s="264" t="str">
        <f t="shared" si="15"/>
        <v>Salarié 160 OPERATRICE</v>
      </c>
      <c r="O161" s="262">
        <v>27052</v>
      </c>
      <c r="P161" s="267">
        <f t="shared" ca="1" si="17"/>
        <v>46</v>
      </c>
      <c r="Q161" s="265" t="s">
        <v>9</v>
      </c>
      <c r="R161" s="262" t="s">
        <v>61</v>
      </c>
      <c r="S161" s="265">
        <v>170</v>
      </c>
      <c r="T161" s="265" t="s">
        <v>286</v>
      </c>
      <c r="U161" s="268"/>
      <c r="V161" s="269">
        <f t="shared" ca="1" si="18"/>
        <v>44197</v>
      </c>
      <c r="W161" s="269">
        <f t="shared" ca="1" si="19"/>
        <v>44227</v>
      </c>
      <c r="X161" s="269">
        <f ca="1">MIN(Tableau7[[#This Row],[fin mois]],MAX(Tableau7[[#This Row],[début mois]],Tableau7[[#This Row],[Date Embauche]]))</f>
        <v>44197</v>
      </c>
      <c r="Y161" s="269">
        <f ca="1">MAX(Tableau7[[#This Row],[début mois]],MIN(Tableau7[[#This Row],[fin mois]],Tableau7[[#This Row],[Date Fin de Contrat]]))</f>
        <v>44197</v>
      </c>
      <c r="Z16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61" s="271">
        <f t="shared" si="20"/>
        <v>0</v>
      </c>
    </row>
    <row r="162" spans="1:30" x14ac:dyDescent="0.2">
      <c r="A162" s="262">
        <v>44011</v>
      </c>
      <c r="B162" s="262"/>
      <c r="C162" s="262"/>
      <c r="D16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62" s="264"/>
      <c r="F162" s="265" t="s">
        <v>17</v>
      </c>
      <c r="G162" s="266">
        <v>34.5</v>
      </c>
      <c r="H162" s="264" t="str">
        <f t="shared" ca="1" si="16"/>
        <v xml:space="preserve">0 ans 6m </v>
      </c>
      <c r="I162" s="262">
        <v>44014</v>
      </c>
      <c r="J162" s="262" t="s">
        <v>34</v>
      </c>
      <c r="K162" s="262" t="s">
        <v>278</v>
      </c>
      <c r="L162" s="264" t="s">
        <v>300</v>
      </c>
      <c r="M162" s="264" t="s">
        <v>462</v>
      </c>
      <c r="N162" s="264" t="str">
        <f t="shared" si="15"/>
        <v>Salarié 161 OPERATRICE</v>
      </c>
      <c r="O162" s="262">
        <v>29526</v>
      </c>
      <c r="P162" s="267">
        <f t="shared" ca="1" si="17"/>
        <v>40</v>
      </c>
      <c r="Q162" s="265" t="s">
        <v>9</v>
      </c>
      <c r="R162" s="262" t="s">
        <v>61</v>
      </c>
      <c r="S162" s="265">
        <v>215</v>
      </c>
      <c r="T162" s="265" t="s">
        <v>286</v>
      </c>
      <c r="U162" s="268"/>
      <c r="V162" s="269">
        <f t="shared" ca="1" si="18"/>
        <v>44197</v>
      </c>
      <c r="W162" s="269">
        <f t="shared" ca="1" si="19"/>
        <v>44227</v>
      </c>
      <c r="X162" s="269">
        <f ca="1">MIN(Tableau7[[#This Row],[fin mois]],MAX(Tableau7[[#This Row],[début mois]],Tableau7[[#This Row],[Date Embauche]]))</f>
        <v>44197</v>
      </c>
      <c r="Y162" s="269">
        <f ca="1">MAX(Tableau7[[#This Row],[début mois]],MIN(Tableau7[[#This Row],[fin mois]],Tableau7[[#This Row],[Date Fin de Contrat]]))</f>
        <v>44227</v>
      </c>
      <c r="Z16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62" s="271">
        <f t="shared" si="20"/>
        <v>0</v>
      </c>
    </row>
    <row r="163" spans="1:30" x14ac:dyDescent="0.2">
      <c r="A163" s="262">
        <v>44046</v>
      </c>
      <c r="B163" s="262">
        <v>44167</v>
      </c>
      <c r="C163" s="262">
        <v>44167</v>
      </c>
      <c r="D16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63" s="264" t="s">
        <v>7</v>
      </c>
      <c r="F163" s="265" t="s">
        <v>6</v>
      </c>
      <c r="G163" s="266">
        <v>34.5</v>
      </c>
      <c r="H163" s="264" t="str">
        <f t="shared" ca="1" si="16"/>
        <v xml:space="preserve">0 ans 3m </v>
      </c>
      <c r="I163" s="262" t="s">
        <v>152</v>
      </c>
      <c r="J163" s="262" t="s">
        <v>27</v>
      </c>
      <c r="K163" s="262"/>
      <c r="L163" s="264" t="s">
        <v>300</v>
      </c>
      <c r="M163" s="264" t="s">
        <v>463</v>
      </c>
      <c r="N163" s="264" t="str">
        <f t="shared" si="15"/>
        <v>Salarié 162 OPERATRICE</v>
      </c>
      <c r="O163" s="262">
        <v>33773</v>
      </c>
      <c r="P163" s="267">
        <f t="shared" ca="1" si="17"/>
        <v>28</v>
      </c>
      <c r="Q163" s="265" t="s">
        <v>9</v>
      </c>
      <c r="R163" s="262" t="s">
        <v>61</v>
      </c>
      <c r="S163" s="265">
        <v>215</v>
      </c>
      <c r="T163" s="265" t="s">
        <v>286</v>
      </c>
      <c r="U163" s="268"/>
      <c r="V163" s="269">
        <f t="shared" ca="1" si="18"/>
        <v>44197</v>
      </c>
      <c r="W163" s="269">
        <f t="shared" ca="1" si="19"/>
        <v>44227</v>
      </c>
      <c r="X163" s="269">
        <f ca="1">MIN(Tableau7[[#This Row],[fin mois]],MAX(Tableau7[[#This Row],[début mois]],Tableau7[[#This Row],[Date Embauche]]))</f>
        <v>44197</v>
      </c>
      <c r="Y163" s="269">
        <f ca="1">MAX(Tableau7[[#This Row],[début mois]],MIN(Tableau7[[#This Row],[fin mois]],Tableau7[[#This Row],[Date Fin de Contrat]]))</f>
        <v>44197</v>
      </c>
      <c r="Z16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63" s="271">
        <f t="shared" si="20"/>
        <v>0</v>
      </c>
    </row>
    <row r="164" spans="1:30" x14ac:dyDescent="0.2">
      <c r="A164" s="262">
        <v>44102</v>
      </c>
      <c r="B164" s="262">
        <v>44141</v>
      </c>
      <c r="C164" s="262">
        <v>44141</v>
      </c>
      <c r="D16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64" s="264" t="s">
        <v>18</v>
      </c>
      <c r="F164" s="265" t="s">
        <v>10</v>
      </c>
      <c r="G164" s="266">
        <v>34.5</v>
      </c>
      <c r="H164" s="264" t="str">
        <f t="shared" ca="1" si="16"/>
        <v xml:space="preserve">0 ans 1m </v>
      </c>
      <c r="I164" s="262" t="s">
        <v>153</v>
      </c>
      <c r="J164" s="262" t="s">
        <v>34</v>
      </c>
      <c r="K164" s="262"/>
      <c r="L164" s="264" t="s">
        <v>300</v>
      </c>
      <c r="M164" s="264" t="s">
        <v>464</v>
      </c>
      <c r="N164" s="264" t="str">
        <f t="shared" si="15"/>
        <v>Salarié 163 OPERATRICE</v>
      </c>
      <c r="O164" s="262">
        <v>28318</v>
      </c>
      <c r="P164" s="267">
        <f t="shared" ca="1" si="17"/>
        <v>43</v>
      </c>
      <c r="Q164" s="265" t="s">
        <v>5</v>
      </c>
      <c r="R164" s="262">
        <v>45838</v>
      </c>
      <c r="S164" s="265">
        <v>170</v>
      </c>
      <c r="T164" s="265" t="s">
        <v>286</v>
      </c>
      <c r="U164" s="268"/>
      <c r="V164" s="269">
        <f t="shared" ca="1" si="18"/>
        <v>44197</v>
      </c>
      <c r="W164" s="269">
        <f t="shared" ca="1" si="19"/>
        <v>44227</v>
      </c>
      <c r="X164" s="269">
        <f ca="1">MIN(Tableau7[[#This Row],[fin mois]],MAX(Tableau7[[#This Row],[début mois]],Tableau7[[#This Row],[Date Embauche]]))</f>
        <v>44197</v>
      </c>
      <c r="Y164" s="269">
        <f ca="1">MAX(Tableau7[[#This Row],[début mois]],MIN(Tableau7[[#This Row],[fin mois]],Tableau7[[#This Row],[Date Fin de Contrat]]))</f>
        <v>44197</v>
      </c>
      <c r="Z16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64" s="271">
        <f t="shared" si="20"/>
        <v>0</v>
      </c>
    </row>
    <row r="165" spans="1:30" x14ac:dyDescent="0.2">
      <c r="A165" s="262">
        <v>44102</v>
      </c>
      <c r="B165" s="262">
        <v>44286</v>
      </c>
      <c r="C165" s="262"/>
      <c r="D16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65" s="264" t="s">
        <v>11</v>
      </c>
      <c r="F165" s="265" t="s">
        <v>10</v>
      </c>
      <c r="G165" s="266">
        <v>34.5</v>
      </c>
      <c r="H165" s="264" t="str">
        <f t="shared" ca="1" si="16"/>
        <v xml:space="preserve">0 ans 3m </v>
      </c>
      <c r="I165" s="262" t="s">
        <v>154</v>
      </c>
      <c r="J165" s="262" t="s">
        <v>34</v>
      </c>
      <c r="K165" s="262" t="s">
        <v>278</v>
      </c>
      <c r="L165" s="264" t="s">
        <v>300</v>
      </c>
      <c r="M165" s="264" t="s">
        <v>465</v>
      </c>
      <c r="N165" s="264" t="str">
        <f t="shared" si="15"/>
        <v>Salarié 164 OPERATRICE</v>
      </c>
      <c r="O165" s="262">
        <v>25800</v>
      </c>
      <c r="P165" s="267">
        <f t="shared" ca="1" si="17"/>
        <v>50</v>
      </c>
      <c r="Q165" s="265" t="s">
        <v>5</v>
      </c>
      <c r="R165" s="262">
        <v>45382</v>
      </c>
      <c r="S165" s="265">
        <v>215</v>
      </c>
      <c r="T165" s="265" t="s">
        <v>286</v>
      </c>
      <c r="U165" s="268"/>
      <c r="V165" s="269">
        <f t="shared" ca="1" si="18"/>
        <v>44197</v>
      </c>
      <c r="W165" s="269">
        <f t="shared" ca="1" si="19"/>
        <v>44227</v>
      </c>
      <c r="X165" s="269">
        <f ca="1">MIN(Tableau7[[#This Row],[fin mois]],MAX(Tableau7[[#This Row],[début mois]],Tableau7[[#This Row],[Date Embauche]]))</f>
        <v>44197</v>
      </c>
      <c r="Y165" s="269">
        <f ca="1">MAX(Tableau7[[#This Row],[début mois]],MIN(Tableau7[[#This Row],[fin mois]],Tableau7[[#This Row],[Date Fin de Contrat]]))</f>
        <v>44227</v>
      </c>
      <c r="Z16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65" s="271">
        <f t="shared" si="20"/>
        <v>0</v>
      </c>
    </row>
    <row r="166" spans="1:30" x14ac:dyDescent="0.2">
      <c r="A166" s="262">
        <v>44102</v>
      </c>
      <c r="B166" s="262">
        <v>44286</v>
      </c>
      <c r="C166" s="262"/>
      <c r="D16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66" s="264" t="s">
        <v>7</v>
      </c>
      <c r="F166" s="265" t="s">
        <v>10</v>
      </c>
      <c r="G166" s="266">
        <v>34.5</v>
      </c>
      <c r="H166" s="264" t="str">
        <f t="shared" ca="1" si="16"/>
        <v xml:space="preserve">0 ans 3m </v>
      </c>
      <c r="I166" s="262" t="s">
        <v>155</v>
      </c>
      <c r="J166" s="262" t="s">
        <v>34</v>
      </c>
      <c r="K166" s="262" t="s">
        <v>278</v>
      </c>
      <c r="L166" s="264" t="s">
        <v>300</v>
      </c>
      <c r="M166" s="264" t="s">
        <v>466</v>
      </c>
      <c r="N166" s="264" t="str">
        <f t="shared" si="15"/>
        <v>Salarié 165 OPERATRICE</v>
      </c>
      <c r="O166" s="262">
        <v>22966</v>
      </c>
      <c r="P166" s="267">
        <f t="shared" ca="1" si="17"/>
        <v>58</v>
      </c>
      <c r="Q166" s="265" t="s">
        <v>5</v>
      </c>
      <c r="R166" s="262">
        <v>45351</v>
      </c>
      <c r="S166" s="265">
        <v>170</v>
      </c>
      <c r="T166" s="265" t="s">
        <v>286</v>
      </c>
      <c r="U166" s="268"/>
      <c r="V166" s="269">
        <f t="shared" ca="1" si="18"/>
        <v>44197</v>
      </c>
      <c r="W166" s="269">
        <f t="shared" ca="1" si="19"/>
        <v>44227</v>
      </c>
      <c r="X166" s="269">
        <f ca="1">MIN(Tableau7[[#This Row],[fin mois]],MAX(Tableau7[[#This Row],[début mois]],Tableau7[[#This Row],[Date Embauche]]))</f>
        <v>44197</v>
      </c>
      <c r="Y166" s="269">
        <f ca="1">MAX(Tableau7[[#This Row],[début mois]],MIN(Tableau7[[#This Row],[fin mois]],Tableau7[[#This Row],[Date Fin de Contrat]]))</f>
        <v>44227</v>
      </c>
      <c r="Z16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66" s="271">
        <f t="shared" si="20"/>
        <v>0</v>
      </c>
    </row>
    <row r="167" spans="1:30" x14ac:dyDescent="0.2">
      <c r="A167" s="262">
        <v>44102</v>
      </c>
      <c r="B167" s="262">
        <v>44286</v>
      </c>
      <c r="C167" s="262"/>
      <c r="D16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67" s="264" t="s">
        <v>7</v>
      </c>
      <c r="F167" s="265" t="s">
        <v>10</v>
      </c>
      <c r="G167" s="266">
        <v>34.5</v>
      </c>
      <c r="H167" s="264" t="str">
        <f t="shared" ca="1" si="16"/>
        <v xml:space="preserve">0 ans 3m </v>
      </c>
      <c r="I167" s="262" t="s">
        <v>156</v>
      </c>
      <c r="J167" s="262" t="s">
        <v>34</v>
      </c>
      <c r="K167" s="262" t="s">
        <v>278</v>
      </c>
      <c r="L167" s="264" t="s">
        <v>300</v>
      </c>
      <c r="M167" s="264" t="s">
        <v>467</v>
      </c>
      <c r="N167" s="264" t="str">
        <f t="shared" si="15"/>
        <v>Salarié 166 OPERATRICE</v>
      </c>
      <c r="O167" s="262">
        <v>24635</v>
      </c>
      <c r="P167" s="267">
        <f t="shared" ca="1" si="17"/>
        <v>53</v>
      </c>
      <c r="Q167" s="265" t="s">
        <v>5</v>
      </c>
      <c r="R167" s="262">
        <v>44926</v>
      </c>
      <c r="S167" s="265">
        <v>170</v>
      </c>
      <c r="T167" s="265" t="s">
        <v>286</v>
      </c>
      <c r="U167" s="268"/>
      <c r="V167" s="269">
        <f t="shared" ca="1" si="18"/>
        <v>44197</v>
      </c>
      <c r="W167" s="269">
        <f t="shared" ca="1" si="19"/>
        <v>44227</v>
      </c>
      <c r="X167" s="269">
        <f ca="1">MIN(Tableau7[[#This Row],[fin mois]],MAX(Tableau7[[#This Row],[début mois]],Tableau7[[#This Row],[Date Embauche]]))</f>
        <v>44197</v>
      </c>
      <c r="Y167" s="269">
        <f ca="1">MAX(Tableau7[[#This Row],[début mois]],MIN(Tableau7[[#This Row],[fin mois]],Tableau7[[#This Row],[Date Fin de Contrat]]))</f>
        <v>44227</v>
      </c>
      <c r="Z16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67" s="271">
        <f t="shared" si="20"/>
        <v>0</v>
      </c>
    </row>
    <row r="168" spans="1:30" x14ac:dyDescent="0.2">
      <c r="A168" s="262">
        <v>44102</v>
      </c>
      <c r="B168" s="262">
        <v>44286</v>
      </c>
      <c r="C168" s="262"/>
      <c r="D16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68" s="264" t="s">
        <v>7</v>
      </c>
      <c r="F168" s="265" t="s">
        <v>10</v>
      </c>
      <c r="G168" s="266">
        <v>34.5</v>
      </c>
      <c r="H168" s="264" t="str">
        <f t="shared" ca="1" si="16"/>
        <v xml:space="preserve">0 ans 3m </v>
      </c>
      <c r="I168" s="262" t="s">
        <v>155</v>
      </c>
      <c r="J168" s="262" t="s">
        <v>34</v>
      </c>
      <c r="K168" s="262" t="s">
        <v>278</v>
      </c>
      <c r="L168" s="264" t="s">
        <v>301</v>
      </c>
      <c r="M168" s="264" t="s">
        <v>468</v>
      </c>
      <c r="N168" s="264" t="str">
        <f t="shared" si="15"/>
        <v>Salarié 167 OPERATEUR</v>
      </c>
      <c r="O168" s="262">
        <v>24531</v>
      </c>
      <c r="P168" s="267">
        <f t="shared" ca="1" si="17"/>
        <v>53</v>
      </c>
      <c r="Q168" s="265" t="s">
        <v>5</v>
      </c>
      <c r="R168" s="262">
        <v>45230</v>
      </c>
      <c r="S168" s="265">
        <v>170</v>
      </c>
      <c r="T168" s="265" t="s">
        <v>285</v>
      </c>
      <c r="U168" s="268"/>
      <c r="V168" s="269">
        <f t="shared" ca="1" si="18"/>
        <v>44197</v>
      </c>
      <c r="W168" s="269">
        <f t="shared" ca="1" si="19"/>
        <v>44227</v>
      </c>
      <c r="X168" s="269">
        <f ca="1">MIN(Tableau7[[#This Row],[fin mois]],MAX(Tableau7[[#This Row],[début mois]],Tableau7[[#This Row],[Date Embauche]]))</f>
        <v>44197</v>
      </c>
      <c r="Y168" s="269">
        <f ca="1">MAX(Tableau7[[#This Row],[début mois]],MIN(Tableau7[[#This Row],[fin mois]],Tableau7[[#This Row],[Date Fin de Contrat]]))</f>
        <v>44227</v>
      </c>
      <c r="Z16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68" s="271">
        <f t="shared" si="20"/>
        <v>0</v>
      </c>
    </row>
    <row r="169" spans="1:30" x14ac:dyDescent="0.2">
      <c r="A169" s="262">
        <v>44102</v>
      </c>
      <c r="B169" s="262">
        <v>44286</v>
      </c>
      <c r="C169" s="262"/>
      <c r="D16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69" s="264" t="s">
        <v>7</v>
      </c>
      <c r="F169" s="265" t="s">
        <v>10</v>
      </c>
      <c r="G169" s="266">
        <v>34.5</v>
      </c>
      <c r="H169" s="264" t="str">
        <f t="shared" ca="1" si="16"/>
        <v xml:space="preserve">0 ans 3m </v>
      </c>
      <c r="I169" s="262" t="s">
        <v>157</v>
      </c>
      <c r="J169" s="262" t="s">
        <v>34</v>
      </c>
      <c r="K169" s="262" t="s">
        <v>278</v>
      </c>
      <c r="L169" s="264" t="s">
        <v>300</v>
      </c>
      <c r="M169" s="264" t="s">
        <v>469</v>
      </c>
      <c r="N169" s="264" t="str">
        <f t="shared" si="15"/>
        <v>Salarié 168 OPERATRICE</v>
      </c>
      <c r="O169" s="262">
        <v>22226</v>
      </c>
      <c r="P169" s="267">
        <f t="shared" ca="1" si="17"/>
        <v>60</v>
      </c>
      <c r="Q169" s="265" t="s">
        <v>5</v>
      </c>
      <c r="R169" s="262">
        <v>45747</v>
      </c>
      <c r="S169" s="265">
        <v>170</v>
      </c>
      <c r="T169" s="265" t="s">
        <v>286</v>
      </c>
      <c r="U169" s="268"/>
      <c r="V169" s="269">
        <f t="shared" ca="1" si="18"/>
        <v>44197</v>
      </c>
      <c r="W169" s="269">
        <f t="shared" ca="1" si="19"/>
        <v>44227</v>
      </c>
      <c r="X169" s="269">
        <f ca="1">MIN(Tableau7[[#This Row],[fin mois]],MAX(Tableau7[[#This Row],[début mois]],Tableau7[[#This Row],[Date Embauche]]))</f>
        <v>44197</v>
      </c>
      <c r="Y169" s="269">
        <f ca="1">MAX(Tableau7[[#This Row],[début mois]],MIN(Tableau7[[#This Row],[fin mois]],Tableau7[[#This Row],[Date Fin de Contrat]]))</f>
        <v>44227</v>
      </c>
      <c r="Z16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69" s="271">
        <f t="shared" si="20"/>
        <v>0</v>
      </c>
    </row>
    <row r="170" spans="1:30" x14ac:dyDescent="0.2">
      <c r="A170" s="262">
        <v>44102</v>
      </c>
      <c r="B170" s="262">
        <v>44286</v>
      </c>
      <c r="C170" s="262">
        <v>44198</v>
      </c>
      <c r="D17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70" s="264" t="s">
        <v>18</v>
      </c>
      <c r="F170" s="265" t="s">
        <v>6</v>
      </c>
      <c r="G170" s="266">
        <v>34.5</v>
      </c>
      <c r="H170" s="264" t="str">
        <f t="shared" ca="1" si="16"/>
        <v xml:space="preserve">0 ans 3m </v>
      </c>
      <c r="I170" s="262">
        <v>44162</v>
      </c>
      <c r="J170" s="262" t="s">
        <v>34</v>
      </c>
      <c r="K170" s="262" t="s">
        <v>278</v>
      </c>
      <c r="L170" s="264" t="s">
        <v>300</v>
      </c>
      <c r="M170" s="264" t="s">
        <v>470</v>
      </c>
      <c r="N170" s="264" t="str">
        <f t="shared" si="15"/>
        <v>Salarié 169 OPERATRICE</v>
      </c>
      <c r="O170" s="262">
        <v>33651</v>
      </c>
      <c r="P170" s="267">
        <f t="shared" ca="1" si="17"/>
        <v>28</v>
      </c>
      <c r="Q170" s="265" t="s">
        <v>9</v>
      </c>
      <c r="R170" s="262" t="s">
        <v>61</v>
      </c>
      <c r="S170" s="265">
        <v>170</v>
      </c>
      <c r="T170" s="265" t="s">
        <v>286</v>
      </c>
      <c r="U170" s="268"/>
      <c r="V170" s="269">
        <f t="shared" ca="1" si="18"/>
        <v>44197</v>
      </c>
      <c r="W170" s="269">
        <f t="shared" ca="1" si="19"/>
        <v>44227</v>
      </c>
      <c r="X170" s="269">
        <f ca="1">MIN(Tableau7[[#This Row],[fin mois]],MAX(Tableau7[[#This Row],[début mois]],Tableau7[[#This Row],[Date Embauche]]))</f>
        <v>44197</v>
      </c>
      <c r="Y170" s="269">
        <f ca="1">MAX(Tableau7[[#This Row],[début mois]],MIN(Tableau7[[#This Row],[fin mois]],Tableau7[[#This Row],[Date Fin de Contrat]]))</f>
        <v>44227</v>
      </c>
      <c r="Z17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70" s="271">
        <f t="shared" si="20"/>
        <v>0</v>
      </c>
    </row>
    <row r="171" spans="1:30" x14ac:dyDescent="0.2">
      <c r="A171" s="262">
        <v>44102</v>
      </c>
      <c r="B171" s="262">
        <v>44286</v>
      </c>
      <c r="C171" s="262"/>
      <c r="D17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71" s="264" t="s">
        <v>7</v>
      </c>
      <c r="F171" s="265" t="s">
        <v>6</v>
      </c>
      <c r="G171" s="266">
        <v>34.5</v>
      </c>
      <c r="H171" s="264" t="str">
        <f t="shared" ca="1" si="16"/>
        <v xml:space="preserve">0 ans 3m </v>
      </c>
      <c r="I171" s="262">
        <v>44160</v>
      </c>
      <c r="J171" s="262" t="s">
        <v>34</v>
      </c>
      <c r="K171" s="262" t="s">
        <v>278</v>
      </c>
      <c r="L171" s="264" t="s">
        <v>300</v>
      </c>
      <c r="M171" s="264" t="s">
        <v>471</v>
      </c>
      <c r="N171" s="264" t="str">
        <f t="shared" si="15"/>
        <v>Salarié 170 OPERATRICE</v>
      </c>
      <c r="O171" s="262">
        <v>36621</v>
      </c>
      <c r="P171" s="267">
        <f t="shared" ca="1" si="17"/>
        <v>20</v>
      </c>
      <c r="Q171" s="265" t="s">
        <v>9</v>
      </c>
      <c r="R171" s="262" t="s">
        <v>61</v>
      </c>
      <c r="S171" s="265">
        <v>170</v>
      </c>
      <c r="T171" s="265" t="s">
        <v>286</v>
      </c>
      <c r="U171" s="268"/>
      <c r="V171" s="269">
        <f t="shared" ca="1" si="18"/>
        <v>44197</v>
      </c>
      <c r="W171" s="269">
        <f t="shared" ca="1" si="19"/>
        <v>44227</v>
      </c>
      <c r="X171" s="269">
        <f ca="1">MIN(Tableau7[[#This Row],[fin mois]],MAX(Tableau7[[#This Row],[début mois]],Tableau7[[#This Row],[Date Embauche]]))</f>
        <v>44197</v>
      </c>
      <c r="Y171" s="269">
        <f ca="1">MAX(Tableau7[[#This Row],[début mois]],MIN(Tableau7[[#This Row],[fin mois]],Tableau7[[#This Row],[Date Fin de Contrat]]))</f>
        <v>44227</v>
      </c>
      <c r="Z17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71" s="271">
        <f t="shared" si="20"/>
        <v>0</v>
      </c>
    </row>
    <row r="172" spans="1:30" x14ac:dyDescent="0.2">
      <c r="A172" s="262">
        <v>44102</v>
      </c>
      <c r="B172" s="262">
        <v>44286</v>
      </c>
      <c r="C172" s="262"/>
      <c r="D17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72" s="264" t="s">
        <v>7</v>
      </c>
      <c r="F172" s="265" t="s">
        <v>10</v>
      </c>
      <c r="G172" s="266">
        <v>34.5</v>
      </c>
      <c r="H172" s="264" t="str">
        <f t="shared" ca="1" si="16"/>
        <v xml:space="preserve">0 ans 3m </v>
      </c>
      <c r="I172" s="262" t="s">
        <v>158</v>
      </c>
      <c r="J172" s="262" t="s">
        <v>34</v>
      </c>
      <c r="K172" s="262" t="s">
        <v>278</v>
      </c>
      <c r="L172" s="264" t="s">
        <v>300</v>
      </c>
      <c r="M172" s="264" t="s">
        <v>472</v>
      </c>
      <c r="N172" s="264" t="str">
        <f t="shared" si="15"/>
        <v>Salarié 171 OPERATRICE</v>
      </c>
      <c r="O172" s="262">
        <v>22252</v>
      </c>
      <c r="P172" s="267">
        <f t="shared" ca="1" si="17"/>
        <v>60</v>
      </c>
      <c r="Q172" s="265" t="s">
        <v>5</v>
      </c>
      <c r="R172" s="262">
        <v>45322</v>
      </c>
      <c r="S172" s="265">
        <v>170</v>
      </c>
      <c r="T172" s="265" t="s">
        <v>286</v>
      </c>
      <c r="U172" s="268"/>
      <c r="V172" s="269">
        <f t="shared" ca="1" si="18"/>
        <v>44197</v>
      </c>
      <c r="W172" s="269">
        <f t="shared" ca="1" si="19"/>
        <v>44227</v>
      </c>
      <c r="X172" s="269">
        <f ca="1">MIN(Tableau7[[#This Row],[fin mois]],MAX(Tableau7[[#This Row],[début mois]],Tableau7[[#This Row],[Date Embauche]]))</f>
        <v>44197</v>
      </c>
      <c r="Y172" s="269">
        <f ca="1">MAX(Tableau7[[#This Row],[début mois]],MIN(Tableau7[[#This Row],[fin mois]],Tableau7[[#This Row],[Date Fin de Contrat]]))</f>
        <v>44227</v>
      </c>
      <c r="Z17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72" s="271">
        <f t="shared" si="20"/>
        <v>0</v>
      </c>
    </row>
    <row r="173" spans="1:30" x14ac:dyDescent="0.2">
      <c r="A173" s="262">
        <v>44102</v>
      </c>
      <c r="B173" s="262">
        <v>44286</v>
      </c>
      <c r="C173" s="262"/>
      <c r="D17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73" s="264" t="s">
        <v>7</v>
      </c>
      <c r="F173" s="265" t="s">
        <v>10</v>
      </c>
      <c r="G173" s="266">
        <v>34.5</v>
      </c>
      <c r="H173" s="264" t="str">
        <f t="shared" ca="1" si="16"/>
        <v xml:space="preserve">0 ans 3m </v>
      </c>
      <c r="I173" s="262" t="s">
        <v>159</v>
      </c>
      <c r="J173" s="262" t="s">
        <v>34</v>
      </c>
      <c r="K173" s="262" t="s">
        <v>278</v>
      </c>
      <c r="L173" s="264" t="s">
        <v>301</v>
      </c>
      <c r="M173" s="264" t="s">
        <v>473</v>
      </c>
      <c r="N173" s="264" t="str">
        <f t="shared" si="15"/>
        <v>Salarié 172 OPERATEUR</v>
      </c>
      <c r="O173" s="262">
        <v>24976</v>
      </c>
      <c r="P173" s="267">
        <f t="shared" ca="1" si="17"/>
        <v>52</v>
      </c>
      <c r="Q173" s="265" t="s">
        <v>5</v>
      </c>
      <c r="R173" s="262">
        <v>44074</v>
      </c>
      <c r="S173" s="265">
        <v>170</v>
      </c>
      <c r="T173" s="265" t="s">
        <v>285</v>
      </c>
      <c r="U173" s="268"/>
      <c r="V173" s="269">
        <f t="shared" ca="1" si="18"/>
        <v>44197</v>
      </c>
      <c r="W173" s="269">
        <f t="shared" ca="1" si="19"/>
        <v>44227</v>
      </c>
      <c r="X173" s="269">
        <f ca="1">MIN(Tableau7[[#This Row],[fin mois]],MAX(Tableau7[[#This Row],[début mois]],Tableau7[[#This Row],[Date Embauche]]))</f>
        <v>44197</v>
      </c>
      <c r="Y173" s="269">
        <f ca="1">MAX(Tableau7[[#This Row],[début mois]],MIN(Tableau7[[#This Row],[fin mois]],Tableau7[[#This Row],[Date Fin de Contrat]]))</f>
        <v>44227</v>
      </c>
      <c r="Z17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73" s="271">
        <f t="shared" si="20"/>
        <v>0</v>
      </c>
    </row>
    <row r="174" spans="1:30" x14ac:dyDescent="0.2">
      <c r="A174" s="262">
        <v>44102</v>
      </c>
      <c r="B174" s="262">
        <v>44286</v>
      </c>
      <c r="C174" s="262"/>
      <c r="D17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74" s="264" t="s">
        <v>7</v>
      </c>
      <c r="F174" s="265" t="s">
        <v>10</v>
      </c>
      <c r="G174" s="266">
        <v>34.5</v>
      </c>
      <c r="H174" s="264" t="str">
        <f t="shared" ca="1" si="16"/>
        <v xml:space="preserve">0 ans 3m </v>
      </c>
      <c r="I174" s="262" t="s">
        <v>160</v>
      </c>
      <c r="J174" s="262" t="s">
        <v>34</v>
      </c>
      <c r="K174" s="262" t="s">
        <v>278</v>
      </c>
      <c r="L174" s="264" t="s">
        <v>301</v>
      </c>
      <c r="M174" s="264" t="s">
        <v>474</v>
      </c>
      <c r="N174" s="264" t="str">
        <f t="shared" si="15"/>
        <v>Salarié 173 OPERATEUR</v>
      </c>
      <c r="O174" s="262">
        <v>25196</v>
      </c>
      <c r="P174" s="267">
        <f t="shared" ca="1" si="17"/>
        <v>52</v>
      </c>
      <c r="Q174" s="265" t="s">
        <v>5</v>
      </c>
      <c r="R174" s="262">
        <v>47361</v>
      </c>
      <c r="S174" s="265">
        <v>170</v>
      </c>
      <c r="T174" s="265" t="s">
        <v>285</v>
      </c>
      <c r="U174" s="268"/>
      <c r="V174" s="269">
        <f t="shared" ca="1" si="18"/>
        <v>44197</v>
      </c>
      <c r="W174" s="269">
        <f t="shared" ca="1" si="19"/>
        <v>44227</v>
      </c>
      <c r="X174" s="269">
        <f ca="1">MIN(Tableau7[[#This Row],[fin mois]],MAX(Tableau7[[#This Row],[début mois]],Tableau7[[#This Row],[Date Embauche]]))</f>
        <v>44197</v>
      </c>
      <c r="Y174" s="269">
        <f ca="1">MAX(Tableau7[[#This Row],[début mois]],MIN(Tableau7[[#This Row],[fin mois]],Tableau7[[#This Row],[Date Fin de Contrat]]))</f>
        <v>44227</v>
      </c>
      <c r="Z17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74" s="271">
        <f t="shared" si="20"/>
        <v>0</v>
      </c>
    </row>
    <row r="175" spans="1:30" x14ac:dyDescent="0.2">
      <c r="A175" s="262">
        <v>44102</v>
      </c>
      <c r="B175" s="262">
        <v>44286</v>
      </c>
      <c r="C175" s="262"/>
      <c r="D17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75" s="264"/>
      <c r="F175" s="265" t="s">
        <v>10</v>
      </c>
      <c r="G175" s="266">
        <v>34.5</v>
      </c>
      <c r="H175" s="264" t="str">
        <f t="shared" ca="1" si="16"/>
        <v xml:space="preserve">0 ans 3m </v>
      </c>
      <c r="I175" s="262" t="s">
        <v>155</v>
      </c>
      <c r="J175" s="262" t="s">
        <v>34</v>
      </c>
      <c r="K175" s="262" t="s">
        <v>278</v>
      </c>
      <c r="L175" s="264" t="s">
        <v>300</v>
      </c>
      <c r="M175" s="264" t="s">
        <v>475</v>
      </c>
      <c r="N175" s="264" t="str">
        <f t="shared" si="15"/>
        <v>Salarié 174 OPERATRICE</v>
      </c>
      <c r="O175" s="262">
        <v>22275</v>
      </c>
      <c r="P175" s="267">
        <f t="shared" ca="1" si="17"/>
        <v>60</v>
      </c>
      <c r="Q175" s="265" t="s">
        <v>5</v>
      </c>
      <c r="R175" s="262">
        <v>45107</v>
      </c>
      <c r="S175" s="265">
        <v>170</v>
      </c>
      <c r="T175" s="265" t="s">
        <v>286</v>
      </c>
      <c r="U175" s="268"/>
      <c r="V175" s="269">
        <f t="shared" ca="1" si="18"/>
        <v>44197</v>
      </c>
      <c r="W175" s="269">
        <f t="shared" ca="1" si="19"/>
        <v>44227</v>
      </c>
      <c r="X175" s="269">
        <f ca="1">MIN(Tableau7[[#This Row],[fin mois]],MAX(Tableau7[[#This Row],[début mois]],Tableau7[[#This Row],[Date Embauche]]))</f>
        <v>44197</v>
      </c>
      <c r="Y175" s="269">
        <f ca="1">MAX(Tableau7[[#This Row],[début mois]],MIN(Tableau7[[#This Row],[fin mois]],Tableau7[[#This Row],[Date Fin de Contrat]]))</f>
        <v>44227</v>
      </c>
      <c r="Z17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75" s="271">
        <f t="shared" si="20"/>
        <v>0</v>
      </c>
    </row>
    <row r="176" spans="1:30" x14ac:dyDescent="0.2">
      <c r="A176" s="262">
        <v>44105</v>
      </c>
      <c r="B176" s="262"/>
      <c r="C176" s="262"/>
      <c r="D17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76" s="264"/>
      <c r="F176" s="265" t="s">
        <v>20</v>
      </c>
      <c r="G176" s="266">
        <v>34.5</v>
      </c>
      <c r="H176" s="264" t="str">
        <f t="shared" ca="1" si="16"/>
        <v xml:space="preserve">0 ans 3m </v>
      </c>
      <c r="I176" s="262" t="s">
        <v>161</v>
      </c>
      <c r="J176" s="262" t="s">
        <v>8</v>
      </c>
      <c r="K176" s="262" t="s">
        <v>276</v>
      </c>
      <c r="L176" s="264" t="s">
        <v>300</v>
      </c>
      <c r="M176" s="264" t="s">
        <v>476</v>
      </c>
      <c r="N176" s="264" t="str">
        <f t="shared" si="15"/>
        <v>Salarié 175 OPERATRICE</v>
      </c>
      <c r="O176" s="262">
        <v>34436</v>
      </c>
      <c r="P176" s="267">
        <f t="shared" ca="1" si="17"/>
        <v>26</v>
      </c>
      <c r="Q176" s="265" t="s">
        <v>5</v>
      </c>
      <c r="R176" s="262">
        <v>45199</v>
      </c>
      <c r="S176" s="265" t="s">
        <v>38</v>
      </c>
      <c r="T176" s="265" t="s">
        <v>286</v>
      </c>
      <c r="U176" s="268"/>
      <c r="V176" s="269">
        <f t="shared" ca="1" si="18"/>
        <v>44197</v>
      </c>
      <c r="W176" s="269">
        <f t="shared" ca="1" si="19"/>
        <v>44227</v>
      </c>
      <c r="X176" s="269">
        <f ca="1">MIN(Tableau7[[#This Row],[fin mois]],MAX(Tableau7[[#This Row],[début mois]],Tableau7[[#This Row],[Date Embauche]]))</f>
        <v>44197</v>
      </c>
      <c r="Y176" s="269">
        <f ca="1">MAX(Tableau7[[#This Row],[début mois]],MIN(Tableau7[[#This Row],[fin mois]],Tableau7[[#This Row],[Date Fin de Contrat]]))</f>
        <v>44227</v>
      </c>
      <c r="Z17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76" s="271">
        <f t="shared" si="20"/>
        <v>0</v>
      </c>
    </row>
    <row r="177" spans="1:30" x14ac:dyDescent="0.2">
      <c r="A177" s="262">
        <v>44109</v>
      </c>
      <c r="B177" s="262">
        <v>44120</v>
      </c>
      <c r="C177" s="262">
        <v>44120</v>
      </c>
      <c r="D17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77" s="264" t="s">
        <v>28</v>
      </c>
      <c r="F177" s="265" t="s">
        <v>6</v>
      </c>
      <c r="G177" s="266">
        <v>34.5</v>
      </c>
      <c r="H177" s="264" t="str">
        <f t="shared" ca="1" si="16"/>
        <v xml:space="preserve">0 ans 0m </v>
      </c>
      <c r="I177" s="262" t="s">
        <v>161</v>
      </c>
      <c r="J177" s="262" t="s">
        <v>34</v>
      </c>
      <c r="K177" s="262"/>
      <c r="L177" s="264" t="s">
        <v>300</v>
      </c>
      <c r="M177" s="264" t="s">
        <v>477</v>
      </c>
      <c r="N177" s="264" t="str">
        <f t="shared" si="15"/>
        <v>Salarié 176 OPERATRICE</v>
      </c>
      <c r="O177" s="262">
        <v>25578</v>
      </c>
      <c r="P177" s="267">
        <f t="shared" ca="1" si="17"/>
        <v>51</v>
      </c>
      <c r="Q177" s="265" t="s">
        <v>9</v>
      </c>
      <c r="R177" s="262" t="s">
        <v>61</v>
      </c>
      <c r="S177" s="265">
        <v>170</v>
      </c>
      <c r="T177" s="265" t="s">
        <v>286</v>
      </c>
      <c r="U177" s="268"/>
      <c r="V177" s="269">
        <f t="shared" ca="1" si="18"/>
        <v>44197</v>
      </c>
      <c r="W177" s="269">
        <f t="shared" ca="1" si="19"/>
        <v>44227</v>
      </c>
      <c r="X177" s="269">
        <f ca="1">MIN(Tableau7[[#This Row],[fin mois]],MAX(Tableau7[[#This Row],[début mois]],Tableau7[[#This Row],[Date Embauche]]))</f>
        <v>44197</v>
      </c>
      <c r="Y177" s="269">
        <f ca="1">MAX(Tableau7[[#This Row],[début mois]],MIN(Tableau7[[#This Row],[fin mois]],Tableau7[[#This Row],[Date Fin de Contrat]]))</f>
        <v>44197</v>
      </c>
      <c r="Z17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77" s="271">
        <f t="shared" si="20"/>
        <v>0</v>
      </c>
    </row>
    <row r="178" spans="1:30" x14ac:dyDescent="0.2">
      <c r="A178" s="262">
        <v>44109</v>
      </c>
      <c r="B178" s="262">
        <v>44286</v>
      </c>
      <c r="C178" s="262"/>
      <c r="D17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78" s="264" t="s">
        <v>7</v>
      </c>
      <c r="F178" s="265" t="s">
        <v>10</v>
      </c>
      <c r="G178" s="266">
        <v>34.5</v>
      </c>
      <c r="H178" s="264" t="str">
        <f t="shared" ca="1" si="16"/>
        <v xml:space="preserve">0 ans 3m </v>
      </c>
      <c r="I178" s="262" t="s">
        <v>162</v>
      </c>
      <c r="J178" s="262" t="s">
        <v>34</v>
      </c>
      <c r="K178" s="262" t="s">
        <v>278</v>
      </c>
      <c r="L178" s="264" t="s">
        <v>300</v>
      </c>
      <c r="M178" s="264" t="s">
        <v>478</v>
      </c>
      <c r="N178" s="264" t="str">
        <f t="shared" si="15"/>
        <v>Salarié 177 OPERATRICE</v>
      </c>
      <c r="O178" s="262">
        <v>28627</v>
      </c>
      <c r="P178" s="267">
        <f t="shared" ca="1" si="17"/>
        <v>42</v>
      </c>
      <c r="Q178" s="265" t="s">
        <v>5</v>
      </c>
      <c r="R178" s="262">
        <v>72866</v>
      </c>
      <c r="S178" s="265">
        <v>170</v>
      </c>
      <c r="T178" s="265" t="s">
        <v>286</v>
      </c>
      <c r="U178" s="268"/>
      <c r="V178" s="269">
        <f t="shared" ca="1" si="18"/>
        <v>44197</v>
      </c>
      <c r="W178" s="269">
        <f t="shared" ca="1" si="19"/>
        <v>44227</v>
      </c>
      <c r="X178" s="269">
        <f ca="1">MIN(Tableau7[[#This Row],[fin mois]],MAX(Tableau7[[#This Row],[début mois]],Tableau7[[#This Row],[Date Embauche]]))</f>
        <v>44197</v>
      </c>
      <c r="Y178" s="269">
        <f ca="1">MAX(Tableau7[[#This Row],[début mois]],MIN(Tableau7[[#This Row],[fin mois]],Tableau7[[#This Row],[Date Fin de Contrat]]))</f>
        <v>44227</v>
      </c>
      <c r="Z17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78" s="271">
        <f t="shared" si="20"/>
        <v>0</v>
      </c>
    </row>
    <row r="179" spans="1:30" x14ac:dyDescent="0.2">
      <c r="A179" s="262">
        <v>44109</v>
      </c>
      <c r="B179" s="262">
        <v>44286</v>
      </c>
      <c r="C179" s="262"/>
      <c r="D17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79" s="264" t="s">
        <v>7</v>
      </c>
      <c r="F179" s="265" t="s">
        <v>6</v>
      </c>
      <c r="G179" s="266">
        <v>34.5</v>
      </c>
      <c r="H179" s="264" t="str">
        <f t="shared" ca="1" si="16"/>
        <v xml:space="preserve">0 ans 3m </v>
      </c>
      <c r="I179" s="262">
        <v>44145</v>
      </c>
      <c r="J179" s="262" t="s">
        <v>34</v>
      </c>
      <c r="K179" s="262" t="s">
        <v>278</v>
      </c>
      <c r="L179" s="264" t="s">
        <v>300</v>
      </c>
      <c r="M179" s="264" t="s">
        <v>479</v>
      </c>
      <c r="N179" s="264" t="str">
        <f t="shared" si="15"/>
        <v>Salarié 178 OPERATRICE</v>
      </c>
      <c r="O179" s="262">
        <v>25060</v>
      </c>
      <c r="P179" s="267">
        <f t="shared" ca="1" si="17"/>
        <v>52</v>
      </c>
      <c r="Q179" s="265" t="s">
        <v>9</v>
      </c>
      <c r="R179" s="262" t="s">
        <v>61</v>
      </c>
      <c r="S179" s="265">
        <v>170</v>
      </c>
      <c r="T179" s="265" t="s">
        <v>286</v>
      </c>
      <c r="U179" s="268"/>
      <c r="V179" s="269">
        <f t="shared" ca="1" si="18"/>
        <v>44197</v>
      </c>
      <c r="W179" s="269">
        <f t="shared" ca="1" si="19"/>
        <v>44227</v>
      </c>
      <c r="X179" s="269">
        <f ca="1">MIN(Tableau7[[#This Row],[fin mois]],MAX(Tableau7[[#This Row],[début mois]],Tableau7[[#This Row],[Date Embauche]]))</f>
        <v>44197</v>
      </c>
      <c r="Y179" s="269">
        <f ca="1">MAX(Tableau7[[#This Row],[début mois]],MIN(Tableau7[[#This Row],[fin mois]],Tableau7[[#This Row],[Date Fin de Contrat]]))</f>
        <v>44227</v>
      </c>
      <c r="Z17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79" s="271">
        <f t="shared" si="20"/>
        <v>0</v>
      </c>
    </row>
    <row r="180" spans="1:30" x14ac:dyDescent="0.2">
      <c r="A180" s="262">
        <v>44109</v>
      </c>
      <c r="B180" s="262">
        <v>44286</v>
      </c>
      <c r="C180" s="262"/>
      <c r="D18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80" s="264" t="s">
        <v>7</v>
      </c>
      <c r="F180" s="265" t="s">
        <v>6</v>
      </c>
      <c r="G180" s="266">
        <v>34.5</v>
      </c>
      <c r="H180" s="264" t="str">
        <f t="shared" ca="1" si="16"/>
        <v xml:space="preserve">0 ans 3m </v>
      </c>
      <c r="I180" s="262">
        <v>44167</v>
      </c>
      <c r="J180" s="262" t="s">
        <v>34</v>
      </c>
      <c r="K180" s="262" t="s">
        <v>278</v>
      </c>
      <c r="L180" s="264" t="s">
        <v>300</v>
      </c>
      <c r="M180" s="264" t="s">
        <v>480</v>
      </c>
      <c r="N180" s="264" t="str">
        <f t="shared" si="15"/>
        <v>Salarié 179 OPERATRICE</v>
      </c>
      <c r="O180" s="262">
        <v>29420</v>
      </c>
      <c r="P180" s="267">
        <f t="shared" ca="1" si="17"/>
        <v>40</v>
      </c>
      <c r="Q180" s="265" t="s">
        <v>9</v>
      </c>
      <c r="R180" s="262" t="s">
        <v>61</v>
      </c>
      <c r="S180" s="265">
        <v>170</v>
      </c>
      <c r="T180" s="265" t="s">
        <v>286</v>
      </c>
      <c r="U180" s="268"/>
      <c r="V180" s="269">
        <f t="shared" ca="1" si="18"/>
        <v>44197</v>
      </c>
      <c r="W180" s="269">
        <f t="shared" ca="1" si="19"/>
        <v>44227</v>
      </c>
      <c r="X180" s="269">
        <f ca="1">MIN(Tableau7[[#This Row],[fin mois]],MAX(Tableau7[[#This Row],[début mois]],Tableau7[[#This Row],[Date Embauche]]))</f>
        <v>44197</v>
      </c>
      <c r="Y180" s="269">
        <f ca="1">MAX(Tableau7[[#This Row],[début mois]],MIN(Tableau7[[#This Row],[fin mois]],Tableau7[[#This Row],[Date Fin de Contrat]]))</f>
        <v>44227</v>
      </c>
      <c r="Z18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80" s="271">
        <f t="shared" si="20"/>
        <v>0</v>
      </c>
    </row>
    <row r="181" spans="1:30" x14ac:dyDescent="0.2">
      <c r="A181" s="262">
        <v>44109</v>
      </c>
      <c r="B181" s="262">
        <v>44286</v>
      </c>
      <c r="C181" s="262"/>
      <c r="D18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81" s="264" t="s">
        <v>7</v>
      </c>
      <c r="F181" s="265" t="s">
        <v>6</v>
      </c>
      <c r="G181" s="266">
        <v>34.5</v>
      </c>
      <c r="H181" s="264" t="str">
        <f t="shared" ca="1" si="16"/>
        <v xml:space="preserve">0 ans 3m </v>
      </c>
      <c r="I181" s="262">
        <v>44153</v>
      </c>
      <c r="J181" s="262" t="s">
        <v>34</v>
      </c>
      <c r="K181" s="262" t="s">
        <v>278</v>
      </c>
      <c r="L181" s="264" t="s">
        <v>300</v>
      </c>
      <c r="M181" s="264" t="s">
        <v>481</v>
      </c>
      <c r="N181" s="264" t="str">
        <f t="shared" si="15"/>
        <v>Salarié 180 OPERATRICE</v>
      </c>
      <c r="O181" s="262">
        <v>31870</v>
      </c>
      <c r="P181" s="267">
        <f t="shared" ca="1" si="17"/>
        <v>33</v>
      </c>
      <c r="Q181" s="265" t="s">
        <v>9</v>
      </c>
      <c r="R181" s="262" t="s">
        <v>61</v>
      </c>
      <c r="S181" s="265">
        <v>170</v>
      </c>
      <c r="T181" s="265" t="s">
        <v>286</v>
      </c>
      <c r="U181" s="268"/>
      <c r="V181" s="269">
        <f t="shared" ca="1" si="18"/>
        <v>44197</v>
      </c>
      <c r="W181" s="269">
        <f t="shared" ca="1" si="19"/>
        <v>44227</v>
      </c>
      <c r="X181" s="269">
        <f ca="1">MIN(Tableau7[[#This Row],[fin mois]],MAX(Tableau7[[#This Row],[début mois]],Tableau7[[#This Row],[Date Embauche]]))</f>
        <v>44197</v>
      </c>
      <c r="Y181" s="269">
        <f ca="1">MAX(Tableau7[[#This Row],[début mois]],MIN(Tableau7[[#This Row],[fin mois]],Tableau7[[#This Row],[Date Fin de Contrat]]))</f>
        <v>44227</v>
      </c>
      <c r="Z18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81" s="271">
        <f t="shared" si="20"/>
        <v>0</v>
      </c>
    </row>
    <row r="182" spans="1:30" x14ac:dyDescent="0.2">
      <c r="A182" s="262">
        <v>44109</v>
      </c>
      <c r="B182" s="262">
        <v>44286</v>
      </c>
      <c r="C182" s="262"/>
      <c r="D18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82" s="264" t="s">
        <v>7</v>
      </c>
      <c r="F182" s="265" t="s">
        <v>6</v>
      </c>
      <c r="G182" s="266">
        <v>34.5</v>
      </c>
      <c r="H182" s="264" t="str">
        <f t="shared" ca="1" si="16"/>
        <v xml:space="preserve">0 ans 3m </v>
      </c>
      <c r="I182" s="262">
        <v>44160</v>
      </c>
      <c r="J182" s="262" t="s">
        <v>34</v>
      </c>
      <c r="K182" s="262" t="s">
        <v>278</v>
      </c>
      <c r="L182" s="264" t="s">
        <v>300</v>
      </c>
      <c r="M182" s="264" t="s">
        <v>482</v>
      </c>
      <c r="N182" s="264" t="str">
        <f t="shared" si="15"/>
        <v>Salarié 181 OPERATRICE</v>
      </c>
      <c r="O182" s="262">
        <v>31510</v>
      </c>
      <c r="P182" s="267">
        <f t="shared" ca="1" si="17"/>
        <v>34</v>
      </c>
      <c r="Q182" s="265" t="s">
        <v>9</v>
      </c>
      <c r="R182" s="262" t="s">
        <v>61</v>
      </c>
      <c r="S182" s="265">
        <v>170</v>
      </c>
      <c r="T182" s="265" t="s">
        <v>286</v>
      </c>
      <c r="U182" s="268"/>
      <c r="V182" s="269">
        <f t="shared" ca="1" si="18"/>
        <v>44197</v>
      </c>
      <c r="W182" s="269">
        <f t="shared" ca="1" si="19"/>
        <v>44227</v>
      </c>
      <c r="X182" s="269">
        <f ca="1">MIN(Tableau7[[#This Row],[fin mois]],MAX(Tableau7[[#This Row],[début mois]],Tableau7[[#This Row],[Date Embauche]]))</f>
        <v>44197</v>
      </c>
      <c r="Y182" s="269">
        <f ca="1">MAX(Tableau7[[#This Row],[début mois]],MIN(Tableau7[[#This Row],[fin mois]],Tableau7[[#This Row],[Date Fin de Contrat]]))</f>
        <v>44227</v>
      </c>
      <c r="Z18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82" s="271">
        <f t="shared" si="20"/>
        <v>0</v>
      </c>
    </row>
    <row r="183" spans="1:30" x14ac:dyDescent="0.2">
      <c r="A183" s="262">
        <v>44109</v>
      </c>
      <c r="B183" s="262">
        <v>44286</v>
      </c>
      <c r="C183" s="262"/>
      <c r="D18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83" s="264" t="s">
        <v>7</v>
      </c>
      <c r="F183" s="265" t="s">
        <v>6</v>
      </c>
      <c r="G183" s="266">
        <v>34.5</v>
      </c>
      <c r="H183" s="264" t="str">
        <f t="shared" ca="1" si="16"/>
        <v xml:space="preserve">0 ans 3m </v>
      </c>
      <c r="I183" s="262">
        <v>44153</v>
      </c>
      <c r="J183" s="262" t="s">
        <v>34</v>
      </c>
      <c r="K183" s="262" t="s">
        <v>278</v>
      </c>
      <c r="L183" s="264" t="s">
        <v>300</v>
      </c>
      <c r="M183" s="264" t="s">
        <v>483</v>
      </c>
      <c r="N183" s="264" t="str">
        <f t="shared" si="15"/>
        <v>Salarié 182 OPERATRICE</v>
      </c>
      <c r="O183" s="262">
        <v>26823</v>
      </c>
      <c r="P183" s="267">
        <f t="shared" ca="1" si="17"/>
        <v>47</v>
      </c>
      <c r="Q183" s="265" t="s">
        <v>9</v>
      </c>
      <c r="R183" s="262" t="s">
        <v>61</v>
      </c>
      <c r="S183" s="265">
        <v>170</v>
      </c>
      <c r="T183" s="265" t="s">
        <v>286</v>
      </c>
      <c r="U183" s="268"/>
      <c r="V183" s="269">
        <f t="shared" ca="1" si="18"/>
        <v>44197</v>
      </c>
      <c r="W183" s="269">
        <f t="shared" ca="1" si="19"/>
        <v>44227</v>
      </c>
      <c r="X183" s="269">
        <f ca="1">MIN(Tableau7[[#This Row],[fin mois]],MAX(Tableau7[[#This Row],[début mois]],Tableau7[[#This Row],[Date Embauche]]))</f>
        <v>44197</v>
      </c>
      <c r="Y183" s="269">
        <f ca="1">MAX(Tableau7[[#This Row],[début mois]],MIN(Tableau7[[#This Row],[fin mois]],Tableau7[[#This Row],[Date Fin de Contrat]]))</f>
        <v>44227</v>
      </c>
      <c r="Z18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83" s="271">
        <f t="shared" si="20"/>
        <v>0</v>
      </c>
    </row>
    <row r="184" spans="1:30" x14ac:dyDescent="0.2">
      <c r="A184" s="262">
        <v>44109</v>
      </c>
      <c r="B184" s="262">
        <v>44286</v>
      </c>
      <c r="C184" s="262"/>
      <c r="D18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84" s="264" t="s">
        <v>7</v>
      </c>
      <c r="F184" s="265" t="s">
        <v>6</v>
      </c>
      <c r="G184" s="266">
        <v>34.5</v>
      </c>
      <c r="H184" s="264" t="str">
        <f t="shared" ca="1" si="16"/>
        <v xml:space="preserve">0 ans 3m </v>
      </c>
      <c r="I184" s="262" t="s">
        <v>162</v>
      </c>
      <c r="J184" s="262" t="s">
        <v>12</v>
      </c>
      <c r="K184" s="262" t="s">
        <v>291</v>
      </c>
      <c r="L184" s="264" t="s">
        <v>301</v>
      </c>
      <c r="M184" s="264" t="s">
        <v>484</v>
      </c>
      <c r="N184" s="264" t="str">
        <f t="shared" si="15"/>
        <v>Salarié 183 OPERATEUR</v>
      </c>
      <c r="O184" s="262">
        <v>33113</v>
      </c>
      <c r="P184" s="267">
        <f t="shared" ca="1" si="17"/>
        <v>30</v>
      </c>
      <c r="Q184" s="265" t="s">
        <v>5</v>
      </c>
      <c r="R184" s="262">
        <v>44530</v>
      </c>
      <c r="S184" s="265">
        <v>215</v>
      </c>
      <c r="T184" s="265" t="s">
        <v>285</v>
      </c>
      <c r="U184" s="268"/>
      <c r="V184" s="269">
        <f t="shared" ca="1" si="18"/>
        <v>44197</v>
      </c>
      <c r="W184" s="269">
        <f t="shared" ca="1" si="19"/>
        <v>44227</v>
      </c>
      <c r="X184" s="269">
        <f ca="1">MIN(Tableau7[[#This Row],[fin mois]],MAX(Tableau7[[#This Row],[début mois]],Tableau7[[#This Row],[Date Embauche]]))</f>
        <v>44197</v>
      </c>
      <c r="Y184" s="269">
        <f ca="1">MAX(Tableau7[[#This Row],[début mois]],MIN(Tableau7[[#This Row],[fin mois]],Tableau7[[#This Row],[Date Fin de Contrat]]))</f>
        <v>44227</v>
      </c>
      <c r="Z18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84" s="271">
        <f t="shared" si="20"/>
        <v>0</v>
      </c>
    </row>
    <row r="185" spans="1:30" x14ac:dyDescent="0.2">
      <c r="A185" s="262">
        <v>44109</v>
      </c>
      <c r="B185" s="262">
        <v>44286</v>
      </c>
      <c r="C185" s="262"/>
      <c r="D18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85" s="264" t="s">
        <v>7</v>
      </c>
      <c r="F185" s="265" t="s">
        <v>10</v>
      </c>
      <c r="G185" s="266">
        <v>34.5</v>
      </c>
      <c r="H185" s="264" t="str">
        <f t="shared" ca="1" si="16"/>
        <v xml:space="preserve">0 ans 3m </v>
      </c>
      <c r="I185" s="262" t="s">
        <v>155</v>
      </c>
      <c r="J185" s="262" t="s">
        <v>34</v>
      </c>
      <c r="K185" s="262" t="s">
        <v>278</v>
      </c>
      <c r="L185" s="264" t="s">
        <v>301</v>
      </c>
      <c r="M185" s="264" t="s">
        <v>485</v>
      </c>
      <c r="N185" s="264" t="str">
        <f t="shared" si="15"/>
        <v>Salarié 184 OPERATEUR</v>
      </c>
      <c r="O185" s="262">
        <v>22423</v>
      </c>
      <c r="P185" s="267">
        <f t="shared" ca="1" si="17"/>
        <v>59</v>
      </c>
      <c r="Q185" s="265" t="s">
        <v>5</v>
      </c>
      <c r="R185" s="262">
        <v>47664</v>
      </c>
      <c r="S185" s="265">
        <v>170</v>
      </c>
      <c r="T185" s="265" t="s">
        <v>285</v>
      </c>
      <c r="U185" s="268"/>
      <c r="V185" s="269">
        <f t="shared" ca="1" si="18"/>
        <v>44197</v>
      </c>
      <c r="W185" s="269">
        <f t="shared" ca="1" si="19"/>
        <v>44227</v>
      </c>
      <c r="X185" s="269">
        <f ca="1">MIN(Tableau7[[#This Row],[fin mois]],MAX(Tableau7[[#This Row],[début mois]],Tableau7[[#This Row],[Date Embauche]]))</f>
        <v>44197</v>
      </c>
      <c r="Y185" s="269">
        <f ca="1">MAX(Tableau7[[#This Row],[début mois]],MIN(Tableau7[[#This Row],[fin mois]],Tableau7[[#This Row],[Date Fin de Contrat]]))</f>
        <v>44227</v>
      </c>
      <c r="Z18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85" s="271">
        <f t="shared" si="20"/>
        <v>0</v>
      </c>
    </row>
    <row r="186" spans="1:30" x14ac:dyDescent="0.2">
      <c r="A186" s="262">
        <v>44109</v>
      </c>
      <c r="B186" s="262">
        <v>44286</v>
      </c>
      <c r="C186" s="262"/>
      <c r="D18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86" s="264" t="s">
        <v>7</v>
      </c>
      <c r="F186" s="265" t="s">
        <v>10</v>
      </c>
      <c r="G186" s="266">
        <v>34.5</v>
      </c>
      <c r="H186" s="264" t="str">
        <f t="shared" ca="1" si="16"/>
        <v xml:space="preserve">0 ans 3m </v>
      </c>
      <c r="I186" s="262" t="s">
        <v>155</v>
      </c>
      <c r="J186" s="262" t="s">
        <v>34</v>
      </c>
      <c r="K186" s="262" t="s">
        <v>278</v>
      </c>
      <c r="L186" s="264" t="s">
        <v>301</v>
      </c>
      <c r="M186" s="264" t="s">
        <v>486</v>
      </c>
      <c r="N186" s="264" t="str">
        <f t="shared" si="15"/>
        <v>Salarié 185 OPERATEUR</v>
      </c>
      <c r="O186" s="262">
        <v>25952</v>
      </c>
      <c r="P186" s="267">
        <f t="shared" ca="1" si="17"/>
        <v>49</v>
      </c>
      <c r="Q186" s="265" t="s">
        <v>5</v>
      </c>
      <c r="R186" s="262">
        <v>44742</v>
      </c>
      <c r="S186" s="265">
        <v>170</v>
      </c>
      <c r="T186" s="265" t="s">
        <v>285</v>
      </c>
      <c r="U186" s="268"/>
      <c r="V186" s="269">
        <f t="shared" ca="1" si="18"/>
        <v>44197</v>
      </c>
      <c r="W186" s="269">
        <f t="shared" ca="1" si="19"/>
        <v>44227</v>
      </c>
      <c r="X186" s="269">
        <f ca="1">MIN(Tableau7[[#This Row],[fin mois]],MAX(Tableau7[[#This Row],[début mois]],Tableau7[[#This Row],[Date Embauche]]))</f>
        <v>44197</v>
      </c>
      <c r="Y186" s="269">
        <f ca="1">MAX(Tableau7[[#This Row],[début mois]],MIN(Tableau7[[#This Row],[fin mois]],Tableau7[[#This Row],[Date Fin de Contrat]]))</f>
        <v>44227</v>
      </c>
      <c r="Z18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86" s="271">
        <f t="shared" si="20"/>
        <v>0</v>
      </c>
    </row>
    <row r="187" spans="1:30" x14ac:dyDescent="0.2">
      <c r="A187" s="262">
        <v>44116</v>
      </c>
      <c r="B187" s="262">
        <v>44286</v>
      </c>
      <c r="C187" s="262"/>
      <c r="D18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87" s="264" t="s">
        <v>7</v>
      </c>
      <c r="F187" s="265" t="s">
        <v>10</v>
      </c>
      <c r="G187" s="266">
        <v>34.5</v>
      </c>
      <c r="H187" s="264" t="str">
        <f t="shared" ca="1" si="16"/>
        <v xml:space="preserve">0 ans 3m </v>
      </c>
      <c r="I187" s="262" t="s">
        <v>155</v>
      </c>
      <c r="J187" s="262" t="s">
        <v>34</v>
      </c>
      <c r="K187" s="262" t="s">
        <v>278</v>
      </c>
      <c r="L187" s="264" t="s">
        <v>300</v>
      </c>
      <c r="M187" s="264" t="s">
        <v>487</v>
      </c>
      <c r="N187" s="264" t="str">
        <f t="shared" si="15"/>
        <v>Salarié 186 OPERATRICE</v>
      </c>
      <c r="O187" s="262">
        <v>26100</v>
      </c>
      <c r="P187" s="267">
        <f t="shared" ca="1" si="17"/>
        <v>49</v>
      </c>
      <c r="Q187" s="265" t="s">
        <v>5</v>
      </c>
      <c r="R187" s="262">
        <v>44773</v>
      </c>
      <c r="S187" s="265">
        <v>170</v>
      </c>
      <c r="T187" s="265" t="s">
        <v>286</v>
      </c>
      <c r="U187" s="268"/>
      <c r="V187" s="269">
        <f t="shared" ca="1" si="18"/>
        <v>44197</v>
      </c>
      <c r="W187" s="269">
        <f t="shared" ca="1" si="19"/>
        <v>44227</v>
      </c>
      <c r="X187" s="269">
        <f ca="1">MIN(Tableau7[[#This Row],[fin mois]],MAX(Tableau7[[#This Row],[début mois]],Tableau7[[#This Row],[Date Embauche]]))</f>
        <v>44197</v>
      </c>
      <c r="Y187" s="269">
        <f ca="1">MAX(Tableau7[[#This Row],[début mois]],MIN(Tableau7[[#This Row],[fin mois]],Tableau7[[#This Row],[Date Fin de Contrat]]))</f>
        <v>44227</v>
      </c>
      <c r="Z18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87" s="271">
        <f t="shared" si="20"/>
        <v>0</v>
      </c>
    </row>
    <row r="188" spans="1:30" x14ac:dyDescent="0.2">
      <c r="A188" s="262">
        <v>44116</v>
      </c>
      <c r="B188" s="262">
        <v>44286</v>
      </c>
      <c r="C188" s="262"/>
      <c r="D18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88" s="264" t="s">
        <v>7</v>
      </c>
      <c r="F188" s="265" t="s">
        <v>10</v>
      </c>
      <c r="G188" s="266">
        <v>34.5</v>
      </c>
      <c r="H188" s="264" t="str">
        <f t="shared" ca="1" si="16"/>
        <v xml:space="preserve">0 ans 3m </v>
      </c>
      <c r="I188" s="262" t="s">
        <v>155</v>
      </c>
      <c r="J188" s="262" t="s">
        <v>34</v>
      </c>
      <c r="K188" s="262" t="s">
        <v>278</v>
      </c>
      <c r="L188" s="264" t="s">
        <v>301</v>
      </c>
      <c r="M188" s="264" t="s">
        <v>488</v>
      </c>
      <c r="N188" s="264" t="str">
        <f t="shared" si="15"/>
        <v>Salarié 187 OPERATEUR</v>
      </c>
      <c r="O188" s="262">
        <v>27256</v>
      </c>
      <c r="P188" s="267">
        <f t="shared" ca="1" si="17"/>
        <v>46</v>
      </c>
      <c r="Q188" s="265" t="s">
        <v>5</v>
      </c>
      <c r="R188" s="262">
        <v>44651</v>
      </c>
      <c r="S188" s="265">
        <v>170</v>
      </c>
      <c r="T188" s="265" t="s">
        <v>285</v>
      </c>
      <c r="U188" s="268"/>
      <c r="V188" s="269">
        <f t="shared" ca="1" si="18"/>
        <v>44197</v>
      </c>
      <c r="W188" s="269">
        <f t="shared" ca="1" si="19"/>
        <v>44227</v>
      </c>
      <c r="X188" s="269">
        <f ca="1">MIN(Tableau7[[#This Row],[fin mois]],MAX(Tableau7[[#This Row],[début mois]],Tableau7[[#This Row],[Date Embauche]]))</f>
        <v>44197</v>
      </c>
      <c r="Y188" s="269">
        <f ca="1">MAX(Tableau7[[#This Row],[début mois]],MIN(Tableau7[[#This Row],[fin mois]],Tableau7[[#This Row],[Date Fin de Contrat]]))</f>
        <v>44227</v>
      </c>
      <c r="Z18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88" s="271">
        <f t="shared" si="20"/>
        <v>0</v>
      </c>
    </row>
    <row r="189" spans="1:30" x14ac:dyDescent="0.2">
      <c r="A189" s="262">
        <v>44116</v>
      </c>
      <c r="B189" s="262">
        <v>44286</v>
      </c>
      <c r="C189" s="262"/>
      <c r="D18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89" s="264" t="s">
        <v>7</v>
      </c>
      <c r="F189" s="265" t="s">
        <v>10</v>
      </c>
      <c r="G189" s="266">
        <v>34.5</v>
      </c>
      <c r="H189" s="264" t="str">
        <f t="shared" ca="1" si="16"/>
        <v xml:space="preserve">0 ans 3m </v>
      </c>
      <c r="I189" s="262" t="s">
        <v>163</v>
      </c>
      <c r="J189" s="262" t="s">
        <v>34</v>
      </c>
      <c r="K189" s="262" t="s">
        <v>278</v>
      </c>
      <c r="L189" s="264" t="s">
        <v>300</v>
      </c>
      <c r="M189" s="264" t="s">
        <v>489</v>
      </c>
      <c r="N189" s="264" t="str">
        <f t="shared" si="15"/>
        <v>Salarié 188 OPERATRICE</v>
      </c>
      <c r="O189" s="262">
        <v>30447</v>
      </c>
      <c r="P189" s="267">
        <f t="shared" ca="1" si="17"/>
        <v>37</v>
      </c>
      <c r="Q189" s="265" t="s">
        <v>5</v>
      </c>
      <c r="R189" s="262">
        <v>44651</v>
      </c>
      <c r="S189" s="265">
        <v>170</v>
      </c>
      <c r="T189" s="265" t="s">
        <v>286</v>
      </c>
      <c r="U189" s="268"/>
      <c r="V189" s="269">
        <f t="shared" ca="1" si="18"/>
        <v>44197</v>
      </c>
      <c r="W189" s="269">
        <f t="shared" ca="1" si="19"/>
        <v>44227</v>
      </c>
      <c r="X189" s="269">
        <f ca="1">MIN(Tableau7[[#This Row],[fin mois]],MAX(Tableau7[[#This Row],[début mois]],Tableau7[[#This Row],[Date Embauche]]))</f>
        <v>44197</v>
      </c>
      <c r="Y189" s="269">
        <f ca="1">MAX(Tableau7[[#This Row],[début mois]],MIN(Tableau7[[#This Row],[fin mois]],Tableau7[[#This Row],[Date Fin de Contrat]]))</f>
        <v>44227</v>
      </c>
      <c r="Z18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89" s="271">
        <f t="shared" si="20"/>
        <v>0</v>
      </c>
    </row>
    <row r="190" spans="1:30" x14ac:dyDescent="0.2">
      <c r="A190" s="262">
        <v>44116</v>
      </c>
      <c r="B190" s="262">
        <v>44286</v>
      </c>
      <c r="C190" s="262"/>
      <c r="D19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90" s="264" t="s">
        <v>7</v>
      </c>
      <c r="F190" s="265" t="s">
        <v>10</v>
      </c>
      <c r="G190" s="266">
        <v>34.5</v>
      </c>
      <c r="H190" s="264" t="str">
        <f t="shared" ca="1" si="16"/>
        <v xml:space="preserve">0 ans 3m </v>
      </c>
      <c r="I190" s="262" t="s">
        <v>163</v>
      </c>
      <c r="J190" s="262" t="s">
        <v>34</v>
      </c>
      <c r="K190" s="262" t="s">
        <v>278</v>
      </c>
      <c r="L190" s="264" t="s">
        <v>300</v>
      </c>
      <c r="M190" s="264" t="s">
        <v>490</v>
      </c>
      <c r="N190" s="264" t="str">
        <f t="shared" si="15"/>
        <v>Salarié 189 OPERATRICE</v>
      </c>
      <c r="O190" s="262">
        <v>27272</v>
      </c>
      <c r="P190" s="267">
        <f t="shared" ca="1" si="17"/>
        <v>46</v>
      </c>
      <c r="Q190" s="265" t="s">
        <v>5</v>
      </c>
      <c r="R190" s="262">
        <v>44804</v>
      </c>
      <c r="S190" s="265">
        <v>170</v>
      </c>
      <c r="T190" s="265" t="s">
        <v>286</v>
      </c>
      <c r="U190" s="268"/>
      <c r="V190" s="269">
        <f t="shared" ca="1" si="18"/>
        <v>44197</v>
      </c>
      <c r="W190" s="269">
        <f t="shared" ca="1" si="19"/>
        <v>44227</v>
      </c>
      <c r="X190" s="269">
        <f ca="1">MIN(Tableau7[[#This Row],[fin mois]],MAX(Tableau7[[#This Row],[début mois]],Tableau7[[#This Row],[Date Embauche]]))</f>
        <v>44197</v>
      </c>
      <c r="Y190" s="269">
        <f ca="1">MAX(Tableau7[[#This Row],[début mois]],MIN(Tableau7[[#This Row],[fin mois]],Tableau7[[#This Row],[Date Fin de Contrat]]))</f>
        <v>44227</v>
      </c>
      <c r="Z19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90" s="271">
        <f t="shared" si="20"/>
        <v>0</v>
      </c>
    </row>
    <row r="191" spans="1:30" x14ac:dyDescent="0.2">
      <c r="A191" s="262">
        <v>44123</v>
      </c>
      <c r="B191" s="262">
        <v>44286</v>
      </c>
      <c r="C191" s="262"/>
      <c r="D19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91" s="264" t="s">
        <v>7</v>
      </c>
      <c r="F191" s="265" t="s">
        <v>6</v>
      </c>
      <c r="G191" s="266">
        <v>34.5</v>
      </c>
      <c r="H191" s="264" t="str">
        <f t="shared" ca="1" si="16"/>
        <v xml:space="preserve">0 ans 2m </v>
      </c>
      <c r="I191" s="262">
        <v>44165</v>
      </c>
      <c r="J191" s="262" t="s">
        <v>34</v>
      </c>
      <c r="K191" s="262" t="s">
        <v>278</v>
      </c>
      <c r="L191" s="264" t="s">
        <v>301</v>
      </c>
      <c r="M191" s="264" t="s">
        <v>491</v>
      </c>
      <c r="N191" s="264" t="str">
        <f t="shared" si="15"/>
        <v>Salarié 190 OPERATEUR</v>
      </c>
      <c r="O191" s="262">
        <v>23072</v>
      </c>
      <c r="P191" s="267">
        <f t="shared" ca="1" si="17"/>
        <v>57</v>
      </c>
      <c r="Q191" s="265" t="s">
        <v>9</v>
      </c>
      <c r="R191" s="262" t="s">
        <v>61</v>
      </c>
      <c r="S191" s="265">
        <v>170</v>
      </c>
      <c r="T191" s="265" t="s">
        <v>285</v>
      </c>
      <c r="U191" s="268"/>
      <c r="V191" s="269">
        <f t="shared" ca="1" si="18"/>
        <v>44197</v>
      </c>
      <c r="W191" s="269">
        <f t="shared" ca="1" si="19"/>
        <v>44227</v>
      </c>
      <c r="X191" s="269">
        <f ca="1">MIN(Tableau7[[#This Row],[fin mois]],MAX(Tableau7[[#This Row],[début mois]],Tableau7[[#This Row],[Date Embauche]]))</f>
        <v>44197</v>
      </c>
      <c r="Y191" s="269">
        <f ca="1">MAX(Tableau7[[#This Row],[début mois]],MIN(Tableau7[[#This Row],[fin mois]],Tableau7[[#This Row],[Date Fin de Contrat]]))</f>
        <v>44227</v>
      </c>
      <c r="Z19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91" s="271">
        <f t="shared" si="20"/>
        <v>0</v>
      </c>
    </row>
    <row r="192" spans="1:30" x14ac:dyDescent="0.2">
      <c r="A192" s="262">
        <v>44126</v>
      </c>
      <c r="B192" s="262">
        <v>44132</v>
      </c>
      <c r="C192" s="262">
        <v>44132</v>
      </c>
      <c r="D19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92" s="264" t="s">
        <v>28</v>
      </c>
      <c r="F192" s="265" t="s">
        <v>10</v>
      </c>
      <c r="G192" s="266">
        <v>34.5</v>
      </c>
      <c r="H192" s="264" t="str">
        <f t="shared" ca="1" si="16"/>
        <v xml:space="preserve">0 ans 0m </v>
      </c>
      <c r="I192" s="262" t="s">
        <v>137</v>
      </c>
      <c r="J192" s="262" t="s">
        <v>22</v>
      </c>
      <c r="K192" s="262"/>
      <c r="L192" s="264" t="s">
        <v>300</v>
      </c>
      <c r="M192" s="264" t="s">
        <v>492</v>
      </c>
      <c r="N192" s="264" t="str">
        <f t="shared" si="15"/>
        <v>Salarié 191 OPERATRICE</v>
      </c>
      <c r="O192" s="262">
        <v>23730</v>
      </c>
      <c r="P192" s="267">
        <f t="shared" ca="1" si="17"/>
        <v>56</v>
      </c>
      <c r="Q192" s="265" t="s">
        <v>5</v>
      </c>
      <c r="R192" s="262">
        <v>44957</v>
      </c>
      <c r="S192" s="265">
        <v>170</v>
      </c>
      <c r="T192" s="265" t="s">
        <v>286</v>
      </c>
      <c r="U192" s="268"/>
      <c r="V192" s="269">
        <f t="shared" ca="1" si="18"/>
        <v>44197</v>
      </c>
      <c r="W192" s="269">
        <f t="shared" ca="1" si="19"/>
        <v>44227</v>
      </c>
      <c r="X192" s="269">
        <f ca="1">MIN(Tableau7[[#This Row],[fin mois]],MAX(Tableau7[[#This Row],[début mois]],Tableau7[[#This Row],[Date Embauche]]))</f>
        <v>44197</v>
      </c>
      <c r="Y192" s="269">
        <f ca="1">MAX(Tableau7[[#This Row],[début mois]],MIN(Tableau7[[#This Row],[fin mois]],Tableau7[[#This Row],[Date Fin de Contrat]]))</f>
        <v>44197</v>
      </c>
      <c r="Z19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192" s="271">
        <f t="shared" si="20"/>
        <v>0</v>
      </c>
    </row>
    <row r="193" spans="1:30" x14ac:dyDescent="0.2">
      <c r="A193" s="262">
        <v>44130</v>
      </c>
      <c r="B193" s="262">
        <v>44494</v>
      </c>
      <c r="C193" s="262"/>
      <c r="D19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93" s="264"/>
      <c r="F193" s="265" t="s">
        <v>10</v>
      </c>
      <c r="G193" s="266">
        <v>34.5</v>
      </c>
      <c r="H193" s="264" t="str">
        <f t="shared" ca="1" si="16"/>
        <v xml:space="preserve">0 ans 2m </v>
      </c>
      <c r="I193" s="262">
        <v>44179</v>
      </c>
      <c r="J193" s="262" t="s">
        <v>19</v>
      </c>
      <c r="K193" s="262" t="s">
        <v>282</v>
      </c>
      <c r="L193" s="264" t="s">
        <v>301</v>
      </c>
      <c r="M193" s="264" t="s">
        <v>493</v>
      </c>
      <c r="N193" s="264" t="str">
        <f t="shared" si="15"/>
        <v>Salarié 192 OPERATEUR</v>
      </c>
      <c r="O193" s="262">
        <v>24376</v>
      </c>
      <c r="P193" s="267">
        <f t="shared" ca="1" si="17"/>
        <v>54</v>
      </c>
      <c r="Q193" s="265" t="s">
        <v>5</v>
      </c>
      <c r="R193" s="262">
        <v>44985</v>
      </c>
      <c r="S193" s="265">
        <v>170</v>
      </c>
      <c r="T193" s="265" t="s">
        <v>285</v>
      </c>
      <c r="U193" s="268"/>
      <c r="V193" s="269">
        <f t="shared" ca="1" si="18"/>
        <v>44197</v>
      </c>
      <c r="W193" s="269">
        <f t="shared" ca="1" si="19"/>
        <v>44227</v>
      </c>
      <c r="X193" s="269">
        <f ca="1">MIN(Tableau7[[#This Row],[fin mois]],MAX(Tableau7[[#This Row],[début mois]],Tableau7[[#This Row],[Date Embauche]]))</f>
        <v>44197</v>
      </c>
      <c r="Y193" s="269">
        <f ca="1">MAX(Tableau7[[#This Row],[début mois]],MIN(Tableau7[[#This Row],[fin mois]],Tableau7[[#This Row],[Date Fin de Contrat]]))</f>
        <v>44227</v>
      </c>
      <c r="Z19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93" s="271">
        <f t="shared" si="20"/>
        <v>0</v>
      </c>
    </row>
    <row r="194" spans="1:30" x14ac:dyDescent="0.2">
      <c r="A194" s="262">
        <v>44130</v>
      </c>
      <c r="B194" s="262">
        <v>44494</v>
      </c>
      <c r="C194" s="262"/>
      <c r="D19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94" s="264"/>
      <c r="F194" s="265" t="s">
        <v>10</v>
      </c>
      <c r="G194" s="266">
        <v>34.5</v>
      </c>
      <c r="H194" s="264" t="str">
        <f t="shared" ca="1" si="16"/>
        <v xml:space="preserve">0 ans 2m </v>
      </c>
      <c r="I194" s="262">
        <v>44160</v>
      </c>
      <c r="J194" s="262" t="s">
        <v>19</v>
      </c>
      <c r="K194" s="262" t="s">
        <v>282</v>
      </c>
      <c r="L194" s="264" t="s">
        <v>301</v>
      </c>
      <c r="M194" s="264" t="s">
        <v>494</v>
      </c>
      <c r="N194" s="264" t="str">
        <f t="shared" ref="N194:N208" si="21">M194&amp;" "&amp;L194</f>
        <v>Salarié 193 OPERATEUR</v>
      </c>
      <c r="O194" s="262">
        <v>29869</v>
      </c>
      <c r="P194" s="267">
        <f t="shared" ca="1" si="17"/>
        <v>39</v>
      </c>
      <c r="Q194" s="265" t="s">
        <v>5</v>
      </c>
      <c r="R194" s="262">
        <v>44865</v>
      </c>
      <c r="S194" s="265">
        <v>170</v>
      </c>
      <c r="T194" s="265" t="s">
        <v>285</v>
      </c>
      <c r="U194" s="268"/>
      <c r="V194" s="269">
        <f t="shared" ca="1" si="18"/>
        <v>44197</v>
      </c>
      <c r="W194" s="269">
        <f t="shared" ca="1" si="19"/>
        <v>44227</v>
      </c>
      <c r="X194" s="269">
        <f ca="1">MIN(Tableau7[[#This Row],[fin mois]],MAX(Tableau7[[#This Row],[début mois]],Tableau7[[#This Row],[Date Embauche]]))</f>
        <v>44197</v>
      </c>
      <c r="Y194" s="269">
        <f ca="1">MAX(Tableau7[[#This Row],[début mois]],MIN(Tableau7[[#This Row],[fin mois]],Tableau7[[#This Row],[Date Fin de Contrat]]))</f>
        <v>44227</v>
      </c>
      <c r="Z19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94" s="271">
        <f t="shared" si="20"/>
        <v>0</v>
      </c>
    </row>
    <row r="195" spans="1:30" x14ac:dyDescent="0.2">
      <c r="A195" s="262">
        <v>44130</v>
      </c>
      <c r="B195" s="262">
        <v>44494</v>
      </c>
      <c r="C195" s="262"/>
      <c r="D19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95" s="264" t="s">
        <v>7</v>
      </c>
      <c r="F195" s="265" t="s">
        <v>10</v>
      </c>
      <c r="G195" s="266">
        <v>34.5</v>
      </c>
      <c r="H195" s="264" t="str">
        <f t="shared" ref="H195:H208" ca="1" si="22">DATEDIF(A195,IF(C195&lt;&gt;"",C195,TODAY()),"y") &amp; " ans " &amp; DATEDIF(A195,IF(C195&lt;&gt;"",C195,TODAY()),"ym") &amp; "m "</f>
        <v xml:space="preserve">0 ans 2m </v>
      </c>
      <c r="I195" s="262">
        <v>44160</v>
      </c>
      <c r="J195" s="262" t="s">
        <v>19</v>
      </c>
      <c r="K195" s="262" t="s">
        <v>282</v>
      </c>
      <c r="L195" s="264" t="s">
        <v>301</v>
      </c>
      <c r="M195" s="264" t="s">
        <v>495</v>
      </c>
      <c r="N195" s="264" t="str">
        <f t="shared" si="21"/>
        <v>Salarié 194 OPERATEUR</v>
      </c>
      <c r="O195" s="262">
        <v>25333</v>
      </c>
      <c r="P195" s="267">
        <f t="shared" ref="P195:P208" ca="1" si="23">DATEDIF(O195,TODAY(),"Y")</f>
        <v>51</v>
      </c>
      <c r="Q195" s="265" t="s">
        <v>5</v>
      </c>
      <c r="R195" s="262">
        <v>44742</v>
      </c>
      <c r="S195" s="265">
        <v>170</v>
      </c>
      <c r="T195" s="265" t="s">
        <v>285</v>
      </c>
      <c r="U195" s="268"/>
      <c r="V195" s="269">
        <f t="shared" ref="V195:V208" ca="1" si="24">(EOMONTH(TODAY(),-1)+1)</f>
        <v>44197</v>
      </c>
      <c r="W195" s="269">
        <f t="shared" ref="W195:W208" ca="1" si="25">EOMONTH(TODAY(),0)</f>
        <v>44227</v>
      </c>
      <c r="X195" s="269">
        <f ca="1">MIN(Tableau7[[#This Row],[fin mois]],MAX(Tableau7[[#This Row],[début mois]],Tableau7[[#This Row],[Date Embauche]]))</f>
        <v>44197</v>
      </c>
      <c r="Y195" s="269">
        <f ca="1">MAX(Tableau7[[#This Row],[début mois]],MIN(Tableau7[[#This Row],[fin mois]],Tableau7[[#This Row],[Date Fin de Contrat]]))</f>
        <v>44227</v>
      </c>
      <c r="Z19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95" s="271">
        <f t="shared" ref="AD195:AD208" si="26">--AND(A195&lt;=AD$1,OR(ISBLANK(B195),B195&gt;=AD$1),OR(ISBLANK(C195),C195&gt;=AD$1))</f>
        <v>0</v>
      </c>
    </row>
    <row r="196" spans="1:30" x14ac:dyDescent="0.2">
      <c r="A196" s="262">
        <v>44130</v>
      </c>
      <c r="B196" s="262">
        <v>44494</v>
      </c>
      <c r="C196" s="262"/>
      <c r="D19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96" s="264"/>
      <c r="F196" s="265" t="s">
        <v>20</v>
      </c>
      <c r="G196" s="266">
        <v>34.5</v>
      </c>
      <c r="H196" s="264" t="str">
        <f t="shared" ca="1" si="22"/>
        <v xml:space="preserve">0 ans 2m </v>
      </c>
      <c r="I196" s="262">
        <v>44168</v>
      </c>
      <c r="J196" s="262" t="s">
        <v>8</v>
      </c>
      <c r="K196" s="262" t="s">
        <v>276</v>
      </c>
      <c r="L196" s="264" t="s">
        <v>300</v>
      </c>
      <c r="M196" s="264" t="s">
        <v>496</v>
      </c>
      <c r="N196" s="264" t="str">
        <f t="shared" si="21"/>
        <v>Salarié 195 OPERATRICE</v>
      </c>
      <c r="O196" s="262">
        <v>35870</v>
      </c>
      <c r="P196" s="267">
        <f t="shared" ca="1" si="23"/>
        <v>22</v>
      </c>
      <c r="Q196" s="265" t="s">
        <v>9</v>
      </c>
      <c r="R196" s="262" t="s">
        <v>61</v>
      </c>
      <c r="S196" s="265" t="s">
        <v>38</v>
      </c>
      <c r="T196" s="265" t="s">
        <v>286</v>
      </c>
      <c r="U196" s="268"/>
      <c r="V196" s="269">
        <f t="shared" ca="1" si="24"/>
        <v>44197</v>
      </c>
      <c r="W196" s="269">
        <f t="shared" ca="1" si="25"/>
        <v>44227</v>
      </c>
      <c r="X196" s="269">
        <f ca="1">MIN(Tableau7[[#This Row],[fin mois]],MAX(Tableau7[[#This Row],[début mois]],Tableau7[[#This Row],[Date Embauche]]))</f>
        <v>44197</v>
      </c>
      <c r="Y196" s="269">
        <f ca="1">MAX(Tableau7[[#This Row],[début mois]],MIN(Tableau7[[#This Row],[fin mois]],Tableau7[[#This Row],[Date Fin de Contrat]]))</f>
        <v>44227</v>
      </c>
      <c r="Z19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96" s="271">
        <f t="shared" si="26"/>
        <v>0</v>
      </c>
    </row>
    <row r="197" spans="1:30" x14ac:dyDescent="0.2">
      <c r="A197" s="262">
        <v>44131</v>
      </c>
      <c r="B197" s="262">
        <v>44286</v>
      </c>
      <c r="C197" s="262"/>
      <c r="D19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97" s="264" t="s">
        <v>7</v>
      </c>
      <c r="F197" s="265" t="s">
        <v>10</v>
      </c>
      <c r="G197" s="266">
        <v>34.5</v>
      </c>
      <c r="H197" s="264" t="str">
        <f t="shared" ca="1" si="22"/>
        <v xml:space="preserve">0 ans 2m </v>
      </c>
      <c r="I197" s="262">
        <v>44202</v>
      </c>
      <c r="J197" s="262" t="s">
        <v>22</v>
      </c>
      <c r="K197" s="262" t="s">
        <v>278</v>
      </c>
      <c r="L197" s="264" t="s">
        <v>300</v>
      </c>
      <c r="M197" s="264" t="s">
        <v>497</v>
      </c>
      <c r="N197" s="264" t="str">
        <f t="shared" si="21"/>
        <v>Salarié 196 OPERATRICE</v>
      </c>
      <c r="O197" s="262">
        <v>22761</v>
      </c>
      <c r="P197" s="267">
        <f t="shared" ca="1" si="23"/>
        <v>58</v>
      </c>
      <c r="Q197" s="265" t="s">
        <v>5</v>
      </c>
      <c r="R197" s="262">
        <v>44773</v>
      </c>
      <c r="S197" s="265">
        <v>170</v>
      </c>
      <c r="T197" s="265" t="s">
        <v>286</v>
      </c>
      <c r="U197" s="268"/>
      <c r="V197" s="269">
        <f t="shared" ca="1" si="24"/>
        <v>44197</v>
      </c>
      <c r="W197" s="269">
        <f t="shared" ca="1" si="25"/>
        <v>44227</v>
      </c>
      <c r="X197" s="269">
        <f ca="1">MIN(Tableau7[[#This Row],[fin mois]],MAX(Tableau7[[#This Row],[début mois]],Tableau7[[#This Row],[Date Embauche]]))</f>
        <v>44197</v>
      </c>
      <c r="Y197" s="269">
        <f ca="1">MAX(Tableau7[[#This Row],[début mois]],MIN(Tableau7[[#This Row],[fin mois]],Tableau7[[#This Row],[Date Fin de Contrat]]))</f>
        <v>44227</v>
      </c>
      <c r="Z19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97" s="271">
        <f t="shared" si="26"/>
        <v>0</v>
      </c>
    </row>
    <row r="198" spans="1:30" x14ac:dyDescent="0.2">
      <c r="A198" s="262">
        <v>44137</v>
      </c>
      <c r="B198" s="262">
        <v>44227</v>
      </c>
      <c r="C198" s="262"/>
      <c r="D19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98" s="264"/>
      <c r="F198" s="265" t="s">
        <v>6</v>
      </c>
      <c r="G198" s="266">
        <v>34.5</v>
      </c>
      <c r="H198" s="264" t="str">
        <f t="shared" ca="1" si="22"/>
        <v xml:space="preserve">0 ans 2m </v>
      </c>
      <c r="I198" s="262">
        <v>44165</v>
      </c>
      <c r="J198" s="262" t="s">
        <v>22</v>
      </c>
      <c r="K198" s="262" t="s">
        <v>280</v>
      </c>
      <c r="L198" s="264" t="s">
        <v>300</v>
      </c>
      <c r="M198" s="264" t="s">
        <v>498</v>
      </c>
      <c r="N198" s="264" t="str">
        <f t="shared" si="21"/>
        <v>Salarié 197 OPERATRICE</v>
      </c>
      <c r="O198" s="262">
        <v>29565</v>
      </c>
      <c r="P198" s="267">
        <f t="shared" ca="1" si="23"/>
        <v>40</v>
      </c>
      <c r="Q198" s="265" t="s">
        <v>9</v>
      </c>
      <c r="R198" s="262" t="s">
        <v>61</v>
      </c>
      <c r="S198" s="265">
        <v>215</v>
      </c>
      <c r="T198" s="265" t="s">
        <v>286</v>
      </c>
      <c r="U198" s="268"/>
      <c r="V198" s="269">
        <f t="shared" ca="1" si="24"/>
        <v>44197</v>
      </c>
      <c r="W198" s="269">
        <f t="shared" ca="1" si="25"/>
        <v>44227</v>
      </c>
      <c r="X198" s="269">
        <f ca="1">MIN(Tableau7[[#This Row],[fin mois]],MAX(Tableau7[[#This Row],[début mois]],Tableau7[[#This Row],[Date Embauche]]))</f>
        <v>44197</v>
      </c>
      <c r="Y198" s="269">
        <f ca="1">MAX(Tableau7[[#This Row],[début mois]],MIN(Tableau7[[#This Row],[fin mois]],Tableau7[[#This Row],[Date Fin de Contrat]]))</f>
        <v>44227</v>
      </c>
      <c r="Z19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98" s="271">
        <f t="shared" si="26"/>
        <v>0</v>
      </c>
    </row>
    <row r="199" spans="1:30" x14ac:dyDescent="0.2">
      <c r="A199" s="262">
        <v>44137</v>
      </c>
      <c r="B199" s="262"/>
      <c r="C199" s="262"/>
      <c r="D199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199" s="264"/>
      <c r="F199" s="265" t="s">
        <v>17</v>
      </c>
      <c r="G199" s="266">
        <v>34.5</v>
      </c>
      <c r="H199" s="264" t="str">
        <f t="shared" ca="1" si="22"/>
        <v xml:space="preserve">0 ans 2m </v>
      </c>
      <c r="I199" s="262" t="s">
        <v>124</v>
      </c>
      <c r="J199" s="262" t="s">
        <v>27</v>
      </c>
      <c r="K199" s="262" t="s">
        <v>281</v>
      </c>
      <c r="L199" s="264" t="s">
        <v>301</v>
      </c>
      <c r="M199" s="264" t="s">
        <v>499</v>
      </c>
      <c r="N199" s="264" t="str">
        <f t="shared" si="21"/>
        <v>Salarié 198 OPERATEUR</v>
      </c>
      <c r="O199" s="262">
        <v>24755</v>
      </c>
      <c r="P199" s="267">
        <f t="shared" ca="1" si="23"/>
        <v>53</v>
      </c>
      <c r="Q199" s="265" t="s">
        <v>5</v>
      </c>
      <c r="R199" s="262">
        <v>44985</v>
      </c>
      <c r="S199" s="265">
        <v>255</v>
      </c>
      <c r="T199" s="265" t="s">
        <v>285</v>
      </c>
      <c r="U199" s="268"/>
      <c r="V199" s="269">
        <f t="shared" ca="1" si="24"/>
        <v>44197</v>
      </c>
      <c r="W199" s="269">
        <f t="shared" ca="1" si="25"/>
        <v>44227</v>
      </c>
      <c r="X199" s="269">
        <f ca="1">MIN(Tableau7[[#This Row],[fin mois]],MAX(Tableau7[[#This Row],[début mois]],Tableau7[[#This Row],[Date Embauche]]))</f>
        <v>44197</v>
      </c>
      <c r="Y199" s="269">
        <f ca="1">MAX(Tableau7[[#This Row],[début mois]],MIN(Tableau7[[#This Row],[fin mois]],Tableau7[[#This Row],[Date Fin de Contrat]]))</f>
        <v>44227</v>
      </c>
      <c r="Z199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199" s="271">
        <f t="shared" si="26"/>
        <v>0</v>
      </c>
    </row>
    <row r="200" spans="1:30" x14ac:dyDescent="0.2">
      <c r="A200" s="262">
        <v>44140</v>
      </c>
      <c r="B200" s="262">
        <v>44141</v>
      </c>
      <c r="C200" s="262">
        <v>44141</v>
      </c>
      <c r="D200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200" s="264" t="s">
        <v>18</v>
      </c>
      <c r="F200" s="265" t="s">
        <v>10</v>
      </c>
      <c r="G200" s="266">
        <v>34.5</v>
      </c>
      <c r="H200" s="264" t="str">
        <f t="shared" ca="1" si="22"/>
        <v xml:space="preserve">0 ans 0m </v>
      </c>
      <c r="I200" s="262" t="s">
        <v>152</v>
      </c>
      <c r="J200" s="262" t="s">
        <v>22</v>
      </c>
      <c r="K200" s="262"/>
      <c r="L200" s="264" t="s">
        <v>301</v>
      </c>
      <c r="M200" s="264" t="s">
        <v>500</v>
      </c>
      <c r="N200" s="264" t="str">
        <f t="shared" si="21"/>
        <v>Salarié 199 OPERATEUR</v>
      </c>
      <c r="O200" s="262">
        <v>29117</v>
      </c>
      <c r="P200" s="267">
        <f t="shared" ca="1" si="23"/>
        <v>41</v>
      </c>
      <c r="Q200" s="265" t="s">
        <v>5</v>
      </c>
      <c r="R200" s="262">
        <v>47695</v>
      </c>
      <c r="S200" s="265">
        <v>170</v>
      </c>
      <c r="T200" s="265" t="s">
        <v>285</v>
      </c>
      <c r="U200" s="268"/>
      <c r="V200" s="269">
        <f t="shared" ca="1" si="24"/>
        <v>44197</v>
      </c>
      <c r="W200" s="269">
        <f t="shared" ca="1" si="25"/>
        <v>44227</v>
      </c>
      <c r="X200" s="269">
        <f ca="1">MIN(Tableau7[[#This Row],[fin mois]],MAX(Tableau7[[#This Row],[début mois]],Tableau7[[#This Row],[Date Embauche]]))</f>
        <v>44197</v>
      </c>
      <c r="Y200" s="269">
        <f ca="1">MAX(Tableau7[[#This Row],[début mois]],MIN(Tableau7[[#This Row],[fin mois]],Tableau7[[#This Row],[Date Fin de Contrat]]))</f>
        <v>44197</v>
      </c>
      <c r="Z200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200" s="271">
        <f t="shared" si="26"/>
        <v>0</v>
      </c>
    </row>
    <row r="201" spans="1:30" x14ac:dyDescent="0.2">
      <c r="A201" s="262">
        <v>44151</v>
      </c>
      <c r="B201" s="262">
        <v>44196</v>
      </c>
      <c r="C201" s="262">
        <v>44196</v>
      </c>
      <c r="D201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201" s="264" t="s">
        <v>7</v>
      </c>
      <c r="F201" s="265" t="s">
        <v>6</v>
      </c>
      <c r="G201" s="266">
        <v>34.5</v>
      </c>
      <c r="H201" s="264" t="str">
        <f t="shared" ca="1" si="22"/>
        <v xml:space="preserve">0 ans 1m </v>
      </c>
      <c r="I201" s="262">
        <v>44195</v>
      </c>
      <c r="J201" s="262" t="s">
        <v>22</v>
      </c>
      <c r="K201" s="262" t="s">
        <v>279</v>
      </c>
      <c r="L201" s="264" t="s">
        <v>300</v>
      </c>
      <c r="M201" s="264" t="s">
        <v>501</v>
      </c>
      <c r="N201" s="264" t="str">
        <f t="shared" si="21"/>
        <v>Salarié 200 OPERATRICE</v>
      </c>
      <c r="O201" s="262">
        <v>24937</v>
      </c>
      <c r="P201" s="267">
        <f t="shared" ca="1" si="23"/>
        <v>52</v>
      </c>
      <c r="Q201" s="265" t="s">
        <v>9</v>
      </c>
      <c r="R201" s="262" t="s">
        <v>61</v>
      </c>
      <c r="S201" s="265">
        <v>215</v>
      </c>
      <c r="T201" s="265" t="s">
        <v>286</v>
      </c>
      <c r="U201" s="268"/>
      <c r="V201" s="269">
        <f t="shared" ca="1" si="24"/>
        <v>44197</v>
      </c>
      <c r="W201" s="269">
        <f t="shared" ca="1" si="25"/>
        <v>44227</v>
      </c>
      <c r="X201" s="269">
        <f ca="1">MIN(Tableau7[[#This Row],[fin mois]],MAX(Tableau7[[#This Row],[début mois]],Tableau7[[#This Row],[Date Embauche]]))</f>
        <v>44197</v>
      </c>
      <c r="Y201" s="269">
        <f ca="1">MAX(Tableau7[[#This Row],[début mois]],MIN(Tableau7[[#This Row],[fin mois]],Tableau7[[#This Row],[Date Fin de Contrat]]))</f>
        <v>44197</v>
      </c>
      <c r="Z201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201" s="271">
        <f t="shared" si="26"/>
        <v>0</v>
      </c>
    </row>
    <row r="202" spans="1:30" x14ac:dyDescent="0.2">
      <c r="A202" s="262">
        <v>44158</v>
      </c>
      <c r="B202" s="262">
        <v>44338</v>
      </c>
      <c r="C202" s="262"/>
      <c r="D202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202" s="264"/>
      <c r="F202" s="265" t="s">
        <v>10</v>
      </c>
      <c r="G202" s="266">
        <v>34.5</v>
      </c>
      <c r="H202" s="264" t="str">
        <f t="shared" ca="1" si="22"/>
        <v xml:space="preserve">0 ans 1m </v>
      </c>
      <c r="I202" s="262" t="s">
        <v>161</v>
      </c>
      <c r="J202" s="262" t="s">
        <v>22</v>
      </c>
      <c r="K202" s="262" t="s">
        <v>280</v>
      </c>
      <c r="L202" s="264" t="s">
        <v>300</v>
      </c>
      <c r="M202" s="264" t="s">
        <v>502</v>
      </c>
      <c r="N202" s="264" t="str">
        <f t="shared" si="21"/>
        <v>Salarié 201 OPERATRICE</v>
      </c>
      <c r="O202" s="262">
        <v>25580</v>
      </c>
      <c r="P202" s="267">
        <f t="shared" ca="1" si="23"/>
        <v>51</v>
      </c>
      <c r="Q202" s="265" t="s">
        <v>5</v>
      </c>
      <c r="R202" s="262">
        <v>44834</v>
      </c>
      <c r="S202" s="265">
        <v>215</v>
      </c>
      <c r="T202" s="265" t="s">
        <v>286</v>
      </c>
      <c r="U202" s="268"/>
      <c r="V202" s="269">
        <f t="shared" ca="1" si="24"/>
        <v>44197</v>
      </c>
      <c r="W202" s="269">
        <f t="shared" ca="1" si="25"/>
        <v>44227</v>
      </c>
      <c r="X202" s="269">
        <f ca="1">MIN(Tableau7[[#This Row],[fin mois]],MAX(Tableau7[[#This Row],[début mois]],Tableau7[[#This Row],[Date Embauche]]))</f>
        <v>44197</v>
      </c>
      <c r="Y202" s="269">
        <f ca="1">MAX(Tableau7[[#This Row],[début mois]],MIN(Tableau7[[#This Row],[fin mois]],Tableau7[[#This Row],[Date Fin de Contrat]]))</f>
        <v>44227</v>
      </c>
      <c r="Z202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202" s="271">
        <f t="shared" si="26"/>
        <v>0</v>
      </c>
    </row>
    <row r="203" spans="1:30" x14ac:dyDescent="0.2">
      <c r="A203" s="262">
        <v>44158</v>
      </c>
      <c r="B203" s="262">
        <v>44494</v>
      </c>
      <c r="C203" s="262"/>
      <c r="D203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203" s="264"/>
      <c r="F203" s="265" t="s">
        <v>10</v>
      </c>
      <c r="G203" s="266">
        <v>34.5</v>
      </c>
      <c r="H203" s="264" t="str">
        <f t="shared" ca="1" si="22"/>
        <v xml:space="preserve">0 ans 1m </v>
      </c>
      <c r="I203" s="262">
        <v>44187</v>
      </c>
      <c r="J203" s="262" t="s">
        <v>19</v>
      </c>
      <c r="K203" s="262" t="s">
        <v>282</v>
      </c>
      <c r="L203" s="264" t="s">
        <v>301</v>
      </c>
      <c r="M203" s="264" t="s">
        <v>503</v>
      </c>
      <c r="N203" s="264" t="str">
        <f t="shared" si="21"/>
        <v>Salarié 202 OPERATEUR</v>
      </c>
      <c r="O203" s="262">
        <v>26666</v>
      </c>
      <c r="P203" s="267">
        <f t="shared" ca="1" si="23"/>
        <v>48</v>
      </c>
      <c r="Q203" s="265" t="s">
        <v>5</v>
      </c>
      <c r="R203" s="262">
        <v>45322</v>
      </c>
      <c r="S203" s="265">
        <v>170</v>
      </c>
      <c r="T203" s="265" t="s">
        <v>285</v>
      </c>
      <c r="U203" s="268"/>
      <c r="V203" s="269">
        <f t="shared" ca="1" si="24"/>
        <v>44197</v>
      </c>
      <c r="W203" s="269">
        <f t="shared" ca="1" si="25"/>
        <v>44227</v>
      </c>
      <c r="X203" s="269">
        <f ca="1">MIN(Tableau7[[#This Row],[fin mois]],MAX(Tableau7[[#This Row],[début mois]],Tableau7[[#This Row],[Date Embauche]]))</f>
        <v>44197</v>
      </c>
      <c r="Y203" s="269">
        <f ca="1">MAX(Tableau7[[#This Row],[début mois]],MIN(Tableau7[[#This Row],[fin mois]],Tableau7[[#This Row],[Date Fin de Contrat]]))</f>
        <v>44227</v>
      </c>
      <c r="Z203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203" s="271">
        <f t="shared" si="26"/>
        <v>0</v>
      </c>
    </row>
    <row r="204" spans="1:30" x14ac:dyDescent="0.2">
      <c r="A204" s="262">
        <v>44158</v>
      </c>
      <c r="B204" s="262">
        <v>44494</v>
      </c>
      <c r="C204" s="262"/>
      <c r="D204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204" s="264"/>
      <c r="F204" s="265" t="s">
        <v>10</v>
      </c>
      <c r="G204" s="266">
        <v>34.5</v>
      </c>
      <c r="H204" s="264" t="str">
        <f t="shared" ca="1" si="22"/>
        <v xml:space="preserve">0 ans 1m </v>
      </c>
      <c r="I204" s="262">
        <v>44189</v>
      </c>
      <c r="J204" s="262" t="s">
        <v>19</v>
      </c>
      <c r="K204" s="262" t="s">
        <v>282</v>
      </c>
      <c r="L204" s="264" t="s">
        <v>300</v>
      </c>
      <c r="M204" s="264" t="s">
        <v>504</v>
      </c>
      <c r="N204" s="264" t="str">
        <f t="shared" si="21"/>
        <v>Salarié 203 OPERATRICE</v>
      </c>
      <c r="O204" s="262">
        <v>26831</v>
      </c>
      <c r="P204" s="267">
        <f t="shared" ca="1" si="23"/>
        <v>47</v>
      </c>
      <c r="Q204" s="265" t="s">
        <v>5</v>
      </c>
      <c r="R204" s="262">
        <v>45504</v>
      </c>
      <c r="S204" s="265">
        <v>170</v>
      </c>
      <c r="T204" s="265" t="s">
        <v>286</v>
      </c>
      <c r="U204" s="268"/>
      <c r="V204" s="269">
        <f t="shared" ca="1" si="24"/>
        <v>44197</v>
      </c>
      <c r="W204" s="269">
        <f t="shared" ca="1" si="25"/>
        <v>44227</v>
      </c>
      <c r="X204" s="269">
        <f ca="1">MIN(Tableau7[[#This Row],[fin mois]],MAX(Tableau7[[#This Row],[début mois]],Tableau7[[#This Row],[Date Embauche]]))</f>
        <v>44197</v>
      </c>
      <c r="Y204" s="269">
        <f ca="1">MAX(Tableau7[[#This Row],[début mois]],MIN(Tableau7[[#This Row],[fin mois]],Tableau7[[#This Row],[Date Fin de Contrat]]))</f>
        <v>44227</v>
      </c>
      <c r="Z204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204" s="271">
        <f t="shared" si="26"/>
        <v>0</v>
      </c>
    </row>
    <row r="205" spans="1:30" x14ac:dyDescent="0.2">
      <c r="A205" s="262">
        <v>44158</v>
      </c>
      <c r="B205" s="262">
        <v>44494</v>
      </c>
      <c r="C205" s="262"/>
      <c r="D205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205" s="264"/>
      <c r="F205" s="265" t="s">
        <v>10</v>
      </c>
      <c r="G205" s="266">
        <v>34.5</v>
      </c>
      <c r="H205" s="264" t="str">
        <f t="shared" ca="1" si="22"/>
        <v xml:space="preserve">0 ans 1m </v>
      </c>
      <c r="I205" s="262">
        <v>44186</v>
      </c>
      <c r="J205" s="262" t="s">
        <v>19</v>
      </c>
      <c r="K205" s="262" t="s">
        <v>282</v>
      </c>
      <c r="L205" s="264" t="s">
        <v>300</v>
      </c>
      <c r="M205" s="264" t="s">
        <v>505</v>
      </c>
      <c r="N205" s="264" t="str">
        <f t="shared" si="21"/>
        <v>Salarié 204 OPERATRICE</v>
      </c>
      <c r="O205" s="262">
        <v>24826</v>
      </c>
      <c r="P205" s="267">
        <f t="shared" ca="1" si="23"/>
        <v>53</v>
      </c>
      <c r="Q205" s="265" t="s">
        <v>5</v>
      </c>
      <c r="R205" s="262">
        <v>45199</v>
      </c>
      <c r="S205" s="265">
        <v>170</v>
      </c>
      <c r="T205" s="265" t="s">
        <v>286</v>
      </c>
      <c r="U205" s="268"/>
      <c r="V205" s="269">
        <f t="shared" ca="1" si="24"/>
        <v>44197</v>
      </c>
      <c r="W205" s="269">
        <f t="shared" ca="1" si="25"/>
        <v>44227</v>
      </c>
      <c r="X205" s="269">
        <f ca="1">MIN(Tableau7[[#This Row],[fin mois]],MAX(Tableau7[[#This Row],[début mois]],Tableau7[[#This Row],[Date Embauche]]))</f>
        <v>44197</v>
      </c>
      <c r="Y205" s="269">
        <f ca="1">MAX(Tableau7[[#This Row],[début mois]],MIN(Tableau7[[#This Row],[fin mois]],Tableau7[[#This Row],[Date Fin de Contrat]]))</f>
        <v>44227</v>
      </c>
      <c r="Z205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205" s="271">
        <f t="shared" si="26"/>
        <v>0</v>
      </c>
    </row>
    <row r="206" spans="1:30" x14ac:dyDescent="0.2">
      <c r="A206" s="262">
        <v>44165</v>
      </c>
      <c r="B206" s="262">
        <v>44169</v>
      </c>
      <c r="C206" s="262">
        <v>44169</v>
      </c>
      <c r="D206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206" s="264" t="s">
        <v>28</v>
      </c>
      <c r="F206" s="265" t="s">
        <v>6</v>
      </c>
      <c r="G206" s="266">
        <v>34.5</v>
      </c>
      <c r="H206" s="264" t="str">
        <f t="shared" ca="1" si="22"/>
        <v xml:space="preserve">0 ans 0m </v>
      </c>
      <c r="I206" s="262"/>
      <c r="J206" s="262" t="s">
        <v>22</v>
      </c>
      <c r="K206" s="262"/>
      <c r="L206" s="264" t="s">
        <v>300</v>
      </c>
      <c r="M206" s="264" t="s">
        <v>506</v>
      </c>
      <c r="N206" s="275" t="str">
        <f t="shared" si="21"/>
        <v>Salarié 205 OPERATRICE</v>
      </c>
      <c r="O206" s="262">
        <v>24136</v>
      </c>
      <c r="P206" s="267">
        <f t="shared" ca="1" si="23"/>
        <v>54</v>
      </c>
      <c r="Q206" s="265" t="s">
        <v>9</v>
      </c>
      <c r="R206" s="262" t="s">
        <v>61</v>
      </c>
      <c r="S206" s="265">
        <v>215</v>
      </c>
      <c r="T206" s="265" t="s">
        <v>286</v>
      </c>
      <c r="U206" s="268"/>
      <c r="V206" s="269">
        <f t="shared" ca="1" si="24"/>
        <v>44197</v>
      </c>
      <c r="W206" s="269">
        <f t="shared" ca="1" si="25"/>
        <v>44227</v>
      </c>
      <c r="X206" s="269">
        <f ca="1">MIN(Tableau7[[#This Row],[fin mois]],MAX(Tableau7[[#This Row],[début mois]],Tableau7[[#This Row],[Date Embauche]]))</f>
        <v>44197</v>
      </c>
      <c r="Y206" s="269">
        <f ca="1">MAX(Tableau7[[#This Row],[début mois]],MIN(Tableau7[[#This Row],[fin mois]],Tableau7[[#This Row],[Date Fin de Contrat]]))</f>
        <v>44197</v>
      </c>
      <c r="Z206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  <c r="AD206" s="271">
        <f t="shared" si="26"/>
        <v>0</v>
      </c>
    </row>
    <row r="207" spans="1:30" x14ac:dyDescent="0.2">
      <c r="A207" s="262">
        <v>44168</v>
      </c>
      <c r="B207" s="262">
        <v>44288</v>
      </c>
      <c r="C207" s="262"/>
      <c r="D207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207" s="264"/>
      <c r="F207" s="265" t="s">
        <v>10</v>
      </c>
      <c r="G207" s="266">
        <v>34.5</v>
      </c>
      <c r="H207" s="264" t="str">
        <f t="shared" ca="1" si="22"/>
        <v xml:space="preserve">0 ans 1m </v>
      </c>
      <c r="I207" s="262" t="s">
        <v>161</v>
      </c>
      <c r="J207" s="262" t="s">
        <v>34</v>
      </c>
      <c r="K207" s="262" t="s">
        <v>278</v>
      </c>
      <c r="L207" s="264" t="s">
        <v>300</v>
      </c>
      <c r="M207" s="264" t="s">
        <v>507</v>
      </c>
      <c r="N207" s="275" t="str">
        <f t="shared" si="21"/>
        <v>Salarié 206 OPERATRICE</v>
      </c>
      <c r="O207" s="262">
        <v>30180</v>
      </c>
      <c r="P207" s="267">
        <f t="shared" ca="1" si="23"/>
        <v>38</v>
      </c>
      <c r="Q207" s="265" t="s">
        <v>5</v>
      </c>
      <c r="R207" s="262">
        <v>45473</v>
      </c>
      <c r="S207" s="265">
        <v>170</v>
      </c>
      <c r="T207" s="265" t="s">
        <v>286</v>
      </c>
      <c r="U207" s="268"/>
      <c r="V207" s="269">
        <f t="shared" ca="1" si="24"/>
        <v>44197</v>
      </c>
      <c r="W207" s="269">
        <f t="shared" ca="1" si="25"/>
        <v>44227</v>
      </c>
      <c r="X207" s="269">
        <f ca="1">MIN(Tableau7[[#This Row],[fin mois]],MAX(Tableau7[[#This Row],[début mois]],Tableau7[[#This Row],[Date Embauche]]))</f>
        <v>44197</v>
      </c>
      <c r="Y207" s="269">
        <f ca="1">MAX(Tableau7[[#This Row],[début mois]],MIN(Tableau7[[#This Row],[fin mois]],Tableau7[[#This Row],[Date Fin de Contrat]]))</f>
        <v>44227</v>
      </c>
      <c r="Z207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207" s="271">
        <f t="shared" si="26"/>
        <v>0</v>
      </c>
    </row>
    <row r="208" spans="1:30" x14ac:dyDescent="0.2">
      <c r="A208" s="262">
        <v>44179</v>
      </c>
      <c r="B208" s="262">
        <v>44360</v>
      </c>
      <c r="C208" s="262"/>
      <c r="D208" s="263">
        <f>--AND(Tableau7[[#This Row],[Date Embauche]]&lt;=Date_référence,
OR(ISBLANK(Tableau7[[#This Row],[Date Fin de Contrat]]),Tableau7[[#This Row],[Date Fin de Contrat]]&gt;=Date_référence),
OR(ISBLANK(Tableau7[[#This Row],[Sortie Physique]]),Tableau7[[#This Row],[Sortie Physique]]&gt;=Date_référence))</f>
        <v>0</v>
      </c>
      <c r="E208" s="264"/>
      <c r="F208" s="265" t="s">
        <v>6</v>
      </c>
      <c r="G208" s="266">
        <v>34.5</v>
      </c>
      <c r="H208" s="264" t="str">
        <f t="shared" ca="1" si="22"/>
        <v xml:space="preserve">0 ans 1m </v>
      </c>
      <c r="I208" s="262" t="s">
        <v>161</v>
      </c>
      <c r="J208" s="262" t="s">
        <v>27</v>
      </c>
      <c r="K208" s="262" t="s">
        <v>281</v>
      </c>
      <c r="L208" s="264" t="s">
        <v>300</v>
      </c>
      <c r="M208" s="264" t="s">
        <v>508</v>
      </c>
      <c r="N208" s="275" t="str">
        <f t="shared" si="21"/>
        <v>Salarié 207 OPERATRICE</v>
      </c>
      <c r="O208" s="262">
        <v>34678</v>
      </c>
      <c r="P208" s="267">
        <f t="shared" ca="1" si="23"/>
        <v>26</v>
      </c>
      <c r="Q208" s="265" t="s">
        <v>9</v>
      </c>
      <c r="R208" s="262" t="s">
        <v>61</v>
      </c>
      <c r="S208" s="265">
        <v>215</v>
      </c>
      <c r="T208" s="265" t="s">
        <v>286</v>
      </c>
      <c r="U208" s="268"/>
      <c r="V208" s="269">
        <f t="shared" ca="1" si="24"/>
        <v>44197</v>
      </c>
      <c r="W208" s="269">
        <f t="shared" ca="1" si="25"/>
        <v>44227</v>
      </c>
      <c r="X208" s="269">
        <f ca="1">MIN(Tableau7[[#This Row],[fin mois]],MAX(Tableau7[[#This Row],[début mois]],Tableau7[[#This Row],[Date Embauche]]))</f>
        <v>44197</v>
      </c>
      <c r="Y208" s="269">
        <f ca="1">MAX(Tableau7[[#This Row],[début mois]],MIN(Tableau7[[#This Row],[fin mois]],Tableau7[[#This Row],[Date Fin de Contrat]]))</f>
        <v>44227</v>
      </c>
      <c r="Z208" s="270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  <c r="AD208" s="271">
        <f t="shared" si="26"/>
        <v>0</v>
      </c>
    </row>
  </sheetData>
  <autoFilter ref="AD1:AD208" xr:uid="{7076EE33-F106-449E-8745-C6D2BCBE8C02}"/>
  <phoneticPr fontId="19" type="noConversion"/>
  <dataValidations count="1">
    <dataValidation type="list" allowBlank="1" showInputMessage="1" showErrorMessage="1" sqref="Q2:Q1048576" xr:uid="{00000000-0002-0000-0100-000000000000}">
      <formula1>"RQTH, VALIDE"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0000000-0002-0000-0100-000001000000}">
          <x14:formula1>
            <xm:f>LISTE!$B$2:$B$9</xm:f>
          </x14:formula1>
          <xm:sqref>F2:F208</xm:sqref>
        </x14:dataValidation>
        <x14:dataValidation type="list" allowBlank="1" showInputMessage="1" showErrorMessage="1" xr:uid="{00000000-0002-0000-0100-000002000000}">
          <x14:formula1>
            <xm:f>LISTE!$D$2:$D$12</xm:f>
          </x14:formula1>
          <xm:sqref>E2:E1048576</xm:sqref>
        </x14:dataValidation>
        <x14:dataValidation type="list" allowBlank="1" showInputMessage="1" showErrorMessage="1" xr:uid="{00000000-0002-0000-0100-000003000000}">
          <x14:formula1>
            <xm:f>LISTE!$H$2:$H$15</xm:f>
          </x14:formula1>
          <xm:sqref>G209:G1048576</xm:sqref>
        </x14:dataValidation>
        <x14:dataValidation type="list" allowBlank="1" showInputMessage="1" showErrorMessage="1" xr:uid="{00000000-0002-0000-0100-000004000000}">
          <x14:formula1>
            <xm:f>LISTE!$J$2:$J$12</xm:f>
          </x14:formula1>
          <xm:sqref>J2:J1048576</xm:sqref>
        </x14:dataValidation>
        <x14:dataValidation type="list" allowBlank="1" showInputMessage="1" showErrorMessage="1" xr:uid="{00000000-0002-0000-0100-000005000000}">
          <x14:formula1>
            <xm:f>LISTE!$F$2:$F$16</xm:f>
          </x14:formula1>
          <xm:sqref>S2:S1048576</xm:sqref>
        </x14:dataValidation>
        <x14:dataValidation type="list" allowBlank="1" showInputMessage="1" showErrorMessage="1" xr:uid="{00000000-0002-0000-0100-000006000000}">
          <x14:formula1>
            <xm:f>LISTE!$L$2:$L$16</xm:f>
          </x14:formula1>
          <xm:sqref>K1:K1048576</xm:sqref>
        </x14:dataValidation>
        <x14:dataValidation type="list" allowBlank="1" showInputMessage="1" showErrorMessage="1" xr:uid="{00000000-0002-0000-0100-000007000000}">
          <x14:formula1>
            <xm:f>LISTE!$P$2:$P$3</xm:f>
          </x14:formula1>
          <xm:sqref>T1:T1048576</xm:sqref>
        </x14:dataValidation>
        <x14:dataValidation type="list" allowBlank="1" showInputMessage="1" showErrorMessage="1" xr:uid="{00000000-0002-0000-0100-000008000000}">
          <x14:formula1>
            <xm:f>LISTE!$H$2:$H$18</xm:f>
          </x14:formula1>
          <xm:sqref>G2:G208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5" tint="-0.249977111117893"/>
  </sheetPr>
  <dimension ref="A1:B9"/>
  <sheetViews>
    <sheetView workbookViewId="0">
      <selection activeCell="A6" sqref="A4:A8"/>
    </sheetView>
  </sheetViews>
  <sheetFormatPr baseColWidth="10" defaultRowHeight="14.25" x14ac:dyDescent="0.2"/>
  <cols>
    <col min="1" max="1" width="20.75" bestFit="1" customWidth="1"/>
    <col min="2" max="2" width="14.5" bestFit="1" customWidth="1"/>
  </cols>
  <sheetData>
    <row r="1" spans="1:2" x14ac:dyDescent="0.2">
      <c r="A1" s="6" t="s">
        <v>41</v>
      </c>
      <c r="B1" t="s">
        <v>168</v>
      </c>
    </row>
    <row r="3" spans="1:2" x14ac:dyDescent="0.2">
      <c r="A3" s="6" t="s">
        <v>295</v>
      </c>
      <c r="B3" t="s">
        <v>174</v>
      </c>
    </row>
    <row r="4" spans="1:2" x14ac:dyDescent="0.2">
      <c r="A4" s="7" t="s">
        <v>509</v>
      </c>
      <c r="B4" s="5">
        <v>1</v>
      </c>
    </row>
    <row r="5" spans="1:2" x14ac:dyDescent="0.2">
      <c r="A5" s="7" t="s">
        <v>510</v>
      </c>
      <c r="B5" s="5">
        <v>1</v>
      </c>
    </row>
    <row r="6" spans="1:2" x14ac:dyDescent="0.2">
      <c r="A6" s="7" t="s">
        <v>511</v>
      </c>
      <c r="B6" s="5">
        <v>1</v>
      </c>
    </row>
    <row r="7" spans="1:2" x14ac:dyDescent="0.2">
      <c r="A7" s="7" t="s">
        <v>512</v>
      </c>
      <c r="B7" s="5">
        <v>1</v>
      </c>
    </row>
    <row r="8" spans="1:2" x14ac:dyDescent="0.2">
      <c r="A8" s="7" t="s">
        <v>513</v>
      </c>
      <c r="B8" s="5">
        <v>1</v>
      </c>
    </row>
    <row r="9" spans="1:2" x14ac:dyDescent="0.2">
      <c r="A9" s="7" t="s">
        <v>167</v>
      </c>
      <c r="B9" s="5">
        <v>5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4" tint="-0.249977111117893"/>
  </sheetPr>
  <dimension ref="A1:J250"/>
  <sheetViews>
    <sheetView tabSelected="1" zoomScale="118" workbookViewId="0">
      <selection activeCell="H1" sqref="H1:H2"/>
    </sheetView>
  </sheetViews>
  <sheetFormatPr baseColWidth="10" defaultRowHeight="14.25" x14ac:dyDescent="0.2"/>
  <cols>
    <col min="8" max="8" width="12.5" customWidth="1"/>
  </cols>
  <sheetData>
    <row r="1" spans="1:10" x14ac:dyDescent="0.2">
      <c r="B1" s="238" t="s">
        <v>170</v>
      </c>
      <c r="C1" s="239"/>
      <c r="D1" s="239"/>
      <c r="E1" s="239"/>
      <c r="F1" s="239"/>
      <c r="G1" s="239"/>
      <c r="H1" s="240">
        <v>43768</v>
      </c>
    </row>
    <row r="2" spans="1:10" x14ac:dyDescent="0.2">
      <c r="B2" s="238"/>
      <c r="C2" s="239"/>
      <c r="D2" s="239"/>
      <c r="E2" s="239"/>
      <c r="F2" s="239"/>
      <c r="G2" s="239"/>
      <c r="H2" s="241"/>
      <c r="J2" t="s">
        <v>718</v>
      </c>
    </row>
    <row r="3" spans="1:10" x14ac:dyDescent="0.2">
      <c r="J3" t="s">
        <v>719</v>
      </c>
    </row>
    <row r="4" spans="1:10" ht="15.75" x14ac:dyDescent="0.25">
      <c r="C4" s="229" t="s">
        <v>171</v>
      </c>
      <c r="D4" s="229"/>
      <c r="E4" s="229"/>
      <c r="F4" s="229"/>
    </row>
    <row r="5" spans="1:10" ht="15.75" x14ac:dyDescent="0.25">
      <c r="C5" s="8"/>
      <c r="D5" s="8"/>
      <c r="E5" s="8"/>
      <c r="F5" s="8"/>
    </row>
    <row r="6" spans="1:10" ht="18" x14ac:dyDescent="0.25">
      <c r="B6" s="242" t="s">
        <v>172</v>
      </c>
      <c r="C6" s="242"/>
      <c r="D6" s="9">
        <f>GETPIVOTDATA("Nom  Prénom",Salariés!$A$3)</f>
        <v>52</v>
      </c>
      <c r="E6" s="243" t="s">
        <v>173</v>
      </c>
      <c r="F6" s="243"/>
      <c r="G6" s="35">
        <f>GETPIVOTDATA("E.T.P.",Salariés!$A$8)</f>
        <v>33.47747412008281</v>
      </c>
    </row>
    <row r="7" spans="1:10" ht="18.75" thickBot="1" x14ac:dyDescent="0.3">
      <c r="B7" s="244" t="s">
        <v>174</v>
      </c>
      <c r="C7" s="244"/>
      <c r="D7" s="9">
        <f>GETPIVOTDATA("Nom  Prénom",'Sorties du mois'!$A$3)</f>
        <v>5</v>
      </c>
    </row>
    <row r="8" spans="1:10" ht="29.25" thickBot="1" x14ac:dyDescent="0.25">
      <c r="B8" s="106"/>
      <c r="C8" s="157"/>
      <c r="D8" s="150" t="s">
        <v>286</v>
      </c>
      <c r="E8" s="150" t="s">
        <v>285</v>
      </c>
      <c r="F8" s="148" t="s">
        <v>167</v>
      </c>
    </row>
    <row r="9" spans="1:10" ht="15" thickBot="1" x14ac:dyDescent="0.25">
      <c r="B9" s="106"/>
      <c r="C9" s="10" t="s">
        <v>5</v>
      </c>
      <c r="D9" s="151">
        <v>37</v>
      </c>
      <c r="E9" s="152">
        <v>22</v>
      </c>
      <c r="F9" s="153">
        <v>59</v>
      </c>
    </row>
    <row r="10" spans="1:10" ht="15" thickBot="1" x14ac:dyDescent="0.25">
      <c r="B10" s="106"/>
      <c r="C10" s="11" t="s">
        <v>9</v>
      </c>
      <c r="D10" s="154">
        <v>18</v>
      </c>
      <c r="E10" s="155">
        <v>5</v>
      </c>
      <c r="F10" s="156">
        <v>23</v>
      </c>
    </row>
    <row r="11" spans="1:10" ht="15" thickBot="1" x14ac:dyDescent="0.25">
      <c r="B11" s="106"/>
      <c r="C11" s="158" t="s">
        <v>167</v>
      </c>
      <c r="D11" s="159">
        <v>55</v>
      </c>
      <c r="E11" s="160">
        <v>27</v>
      </c>
      <c r="F11" s="161">
        <v>82</v>
      </c>
    </row>
    <row r="12" spans="1:10" ht="15.75" x14ac:dyDescent="0.25">
      <c r="C12" s="229" t="s">
        <v>175</v>
      </c>
      <c r="D12" s="229"/>
      <c r="E12" s="229"/>
      <c r="F12" s="229"/>
    </row>
    <row r="13" spans="1:10" ht="15" thickBot="1" x14ac:dyDescent="0.25"/>
    <row r="14" spans="1:10" ht="16.5" thickBot="1" x14ac:dyDescent="0.3">
      <c r="A14" s="230" t="s">
        <v>176</v>
      </c>
      <c r="B14" s="231"/>
      <c r="C14" s="232"/>
      <c r="E14" s="233" t="s">
        <v>177</v>
      </c>
      <c r="F14" s="234"/>
      <c r="G14" s="235"/>
    </row>
    <row r="15" spans="1:10" ht="16.5" thickBot="1" x14ac:dyDescent="0.25">
      <c r="A15" s="10" t="s">
        <v>5</v>
      </c>
      <c r="B15" s="11" t="s">
        <v>9</v>
      </c>
      <c r="C15" s="12" t="s">
        <v>178</v>
      </c>
      <c r="E15" s="10" t="s">
        <v>5</v>
      </c>
      <c r="F15" s="11" t="s">
        <v>9</v>
      </c>
      <c r="G15" s="12" t="s">
        <v>178</v>
      </c>
    </row>
    <row r="16" spans="1:10" ht="15" thickBot="1" x14ac:dyDescent="0.25">
      <c r="A16" s="36">
        <f>Salariés!E5</f>
        <v>39</v>
      </c>
      <c r="B16" s="36">
        <f>Salariés!F5</f>
        <v>13</v>
      </c>
      <c r="C16" s="36">
        <f>Salariés!G5</f>
        <v>52</v>
      </c>
      <c r="E16" s="38">
        <f>Salariés!E12</f>
        <v>25.286997929606628</v>
      </c>
      <c r="F16" s="38">
        <f>Salariés!F12</f>
        <v>8.1904761904761898</v>
      </c>
      <c r="G16" s="38">
        <f>Salariés!G12</f>
        <v>33.477474120082817</v>
      </c>
    </row>
    <row r="17" spans="1:8" ht="15" thickBot="1" x14ac:dyDescent="0.25">
      <c r="A17" s="37">
        <f>A16/C16</f>
        <v>0.75</v>
      </c>
      <c r="B17" s="37">
        <f>B16/C16</f>
        <v>0.25</v>
      </c>
      <c r="C17" s="37"/>
      <c r="E17" s="39">
        <f>E16/G16</f>
        <v>0.75534366299269873</v>
      </c>
      <c r="F17" s="39">
        <f>F16/G16</f>
        <v>0.24465633700730133</v>
      </c>
      <c r="G17" s="39"/>
    </row>
    <row r="18" spans="1:8" ht="15" thickBot="1" x14ac:dyDescent="0.25">
      <c r="A18" s="13"/>
      <c r="B18" s="13"/>
      <c r="C18" s="13"/>
      <c r="E18" s="14"/>
      <c r="F18" s="14"/>
      <c r="G18" s="14"/>
    </row>
    <row r="19" spans="1:8" ht="15" thickBot="1" x14ac:dyDescent="0.25">
      <c r="A19" s="13"/>
      <c r="B19" s="13"/>
      <c r="C19" s="15" t="s">
        <v>6</v>
      </c>
      <c r="D19" s="16" t="s">
        <v>17</v>
      </c>
      <c r="E19" s="17" t="s">
        <v>10</v>
      </c>
      <c r="F19" s="18" t="s">
        <v>20</v>
      </c>
      <c r="G19" s="14"/>
    </row>
    <row r="20" spans="1:8" ht="15.75" x14ac:dyDescent="0.25">
      <c r="A20" s="236" t="s">
        <v>179</v>
      </c>
      <c r="B20" s="236"/>
      <c r="C20" s="40">
        <f>Salariés!$K$5</f>
        <v>3</v>
      </c>
      <c r="D20" s="41">
        <f>GETPIVOTDATA("Nom  Prénom",Salariés!$I$3,"Type de Contrat","CDDT + CDI")+GETPIVOTDATA("Nom  Prénom",Salariés!$I$3,"Type de Contrat","CDI")</f>
        <v>46</v>
      </c>
      <c r="E20" s="42">
        <f>GETPIVOTDATA("Nom  Prénom",Salariés!$I$3,"Type de Contrat","CDD-T")</f>
        <v>3</v>
      </c>
      <c r="F20" s="42" t="e">
        <f>GETPIVOTDATA("Nom  Prénom",Salariés!$I$3,"Type de Contrat","APRENTIS")</f>
        <v>#REF!</v>
      </c>
      <c r="G20" s="14"/>
    </row>
    <row r="21" spans="1:8" ht="16.5" thickBot="1" x14ac:dyDescent="0.3">
      <c r="A21" s="237" t="s">
        <v>59</v>
      </c>
      <c r="B21" s="237"/>
      <c r="C21" s="43">
        <f>GETPIVOTDATA("E.T.P.",Salariés!$I$10,"Type de Contrat","CDD")</f>
        <v>9.5238095238095233E-2</v>
      </c>
      <c r="D21" s="43">
        <f>GETPIVOTDATA("E.T.P.",Salariés!$I$10,"Type de Contrat","CDDT + CDI")+GETPIVOTDATA("E.T.P.",Salariés!$I$10,"Type de Contrat","CDI")</f>
        <v>33.239378881987577</v>
      </c>
      <c r="E21" s="43">
        <f>GETPIVOTDATA("E.T.P.",Salariés!$I$10,"Type de Contrat","CDD-T")</f>
        <v>0.14285714285714285</v>
      </c>
      <c r="F21" s="44" t="e">
        <f>GETPIVOTDATA("E.T.P.",Salariés!$I$10,"Type de Contrat","APRENTIS")</f>
        <v>#REF!</v>
      </c>
      <c r="G21" s="14"/>
    </row>
    <row r="22" spans="1:8" ht="15" thickBot="1" x14ac:dyDescent="0.25"/>
    <row r="23" spans="1:8" ht="15" thickBot="1" x14ac:dyDescent="0.25">
      <c r="A23" s="211" t="s">
        <v>6</v>
      </c>
      <c r="B23" s="212"/>
      <c r="C23" s="213" t="s">
        <v>17</v>
      </c>
      <c r="D23" s="214"/>
      <c r="E23" s="19" t="s">
        <v>10</v>
      </c>
      <c r="F23" s="20" t="s">
        <v>164</v>
      </c>
      <c r="G23" s="215" t="s">
        <v>20</v>
      </c>
      <c r="H23" s="216"/>
    </row>
    <row r="24" spans="1:8" ht="15" thickBot="1" x14ac:dyDescent="0.25">
      <c r="A24" s="21" t="s">
        <v>5</v>
      </c>
      <c r="B24" s="22" t="s">
        <v>9</v>
      </c>
      <c r="C24" s="21" t="s">
        <v>5</v>
      </c>
      <c r="D24" s="22" t="s">
        <v>9</v>
      </c>
      <c r="E24" s="21" t="s">
        <v>5</v>
      </c>
      <c r="F24" s="21" t="s">
        <v>5</v>
      </c>
      <c r="G24" s="21" t="s">
        <v>5</v>
      </c>
      <c r="H24" s="22" t="s">
        <v>9</v>
      </c>
    </row>
    <row r="25" spans="1:8" x14ac:dyDescent="0.2">
      <c r="A25" s="46">
        <f>Salariés!M20</f>
        <v>3</v>
      </c>
      <c r="B25" s="47">
        <f>Salariés!N20</f>
        <v>3</v>
      </c>
      <c r="C25" s="46">
        <f>GETPIVOTDATA("Effectif Physique",Salariés!$I$17,"Type de Contrat","CDI","RQTH","RQTH")</f>
        <v>33</v>
      </c>
      <c r="D25" s="47">
        <f>GETPIVOTDATA("Effectif Physique",Salariés!$I$17,"Type de Contrat","CDI","RQTH","VALIDE")</f>
        <v>11</v>
      </c>
      <c r="E25" s="48">
        <f>GETPIVOTDATA("Effectif Physique",Salariés!$I$17,"Type de Contrat","CDD-T","RQTH","RQTH")</f>
        <v>3</v>
      </c>
      <c r="F25" s="48">
        <f>GETPIVOTDATA("Effectif Physique",Salariés!$I$17,"Type de Contrat","CDDT + CDI","RQTH","RQTH")</f>
        <v>2</v>
      </c>
      <c r="G25" s="46" t="e">
        <f>GETPIVOTDATA("Effectif Physique",Salariés!$I$17,"Type de Contrat","APRENTIS","RQTH","RQTH")</f>
        <v>#REF!</v>
      </c>
      <c r="H25" s="47" t="e">
        <f>GETPIVOTDATA("Effectif Physique",Salariés!$I$17,"Type de Contrat","APRENTIS","RQTH","VALIDE")</f>
        <v>#REF!</v>
      </c>
    </row>
    <row r="26" spans="1:8" ht="15" thickBot="1" x14ac:dyDescent="0.25">
      <c r="A26" s="49">
        <f>Salariés!M27</f>
        <v>5.7692307692307696E-2</v>
      </c>
      <c r="B26" s="50">
        <f>Salariés!N27</f>
        <v>5.7692307692307696E-2</v>
      </c>
      <c r="C26" s="49">
        <f>Salariés!T27</f>
        <v>1</v>
      </c>
      <c r="D26" s="50">
        <f>Salariés!U27</f>
        <v>0</v>
      </c>
      <c r="E26" s="51">
        <f>Salariés!$P$27</f>
        <v>3.8461538461538464E-2</v>
      </c>
      <c r="F26" s="51">
        <f>Salariés!$R$27</f>
        <v>0.21153846153846154</v>
      </c>
      <c r="G26" s="49">
        <f>Salariés!J27</f>
        <v>1.9230769230769232E-2</v>
      </c>
      <c r="H26" s="50">
        <f>Salariés!K27</f>
        <v>3.8461538461538464E-2</v>
      </c>
    </row>
    <row r="27" spans="1:8" x14ac:dyDescent="0.2">
      <c r="A27" s="245">
        <f>A25+B25</f>
        <v>6</v>
      </c>
      <c r="B27" s="218"/>
      <c r="C27" s="246">
        <f>C25+D25</f>
        <v>44</v>
      </c>
      <c r="D27" s="220"/>
      <c r="E27" s="23">
        <f>E25</f>
        <v>3</v>
      </c>
      <c r="F27" s="24">
        <f>F25</f>
        <v>2</v>
      </c>
      <c r="G27" s="247" t="e">
        <f>G25+H25</f>
        <v>#REF!</v>
      </c>
      <c r="H27" s="248"/>
    </row>
    <row r="28" spans="1:8" ht="15" thickBot="1" x14ac:dyDescent="0.25">
      <c r="A28" s="223">
        <f>A26+B26</f>
        <v>0.11538461538461539</v>
      </c>
      <c r="B28" s="224"/>
      <c r="C28" s="225">
        <f>C26+D26</f>
        <v>1</v>
      </c>
      <c r="D28" s="226"/>
      <c r="E28" s="52">
        <f>E26</f>
        <v>3.8461538461538464E-2</v>
      </c>
      <c r="F28" s="53">
        <f>F26</f>
        <v>0.21153846153846154</v>
      </c>
      <c r="G28" s="227">
        <f>G26+H26</f>
        <v>5.7692307692307696E-2</v>
      </c>
      <c r="H28" s="228"/>
    </row>
    <row r="29" spans="1:8" ht="15" thickBot="1" x14ac:dyDescent="0.25">
      <c r="A29" s="210"/>
      <c r="B29" s="210"/>
      <c r="C29" s="210"/>
      <c r="D29" s="210"/>
      <c r="E29" s="2"/>
    </row>
    <row r="30" spans="1:8" ht="15" thickBot="1" x14ac:dyDescent="0.25">
      <c r="A30" s="211" t="s">
        <v>6</v>
      </c>
      <c r="B30" s="212"/>
      <c r="C30" s="213" t="s">
        <v>17</v>
      </c>
      <c r="D30" s="214"/>
      <c r="E30" s="19" t="s">
        <v>10</v>
      </c>
      <c r="F30" s="20" t="s">
        <v>164</v>
      </c>
      <c r="G30" s="215" t="s">
        <v>20</v>
      </c>
      <c r="H30" s="216"/>
    </row>
    <row r="31" spans="1:8" x14ac:dyDescent="0.2">
      <c r="A31" s="21" t="s">
        <v>5</v>
      </c>
      <c r="B31" s="22" t="s">
        <v>9</v>
      </c>
      <c r="C31" s="21" t="s">
        <v>5</v>
      </c>
      <c r="D31" s="22" t="s">
        <v>9</v>
      </c>
      <c r="E31" s="21" t="s">
        <v>5</v>
      </c>
      <c r="F31" s="21" t="s">
        <v>5</v>
      </c>
      <c r="G31" s="21" t="s">
        <v>5</v>
      </c>
      <c r="H31" s="22" t="s">
        <v>9</v>
      </c>
    </row>
    <row r="32" spans="1:8" x14ac:dyDescent="0.2">
      <c r="A32" s="54">
        <f>Salariés!M35</f>
        <v>0.14285714285714285</v>
      </c>
      <c r="B32" s="55">
        <f>Salariés!N35</f>
        <v>0.14285714285714285</v>
      </c>
      <c r="C32" s="55">
        <f>Salariés!T35</f>
        <v>33.477474120082817</v>
      </c>
      <c r="D32" s="55">
        <f>Salariés!U35</f>
        <v>0</v>
      </c>
      <c r="E32" s="55">
        <f>Salariés!$P$35</f>
        <v>2</v>
      </c>
      <c r="F32" s="59">
        <f>Salariés!$R$35</f>
        <v>8.1428571428571423</v>
      </c>
      <c r="G32" s="55">
        <f>Salariés!J35</f>
        <v>4.7619047619047616E-2</v>
      </c>
      <c r="H32" s="56">
        <f>Salariés!K35</f>
        <v>4.7619047619047616E-2</v>
      </c>
    </row>
    <row r="33" spans="1:9" ht="15" thickBot="1" x14ac:dyDescent="0.25">
      <c r="A33" s="60">
        <f>Salariés!M42</f>
        <v>4.2672616919878139E-3</v>
      </c>
      <c r="B33" s="61">
        <f>Salariés!N42</f>
        <v>4.2672616919878139E-3</v>
      </c>
      <c r="C33" s="57">
        <f>Salariés!T42</f>
        <v>1</v>
      </c>
      <c r="D33" s="57">
        <f>Salariés!U42</f>
        <v>0</v>
      </c>
      <c r="E33" s="57">
        <f>Salariés!$P$42</f>
        <v>5.9741663687829398E-2</v>
      </c>
      <c r="F33" s="57">
        <f>Salariés!$R$42</f>
        <v>0.24323391644330539</v>
      </c>
      <c r="G33" s="57">
        <f>Salariés!J42</f>
        <v>1.4224205639959378E-3</v>
      </c>
      <c r="H33" s="58">
        <f>Salariés!K42</f>
        <v>1.4224205639959378E-3</v>
      </c>
    </row>
    <row r="34" spans="1:9" ht="15" thickBot="1" x14ac:dyDescent="0.25">
      <c r="A34" s="217">
        <f>A32+B32</f>
        <v>0.2857142857142857</v>
      </c>
      <c r="B34" s="218"/>
      <c r="C34" s="219">
        <f>C32+D32</f>
        <v>33.477474120082817</v>
      </c>
      <c r="D34" s="220"/>
      <c r="E34" s="62">
        <f>E32</f>
        <v>2</v>
      </c>
      <c r="F34" s="63">
        <f>F32</f>
        <v>8.1428571428571423</v>
      </c>
      <c r="G34" s="221">
        <f>G32+H32</f>
        <v>9.5238095238095233E-2</v>
      </c>
      <c r="H34" s="222"/>
    </row>
    <row r="35" spans="1:9" ht="15" thickBot="1" x14ac:dyDescent="0.25">
      <c r="A35" s="204">
        <f>A33+B33</f>
        <v>8.5345233839756278E-3</v>
      </c>
      <c r="B35" s="205"/>
      <c r="C35" s="206">
        <f>C33+D33</f>
        <v>1</v>
      </c>
      <c r="D35" s="207"/>
      <c r="E35" s="52">
        <f>E33</f>
        <v>5.9741663687829398E-2</v>
      </c>
      <c r="F35" s="53">
        <f>F33</f>
        <v>0.24323391644330539</v>
      </c>
      <c r="G35" s="208">
        <f>G33+H33</f>
        <v>2.8448411279918756E-3</v>
      </c>
      <c r="H35" s="209"/>
    </row>
    <row r="36" spans="1:9" ht="15" thickBot="1" x14ac:dyDescent="0.25">
      <c r="A36" s="27"/>
      <c r="B36" s="27"/>
      <c r="C36" s="28"/>
      <c r="D36" s="29"/>
      <c r="E36" s="29"/>
      <c r="F36" s="30"/>
      <c r="G36" s="27"/>
      <c r="H36" s="27"/>
      <c r="I36" s="31"/>
    </row>
    <row r="37" spans="1:9" ht="13.9" customHeight="1" x14ac:dyDescent="0.2">
      <c r="B37" s="195" t="s">
        <v>180</v>
      </c>
      <c r="C37" s="195"/>
      <c r="D37" s="195"/>
      <c r="E37" s="195"/>
      <c r="F37" s="195"/>
      <c r="G37" s="195"/>
    </row>
    <row r="38" spans="1:9" ht="15" thickBot="1" x14ac:dyDescent="0.25"/>
    <row r="39" spans="1:9" ht="15" thickBot="1" x14ac:dyDescent="0.25">
      <c r="B39" s="112" t="str">
        <f>'Les Salaires'!A3</f>
        <v>Coef.</v>
      </c>
      <c r="C39" s="91" t="str">
        <f>'Les Salaires'!B3</f>
        <v xml:space="preserve">Nombre </v>
      </c>
      <c r="E39" s="200" t="str">
        <f>'Les Salaires'!D3</f>
        <v>Section Analytique</v>
      </c>
      <c r="F39" s="201"/>
      <c r="G39" s="76" t="str">
        <f>'Les Salaires'!E3</f>
        <v>Salariés</v>
      </c>
      <c r="H39" s="77" t="str">
        <f>'Les Salaires'!F3</f>
        <v xml:space="preserve"> E.T.P. </v>
      </c>
    </row>
    <row r="40" spans="1:9" ht="15" thickBot="1" x14ac:dyDescent="0.25">
      <c r="B40" s="89">
        <f>'Les Salaires'!A4</f>
        <v>170</v>
      </c>
      <c r="C40" s="90">
        <f>'Les Salaires'!B4</f>
        <v>18</v>
      </c>
      <c r="E40" s="198" t="str">
        <f>'Les Salaires'!D4</f>
        <v>FRAISGENERA AUTRE</v>
      </c>
      <c r="F40" s="199"/>
      <c r="G40" s="71">
        <f>'Les Salaires'!E4</f>
        <v>8</v>
      </c>
      <c r="H40" s="78">
        <f>'Les Salaires'!F4</f>
        <v>7.0476190476190474</v>
      </c>
    </row>
    <row r="41" spans="1:9" ht="15" thickBot="1" x14ac:dyDescent="0.25">
      <c r="B41" s="87">
        <f>'Les Salaires'!A5</f>
        <v>190</v>
      </c>
      <c r="C41" s="88">
        <f>'Les Salaires'!B5</f>
        <v>2</v>
      </c>
      <c r="E41" s="198" t="str">
        <f>'Les Salaires'!D5</f>
        <v>LOGISTIQUE0 AUTRE</v>
      </c>
      <c r="F41" s="199"/>
      <c r="G41" s="72">
        <f>'Les Salaires'!E5</f>
        <v>5</v>
      </c>
      <c r="H41" s="69">
        <f>'Les Salaires'!F5</f>
        <v>5</v>
      </c>
    </row>
    <row r="42" spans="1:9" ht="15" thickBot="1" x14ac:dyDescent="0.25">
      <c r="B42" s="87">
        <f>'Les Salaires'!A6</f>
        <v>215</v>
      </c>
      <c r="C42" s="88">
        <f>'Les Salaires'!B6</f>
        <v>13</v>
      </c>
      <c r="E42" s="198" t="str">
        <f>'Les Salaires'!D6</f>
        <v>PRESTATERTI AUTRE</v>
      </c>
      <c r="F42" s="199"/>
      <c r="G42" s="72">
        <f>'Les Salaires'!E6</f>
        <v>11</v>
      </c>
      <c r="H42" s="69">
        <f>'Les Salaires'!F6</f>
        <v>5.6596687370600405</v>
      </c>
    </row>
    <row r="43" spans="1:9" ht="15" thickBot="1" x14ac:dyDescent="0.25">
      <c r="B43" s="87">
        <f>'Les Salaires'!A7</f>
        <v>240</v>
      </c>
      <c r="C43" s="88">
        <f>'Les Salaires'!B7</f>
        <v>2</v>
      </c>
      <c r="E43" s="198" t="str">
        <f>'Les Salaires'!D7</f>
        <v>TERTIAIRE00 AUTRE</v>
      </c>
      <c r="F43" s="199"/>
      <c r="G43" s="72">
        <f>'Les Salaires'!E7</f>
        <v>18</v>
      </c>
      <c r="H43" s="69">
        <f>'Les Salaires'!F7</f>
        <v>10.532091097308488</v>
      </c>
    </row>
    <row r="44" spans="1:9" ht="15" thickBot="1" x14ac:dyDescent="0.25">
      <c r="B44" s="87">
        <f>'Les Salaires'!A8</f>
        <v>255</v>
      </c>
      <c r="C44" s="88">
        <f>'Les Salaires'!B8</f>
        <v>3</v>
      </c>
      <c r="E44" s="198" t="str">
        <f>'Les Salaires'!D8</f>
        <v>TMPR0000000 AUTRE</v>
      </c>
      <c r="F44" s="199"/>
      <c r="G44" s="72">
        <f>'Les Salaires'!E8</f>
        <v>1</v>
      </c>
      <c r="H44" s="69">
        <f>'Les Salaires'!F8</f>
        <v>4.7619047619047616E-2</v>
      </c>
    </row>
    <row r="45" spans="1:9" ht="15" thickBot="1" x14ac:dyDescent="0.25">
      <c r="B45" s="87">
        <f>'Les Salaires'!A9</f>
        <v>270</v>
      </c>
      <c r="C45" s="88">
        <f>'Les Salaires'!B9</f>
        <v>3</v>
      </c>
      <c r="E45" s="198" t="str">
        <f>'Les Salaires'!D9</f>
        <v>TRADUC00000 AUTRE</v>
      </c>
      <c r="F45" s="199"/>
      <c r="G45" s="79">
        <f>'Les Salaires'!E9</f>
        <v>6</v>
      </c>
      <c r="H45" s="80">
        <f>'Les Salaires'!F9</f>
        <v>2.1904761904761902</v>
      </c>
    </row>
    <row r="46" spans="1:9" ht="15" thickBot="1" x14ac:dyDescent="0.25">
      <c r="B46" s="87">
        <f>'Les Salaires'!A10</f>
        <v>285</v>
      </c>
      <c r="C46" s="88">
        <f>'Les Salaires'!B10</f>
        <v>2</v>
      </c>
      <c r="E46" s="196" t="str">
        <f>'Les Salaires'!D10</f>
        <v>TRAM0000000 APF</v>
      </c>
      <c r="F46" s="197"/>
      <c r="G46" s="85">
        <f>'Les Salaires'!E10</f>
        <v>3</v>
      </c>
      <c r="H46" s="70">
        <f>'Les Salaires'!F10</f>
        <v>3</v>
      </c>
    </row>
    <row r="47" spans="1:9" x14ac:dyDescent="0.2">
      <c r="B47" s="87">
        <f>'Les Salaires'!A11</f>
        <v>305</v>
      </c>
      <c r="C47" s="88">
        <f>'Les Salaires'!B11</f>
        <v>4</v>
      </c>
    </row>
    <row r="48" spans="1:9" ht="15" thickBot="1" x14ac:dyDescent="0.25">
      <c r="B48" s="87" t="str">
        <f>'Les Salaires'!A12</f>
        <v>INDICE 100</v>
      </c>
      <c r="C48" s="88">
        <f>'Les Salaires'!B12</f>
        <v>2</v>
      </c>
      <c r="E48" s="73"/>
      <c r="F48" s="73"/>
      <c r="G48" s="74"/>
      <c r="H48" s="75"/>
    </row>
    <row r="49" spans="2:8" ht="15" thickBot="1" x14ac:dyDescent="0.25">
      <c r="B49" s="87" t="str">
        <f>'Les Salaires'!A13</f>
        <v>INDICE 135</v>
      </c>
      <c r="C49" s="88">
        <f>'Les Salaires'!B13</f>
        <v>1</v>
      </c>
      <c r="E49" s="174" t="str">
        <f>'Les Salaires'!D16</f>
        <v>Pôles / Services</v>
      </c>
      <c r="F49" s="190"/>
      <c r="G49" s="108" t="str">
        <f>'Les Salaires'!E16</f>
        <v>Salariés</v>
      </c>
      <c r="H49" s="91" t="str">
        <f>'Les Salaires'!F16</f>
        <v xml:space="preserve"> E.T.P. </v>
      </c>
    </row>
    <row r="50" spans="2:8" x14ac:dyDescent="0.2">
      <c r="B50" s="87" t="str">
        <f>'Les Salaires'!A14</f>
        <v>NC</v>
      </c>
      <c r="C50" s="88">
        <f>'Les Salaires'!B14</f>
        <v>1</v>
      </c>
      <c r="E50" s="202" t="str">
        <f>'Les Salaires'!D17</f>
        <v>Administratif</v>
      </c>
      <c r="F50" s="203"/>
      <c r="G50" s="107">
        <f>'Les Salaires'!E17</f>
        <v>4</v>
      </c>
      <c r="H50" s="65">
        <f>'Les Salaires'!F17</f>
        <v>4</v>
      </c>
    </row>
    <row r="51" spans="2:8" ht="15" thickBot="1" x14ac:dyDescent="0.25">
      <c r="B51" s="68" t="str">
        <f>'Les Salaires'!A15</f>
        <v>INDICE 125</v>
      </c>
      <c r="C51" s="92">
        <f>'Les Salaires'!B15</f>
        <v>1</v>
      </c>
      <c r="E51" s="178" t="str">
        <f>'Les Salaires'!D18</f>
        <v>Confection Industrielle</v>
      </c>
      <c r="F51" s="188"/>
      <c r="G51" s="86">
        <f>'Les Salaires'!E18</f>
        <v>3</v>
      </c>
      <c r="H51" s="26">
        <f>'Les Salaires'!F18</f>
        <v>3</v>
      </c>
    </row>
    <row r="52" spans="2:8" ht="15" thickBot="1" x14ac:dyDescent="0.25">
      <c r="B52" s="93" t="str">
        <f>'Les Salaires'!A16</f>
        <v>Total général</v>
      </c>
      <c r="C52" s="94">
        <f>'Les Salaires'!B16</f>
        <v>52</v>
      </c>
      <c r="E52" s="178" t="str">
        <f>'Les Salaires'!D19</f>
        <v>Direction</v>
      </c>
      <c r="F52" s="188"/>
      <c r="G52" s="86">
        <f>'Les Salaires'!E19</f>
        <v>3</v>
      </c>
      <c r="H52" s="26">
        <f>'Les Salaires'!F19</f>
        <v>3</v>
      </c>
    </row>
    <row r="53" spans="2:8" x14ac:dyDescent="0.2">
      <c r="E53" s="178" t="str">
        <f>'Les Salaires'!D20</f>
        <v>Numérisation</v>
      </c>
      <c r="F53" s="188"/>
      <c r="G53" s="86">
        <f>'Les Salaires'!E20</f>
        <v>5</v>
      </c>
      <c r="H53" s="26">
        <f>'Les Salaires'!F20</f>
        <v>2.7362732919254658</v>
      </c>
    </row>
    <row r="54" spans="2:8" x14ac:dyDescent="0.2">
      <c r="E54" s="178" t="str">
        <f>'Les Salaires'!D21</f>
        <v>Pôle Back-Office</v>
      </c>
      <c r="F54" s="188"/>
      <c r="G54" s="86">
        <f>'Les Salaires'!E21</f>
        <v>1</v>
      </c>
      <c r="H54" s="26">
        <f>'Les Salaires'!F21</f>
        <v>1</v>
      </c>
    </row>
    <row r="55" spans="2:8" x14ac:dyDescent="0.2">
      <c r="E55" s="178" t="str">
        <f>'Les Salaires'!D22</f>
        <v>Pôle Multiservices</v>
      </c>
      <c r="F55" s="188"/>
      <c r="G55" s="86">
        <f>'Les Salaires'!E22</f>
        <v>5</v>
      </c>
      <c r="H55" s="26">
        <f>'Les Salaires'!F22</f>
        <v>5</v>
      </c>
    </row>
    <row r="56" spans="2:8" x14ac:dyDescent="0.2">
      <c r="E56" s="178" t="str">
        <f>'Les Salaires'!D23</f>
        <v>Pôle Technique</v>
      </c>
      <c r="F56" s="188"/>
      <c r="G56" s="86">
        <f>'Les Salaires'!E23</f>
        <v>2</v>
      </c>
      <c r="H56" s="26">
        <f>'Les Salaires'!F23</f>
        <v>2</v>
      </c>
    </row>
    <row r="57" spans="2:8" x14ac:dyDescent="0.2">
      <c r="E57" s="178" t="str">
        <f>'Les Salaires'!D24</f>
        <v>Prestation Extérieure</v>
      </c>
      <c r="F57" s="188"/>
      <c r="G57" s="86">
        <f>'Les Salaires'!E24</f>
        <v>6</v>
      </c>
      <c r="H57" s="26">
        <f>'Les Salaires'!F24</f>
        <v>5.5168115942028981</v>
      </c>
    </row>
    <row r="58" spans="2:8" x14ac:dyDescent="0.2">
      <c r="E58" s="178" t="str">
        <f>'Les Salaires'!D25</f>
        <v>Tertiaire Inerne</v>
      </c>
      <c r="F58" s="188"/>
      <c r="G58" s="86">
        <f>'Les Salaires'!E25</f>
        <v>3</v>
      </c>
      <c r="H58" s="26">
        <f>'Les Salaires'!F25</f>
        <v>2.7005797101449276</v>
      </c>
    </row>
    <row r="59" spans="2:8" x14ac:dyDescent="0.2">
      <c r="E59" s="178" t="str">
        <f>'Les Salaires'!D26</f>
        <v>Traitement Comptable</v>
      </c>
      <c r="F59" s="188"/>
      <c r="G59" s="86">
        <f>'Les Salaires'!E26</f>
        <v>4</v>
      </c>
      <c r="H59" s="26">
        <f>'Les Salaires'!F26</f>
        <v>4</v>
      </c>
    </row>
    <row r="60" spans="2:8" ht="15" thickBot="1" x14ac:dyDescent="0.25">
      <c r="E60" s="176" t="str">
        <f>'Les Salaires'!D27</f>
        <v>(vide)</v>
      </c>
      <c r="F60" s="189"/>
      <c r="G60" s="109">
        <f>'Les Salaires'!E27</f>
        <v>16</v>
      </c>
      <c r="H60" s="66">
        <f>'Les Salaires'!F27</f>
        <v>0.52380952380952372</v>
      </c>
    </row>
    <row r="61" spans="2:8" ht="15" thickBot="1" x14ac:dyDescent="0.25">
      <c r="E61" s="174" t="str">
        <f>'Les Salaires'!D28</f>
        <v>Total général</v>
      </c>
      <c r="F61" s="190"/>
      <c r="G61" s="110">
        <f>'Les Salaires'!E28</f>
        <v>52</v>
      </c>
      <c r="H61" s="111">
        <f>'Les Salaires'!F28</f>
        <v>33.477474120082853</v>
      </c>
    </row>
    <row r="65" spans="1:8" ht="15" thickBot="1" x14ac:dyDescent="0.25"/>
    <row r="66" spans="1:8" ht="15" thickBot="1" x14ac:dyDescent="0.25">
      <c r="A66" s="184" t="str">
        <f>'Les LISTES'!A3</f>
        <v>Nombre de Nom  Prénom</v>
      </c>
      <c r="B66" s="185"/>
      <c r="C66" s="113" t="str">
        <f>'Les LISTES'!B3</f>
        <v>Éti</v>
      </c>
      <c r="D66" s="191" t="str">
        <f>'Les LISTES'!C4</f>
        <v>CDDT + CDI</v>
      </c>
      <c r="E66" s="193" t="str">
        <f>'Les LISTES'!D4</f>
        <v>CDD-T</v>
      </c>
      <c r="F66" s="193" t="str">
        <f>'Les LISTES'!E4</f>
        <v>CDD</v>
      </c>
      <c r="G66" s="170" t="str">
        <f>'Les LISTES'!F4</f>
        <v>Total général</v>
      </c>
      <c r="H66" s="172">
        <f>'Les LISTES'!G4</f>
        <v>0</v>
      </c>
    </row>
    <row r="67" spans="1:8" ht="15" thickBot="1" x14ac:dyDescent="0.25">
      <c r="A67" s="186" t="str">
        <f>'Les LISTES'!A4</f>
        <v>Étiquettes de lignes</v>
      </c>
      <c r="B67" s="187"/>
      <c r="C67" s="125" t="str">
        <f>'Les LISTES'!B4</f>
        <v>CDI</v>
      </c>
      <c r="D67" s="192"/>
      <c r="E67" s="194"/>
      <c r="F67" s="194"/>
      <c r="G67" s="171"/>
      <c r="H67" s="173"/>
    </row>
    <row r="68" spans="1:8" x14ac:dyDescent="0.2">
      <c r="A68" s="178" t="str">
        <f>'Les LISTES'!A5</f>
        <v>Salarié 1 OPERATRICE</v>
      </c>
      <c r="B68" s="179"/>
      <c r="C68" s="114"/>
      <c r="D68" s="115">
        <v>1</v>
      </c>
      <c r="E68" s="115"/>
      <c r="F68" s="115"/>
      <c r="G68" s="115"/>
      <c r="H68" s="121">
        <v>1</v>
      </c>
    </row>
    <row r="69" spans="1:8" x14ac:dyDescent="0.2">
      <c r="A69" s="180" t="str">
        <f>'Les LISTES'!A6</f>
        <v>Salarié 2 OPERATRICE</v>
      </c>
      <c r="B69" s="181"/>
      <c r="C69" s="116"/>
      <c r="D69" s="86"/>
      <c r="E69" s="86"/>
      <c r="F69" s="86">
        <v>1</v>
      </c>
      <c r="G69" s="86"/>
      <c r="H69" s="122">
        <v>1</v>
      </c>
    </row>
    <row r="70" spans="1:8" x14ac:dyDescent="0.2">
      <c r="A70" s="182" t="str">
        <f>'Les LISTES'!A7</f>
        <v>Salarié 5 OPERATRICE</v>
      </c>
      <c r="B70" s="183"/>
      <c r="C70" s="116"/>
      <c r="D70" s="86"/>
      <c r="E70" s="86"/>
      <c r="F70" s="86">
        <v>1</v>
      </c>
      <c r="G70" s="86"/>
      <c r="H70" s="122">
        <v>1</v>
      </c>
    </row>
    <row r="71" spans="1:8" x14ac:dyDescent="0.2">
      <c r="A71" s="178" t="str">
        <f>'Les LISTES'!A8</f>
        <v>Salarié 7 OPERATRICE</v>
      </c>
      <c r="B71" s="179"/>
      <c r="C71" s="116">
        <v>1</v>
      </c>
      <c r="D71" s="86"/>
      <c r="E71" s="86"/>
      <c r="F71" s="86"/>
      <c r="G71" s="86"/>
      <c r="H71" s="122">
        <v>1</v>
      </c>
    </row>
    <row r="72" spans="1:8" x14ac:dyDescent="0.2">
      <c r="A72" s="178" t="str">
        <f>'Les LISTES'!A9</f>
        <v>Salarié 9 OPERATRICE</v>
      </c>
      <c r="B72" s="179"/>
      <c r="C72" s="116"/>
      <c r="D72" s="86"/>
      <c r="E72" s="86">
        <v>1</v>
      </c>
      <c r="F72" s="86"/>
      <c r="G72" s="86"/>
      <c r="H72" s="122">
        <v>1</v>
      </c>
    </row>
    <row r="73" spans="1:8" x14ac:dyDescent="0.2">
      <c r="A73" s="178" t="str">
        <f>'Les LISTES'!A10</f>
        <v>Salarié 11 OPERATEUR</v>
      </c>
      <c r="B73" s="179"/>
      <c r="C73" s="116">
        <v>1</v>
      </c>
      <c r="D73" s="86"/>
      <c r="E73" s="86"/>
      <c r="F73" s="86"/>
      <c r="G73" s="86"/>
      <c r="H73" s="122">
        <v>1</v>
      </c>
    </row>
    <row r="74" spans="1:8" x14ac:dyDescent="0.2">
      <c r="A74" s="178" t="str">
        <f>'Les LISTES'!A11</f>
        <v>Salarié 12 OPERATRICE</v>
      </c>
      <c r="B74" s="179"/>
      <c r="C74" s="116"/>
      <c r="D74" s="86"/>
      <c r="E74" s="86">
        <v>1</v>
      </c>
      <c r="F74" s="86"/>
      <c r="G74" s="86"/>
      <c r="H74" s="122">
        <v>1</v>
      </c>
    </row>
    <row r="75" spans="1:8" x14ac:dyDescent="0.2">
      <c r="A75" s="178" t="str">
        <f>'Les LISTES'!A12</f>
        <v>Salarié 15 OPERATEUR</v>
      </c>
      <c r="B75" s="179"/>
      <c r="C75" s="116"/>
      <c r="D75" s="86"/>
      <c r="E75" s="86">
        <v>1</v>
      </c>
      <c r="F75" s="86"/>
      <c r="G75" s="86"/>
      <c r="H75" s="122">
        <v>1</v>
      </c>
    </row>
    <row r="76" spans="1:8" x14ac:dyDescent="0.2">
      <c r="A76" s="178" t="str">
        <f>'Les LISTES'!A13</f>
        <v>Salarié 22 OPERATEUR</v>
      </c>
      <c r="B76" s="179"/>
      <c r="C76" s="116">
        <v>1</v>
      </c>
      <c r="D76" s="86"/>
      <c r="E76" s="86"/>
      <c r="F76" s="86"/>
      <c r="G76" s="86"/>
      <c r="H76" s="122">
        <v>1</v>
      </c>
    </row>
    <row r="77" spans="1:8" x14ac:dyDescent="0.2">
      <c r="A77" s="178" t="str">
        <f>'Les LISTES'!A14</f>
        <v>Salarié 25 OPERATEUR</v>
      </c>
      <c r="B77" s="179"/>
      <c r="C77" s="116"/>
      <c r="D77" s="86"/>
      <c r="E77" s="86">
        <v>1</v>
      </c>
      <c r="F77" s="86"/>
      <c r="G77" s="86"/>
      <c r="H77" s="122">
        <v>1</v>
      </c>
    </row>
    <row r="78" spans="1:8" x14ac:dyDescent="0.2">
      <c r="A78" s="178" t="str">
        <f>'Les LISTES'!A15</f>
        <v>Salarié 26 OPERATEUR</v>
      </c>
      <c r="B78" s="179"/>
      <c r="C78" s="116"/>
      <c r="D78" s="86"/>
      <c r="E78" s="86">
        <v>1</v>
      </c>
      <c r="F78" s="86"/>
      <c r="G78" s="86"/>
      <c r="H78" s="122">
        <v>1</v>
      </c>
    </row>
    <row r="79" spans="1:8" x14ac:dyDescent="0.2">
      <c r="A79" s="178" t="str">
        <f>'Les LISTES'!A16</f>
        <v>Salarié 27 OPERATRICE</v>
      </c>
      <c r="B79" s="179"/>
      <c r="C79" s="116"/>
      <c r="D79" s="86"/>
      <c r="E79" s="86">
        <v>1</v>
      </c>
      <c r="F79" s="86"/>
      <c r="G79" s="86"/>
      <c r="H79" s="122">
        <v>1</v>
      </c>
    </row>
    <row r="80" spans="1:8" x14ac:dyDescent="0.2">
      <c r="A80" s="178" t="str">
        <f>'Les LISTES'!A17</f>
        <v>Salarié 28 OPERATRICE</v>
      </c>
      <c r="B80" s="179"/>
      <c r="C80" s="116"/>
      <c r="D80" s="86"/>
      <c r="E80" s="86">
        <v>1</v>
      </c>
      <c r="F80" s="86"/>
      <c r="G80" s="86"/>
      <c r="H80" s="122">
        <v>1</v>
      </c>
    </row>
    <row r="81" spans="1:8" x14ac:dyDescent="0.2">
      <c r="A81" s="178" t="str">
        <f>'Les LISTES'!A18</f>
        <v>Salarié 29 OPERATRICE</v>
      </c>
      <c r="B81" s="179"/>
      <c r="C81" s="116">
        <v>1</v>
      </c>
      <c r="D81" s="86"/>
      <c r="E81" s="86"/>
      <c r="F81" s="86"/>
      <c r="G81" s="86"/>
      <c r="H81" s="122">
        <v>1</v>
      </c>
    </row>
    <row r="82" spans="1:8" x14ac:dyDescent="0.2">
      <c r="A82" s="178" t="str">
        <f>'Les LISTES'!A19</f>
        <v>Salarié 30 OPERATRICE</v>
      </c>
      <c r="B82" s="179"/>
      <c r="C82" s="116"/>
      <c r="D82" s="86"/>
      <c r="E82" s="86">
        <v>1</v>
      </c>
      <c r="F82" s="86"/>
      <c r="G82" s="86"/>
      <c r="H82" s="122">
        <v>1</v>
      </c>
    </row>
    <row r="83" spans="1:8" x14ac:dyDescent="0.2">
      <c r="A83" s="178" t="str">
        <f>'Les LISTES'!A20</f>
        <v>Salarié 35 OPERATRICE</v>
      </c>
      <c r="B83" s="179"/>
      <c r="C83" s="116">
        <v>1</v>
      </c>
      <c r="D83" s="86"/>
      <c r="E83" s="86"/>
      <c r="F83" s="86"/>
      <c r="G83" s="86"/>
      <c r="H83" s="122">
        <v>1</v>
      </c>
    </row>
    <row r="84" spans="1:8" x14ac:dyDescent="0.2">
      <c r="A84" s="178" t="str">
        <f>'Les LISTES'!A21</f>
        <v>Salarié 38 OPERATEUR</v>
      </c>
      <c r="B84" s="179"/>
      <c r="C84" s="116">
        <v>1</v>
      </c>
      <c r="D84" s="86"/>
      <c r="E84" s="86"/>
      <c r="F84" s="86"/>
      <c r="G84" s="86"/>
      <c r="H84" s="122">
        <v>1</v>
      </c>
    </row>
    <row r="85" spans="1:8" x14ac:dyDescent="0.2">
      <c r="A85" s="178" t="str">
        <f>'Les LISTES'!A22</f>
        <v>Salarié 43 OPERATRICE</v>
      </c>
      <c r="B85" s="179"/>
      <c r="C85" s="116"/>
      <c r="D85" s="86"/>
      <c r="E85" s="86">
        <v>1</v>
      </c>
      <c r="F85" s="86"/>
      <c r="G85" s="86"/>
      <c r="H85" s="122">
        <v>1</v>
      </c>
    </row>
    <row r="86" spans="1:8" x14ac:dyDescent="0.2">
      <c r="A86" s="178" t="str">
        <f>'Les LISTES'!A23</f>
        <v>Salarié 46 OPERATEUR</v>
      </c>
      <c r="B86" s="179"/>
      <c r="C86" s="116">
        <v>1</v>
      </c>
      <c r="D86" s="86"/>
      <c r="E86" s="86"/>
      <c r="F86" s="86"/>
      <c r="G86" s="86"/>
      <c r="H86" s="122">
        <v>1</v>
      </c>
    </row>
    <row r="87" spans="1:8" x14ac:dyDescent="0.2">
      <c r="A87" s="178" t="str">
        <f>'Les LISTES'!A24</f>
        <v>Salarié 47 OPERATRICE</v>
      </c>
      <c r="B87" s="179"/>
      <c r="C87" s="116"/>
      <c r="D87" s="86"/>
      <c r="E87" s="86"/>
      <c r="F87" s="86">
        <v>1</v>
      </c>
      <c r="G87" s="86"/>
      <c r="H87" s="122">
        <v>1</v>
      </c>
    </row>
    <row r="88" spans="1:8" x14ac:dyDescent="0.2">
      <c r="A88" s="178" t="str">
        <f>'Les LISTES'!A25</f>
        <v>Salarié 48 OPERATEUR</v>
      </c>
      <c r="B88" s="179"/>
      <c r="C88" s="116">
        <v>1</v>
      </c>
      <c r="D88" s="86"/>
      <c r="E88" s="86"/>
      <c r="F88" s="86"/>
      <c r="G88" s="86"/>
      <c r="H88" s="122">
        <v>1</v>
      </c>
    </row>
    <row r="89" spans="1:8" x14ac:dyDescent="0.2">
      <c r="A89" s="178" t="str">
        <f>'Les LISTES'!A26</f>
        <v>Salarié 49 OPERATRICE</v>
      </c>
      <c r="B89" s="179"/>
      <c r="C89" s="116"/>
      <c r="D89" s="86"/>
      <c r="E89" s="86">
        <v>1</v>
      </c>
      <c r="F89" s="86"/>
      <c r="G89" s="86"/>
      <c r="H89" s="122">
        <v>1</v>
      </c>
    </row>
    <row r="90" spans="1:8" x14ac:dyDescent="0.2">
      <c r="A90" s="178" t="str">
        <f>'Les LISTES'!A27</f>
        <v>Salarié 54 OPERATEUR</v>
      </c>
      <c r="B90" s="179"/>
      <c r="C90" s="116"/>
      <c r="D90" s="86"/>
      <c r="E90" s="86"/>
      <c r="F90" s="86">
        <v>1</v>
      </c>
      <c r="G90" s="86"/>
      <c r="H90" s="122">
        <v>1</v>
      </c>
    </row>
    <row r="91" spans="1:8" x14ac:dyDescent="0.2">
      <c r="A91" s="178" t="str">
        <f>'Les LISTES'!A28</f>
        <v>Salarié 55 OPERATRICE</v>
      </c>
      <c r="B91" s="179"/>
      <c r="C91" s="116"/>
      <c r="D91" s="86"/>
      <c r="E91" s="86">
        <v>1</v>
      </c>
      <c r="F91" s="86"/>
      <c r="G91" s="86"/>
      <c r="H91" s="122">
        <v>1</v>
      </c>
    </row>
    <row r="92" spans="1:8" x14ac:dyDescent="0.2">
      <c r="A92" s="178" t="str">
        <f>'Les LISTES'!A29</f>
        <v>Salarié 60 OPERATRICE</v>
      </c>
      <c r="B92" s="179"/>
      <c r="C92" s="116"/>
      <c r="D92" s="86"/>
      <c r="E92" s="86"/>
      <c r="F92" s="86"/>
      <c r="G92" s="86">
        <v>1</v>
      </c>
      <c r="H92" s="122">
        <v>1</v>
      </c>
    </row>
    <row r="93" spans="1:8" x14ac:dyDescent="0.2">
      <c r="A93" s="178" t="str">
        <f>'Les LISTES'!A30</f>
        <v>Salarié 63 OPERATEUR</v>
      </c>
      <c r="B93" s="179"/>
      <c r="C93" s="116"/>
      <c r="D93" s="86"/>
      <c r="E93" s="86">
        <v>1</v>
      </c>
      <c r="F93" s="86"/>
      <c r="G93" s="86"/>
      <c r="H93" s="122">
        <v>1</v>
      </c>
    </row>
    <row r="94" spans="1:8" x14ac:dyDescent="0.2">
      <c r="A94" s="178" t="str">
        <f>'Les LISTES'!A31</f>
        <v>Salarié 68 OPERATRICE</v>
      </c>
      <c r="B94" s="179"/>
      <c r="C94" s="116">
        <v>1</v>
      </c>
      <c r="D94" s="86"/>
      <c r="E94" s="86"/>
      <c r="F94" s="86"/>
      <c r="G94" s="86"/>
      <c r="H94" s="122">
        <v>1</v>
      </c>
    </row>
    <row r="95" spans="1:8" x14ac:dyDescent="0.2">
      <c r="A95" s="178" t="str">
        <f>'Les LISTES'!A32</f>
        <v>Salarié 72 OPERATRICE</v>
      </c>
      <c r="B95" s="179"/>
      <c r="C95" s="116">
        <v>1</v>
      </c>
      <c r="D95" s="86"/>
      <c r="E95" s="86"/>
      <c r="F95" s="86"/>
      <c r="G95" s="86"/>
      <c r="H95" s="122">
        <v>1</v>
      </c>
    </row>
    <row r="96" spans="1:8" x14ac:dyDescent="0.2">
      <c r="A96" s="178" t="str">
        <f>'Les LISTES'!A33</f>
        <v>Salarié 74 OPERATEUR</v>
      </c>
      <c r="B96" s="179"/>
      <c r="C96" s="116">
        <v>1</v>
      </c>
      <c r="D96" s="86"/>
      <c r="E96" s="86"/>
      <c r="F96" s="86"/>
      <c r="G96" s="86"/>
      <c r="H96" s="122">
        <v>1</v>
      </c>
    </row>
    <row r="97" spans="1:8" x14ac:dyDescent="0.2">
      <c r="A97" s="178" t="str">
        <f>'Les LISTES'!A34</f>
        <v>Salarié 75 OPERATRICE</v>
      </c>
      <c r="B97" s="179"/>
      <c r="C97" s="116">
        <v>1</v>
      </c>
      <c r="D97" s="86"/>
      <c r="E97" s="86"/>
      <c r="F97" s="86"/>
      <c r="G97" s="86"/>
      <c r="H97" s="122">
        <v>1</v>
      </c>
    </row>
    <row r="98" spans="1:8" x14ac:dyDescent="0.2">
      <c r="A98" s="178" t="str">
        <f>'Les LISTES'!A35</f>
        <v>Salarié 78 OPERATEUR</v>
      </c>
      <c r="B98" s="179"/>
      <c r="C98" s="116">
        <v>1</v>
      </c>
      <c r="D98" s="86"/>
      <c r="E98" s="86"/>
      <c r="F98" s="86"/>
      <c r="G98" s="86"/>
      <c r="H98" s="122">
        <v>1</v>
      </c>
    </row>
    <row r="99" spans="1:8" x14ac:dyDescent="0.2">
      <c r="A99" s="178" t="str">
        <f>'Les LISTES'!A36</f>
        <v>Salarié 88 OPERATRICE</v>
      </c>
      <c r="B99" s="179"/>
      <c r="C99" s="116">
        <v>1</v>
      </c>
      <c r="D99" s="86"/>
      <c r="E99" s="86"/>
      <c r="F99" s="86"/>
      <c r="G99" s="86"/>
      <c r="H99" s="122">
        <v>1</v>
      </c>
    </row>
    <row r="100" spans="1:8" x14ac:dyDescent="0.2">
      <c r="A100" s="178" t="str">
        <f>'Les LISTES'!A37</f>
        <v>Salarié 89 OPERATRICE</v>
      </c>
      <c r="B100" s="179"/>
      <c r="C100" s="116">
        <v>1</v>
      </c>
      <c r="D100" s="86"/>
      <c r="E100" s="86"/>
      <c r="F100" s="86"/>
      <c r="G100" s="86"/>
      <c r="H100" s="122">
        <v>1</v>
      </c>
    </row>
    <row r="101" spans="1:8" x14ac:dyDescent="0.2">
      <c r="A101" s="178" t="str">
        <f>'Les LISTES'!A38</f>
        <v>Salarié 90 OPERATRICE</v>
      </c>
      <c r="B101" s="179"/>
      <c r="C101" s="116">
        <v>1</v>
      </c>
      <c r="D101" s="86"/>
      <c r="E101" s="86"/>
      <c r="F101" s="86"/>
      <c r="G101" s="86"/>
      <c r="H101" s="122">
        <v>1</v>
      </c>
    </row>
    <row r="102" spans="1:8" x14ac:dyDescent="0.2">
      <c r="A102" s="178" t="str">
        <f>'Les LISTES'!A39</f>
        <v>Salarié 92 OPERATRICE</v>
      </c>
      <c r="B102" s="179"/>
      <c r="C102" s="116"/>
      <c r="D102" s="86">
        <v>1</v>
      </c>
      <c r="E102" s="86"/>
      <c r="F102" s="86"/>
      <c r="G102" s="86"/>
      <c r="H102" s="122">
        <v>1</v>
      </c>
    </row>
    <row r="103" spans="1:8" x14ac:dyDescent="0.2">
      <c r="A103" s="178" t="str">
        <f>'Les LISTES'!A40</f>
        <v>Salarié 93 OPERATEUR</v>
      </c>
      <c r="B103" s="179"/>
      <c r="C103" s="116">
        <v>1</v>
      </c>
      <c r="D103" s="86"/>
      <c r="E103" s="86"/>
      <c r="F103" s="86"/>
      <c r="G103" s="86"/>
      <c r="H103" s="122">
        <v>1</v>
      </c>
    </row>
    <row r="104" spans="1:8" x14ac:dyDescent="0.2">
      <c r="A104" s="178" t="str">
        <f>'Les LISTES'!A41</f>
        <v>Salarié 95 OPERATEUR</v>
      </c>
      <c r="B104" s="179"/>
      <c r="C104" s="116"/>
      <c r="D104" s="86"/>
      <c r="E104" s="86">
        <v>1</v>
      </c>
      <c r="F104" s="86"/>
      <c r="G104" s="86"/>
      <c r="H104" s="122">
        <v>1</v>
      </c>
    </row>
    <row r="105" spans="1:8" x14ac:dyDescent="0.2">
      <c r="A105" s="178" t="str">
        <f>'Les LISTES'!A42</f>
        <v>Salarié 99 OPERATRICE</v>
      </c>
      <c r="B105" s="179"/>
      <c r="C105" s="116">
        <v>1</v>
      </c>
      <c r="D105" s="86"/>
      <c r="E105" s="86"/>
      <c r="F105" s="86"/>
      <c r="G105" s="86"/>
      <c r="H105" s="122">
        <v>1</v>
      </c>
    </row>
    <row r="106" spans="1:8" x14ac:dyDescent="0.2">
      <c r="A106" s="178" t="str">
        <f>'Les LISTES'!A43</f>
        <v>Salarié 106 OPERATEUR</v>
      </c>
      <c r="B106" s="179"/>
      <c r="C106" s="116">
        <v>1</v>
      </c>
      <c r="D106" s="86"/>
      <c r="E106" s="86"/>
      <c r="F106" s="86"/>
      <c r="G106" s="86"/>
      <c r="H106" s="122">
        <v>1</v>
      </c>
    </row>
    <row r="107" spans="1:8" x14ac:dyDescent="0.2">
      <c r="A107" s="178" t="str">
        <f>'Les LISTES'!A44</f>
        <v>Salarié 107 OPERATRICE</v>
      </c>
      <c r="B107" s="179"/>
      <c r="C107" s="116"/>
      <c r="D107" s="86"/>
      <c r="E107" s="86">
        <v>1</v>
      </c>
      <c r="F107" s="86"/>
      <c r="G107" s="86"/>
      <c r="H107" s="122">
        <v>1</v>
      </c>
    </row>
    <row r="108" spans="1:8" x14ac:dyDescent="0.2">
      <c r="A108" s="178" t="str">
        <f>'Les LISTES'!A45</f>
        <v>Salarié 108 OPERATRICE</v>
      </c>
      <c r="B108" s="179"/>
      <c r="C108" s="116"/>
      <c r="D108" s="86"/>
      <c r="E108" s="86">
        <v>1</v>
      </c>
      <c r="F108" s="86"/>
      <c r="G108" s="86"/>
      <c r="H108" s="122">
        <v>1</v>
      </c>
    </row>
    <row r="109" spans="1:8" x14ac:dyDescent="0.2">
      <c r="A109" s="178" t="str">
        <f>'Les LISTES'!A46</f>
        <v>Salarié 114 OPERATRICE</v>
      </c>
      <c r="B109" s="179"/>
      <c r="C109" s="116"/>
      <c r="D109" s="86"/>
      <c r="E109" s="86"/>
      <c r="F109" s="86">
        <v>1</v>
      </c>
      <c r="G109" s="86"/>
      <c r="H109" s="122">
        <v>1</v>
      </c>
    </row>
    <row r="110" spans="1:8" x14ac:dyDescent="0.2">
      <c r="A110" s="178" t="str">
        <f>'Les LISTES'!A47</f>
        <v>Salarié 128 Eliseah</v>
      </c>
      <c r="B110" s="179"/>
      <c r="C110" s="116"/>
      <c r="D110" s="86"/>
      <c r="E110" s="86">
        <v>1</v>
      </c>
      <c r="F110" s="86"/>
      <c r="G110" s="86"/>
      <c r="H110" s="122">
        <v>1</v>
      </c>
    </row>
    <row r="111" spans="1:8" x14ac:dyDescent="0.2">
      <c r="A111" s="178" t="str">
        <f>'Les LISTES'!A48</f>
        <v>Salarié 129 OPERATRICE</v>
      </c>
      <c r="B111" s="179"/>
      <c r="C111" s="116"/>
      <c r="D111" s="86"/>
      <c r="E111" s="86"/>
      <c r="F111" s="86">
        <v>1</v>
      </c>
      <c r="G111" s="86"/>
      <c r="H111" s="122">
        <v>1</v>
      </c>
    </row>
    <row r="112" spans="1:8" x14ac:dyDescent="0.2">
      <c r="A112" s="178" t="str">
        <f>'Les LISTES'!A49</f>
        <v>Salarié 130 OPERATRICE</v>
      </c>
      <c r="B112" s="179"/>
      <c r="C112" s="116">
        <v>1</v>
      </c>
      <c r="D112" s="86"/>
      <c r="E112" s="86"/>
      <c r="F112" s="86"/>
      <c r="G112" s="86"/>
      <c r="H112" s="122">
        <v>1</v>
      </c>
    </row>
    <row r="113" spans="1:8" x14ac:dyDescent="0.2">
      <c r="A113" s="178" t="str">
        <f>'Les LISTES'!A50</f>
        <v>Salarié 131 OPERATEUR</v>
      </c>
      <c r="B113" s="179"/>
      <c r="C113" s="116"/>
      <c r="D113" s="86"/>
      <c r="E113" s="86"/>
      <c r="F113" s="86">
        <v>1</v>
      </c>
      <c r="G113" s="86"/>
      <c r="H113" s="122">
        <v>1</v>
      </c>
    </row>
    <row r="114" spans="1:8" x14ac:dyDescent="0.2">
      <c r="A114" s="178" t="str">
        <f>'Les LISTES'!A51</f>
        <v>Salarié 133 OPERATRICE</v>
      </c>
      <c r="B114" s="179"/>
      <c r="C114" s="116"/>
      <c r="D114" s="86"/>
      <c r="E114" s="86">
        <v>1</v>
      </c>
      <c r="F114" s="86"/>
      <c r="G114" s="86"/>
      <c r="H114" s="122">
        <v>1</v>
      </c>
    </row>
    <row r="115" spans="1:8" x14ac:dyDescent="0.2">
      <c r="A115" s="178" t="str">
        <f>'Les LISTES'!A52</f>
        <v>Salarié 134 OPERATEUR</v>
      </c>
      <c r="B115" s="179"/>
      <c r="C115" s="116"/>
      <c r="D115" s="86"/>
      <c r="E115" s="86">
        <v>1</v>
      </c>
      <c r="F115" s="86"/>
      <c r="G115" s="86"/>
      <c r="H115" s="122">
        <v>1</v>
      </c>
    </row>
    <row r="116" spans="1:8" x14ac:dyDescent="0.2">
      <c r="A116" s="178" t="str">
        <f>'Les LISTES'!A53</f>
        <v>Salarié 135 OPERATRICE</v>
      </c>
      <c r="B116" s="179"/>
      <c r="C116" s="116"/>
      <c r="D116" s="86">
        <v>1</v>
      </c>
      <c r="E116" s="86"/>
      <c r="F116" s="86"/>
      <c r="G116" s="86"/>
      <c r="H116" s="122">
        <v>1</v>
      </c>
    </row>
    <row r="117" spans="1:8" x14ac:dyDescent="0.2">
      <c r="A117" s="178" t="str">
        <f>'Les LISTES'!A54</f>
        <v>Salarié 136 OPERATRICE</v>
      </c>
      <c r="B117" s="179"/>
      <c r="C117" s="116">
        <v>1</v>
      </c>
      <c r="D117" s="86"/>
      <c r="E117" s="86"/>
      <c r="F117" s="86"/>
      <c r="G117" s="86"/>
      <c r="H117" s="122">
        <v>1</v>
      </c>
    </row>
    <row r="118" spans="1:8" x14ac:dyDescent="0.2">
      <c r="A118" s="178" t="str">
        <f>'Les LISTES'!A55</f>
        <v>Salarié 138 OPERATRICE</v>
      </c>
      <c r="B118" s="179"/>
      <c r="C118" s="116">
        <v>1</v>
      </c>
      <c r="D118" s="86"/>
      <c r="E118" s="86"/>
      <c r="F118" s="86"/>
      <c r="G118" s="86"/>
      <c r="H118" s="122">
        <v>1</v>
      </c>
    </row>
    <row r="119" spans="1:8" x14ac:dyDescent="0.2">
      <c r="A119" s="178" t="str">
        <f>'Les LISTES'!A56</f>
        <v>Salarié 139 OPERATRICE</v>
      </c>
      <c r="B119" s="179"/>
      <c r="C119" s="116"/>
      <c r="D119" s="86"/>
      <c r="E119" s="86">
        <v>1</v>
      </c>
      <c r="F119" s="86"/>
      <c r="G119" s="86"/>
      <c r="H119" s="122">
        <v>1</v>
      </c>
    </row>
    <row r="120" spans="1:8" x14ac:dyDescent="0.2">
      <c r="A120" s="178" t="str">
        <f>'Les LISTES'!A57</f>
        <v>Total général</v>
      </c>
      <c r="B120" s="179"/>
      <c r="C120" s="116"/>
      <c r="D120" s="86"/>
      <c r="E120" s="86"/>
      <c r="F120" s="86">
        <v>1</v>
      </c>
      <c r="G120" s="86"/>
      <c r="H120" s="122">
        <v>1</v>
      </c>
    </row>
    <row r="121" spans="1:8" x14ac:dyDescent="0.2">
      <c r="A121" s="178">
        <f>'Les LISTES'!A58</f>
        <v>0</v>
      </c>
      <c r="B121" s="179"/>
      <c r="C121" s="116">
        <v>1</v>
      </c>
      <c r="D121" s="86"/>
      <c r="E121" s="86"/>
      <c r="F121" s="86"/>
      <c r="G121" s="86"/>
      <c r="H121" s="122">
        <v>1</v>
      </c>
    </row>
    <row r="122" spans="1:8" x14ac:dyDescent="0.2">
      <c r="A122" s="178">
        <f>'Les LISTES'!A59</f>
        <v>0</v>
      </c>
      <c r="B122" s="179"/>
      <c r="C122" s="116"/>
      <c r="D122" s="86"/>
      <c r="E122" s="86">
        <v>1</v>
      </c>
      <c r="F122" s="86"/>
      <c r="G122" s="86"/>
      <c r="H122" s="122">
        <v>1</v>
      </c>
    </row>
    <row r="123" spans="1:8" x14ac:dyDescent="0.2">
      <c r="A123" s="178">
        <f>'Les LISTES'!A60</f>
        <v>0</v>
      </c>
      <c r="B123" s="179"/>
      <c r="C123" s="116"/>
      <c r="D123" s="86"/>
      <c r="E123" s="86">
        <v>1</v>
      </c>
      <c r="F123" s="86"/>
      <c r="G123" s="86"/>
      <c r="H123" s="122">
        <v>1</v>
      </c>
    </row>
    <row r="124" spans="1:8" x14ac:dyDescent="0.2">
      <c r="A124" s="178">
        <f>'Les LISTES'!A61</f>
        <v>0</v>
      </c>
      <c r="B124" s="179"/>
      <c r="C124" s="116"/>
      <c r="D124" s="86"/>
      <c r="E124" s="86">
        <v>1</v>
      </c>
      <c r="F124" s="86"/>
      <c r="G124" s="86"/>
      <c r="H124" s="122">
        <v>1</v>
      </c>
    </row>
    <row r="125" spans="1:8" x14ac:dyDescent="0.2">
      <c r="A125" s="178">
        <f>'Les LISTES'!A62</f>
        <v>0</v>
      </c>
      <c r="B125" s="179"/>
      <c r="C125" s="116">
        <v>1</v>
      </c>
      <c r="D125" s="86"/>
      <c r="E125" s="86"/>
      <c r="F125" s="86"/>
      <c r="G125" s="86"/>
      <c r="H125" s="122">
        <v>1</v>
      </c>
    </row>
    <row r="126" spans="1:8" x14ac:dyDescent="0.2">
      <c r="A126" s="178">
        <f>'Les LISTES'!A63</f>
        <v>0</v>
      </c>
      <c r="B126" s="179"/>
      <c r="C126" s="116">
        <v>1</v>
      </c>
      <c r="D126" s="86"/>
      <c r="E126" s="86"/>
      <c r="F126" s="86"/>
      <c r="G126" s="86"/>
      <c r="H126" s="122">
        <v>1</v>
      </c>
    </row>
    <row r="127" spans="1:8" x14ac:dyDescent="0.2">
      <c r="A127" s="178">
        <f>'Les LISTES'!A64</f>
        <v>0</v>
      </c>
      <c r="B127" s="179"/>
      <c r="C127" s="116"/>
      <c r="D127" s="86"/>
      <c r="E127" s="86"/>
      <c r="F127" s="86">
        <v>1</v>
      </c>
      <c r="G127" s="86"/>
      <c r="H127" s="122">
        <v>1</v>
      </c>
    </row>
    <row r="128" spans="1:8" x14ac:dyDescent="0.2">
      <c r="A128" s="178">
        <f>'Les LISTES'!A65</f>
        <v>0</v>
      </c>
      <c r="B128" s="179"/>
      <c r="C128" s="116">
        <v>1</v>
      </c>
      <c r="D128" s="86"/>
      <c r="E128" s="86"/>
      <c r="F128" s="86"/>
      <c r="G128" s="86"/>
      <c r="H128" s="122">
        <v>1</v>
      </c>
    </row>
    <row r="129" spans="1:8" x14ac:dyDescent="0.2">
      <c r="A129" s="178">
        <f>'Les LISTES'!A66</f>
        <v>0</v>
      </c>
      <c r="B129" s="179"/>
      <c r="C129" s="116"/>
      <c r="D129" s="86"/>
      <c r="E129" s="86">
        <v>1</v>
      </c>
      <c r="F129" s="86"/>
      <c r="G129" s="86"/>
      <c r="H129" s="122">
        <v>1</v>
      </c>
    </row>
    <row r="130" spans="1:8" x14ac:dyDescent="0.2">
      <c r="A130" s="178">
        <f>'Les LISTES'!A67</f>
        <v>0</v>
      </c>
      <c r="B130" s="179"/>
      <c r="C130" s="116">
        <v>1</v>
      </c>
      <c r="D130" s="86"/>
      <c r="E130" s="86"/>
      <c r="F130" s="86"/>
      <c r="G130" s="86"/>
      <c r="H130" s="122">
        <v>1</v>
      </c>
    </row>
    <row r="131" spans="1:8" x14ac:dyDescent="0.2">
      <c r="A131" s="178">
        <f>'Les LISTES'!A68</f>
        <v>0</v>
      </c>
      <c r="B131" s="179"/>
      <c r="C131" s="116">
        <v>1</v>
      </c>
      <c r="D131" s="86"/>
      <c r="E131" s="86"/>
      <c r="F131" s="86"/>
      <c r="G131" s="86"/>
      <c r="H131" s="122">
        <v>1</v>
      </c>
    </row>
    <row r="132" spans="1:8" x14ac:dyDescent="0.2">
      <c r="A132" s="178">
        <f>'Les LISTES'!A69</f>
        <v>0</v>
      </c>
      <c r="B132" s="179"/>
      <c r="C132" s="116">
        <v>1</v>
      </c>
      <c r="D132" s="86"/>
      <c r="E132" s="86"/>
      <c r="F132" s="86"/>
      <c r="G132" s="86"/>
      <c r="H132" s="122">
        <v>1</v>
      </c>
    </row>
    <row r="133" spans="1:8" x14ac:dyDescent="0.2">
      <c r="A133" s="178">
        <f>'Les LISTES'!A70</f>
        <v>0</v>
      </c>
      <c r="B133" s="179"/>
      <c r="C133" s="116"/>
      <c r="D133" s="86"/>
      <c r="E133" s="86"/>
      <c r="F133" s="86">
        <v>1</v>
      </c>
      <c r="G133" s="86"/>
      <c r="H133" s="122">
        <v>1</v>
      </c>
    </row>
    <row r="134" spans="1:8" x14ac:dyDescent="0.2">
      <c r="A134" s="178">
        <f>'Les LISTES'!A71</f>
        <v>0</v>
      </c>
      <c r="B134" s="179"/>
      <c r="C134" s="116"/>
      <c r="D134" s="86"/>
      <c r="E134" s="86"/>
      <c r="F134" s="86">
        <v>1</v>
      </c>
      <c r="G134" s="86"/>
      <c r="H134" s="122">
        <v>1</v>
      </c>
    </row>
    <row r="135" spans="1:8" x14ac:dyDescent="0.2">
      <c r="A135" s="178">
        <f>'Les LISTES'!A72</f>
        <v>0</v>
      </c>
      <c r="B135" s="179"/>
      <c r="C135" s="116">
        <v>1</v>
      </c>
      <c r="D135" s="86"/>
      <c r="E135" s="86"/>
      <c r="F135" s="86"/>
      <c r="G135" s="86"/>
      <c r="H135" s="122">
        <v>1</v>
      </c>
    </row>
    <row r="136" spans="1:8" x14ac:dyDescent="0.2">
      <c r="A136" s="178">
        <f>'Les LISTES'!A73</f>
        <v>0</v>
      </c>
      <c r="B136" s="179"/>
      <c r="C136" s="116"/>
      <c r="D136" s="86"/>
      <c r="E136" s="86"/>
      <c r="F136" s="86">
        <v>1</v>
      </c>
      <c r="G136" s="86"/>
      <c r="H136" s="122">
        <v>1</v>
      </c>
    </row>
    <row r="137" spans="1:8" x14ac:dyDescent="0.2">
      <c r="A137" s="178">
        <f>'Les LISTES'!A74</f>
        <v>0</v>
      </c>
      <c r="B137" s="179"/>
      <c r="C137" s="116"/>
      <c r="D137" s="86"/>
      <c r="E137" s="86">
        <v>1</v>
      </c>
      <c r="F137" s="86"/>
      <c r="G137" s="86"/>
      <c r="H137" s="122">
        <v>1</v>
      </c>
    </row>
    <row r="138" spans="1:8" x14ac:dyDescent="0.2">
      <c r="A138" s="178">
        <f>'Les LISTES'!A75</f>
        <v>0</v>
      </c>
      <c r="B138" s="179"/>
      <c r="C138" s="116">
        <v>1</v>
      </c>
      <c r="D138" s="86"/>
      <c r="E138" s="86"/>
      <c r="F138" s="86"/>
      <c r="G138" s="86"/>
      <c r="H138" s="122">
        <v>1</v>
      </c>
    </row>
    <row r="139" spans="1:8" x14ac:dyDescent="0.2">
      <c r="A139" s="178">
        <f>'Les LISTES'!A76</f>
        <v>0</v>
      </c>
      <c r="B139" s="179"/>
      <c r="C139" s="116"/>
      <c r="D139" s="86"/>
      <c r="E139" s="86"/>
      <c r="F139" s="86">
        <v>1</v>
      </c>
      <c r="G139" s="86"/>
      <c r="H139" s="122">
        <v>1</v>
      </c>
    </row>
    <row r="140" spans="1:8" x14ac:dyDescent="0.2">
      <c r="A140" s="178">
        <f>'Les LISTES'!A77</f>
        <v>0</v>
      </c>
      <c r="B140" s="179"/>
      <c r="C140" s="116">
        <v>1</v>
      </c>
      <c r="D140" s="86"/>
      <c r="E140" s="86"/>
      <c r="F140" s="86"/>
      <c r="G140" s="86"/>
      <c r="H140" s="122">
        <v>1</v>
      </c>
    </row>
    <row r="141" spans="1:8" x14ac:dyDescent="0.2">
      <c r="A141" s="178">
        <f>'Les LISTES'!A78</f>
        <v>0</v>
      </c>
      <c r="B141" s="179"/>
      <c r="C141" s="116">
        <v>1</v>
      </c>
      <c r="D141" s="86"/>
      <c r="E141" s="86"/>
      <c r="F141" s="86"/>
      <c r="G141" s="86"/>
      <c r="H141" s="122">
        <v>1</v>
      </c>
    </row>
    <row r="142" spans="1:8" x14ac:dyDescent="0.2">
      <c r="A142" s="178">
        <f>'Les LISTES'!A79</f>
        <v>0</v>
      </c>
      <c r="B142" s="179"/>
      <c r="C142" s="116"/>
      <c r="D142" s="86"/>
      <c r="E142" s="86">
        <v>1</v>
      </c>
      <c r="F142" s="86"/>
      <c r="G142" s="86"/>
      <c r="H142" s="122">
        <v>1</v>
      </c>
    </row>
    <row r="143" spans="1:8" x14ac:dyDescent="0.2">
      <c r="A143" s="178">
        <f>'Les LISTES'!A80</f>
        <v>0</v>
      </c>
      <c r="B143" s="179"/>
      <c r="C143" s="116">
        <v>1</v>
      </c>
      <c r="D143" s="86"/>
      <c r="E143" s="86"/>
      <c r="F143" s="86"/>
      <c r="G143" s="86"/>
      <c r="H143" s="122">
        <v>1</v>
      </c>
    </row>
    <row r="144" spans="1:8" x14ac:dyDescent="0.2">
      <c r="A144" s="178">
        <f>'Les LISTES'!A81</f>
        <v>0</v>
      </c>
      <c r="B144" s="179"/>
      <c r="C144" s="116">
        <v>1</v>
      </c>
      <c r="D144" s="86"/>
      <c r="E144" s="86"/>
      <c r="F144" s="86"/>
      <c r="G144" s="86"/>
      <c r="H144" s="122">
        <v>1</v>
      </c>
    </row>
    <row r="145" spans="1:8" x14ac:dyDescent="0.2">
      <c r="A145" s="178">
        <f>'Les LISTES'!A82</f>
        <v>0</v>
      </c>
      <c r="B145" s="179"/>
      <c r="C145" s="116">
        <v>1</v>
      </c>
      <c r="D145" s="86"/>
      <c r="E145" s="86"/>
      <c r="F145" s="86"/>
      <c r="G145" s="86"/>
      <c r="H145" s="122">
        <v>1</v>
      </c>
    </row>
    <row r="146" spans="1:8" x14ac:dyDescent="0.2">
      <c r="A146" s="178">
        <f>'Les LISTES'!A83</f>
        <v>0</v>
      </c>
      <c r="B146" s="179"/>
      <c r="C146" s="116"/>
      <c r="D146" s="86"/>
      <c r="E146" s="86"/>
      <c r="F146" s="86"/>
      <c r="G146" s="86">
        <v>1</v>
      </c>
      <c r="H146" s="122">
        <v>1</v>
      </c>
    </row>
    <row r="147" spans="1:8" x14ac:dyDescent="0.2">
      <c r="A147" s="178">
        <f>'Les LISTES'!A84</f>
        <v>0</v>
      </c>
      <c r="B147" s="179"/>
      <c r="C147" s="116">
        <v>1</v>
      </c>
      <c r="D147" s="86"/>
      <c r="E147" s="86"/>
      <c r="F147" s="86"/>
      <c r="G147" s="86"/>
      <c r="H147" s="122">
        <v>1</v>
      </c>
    </row>
    <row r="148" spans="1:8" x14ac:dyDescent="0.2">
      <c r="A148" s="178">
        <f>'Les LISTES'!A85</f>
        <v>0</v>
      </c>
      <c r="B148" s="179"/>
      <c r="C148" s="116"/>
      <c r="D148" s="86">
        <v>1</v>
      </c>
      <c r="E148" s="86"/>
      <c r="F148" s="86"/>
      <c r="G148" s="86"/>
      <c r="H148" s="122">
        <v>1</v>
      </c>
    </row>
    <row r="149" spans="1:8" ht="15" thickBot="1" x14ac:dyDescent="0.25">
      <c r="A149" s="176">
        <f>'Les LISTES'!A86</f>
        <v>0</v>
      </c>
      <c r="B149" s="177"/>
      <c r="C149" s="116">
        <v>1</v>
      </c>
      <c r="D149" s="86"/>
      <c r="E149" s="86"/>
      <c r="F149" s="86"/>
      <c r="G149" s="86"/>
      <c r="H149" s="122">
        <v>1</v>
      </c>
    </row>
    <row r="150" spans="1:8" ht="15" thickBot="1" x14ac:dyDescent="0.25">
      <c r="A150" s="174">
        <f>'Les LISTES'!A87</f>
        <v>0</v>
      </c>
      <c r="B150" s="175"/>
      <c r="C150" s="119">
        <v>38</v>
      </c>
      <c r="D150" s="110">
        <v>4</v>
      </c>
      <c r="E150" s="110">
        <v>25</v>
      </c>
      <c r="F150" s="110">
        <v>13</v>
      </c>
      <c r="G150" s="110">
        <v>2</v>
      </c>
      <c r="H150" s="124">
        <v>82</v>
      </c>
    </row>
    <row r="155" spans="1:8" ht="15" thickBot="1" x14ac:dyDescent="0.25"/>
    <row r="156" spans="1:8" ht="43.5" thickBot="1" x14ac:dyDescent="0.25">
      <c r="A156" s="143" t="s">
        <v>181</v>
      </c>
      <c r="B156" s="146"/>
      <c r="C156" s="135" t="s">
        <v>169</v>
      </c>
    </row>
    <row r="157" spans="1:8" x14ac:dyDescent="0.2">
      <c r="A157" s="251" t="s">
        <v>276</v>
      </c>
      <c r="B157" s="252"/>
      <c r="C157" s="136">
        <v>6</v>
      </c>
    </row>
    <row r="158" spans="1:8" x14ac:dyDescent="0.2">
      <c r="A158" s="255" t="s">
        <v>198</v>
      </c>
      <c r="B158" s="256"/>
      <c r="C158" s="138">
        <v>1</v>
      </c>
    </row>
    <row r="159" spans="1:8" x14ac:dyDescent="0.2">
      <c r="A159" s="253" t="s">
        <v>200</v>
      </c>
      <c r="B159" s="254"/>
      <c r="C159" s="138">
        <v>1</v>
      </c>
    </row>
    <row r="160" spans="1:8" x14ac:dyDescent="0.2">
      <c r="A160" s="253" t="s">
        <v>206</v>
      </c>
      <c r="B160" s="254"/>
      <c r="C160" s="138">
        <v>1</v>
      </c>
    </row>
    <row r="161" spans="1:3" x14ac:dyDescent="0.2">
      <c r="A161" s="253" t="s">
        <v>208</v>
      </c>
      <c r="B161" s="254"/>
      <c r="C161" s="138">
        <v>1</v>
      </c>
    </row>
    <row r="162" spans="1:3" x14ac:dyDescent="0.2">
      <c r="A162" s="253" t="s">
        <v>214</v>
      </c>
      <c r="B162" s="254"/>
      <c r="C162" s="138">
        <v>1</v>
      </c>
    </row>
    <row r="163" spans="1:3" x14ac:dyDescent="0.2">
      <c r="A163" s="253" t="s">
        <v>260</v>
      </c>
      <c r="B163" s="254"/>
      <c r="C163" s="138">
        <v>1</v>
      </c>
    </row>
    <row r="164" spans="1:3" x14ac:dyDescent="0.2">
      <c r="A164" s="251" t="s">
        <v>278</v>
      </c>
      <c r="B164" s="252"/>
      <c r="C164" s="141">
        <v>31</v>
      </c>
    </row>
    <row r="165" spans="1:3" x14ac:dyDescent="0.2">
      <c r="A165" s="253" t="s">
        <v>183</v>
      </c>
      <c r="B165" s="254"/>
      <c r="C165" s="138">
        <v>1</v>
      </c>
    </row>
    <row r="166" spans="1:3" x14ac:dyDescent="0.2">
      <c r="A166" s="253" t="s">
        <v>188</v>
      </c>
      <c r="B166" s="254"/>
      <c r="C166" s="138">
        <v>1</v>
      </c>
    </row>
    <row r="167" spans="1:3" x14ac:dyDescent="0.2">
      <c r="A167" s="253" t="s">
        <v>189</v>
      </c>
      <c r="B167" s="254"/>
      <c r="C167" s="138">
        <v>1</v>
      </c>
    </row>
    <row r="168" spans="1:3" x14ac:dyDescent="0.2">
      <c r="A168" s="253" t="s">
        <v>191</v>
      </c>
      <c r="B168" s="254"/>
      <c r="C168" s="138">
        <v>1</v>
      </c>
    </row>
    <row r="169" spans="1:3" x14ac:dyDescent="0.2">
      <c r="A169" s="253" t="s">
        <v>192</v>
      </c>
      <c r="B169" s="254"/>
      <c r="C169" s="138">
        <v>1</v>
      </c>
    </row>
    <row r="170" spans="1:3" x14ac:dyDescent="0.2">
      <c r="A170" s="253" t="s">
        <v>193</v>
      </c>
      <c r="B170" s="254"/>
      <c r="C170" s="138">
        <v>1</v>
      </c>
    </row>
    <row r="171" spans="1:3" x14ac:dyDescent="0.2">
      <c r="A171" s="253" t="s">
        <v>196</v>
      </c>
      <c r="B171" s="254"/>
      <c r="C171" s="138">
        <v>1</v>
      </c>
    </row>
    <row r="172" spans="1:3" x14ac:dyDescent="0.2">
      <c r="A172" s="253" t="s">
        <v>199</v>
      </c>
      <c r="B172" s="254"/>
      <c r="C172" s="138">
        <v>1</v>
      </c>
    </row>
    <row r="173" spans="1:3" x14ac:dyDescent="0.2">
      <c r="A173" s="253" t="s">
        <v>201</v>
      </c>
      <c r="B173" s="254"/>
      <c r="C173" s="138">
        <v>1</v>
      </c>
    </row>
    <row r="174" spans="1:3" x14ac:dyDescent="0.2">
      <c r="A174" s="253" t="s">
        <v>203</v>
      </c>
      <c r="B174" s="254"/>
      <c r="C174" s="138">
        <v>1</v>
      </c>
    </row>
    <row r="175" spans="1:3" x14ac:dyDescent="0.2">
      <c r="A175" s="253" t="s">
        <v>204</v>
      </c>
      <c r="B175" s="254"/>
      <c r="C175" s="138">
        <v>1</v>
      </c>
    </row>
    <row r="176" spans="1:3" x14ac:dyDescent="0.2">
      <c r="A176" s="253" t="s">
        <v>205</v>
      </c>
      <c r="B176" s="254"/>
      <c r="C176" s="138">
        <v>1</v>
      </c>
    </row>
    <row r="177" spans="1:3" x14ac:dyDescent="0.2">
      <c r="A177" s="253" t="s">
        <v>207</v>
      </c>
      <c r="B177" s="254"/>
      <c r="C177" s="138">
        <v>1</v>
      </c>
    </row>
    <row r="178" spans="1:3" x14ac:dyDescent="0.2">
      <c r="A178" s="253" t="s">
        <v>221</v>
      </c>
      <c r="B178" s="254"/>
      <c r="C178" s="138">
        <v>1</v>
      </c>
    </row>
    <row r="179" spans="1:3" x14ac:dyDescent="0.2">
      <c r="A179" s="253" t="s">
        <v>222</v>
      </c>
      <c r="B179" s="254"/>
      <c r="C179" s="138">
        <v>1</v>
      </c>
    </row>
    <row r="180" spans="1:3" x14ac:dyDescent="0.2">
      <c r="A180" s="253" t="s">
        <v>225</v>
      </c>
      <c r="B180" s="254"/>
      <c r="C180" s="138">
        <v>1</v>
      </c>
    </row>
    <row r="181" spans="1:3" x14ac:dyDescent="0.2">
      <c r="A181" s="253" t="s">
        <v>227</v>
      </c>
      <c r="B181" s="254"/>
      <c r="C181" s="138">
        <v>1</v>
      </c>
    </row>
    <row r="182" spans="1:3" x14ac:dyDescent="0.2">
      <c r="A182" s="253" t="s">
        <v>228</v>
      </c>
      <c r="B182" s="254"/>
      <c r="C182" s="138">
        <v>1</v>
      </c>
    </row>
    <row r="183" spans="1:3" x14ac:dyDescent="0.2">
      <c r="A183" s="253" t="s">
        <v>229</v>
      </c>
      <c r="B183" s="254"/>
      <c r="C183" s="138">
        <v>1</v>
      </c>
    </row>
    <row r="184" spans="1:3" x14ac:dyDescent="0.2">
      <c r="A184" s="253" t="s">
        <v>235</v>
      </c>
      <c r="B184" s="254"/>
      <c r="C184" s="138">
        <v>1</v>
      </c>
    </row>
    <row r="185" spans="1:3" x14ac:dyDescent="0.2">
      <c r="A185" s="253" t="s">
        <v>236</v>
      </c>
      <c r="B185" s="254"/>
      <c r="C185" s="138">
        <v>1</v>
      </c>
    </row>
    <row r="186" spans="1:3" x14ac:dyDescent="0.2">
      <c r="A186" s="253" t="s">
        <v>238</v>
      </c>
      <c r="B186" s="254"/>
      <c r="C186" s="138">
        <v>1</v>
      </c>
    </row>
    <row r="187" spans="1:3" x14ac:dyDescent="0.2">
      <c r="A187" s="253" t="s">
        <v>241</v>
      </c>
      <c r="B187" s="254"/>
      <c r="C187" s="138">
        <v>1</v>
      </c>
    </row>
    <row r="188" spans="1:3" x14ac:dyDescent="0.2">
      <c r="A188" s="253" t="s">
        <v>245</v>
      </c>
      <c r="B188" s="254"/>
      <c r="C188" s="138">
        <v>1</v>
      </c>
    </row>
    <row r="189" spans="1:3" x14ac:dyDescent="0.2">
      <c r="A189" s="253" t="s">
        <v>247</v>
      </c>
      <c r="B189" s="254"/>
      <c r="C189" s="138">
        <v>1</v>
      </c>
    </row>
    <row r="190" spans="1:3" x14ac:dyDescent="0.2">
      <c r="A190" s="253" t="s">
        <v>250</v>
      </c>
      <c r="B190" s="254"/>
      <c r="C190" s="138">
        <v>1</v>
      </c>
    </row>
    <row r="191" spans="1:3" x14ac:dyDescent="0.2">
      <c r="A191" s="253" t="s">
        <v>251</v>
      </c>
      <c r="B191" s="254"/>
      <c r="C191" s="138">
        <v>1</v>
      </c>
    </row>
    <row r="192" spans="1:3" x14ac:dyDescent="0.2">
      <c r="A192" s="253" t="s">
        <v>252</v>
      </c>
      <c r="B192" s="254"/>
      <c r="C192" s="138">
        <v>1</v>
      </c>
    </row>
    <row r="193" spans="1:3" x14ac:dyDescent="0.2">
      <c r="A193" s="253" t="s">
        <v>253</v>
      </c>
      <c r="B193" s="254"/>
      <c r="C193" s="138">
        <v>1</v>
      </c>
    </row>
    <row r="194" spans="1:3" x14ac:dyDescent="0.2">
      <c r="A194" s="253" t="s">
        <v>256</v>
      </c>
      <c r="B194" s="254"/>
      <c r="C194" s="138">
        <v>1</v>
      </c>
    </row>
    <row r="195" spans="1:3" x14ac:dyDescent="0.2">
      <c r="A195" s="253" t="s">
        <v>258</v>
      </c>
      <c r="B195" s="254"/>
      <c r="C195" s="138">
        <v>1</v>
      </c>
    </row>
    <row r="196" spans="1:3" x14ac:dyDescent="0.2">
      <c r="A196" s="251" t="s">
        <v>290</v>
      </c>
      <c r="B196" s="252"/>
      <c r="C196" s="141">
        <v>3</v>
      </c>
    </row>
    <row r="197" spans="1:3" x14ac:dyDescent="0.2">
      <c r="A197" s="253" t="s">
        <v>217</v>
      </c>
      <c r="B197" s="254"/>
      <c r="C197" s="138">
        <v>1</v>
      </c>
    </row>
    <row r="198" spans="1:3" x14ac:dyDescent="0.2">
      <c r="A198" s="253" t="s">
        <v>249</v>
      </c>
      <c r="B198" s="254"/>
      <c r="C198" s="138">
        <v>1</v>
      </c>
    </row>
    <row r="199" spans="1:3" x14ac:dyDescent="0.2">
      <c r="A199" s="253" t="s">
        <v>263</v>
      </c>
      <c r="B199" s="254"/>
      <c r="C199" s="138">
        <v>1</v>
      </c>
    </row>
    <row r="200" spans="1:3" x14ac:dyDescent="0.2">
      <c r="A200" s="251" t="s">
        <v>287</v>
      </c>
      <c r="B200" s="252"/>
      <c r="C200" s="141">
        <v>5</v>
      </c>
    </row>
    <row r="201" spans="1:3" x14ac:dyDescent="0.2">
      <c r="A201" s="253" t="s">
        <v>185</v>
      </c>
      <c r="B201" s="254"/>
      <c r="C201" s="138">
        <v>1</v>
      </c>
    </row>
    <row r="202" spans="1:3" x14ac:dyDescent="0.2">
      <c r="A202" s="253" t="s">
        <v>212</v>
      </c>
      <c r="B202" s="254"/>
      <c r="C202" s="138">
        <v>1</v>
      </c>
    </row>
    <row r="203" spans="1:3" x14ac:dyDescent="0.2">
      <c r="A203" s="253" t="s">
        <v>213</v>
      </c>
      <c r="B203" s="254"/>
      <c r="C203" s="138">
        <v>1</v>
      </c>
    </row>
    <row r="204" spans="1:3" x14ac:dyDescent="0.2">
      <c r="A204" s="253" t="s">
        <v>219</v>
      </c>
      <c r="B204" s="254"/>
      <c r="C204" s="138">
        <v>1</v>
      </c>
    </row>
    <row r="205" spans="1:3" x14ac:dyDescent="0.2">
      <c r="A205" s="253" t="s">
        <v>231</v>
      </c>
      <c r="B205" s="254"/>
      <c r="C205" s="138">
        <v>1</v>
      </c>
    </row>
    <row r="206" spans="1:3" x14ac:dyDescent="0.2">
      <c r="A206" s="251" t="s">
        <v>288</v>
      </c>
      <c r="B206" s="252"/>
      <c r="C206" s="141">
        <v>1</v>
      </c>
    </row>
    <row r="207" spans="1:3" x14ac:dyDescent="0.2">
      <c r="A207" s="255" t="s">
        <v>242</v>
      </c>
      <c r="B207" s="256"/>
      <c r="C207" s="138">
        <v>1</v>
      </c>
    </row>
    <row r="208" spans="1:3" ht="15" thickBot="1" x14ac:dyDescent="0.25">
      <c r="A208" s="251" t="s">
        <v>291</v>
      </c>
      <c r="B208" s="252"/>
      <c r="C208" s="141">
        <v>8</v>
      </c>
    </row>
    <row r="209" spans="1:3" x14ac:dyDescent="0.2">
      <c r="A209" s="137" t="s">
        <v>202</v>
      </c>
      <c r="B209" s="147"/>
      <c r="C209" s="138">
        <v>1</v>
      </c>
    </row>
    <row r="210" spans="1:3" x14ac:dyDescent="0.2">
      <c r="A210" s="139" t="s">
        <v>211</v>
      </c>
      <c r="B210" s="147"/>
      <c r="C210" s="138">
        <v>1</v>
      </c>
    </row>
    <row r="211" spans="1:3" ht="15" thickBot="1" x14ac:dyDescent="0.25">
      <c r="A211" s="140" t="s">
        <v>220</v>
      </c>
      <c r="B211" s="147"/>
      <c r="C211" s="138">
        <v>1</v>
      </c>
    </row>
    <row r="212" spans="1:3" x14ac:dyDescent="0.2">
      <c r="A212" s="137" t="s">
        <v>234</v>
      </c>
      <c r="B212" s="147"/>
      <c r="C212" s="138">
        <v>1</v>
      </c>
    </row>
    <row r="213" spans="1:3" x14ac:dyDescent="0.2">
      <c r="A213" s="139" t="s">
        <v>239</v>
      </c>
      <c r="B213" s="147"/>
      <c r="C213" s="138">
        <v>1</v>
      </c>
    </row>
    <row r="214" spans="1:3" x14ac:dyDescent="0.2">
      <c r="A214" s="139" t="s">
        <v>254</v>
      </c>
      <c r="B214" s="147"/>
      <c r="C214" s="138">
        <v>1</v>
      </c>
    </row>
    <row r="215" spans="1:3" x14ac:dyDescent="0.2">
      <c r="A215" s="139" t="s">
        <v>255</v>
      </c>
      <c r="B215" s="147"/>
      <c r="C215" s="138">
        <v>1</v>
      </c>
    </row>
    <row r="216" spans="1:3" ht="15" thickBot="1" x14ac:dyDescent="0.25">
      <c r="A216" s="140" t="s">
        <v>262</v>
      </c>
      <c r="B216" s="147"/>
      <c r="C216" s="138">
        <v>1</v>
      </c>
    </row>
    <row r="217" spans="1:3" x14ac:dyDescent="0.2">
      <c r="A217" s="251" t="s">
        <v>289</v>
      </c>
      <c r="B217" s="252"/>
      <c r="C217" s="141">
        <v>2</v>
      </c>
    </row>
    <row r="218" spans="1:3" x14ac:dyDescent="0.2">
      <c r="A218" s="253" t="s">
        <v>190</v>
      </c>
      <c r="B218" s="254"/>
      <c r="C218" s="138">
        <v>1</v>
      </c>
    </row>
    <row r="219" spans="1:3" x14ac:dyDescent="0.2">
      <c r="A219" s="253" t="s">
        <v>261</v>
      </c>
      <c r="B219" s="254"/>
      <c r="C219" s="138">
        <v>1</v>
      </c>
    </row>
    <row r="220" spans="1:3" ht="15" thickBot="1" x14ac:dyDescent="0.25">
      <c r="A220" s="251" t="s">
        <v>282</v>
      </c>
      <c r="B220" s="252"/>
      <c r="C220" s="141">
        <v>14</v>
      </c>
    </row>
    <row r="221" spans="1:3" x14ac:dyDescent="0.2">
      <c r="A221" s="137" t="s">
        <v>186</v>
      </c>
      <c r="B221" s="147"/>
      <c r="C221" s="138">
        <v>1</v>
      </c>
    </row>
    <row r="222" spans="1:3" x14ac:dyDescent="0.2">
      <c r="A222" s="139" t="s">
        <v>194</v>
      </c>
      <c r="B222" s="147"/>
      <c r="C222" s="138">
        <v>1</v>
      </c>
    </row>
    <row r="223" spans="1:3" x14ac:dyDescent="0.2">
      <c r="A223" s="139" t="s">
        <v>195</v>
      </c>
      <c r="B223" s="147"/>
      <c r="C223" s="138">
        <v>1</v>
      </c>
    </row>
    <row r="224" spans="1:3" x14ac:dyDescent="0.2">
      <c r="A224" s="139" t="s">
        <v>209</v>
      </c>
      <c r="B224" s="147"/>
      <c r="C224" s="138">
        <v>1</v>
      </c>
    </row>
    <row r="225" spans="1:3" x14ac:dyDescent="0.2">
      <c r="A225" s="139" t="s">
        <v>216</v>
      </c>
      <c r="B225" s="147"/>
      <c r="C225" s="138">
        <v>1</v>
      </c>
    </row>
    <row r="226" spans="1:3" x14ac:dyDescent="0.2">
      <c r="A226" s="139" t="s">
        <v>218</v>
      </c>
      <c r="B226" s="147"/>
      <c r="C226" s="138">
        <v>1</v>
      </c>
    </row>
    <row r="227" spans="1:3" x14ac:dyDescent="0.2">
      <c r="A227" s="139" t="s">
        <v>224</v>
      </c>
      <c r="B227" s="147"/>
      <c r="C227" s="138">
        <v>1</v>
      </c>
    </row>
    <row r="228" spans="1:3" ht="15" thickBot="1" x14ac:dyDescent="0.25">
      <c r="A228" s="140" t="s">
        <v>226</v>
      </c>
      <c r="B228" s="147"/>
      <c r="C228" s="138">
        <v>1</v>
      </c>
    </row>
    <row r="229" spans="1:3" x14ac:dyDescent="0.2">
      <c r="A229" s="137" t="s">
        <v>237</v>
      </c>
      <c r="B229" s="147"/>
      <c r="C229" s="138">
        <v>1</v>
      </c>
    </row>
    <row r="230" spans="1:3" x14ac:dyDescent="0.2">
      <c r="A230" s="139" t="s">
        <v>240</v>
      </c>
      <c r="B230" s="147"/>
      <c r="C230" s="138">
        <v>1</v>
      </c>
    </row>
    <row r="231" spans="1:3" x14ac:dyDescent="0.2">
      <c r="A231" s="139" t="s">
        <v>243</v>
      </c>
      <c r="B231" s="147"/>
      <c r="C231" s="138">
        <v>1</v>
      </c>
    </row>
    <row r="232" spans="1:3" x14ac:dyDescent="0.2">
      <c r="A232" s="139" t="s">
        <v>244</v>
      </c>
      <c r="B232" s="147"/>
      <c r="C232" s="138">
        <v>1</v>
      </c>
    </row>
    <row r="233" spans="1:3" x14ac:dyDescent="0.2">
      <c r="A233" s="139" t="s">
        <v>257</v>
      </c>
      <c r="B233" s="147"/>
      <c r="C233" s="138">
        <v>1</v>
      </c>
    </row>
    <row r="234" spans="1:3" ht="15" thickBot="1" x14ac:dyDescent="0.25">
      <c r="A234" s="140" t="s">
        <v>259</v>
      </c>
      <c r="B234" s="147"/>
      <c r="C234" s="138">
        <v>1</v>
      </c>
    </row>
    <row r="235" spans="1:3" x14ac:dyDescent="0.2">
      <c r="A235" s="251" t="s">
        <v>280</v>
      </c>
      <c r="B235" s="252"/>
      <c r="C235" s="141">
        <v>5</v>
      </c>
    </row>
    <row r="236" spans="1:3" x14ac:dyDescent="0.2">
      <c r="A236" s="253" t="s">
        <v>187</v>
      </c>
      <c r="B236" s="254"/>
      <c r="C236" s="138">
        <v>1</v>
      </c>
    </row>
    <row r="237" spans="1:3" x14ac:dyDescent="0.2">
      <c r="A237" s="253" t="s">
        <v>215</v>
      </c>
      <c r="B237" s="254"/>
      <c r="C237" s="138">
        <v>1</v>
      </c>
    </row>
    <row r="238" spans="1:3" x14ac:dyDescent="0.2">
      <c r="A238" s="253" t="s">
        <v>223</v>
      </c>
      <c r="B238" s="254"/>
      <c r="C238" s="138">
        <v>1</v>
      </c>
    </row>
    <row r="239" spans="1:3" x14ac:dyDescent="0.2">
      <c r="A239" s="253" t="s">
        <v>230</v>
      </c>
      <c r="B239" s="254"/>
      <c r="C239" s="138">
        <v>1</v>
      </c>
    </row>
    <row r="240" spans="1:3" x14ac:dyDescent="0.2">
      <c r="A240" s="253" t="s">
        <v>233</v>
      </c>
      <c r="B240" s="254"/>
      <c r="C240" s="138">
        <v>1</v>
      </c>
    </row>
    <row r="241" spans="1:3" x14ac:dyDescent="0.2">
      <c r="A241" s="251" t="s">
        <v>281</v>
      </c>
      <c r="B241" s="252"/>
      <c r="C241" s="141">
        <v>2</v>
      </c>
    </row>
    <row r="242" spans="1:3" x14ac:dyDescent="0.2">
      <c r="A242" s="144" t="s">
        <v>184</v>
      </c>
      <c r="B242" s="145"/>
      <c r="C242" s="138">
        <v>1</v>
      </c>
    </row>
    <row r="243" spans="1:3" x14ac:dyDescent="0.2">
      <c r="A243" s="253" t="s">
        <v>197</v>
      </c>
      <c r="B243" s="254"/>
      <c r="C243" s="138">
        <v>1</v>
      </c>
    </row>
    <row r="244" spans="1:3" x14ac:dyDescent="0.2">
      <c r="A244" s="251" t="s">
        <v>279</v>
      </c>
      <c r="B244" s="252"/>
      <c r="C244" s="141">
        <v>5</v>
      </c>
    </row>
    <row r="245" spans="1:3" x14ac:dyDescent="0.2">
      <c r="A245" s="253" t="s">
        <v>182</v>
      </c>
      <c r="B245" s="254"/>
      <c r="C245" s="138">
        <v>1</v>
      </c>
    </row>
    <row r="246" spans="1:3" x14ac:dyDescent="0.2">
      <c r="A246" s="253" t="s">
        <v>210</v>
      </c>
      <c r="B246" s="254"/>
      <c r="C246" s="138">
        <v>1</v>
      </c>
    </row>
    <row r="247" spans="1:3" x14ac:dyDescent="0.2">
      <c r="A247" s="253" t="s">
        <v>232</v>
      </c>
      <c r="B247" s="254"/>
      <c r="C247" s="138">
        <v>1</v>
      </c>
    </row>
    <row r="248" spans="1:3" x14ac:dyDescent="0.2">
      <c r="A248" s="253" t="s">
        <v>246</v>
      </c>
      <c r="B248" s="254"/>
      <c r="C248" s="138">
        <v>1</v>
      </c>
    </row>
    <row r="249" spans="1:3" ht="15" thickBot="1" x14ac:dyDescent="0.25">
      <c r="A249" s="253" t="s">
        <v>248</v>
      </c>
      <c r="B249" s="254"/>
      <c r="C249" s="138">
        <v>1</v>
      </c>
    </row>
    <row r="250" spans="1:3" ht="15" thickBot="1" x14ac:dyDescent="0.25">
      <c r="A250" s="249" t="s">
        <v>167</v>
      </c>
      <c r="B250" s="250"/>
      <c r="C250" s="142">
        <v>82</v>
      </c>
    </row>
  </sheetData>
  <mergeCells count="214">
    <mergeCell ref="A195:B195"/>
    <mergeCell ref="A186:B186"/>
    <mergeCell ref="A187:B187"/>
    <mergeCell ref="A188:B188"/>
    <mergeCell ref="A189:B189"/>
    <mergeCell ref="A190:B190"/>
    <mergeCell ref="A191:B191"/>
    <mergeCell ref="A192:B192"/>
    <mergeCell ref="A193:B193"/>
    <mergeCell ref="A194:B194"/>
    <mergeCell ref="A177:B177"/>
    <mergeCell ref="A178:B178"/>
    <mergeCell ref="A179:B179"/>
    <mergeCell ref="A180:B180"/>
    <mergeCell ref="A181:B181"/>
    <mergeCell ref="A182:B182"/>
    <mergeCell ref="A183:B183"/>
    <mergeCell ref="A184:B184"/>
    <mergeCell ref="A185:B185"/>
    <mergeCell ref="A196:B196"/>
    <mergeCell ref="A197:B197"/>
    <mergeCell ref="A198:B198"/>
    <mergeCell ref="A199:B199"/>
    <mergeCell ref="A164:B164"/>
    <mergeCell ref="A157:B157"/>
    <mergeCell ref="A158:B158"/>
    <mergeCell ref="A159:B159"/>
    <mergeCell ref="A160:B160"/>
    <mergeCell ref="A161:B161"/>
    <mergeCell ref="A162:B162"/>
    <mergeCell ref="A163:B163"/>
    <mergeCell ref="A165:B165"/>
    <mergeCell ref="A166:B166"/>
    <mergeCell ref="A167:B167"/>
    <mergeCell ref="A168:B168"/>
    <mergeCell ref="A169:B169"/>
    <mergeCell ref="A170:B170"/>
    <mergeCell ref="A171:B171"/>
    <mergeCell ref="A172:B172"/>
    <mergeCell ref="A173:B173"/>
    <mergeCell ref="A174:B174"/>
    <mergeCell ref="A175:B175"/>
    <mergeCell ref="A176:B176"/>
    <mergeCell ref="A219:B219"/>
    <mergeCell ref="A218:B218"/>
    <mergeCell ref="A220:B220"/>
    <mergeCell ref="A217:B217"/>
    <mergeCell ref="A208:B208"/>
    <mergeCell ref="A206:B206"/>
    <mergeCell ref="A207:B207"/>
    <mergeCell ref="A200:B200"/>
    <mergeCell ref="A201:B201"/>
    <mergeCell ref="A202:B202"/>
    <mergeCell ref="A203:B203"/>
    <mergeCell ref="A204:B204"/>
    <mergeCell ref="A205:B205"/>
    <mergeCell ref="A250:B250"/>
    <mergeCell ref="A244:B244"/>
    <mergeCell ref="A241:B241"/>
    <mergeCell ref="A235:B235"/>
    <mergeCell ref="A236:B236"/>
    <mergeCell ref="A237:B237"/>
    <mergeCell ref="A238:B238"/>
    <mergeCell ref="A239:B239"/>
    <mergeCell ref="A240:B240"/>
    <mergeCell ref="A245:B245"/>
    <mergeCell ref="A246:B246"/>
    <mergeCell ref="A247:B247"/>
    <mergeCell ref="A248:B248"/>
    <mergeCell ref="A249:B249"/>
    <mergeCell ref="A243:B243"/>
    <mergeCell ref="B1:G2"/>
    <mergeCell ref="H1:H2"/>
    <mergeCell ref="C4:F4"/>
    <mergeCell ref="B6:C6"/>
    <mergeCell ref="E6:F6"/>
    <mergeCell ref="B7:C7"/>
    <mergeCell ref="A27:B27"/>
    <mergeCell ref="C27:D27"/>
    <mergeCell ref="G27:H27"/>
    <mergeCell ref="A28:B28"/>
    <mergeCell ref="C28:D28"/>
    <mergeCell ref="G28:H28"/>
    <mergeCell ref="C12:F12"/>
    <mergeCell ref="A14:C14"/>
    <mergeCell ref="E14:G14"/>
    <mergeCell ref="A20:B20"/>
    <mergeCell ref="A21:B21"/>
    <mergeCell ref="A23:B23"/>
    <mergeCell ref="C23:D23"/>
    <mergeCell ref="G23:H23"/>
    <mergeCell ref="A35:B35"/>
    <mergeCell ref="C35:D35"/>
    <mergeCell ref="G35:H35"/>
    <mergeCell ref="A29:B29"/>
    <mergeCell ref="C29:D29"/>
    <mergeCell ref="A30:B30"/>
    <mergeCell ref="C30:D30"/>
    <mergeCell ref="G30:H30"/>
    <mergeCell ref="A34:B34"/>
    <mergeCell ref="C34:D34"/>
    <mergeCell ref="G34:H34"/>
    <mergeCell ref="B37:G37"/>
    <mergeCell ref="E51:F51"/>
    <mergeCell ref="E52:F52"/>
    <mergeCell ref="E53:F53"/>
    <mergeCell ref="E54:F54"/>
    <mergeCell ref="E55:F55"/>
    <mergeCell ref="E56:F56"/>
    <mergeCell ref="E46:F46"/>
    <mergeCell ref="E40:F40"/>
    <mergeCell ref="E39:F39"/>
    <mergeCell ref="E49:F49"/>
    <mergeCell ref="E50:F50"/>
    <mergeCell ref="E41:F41"/>
    <mergeCell ref="E42:F42"/>
    <mergeCell ref="E43:F43"/>
    <mergeCell ref="E44:F44"/>
    <mergeCell ref="E45:F45"/>
    <mergeCell ref="A67:B67"/>
    <mergeCell ref="E57:F57"/>
    <mergeCell ref="E58:F58"/>
    <mergeCell ref="E59:F59"/>
    <mergeCell ref="E60:F60"/>
    <mergeCell ref="E61:F61"/>
    <mergeCell ref="D66:D67"/>
    <mergeCell ref="E66:E67"/>
    <mergeCell ref="F66:F67"/>
    <mergeCell ref="A77:B77"/>
    <mergeCell ref="A78:B78"/>
    <mergeCell ref="A79:B79"/>
    <mergeCell ref="A80:B80"/>
    <mergeCell ref="A81:B81"/>
    <mergeCell ref="A82:B82"/>
    <mergeCell ref="A71:B71"/>
    <mergeCell ref="A72:B72"/>
    <mergeCell ref="A73:B73"/>
    <mergeCell ref="A74:B74"/>
    <mergeCell ref="A75:B75"/>
    <mergeCell ref="A76:B76"/>
    <mergeCell ref="A89:B89"/>
    <mergeCell ref="A90:B90"/>
    <mergeCell ref="A91:B91"/>
    <mergeCell ref="A92:B92"/>
    <mergeCell ref="A93:B93"/>
    <mergeCell ref="A94:B94"/>
    <mergeCell ref="A83:B83"/>
    <mergeCell ref="A84:B84"/>
    <mergeCell ref="A85:B85"/>
    <mergeCell ref="A86:B86"/>
    <mergeCell ref="A87:B87"/>
    <mergeCell ref="A88:B88"/>
    <mergeCell ref="A101:B101"/>
    <mergeCell ref="A102:B102"/>
    <mergeCell ref="A103:B103"/>
    <mergeCell ref="A104:B104"/>
    <mergeCell ref="A105:B105"/>
    <mergeCell ref="A106:B106"/>
    <mergeCell ref="A95:B95"/>
    <mergeCell ref="A96:B96"/>
    <mergeCell ref="A97:B97"/>
    <mergeCell ref="A98:B98"/>
    <mergeCell ref="A99:B99"/>
    <mergeCell ref="A100:B100"/>
    <mergeCell ref="A113:B113"/>
    <mergeCell ref="A114:B114"/>
    <mergeCell ref="A115:B115"/>
    <mergeCell ref="A116:B116"/>
    <mergeCell ref="A117:B117"/>
    <mergeCell ref="A118:B118"/>
    <mergeCell ref="A107:B107"/>
    <mergeCell ref="A108:B108"/>
    <mergeCell ref="A109:B109"/>
    <mergeCell ref="A110:B110"/>
    <mergeCell ref="A111:B111"/>
    <mergeCell ref="A112:B112"/>
    <mergeCell ref="A135:B135"/>
    <mergeCell ref="A136:B136"/>
    <mergeCell ref="A125:B125"/>
    <mergeCell ref="A126:B126"/>
    <mergeCell ref="A127:B127"/>
    <mergeCell ref="A128:B128"/>
    <mergeCell ref="A129:B129"/>
    <mergeCell ref="A130:B130"/>
    <mergeCell ref="A119:B119"/>
    <mergeCell ref="A120:B120"/>
    <mergeCell ref="A121:B121"/>
    <mergeCell ref="A122:B122"/>
    <mergeCell ref="A123:B123"/>
    <mergeCell ref="A124:B124"/>
    <mergeCell ref="G66:G67"/>
    <mergeCell ref="H66:H67"/>
    <mergeCell ref="A150:B150"/>
    <mergeCell ref="A149:B149"/>
    <mergeCell ref="A68:B68"/>
    <mergeCell ref="A69:B69"/>
    <mergeCell ref="A70:B70"/>
    <mergeCell ref="A66:B66"/>
    <mergeCell ref="A143:B143"/>
    <mergeCell ref="A144:B144"/>
    <mergeCell ref="A145:B145"/>
    <mergeCell ref="A146:B146"/>
    <mergeCell ref="A147:B147"/>
    <mergeCell ref="A148:B148"/>
    <mergeCell ref="A137:B137"/>
    <mergeCell ref="A138:B138"/>
    <mergeCell ref="A139:B139"/>
    <mergeCell ref="A140:B140"/>
    <mergeCell ref="A141:B141"/>
    <mergeCell ref="A142:B142"/>
    <mergeCell ref="A131:B131"/>
    <mergeCell ref="A132:B132"/>
    <mergeCell ref="A133:B133"/>
    <mergeCell ref="A134:B13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K251"/>
  <sheetViews>
    <sheetView topLeftCell="A46" workbookViewId="0">
      <selection activeCell="B10" sqref="B10"/>
    </sheetView>
  </sheetViews>
  <sheetFormatPr baseColWidth="10" defaultRowHeight="14.25" x14ac:dyDescent="0.2"/>
  <cols>
    <col min="1" max="1" width="22.875" bestFit="1" customWidth="1"/>
    <col min="2" max="2" width="7.5" bestFit="1" customWidth="1"/>
    <col min="3" max="3" width="3.75" bestFit="1" customWidth="1"/>
    <col min="4" max="4" width="3.625" bestFit="1" customWidth="1"/>
    <col min="5" max="5" width="2.5" bestFit="1" customWidth="1"/>
    <col min="6" max="6" width="4.625" bestFit="1" customWidth="1"/>
    <col min="7" max="7" width="5.75" bestFit="1" customWidth="1"/>
    <col min="9" max="9" width="3.25" customWidth="1"/>
    <col min="10" max="10" width="26.5" bestFit="1" customWidth="1"/>
    <col min="11" max="11" width="7.125" bestFit="1" customWidth="1"/>
  </cols>
  <sheetData>
    <row r="1" spans="1:11" ht="15" thickBot="1" x14ac:dyDescent="0.25">
      <c r="A1" s="95" t="s">
        <v>41</v>
      </c>
      <c r="B1" s="96">
        <v>1</v>
      </c>
      <c r="J1" s="95" t="s">
        <v>41</v>
      </c>
      <c r="K1" s="96">
        <v>1</v>
      </c>
    </row>
    <row r="2" spans="1:11" ht="15" thickBot="1" x14ac:dyDescent="0.25"/>
    <row r="3" spans="1:11" ht="72" thickBot="1" x14ac:dyDescent="0.25">
      <c r="A3" s="99" t="s">
        <v>169</v>
      </c>
      <c r="B3" s="99" t="s">
        <v>296</v>
      </c>
      <c r="C3" s="33"/>
      <c r="D3" s="34"/>
      <c r="E3" s="34"/>
      <c r="F3" s="67"/>
      <c r="J3" s="99" t="s">
        <v>181</v>
      </c>
      <c r="K3" s="131" t="s">
        <v>169</v>
      </c>
    </row>
    <row r="4" spans="1:11" ht="72" thickBot="1" x14ac:dyDescent="0.25">
      <c r="A4" s="99" t="s">
        <v>181</v>
      </c>
      <c r="B4" s="32" t="s">
        <v>17</v>
      </c>
      <c r="C4" s="120" t="s">
        <v>13</v>
      </c>
      <c r="D4" s="120" t="s">
        <v>10</v>
      </c>
      <c r="E4" s="257" t="s">
        <v>6</v>
      </c>
      <c r="F4" s="126" t="s">
        <v>167</v>
      </c>
      <c r="J4" s="166" t="s">
        <v>276</v>
      </c>
      <c r="K4" s="132">
        <v>4</v>
      </c>
    </row>
    <row r="5" spans="1:11" x14ac:dyDescent="0.2">
      <c r="A5" s="166" t="s">
        <v>550</v>
      </c>
      <c r="B5" s="114">
        <v>1</v>
      </c>
      <c r="C5" s="115"/>
      <c r="D5" s="115"/>
      <c r="E5" s="115"/>
      <c r="F5" s="121">
        <v>1</v>
      </c>
      <c r="J5" s="168" t="s">
        <v>514</v>
      </c>
      <c r="K5" s="133">
        <v>1</v>
      </c>
    </row>
    <row r="6" spans="1:11" x14ac:dyDescent="0.2">
      <c r="A6" s="166" t="s">
        <v>553</v>
      </c>
      <c r="B6" s="116">
        <v>1</v>
      </c>
      <c r="C6" s="86"/>
      <c r="D6" s="86"/>
      <c r="E6" s="86"/>
      <c r="F6" s="122">
        <v>1</v>
      </c>
      <c r="J6" s="169">
        <v>255</v>
      </c>
      <c r="K6" s="133">
        <v>1</v>
      </c>
    </row>
    <row r="7" spans="1:11" x14ac:dyDescent="0.2">
      <c r="A7" s="166" t="s">
        <v>509</v>
      </c>
      <c r="B7" s="116">
        <v>1</v>
      </c>
      <c r="C7" s="86"/>
      <c r="D7" s="86"/>
      <c r="E7" s="86"/>
      <c r="F7" s="122">
        <v>1</v>
      </c>
      <c r="J7" s="168" t="s">
        <v>515</v>
      </c>
      <c r="K7" s="133">
        <v>1</v>
      </c>
    </row>
    <row r="8" spans="1:11" x14ac:dyDescent="0.2">
      <c r="A8" s="166" t="s">
        <v>598</v>
      </c>
      <c r="B8" s="116">
        <v>1</v>
      </c>
      <c r="C8" s="86"/>
      <c r="D8" s="86"/>
      <c r="E8" s="86"/>
      <c r="F8" s="122">
        <v>1</v>
      </c>
      <c r="J8" s="169">
        <v>305</v>
      </c>
      <c r="K8" s="133">
        <v>1</v>
      </c>
    </row>
    <row r="9" spans="1:11" x14ac:dyDescent="0.2">
      <c r="A9" s="166" t="s">
        <v>520</v>
      </c>
      <c r="B9" s="116">
        <v>1</v>
      </c>
      <c r="C9" s="86"/>
      <c r="D9" s="86"/>
      <c r="E9" s="86"/>
      <c r="F9" s="122">
        <v>1</v>
      </c>
      <c r="J9" s="168" t="s">
        <v>516</v>
      </c>
      <c r="K9" s="133">
        <v>1</v>
      </c>
    </row>
    <row r="10" spans="1:11" x14ac:dyDescent="0.2">
      <c r="A10" s="166" t="s">
        <v>514</v>
      </c>
      <c r="B10" s="116">
        <v>1</v>
      </c>
      <c r="C10" s="86"/>
      <c r="D10" s="86"/>
      <c r="E10" s="86"/>
      <c r="F10" s="122">
        <v>1</v>
      </c>
      <c r="J10" s="169">
        <v>215</v>
      </c>
      <c r="K10" s="133">
        <v>1</v>
      </c>
    </row>
    <row r="11" spans="1:11" x14ac:dyDescent="0.2">
      <c r="A11" s="166" t="s">
        <v>582</v>
      </c>
      <c r="B11" s="116">
        <v>1</v>
      </c>
      <c r="C11" s="86"/>
      <c r="D11" s="86"/>
      <c r="E11" s="86"/>
      <c r="F11" s="122">
        <v>1</v>
      </c>
      <c r="J11" s="168" t="s">
        <v>517</v>
      </c>
      <c r="K11" s="133">
        <v>1</v>
      </c>
    </row>
    <row r="12" spans="1:11" x14ac:dyDescent="0.2">
      <c r="A12" s="166" t="s">
        <v>558</v>
      </c>
      <c r="B12" s="116">
        <v>1</v>
      </c>
      <c r="C12" s="86"/>
      <c r="D12" s="86"/>
      <c r="E12" s="86"/>
      <c r="F12" s="122">
        <v>1</v>
      </c>
      <c r="J12" s="169">
        <v>305</v>
      </c>
      <c r="K12" s="133">
        <v>1</v>
      </c>
    </row>
    <row r="13" spans="1:11" x14ac:dyDescent="0.2">
      <c r="A13" s="166" t="s">
        <v>551</v>
      </c>
      <c r="B13" s="116">
        <v>1</v>
      </c>
      <c r="C13" s="86"/>
      <c r="D13" s="86"/>
      <c r="E13" s="86"/>
      <c r="F13" s="122">
        <v>1</v>
      </c>
      <c r="J13" s="166" t="s">
        <v>278</v>
      </c>
      <c r="K13" s="133">
        <v>3</v>
      </c>
    </row>
    <row r="14" spans="1:11" x14ac:dyDescent="0.2">
      <c r="A14" s="166" t="s">
        <v>589</v>
      </c>
      <c r="B14" s="116">
        <v>1</v>
      </c>
      <c r="C14" s="86"/>
      <c r="D14" s="86"/>
      <c r="E14" s="86"/>
      <c r="F14" s="122">
        <v>1</v>
      </c>
      <c r="J14" s="168" t="s">
        <v>520</v>
      </c>
      <c r="K14" s="133">
        <v>1</v>
      </c>
    </row>
    <row r="15" spans="1:11" x14ac:dyDescent="0.2">
      <c r="A15" s="166" t="s">
        <v>559</v>
      </c>
      <c r="B15" s="116">
        <v>1</v>
      </c>
      <c r="C15" s="86"/>
      <c r="D15" s="86"/>
      <c r="E15" s="86"/>
      <c r="F15" s="122">
        <v>1</v>
      </c>
      <c r="J15" s="169">
        <v>190</v>
      </c>
      <c r="K15" s="133">
        <v>1</v>
      </c>
    </row>
    <row r="16" spans="1:11" x14ac:dyDescent="0.2">
      <c r="A16" s="166" t="s">
        <v>590</v>
      </c>
      <c r="B16" s="116">
        <v>1</v>
      </c>
      <c r="C16" s="86"/>
      <c r="D16" s="86"/>
      <c r="E16" s="86"/>
      <c r="F16" s="122">
        <v>1</v>
      </c>
      <c r="J16" s="168" t="s">
        <v>521</v>
      </c>
      <c r="K16" s="133">
        <v>1</v>
      </c>
    </row>
    <row r="17" spans="1:11" x14ac:dyDescent="0.2">
      <c r="A17" s="166" t="s">
        <v>591</v>
      </c>
      <c r="B17" s="116">
        <v>1</v>
      </c>
      <c r="C17" s="86"/>
      <c r="D17" s="86"/>
      <c r="E17" s="86"/>
      <c r="F17" s="122">
        <v>1</v>
      </c>
      <c r="J17" s="169">
        <v>170</v>
      </c>
      <c r="K17" s="133">
        <v>1</v>
      </c>
    </row>
    <row r="18" spans="1:11" x14ac:dyDescent="0.2">
      <c r="A18" s="166" t="s">
        <v>554</v>
      </c>
      <c r="B18" s="116">
        <v>1</v>
      </c>
      <c r="C18" s="86"/>
      <c r="D18" s="86"/>
      <c r="E18" s="86"/>
      <c r="F18" s="122">
        <v>1</v>
      </c>
      <c r="J18" s="168" t="s">
        <v>522</v>
      </c>
      <c r="K18" s="133">
        <v>1</v>
      </c>
    </row>
    <row r="19" spans="1:11" x14ac:dyDescent="0.2">
      <c r="A19" s="166" t="s">
        <v>555</v>
      </c>
      <c r="B19" s="116">
        <v>1</v>
      </c>
      <c r="C19" s="86"/>
      <c r="D19" s="86"/>
      <c r="E19" s="86"/>
      <c r="F19" s="122">
        <v>1</v>
      </c>
      <c r="J19" s="169">
        <v>285</v>
      </c>
      <c r="K19" s="133">
        <v>1</v>
      </c>
    </row>
    <row r="20" spans="1:11" x14ac:dyDescent="0.2">
      <c r="A20" s="166" t="s">
        <v>615</v>
      </c>
      <c r="B20" s="116">
        <v>1</v>
      </c>
      <c r="C20" s="86"/>
      <c r="D20" s="86"/>
      <c r="E20" s="86"/>
      <c r="F20" s="122">
        <v>1</v>
      </c>
      <c r="J20" s="166" t="s">
        <v>290</v>
      </c>
      <c r="K20" s="133">
        <v>3</v>
      </c>
    </row>
    <row r="21" spans="1:11" x14ac:dyDescent="0.2">
      <c r="A21" s="166" t="s">
        <v>560</v>
      </c>
      <c r="B21" s="116">
        <v>1</v>
      </c>
      <c r="C21" s="86"/>
      <c r="D21" s="86"/>
      <c r="E21" s="86"/>
      <c r="F21" s="122">
        <v>1</v>
      </c>
      <c r="J21" s="168" t="s">
        <v>550</v>
      </c>
      <c r="K21" s="133">
        <v>1</v>
      </c>
    </row>
    <row r="22" spans="1:11" x14ac:dyDescent="0.2">
      <c r="A22" s="166" t="s">
        <v>568</v>
      </c>
      <c r="B22" s="116">
        <v>1</v>
      </c>
      <c r="C22" s="86"/>
      <c r="D22" s="86"/>
      <c r="E22" s="86"/>
      <c r="F22" s="122">
        <v>1</v>
      </c>
      <c r="J22" s="169" t="s">
        <v>37</v>
      </c>
      <c r="K22" s="133">
        <v>1</v>
      </c>
    </row>
    <row r="23" spans="1:11" x14ac:dyDescent="0.2">
      <c r="A23" s="166" t="s">
        <v>624</v>
      </c>
      <c r="B23" s="116">
        <v>1</v>
      </c>
      <c r="C23" s="86"/>
      <c r="D23" s="86"/>
      <c r="E23" s="86"/>
      <c r="F23" s="122">
        <v>1</v>
      </c>
      <c r="J23" s="168" t="s">
        <v>551</v>
      </c>
      <c r="K23" s="133">
        <v>1</v>
      </c>
    </row>
    <row r="24" spans="1:11" x14ac:dyDescent="0.2">
      <c r="A24" s="166" t="s">
        <v>557</v>
      </c>
      <c r="B24" s="116">
        <v>1</v>
      </c>
      <c r="C24" s="86"/>
      <c r="D24" s="86"/>
      <c r="E24" s="86"/>
      <c r="F24" s="122">
        <v>1</v>
      </c>
      <c r="J24" s="169" t="s">
        <v>38</v>
      </c>
      <c r="K24" s="133">
        <v>1</v>
      </c>
    </row>
    <row r="25" spans="1:11" x14ac:dyDescent="0.2">
      <c r="A25" s="166" t="s">
        <v>521</v>
      </c>
      <c r="B25" s="116">
        <v>1</v>
      </c>
      <c r="C25" s="86"/>
      <c r="D25" s="86"/>
      <c r="E25" s="86"/>
      <c r="F25" s="122">
        <v>1</v>
      </c>
      <c r="J25" s="168" t="s">
        <v>552</v>
      </c>
      <c r="K25" s="133">
        <v>1</v>
      </c>
    </row>
    <row r="26" spans="1:11" x14ac:dyDescent="0.2">
      <c r="A26" s="166" t="s">
        <v>625</v>
      </c>
      <c r="B26" s="116">
        <v>1</v>
      </c>
      <c r="C26" s="86"/>
      <c r="D26" s="86"/>
      <c r="E26" s="86"/>
      <c r="F26" s="122">
        <v>1</v>
      </c>
      <c r="J26" s="169" t="s">
        <v>36</v>
      </c>
      <c r="K26" s="133">
        <v>1</v>
      </c>
    </row>
    <row r="27" spans="1:11" x14ac:dyDescent="0.2">
      <c r="A27" s="166" t="s">
        <v>552</v>
      </c>
      <c r="B27" s="116">
        <v>1</v>
      </c>
      <c r="C27" s="86"/>
      <c r="D27" s="86"/>
      <c r="E27" s="86"/>
      <c r="F27" s="122">
        <v>1</v>
      </c>
      <c r="J27" s="166" t="s">
        <v>287</v>
      </c>
      <c r="K27" s="133">
        <v>5</v>
      </c>
    </row>
    <row r="28" spans="1:11" x14ac:dyDescent="0.2">
      <c r="A28" s="166" t="s">
        <v>569</v>
      </c>
      <c r="B28" s="116">
        <v>1</v>
      </c>
      <c r="C28" s="86"/>
      <c r="D28" s="86"/>
      <c r="E28" s="86"/>
      <c r="F28" s="122">
        <v>1</v>
      </c>
      <c r="J28" s="168" t="s">
        <v>553</v>
      </c>
      <c r="K28" s="133">
        <v>1</v>
      </c>
    </row>
    <row r="29" spans="1:11" x14ac:dyDescent="0.2">
      <c r="A29" s="166" t="s">
        <v>570</v>
      </c>
      <c r="B29" s="116">
        <v>1</v>
      </c>
      <c r="C29" s="86"/>
      <c r="D29" s="86"/>
      <c r="E29" s="86"/>
      <c r="F29" s="122">
        <v>1</v>
      </c>
      <c r="J29" s="169">
        <v>170</v>
      </c>
      <c r="K29" s="133">
        <v>1</v>
      </c>
    </row>
    <row r="30" spans="1:11" x14ac:dyDescent="0.2">
      <c r="A30" s="166" t="s">
        <v>561</v>
      </c>
      <c r="B30" s="116">
        <v>1</v>
      </c>
      <c r="C30" s="86"/>
      <c r="D30" s="86"/>
      <c r="E30" s="86"/>
      <c r="F30" s="122">
        <v>1</v>
      </c>
      <c r="J30" s="168" t="s">
        <v>509</v>
      </c>
      <c r="K30" s="133">
        <v>1</v>
      </c>
    </row>
    <row r="31" spans="1:11" x14ac:dyDescent="0.2">
      <c r="A31" s="166" t="s">
        <v>562</v>
      </c>
      <c r="B31" s="116">
        <v>1</v>
      </c>
      <c r="C31" s="86"/>
      <c r="D31" s="86"/>
      <c r="E31" s="86"/>
      <c r="F31" s="122">
        <v>1</v>
      </c>
      <c r="J31" s="169">
        <v>170</v>
      </c>
      <c r="K31" s="133">
        <v>1</v>
      </c>
    </row>
    <row r="32" spans="1:11" x14ac:dyDescent="0.2">
      <c r="A32" s="166" t="s">
        <v>583</v>
      </c>
      <c r="B32" s="116">
        <v>1</v>
      </c>
      <c r="C32" s="86"/>
      <c r="D32" s="86"/>
      <c r="E32" s="86"/>
      <c r="F32" s="122">
        <v>1</v>
      </c>
      <c r="J32" s="168" t="s">
        <v>554</v>
      </c>
      <c r="K32" s="133">
        <v>1</v>
      </c>
    </row>
    <row r="33" spans="1:11" x14ac:dyDescent="0.2">
      <c r="A33" s="166" t="s">
        <v>644</v>
      </c>
      <c r="B33" s="116">
        <v>1</v>
      </c>
      <c r="C33" s="86"/>
      <c r="D33" s="86"/>
      <c r="E33" s="86"/>
      <c r="F33" s="122">
        <v>1</v>
      </c>
      <c r="J33" s="169">
        <v>215</v>
      </c>
      <c r="K33" s="133">
        <v>1</v>
      </c>
    </row>
    <row r="34" spans="1:11" x14ac:dyDescent="0.2">
      <c r="A34" s="166" t="s">
        <v>510</v>
      </c>
      <c r="B34" s="116">
        <v>1</v>
      </c>
      <c r="C34" s="86"/>
      <c r="D34" s="86"/>
      <c r="E34" s="86"/>
      <c r="F34" s="122">
        <v>1</v>
      </c>
      <c r="J34" s="168" t="s">
        <v>555</v>
      </c>
      <c r="K34" s="133">
        <v>1</v>
      </c>
    </row>
    <row r="35" spans="1:11" x14ac:dyDescent="0.2">
      <c r="A35" s="166" t="s">
        <v>522</v>
      </c>
      <c r="B35" s="116">
        <v>1</v>
      </c>
      <c r="C35" s="86"/>
      <c r="D35" s="86"/>
      <c r="E35" s="86"/>
      <c r="F35" s="122">
        <v>1</v>
      </c>
      <c r="J35" s="169">
        <v>215</v>
      </c>
      <c r="K35" s="133">
        <v>1</v>
      </c>
    </row>
    <row r="36" spans="1:11" x14ac:dyDescent="0.2">
      <c r="A36" s="166" t="s">
        <v>566</v>
      </c>
      <c r="B36" s="116">
        <v>1</v>
      </c>
      <c r="C36" s="86"/>
      <c r="D36" s="86"/>
      <c r="E36" s="86"/>
      <c r="F36" s="122">
        <v>1</v>
      </c>
      <c r="J36" s="168" t="s">
        <v>556</v>
      </c>
      <c r="K36" s="133">
        <v>1</v>
      </c>
    </row>
    <row r="37" spans="1:11" x14ac:dyDescent="0.2">
      <c r="A37" s="166" t="s">
        <v>515</v>
      </c>
      <c r="B37" s="116">
        <v>1</v>
      </c>
      <c r="C37" s="86"/>
      <c r="D37" s="86"/>
      <c r="E37" s="86"/>
      <c r="F37" s="122">
        <v>1</v>
      </c>
      <c r="J37" s="169">
        <v>190</v>
      </c>
      <c r="K37" s="133">
        <v>1</v>
      </c>
    </row>
    <row r="38" spans="1:11" x14ac:dyDescent="0.2">
      <c r="A38" s="166" t="s">
        <v>516</v>
      </c>
      <c r="B38" s="116">
        <v>1</v>
      </c>
      <c r="C38" s="86"/>
      <c r="D38" s="86"/>
      <c r="E38" s="86"/>
      <c r="F38" s="122">
        <v>1</v>
      </c>
      <c r="J38" s="166" t="s">
        <v>288</v>
      </c>
      <c r="K38" s="133">
        <v>1</v>
      </c>
    </row>
    <row r="39" spans="1:11" x14ac:dyDescent="0.2">
      <c r="A39" s="166" t="s">
        <v>556</v>
      </c>
      <c r="B39" s="116">
        <v>1</v>
      </c>
      <c r="C39" s="86"/>
      <c r="D39" s="86"/>
      <c r="E39" s="86"/>
      <c r="F39" s="122">
        <v>1</v>
      </c>
      <c r="J39" s="168" t="s">
        <v>557</v>
      </c>
      <c r="K39" s="133">
        <v>1</v>
      </c>
    </row>
    <row r="40" spans="1:11" x14ac:dyDescent="0.2">
      <c r="A40" s="166" t="s">
        <v>567</v>
      </c>
      <c r="B40" s="116">
        <v>1</v>
      </c>
      <c r="C40" s="86"/>
      <c r="D40" s="86"/>
      <c r="E40" s="86"/>
      <c r="F40" s="122">
        <v>1</v>
      </c>
      <c r="J40" s="169" t="s">
        <v>29</v>
      </c>
      <c r="K40" s="133">
        <v>1</v>
      </c>
    </row>
    <row r="41" spans="1:11" x14ac:dyDescent="0.2">
      <c r="A41" s="166" t="s">
        <v>517</v>
      </c>
      <c r="B41" s="116">
        <v>1</v>
      </c>
      <c r="C41" s="86"/>
      <c r="D41" s="86"/>
      <c r="E41" s="86"/>
      <c r="F41" s="122">
        <v>1</v>
      </c>
      <c r="J41" s="166" t="s">
        <v>291</v>
      </c>
      <c r="K41" s="133">
        <v>5</v>
      </c>
    </row>
    <row r="42" spans="1:11" x14ac:dyDescent="0.2">
      <c r="A42" s="166" t="s">
        <v>661</v>
      </c>
      <c r="B42" s="116"/>
      <c r="C42" s="86"/>
      <c r="D42" s="86"/>
      <c r="E42" s="86">
        <v>1</v>
      </c>
      <c r="F42" s="122">
        <v>1</v>
      </c>
      <c r="J42" s="168" t="s">
        <v>558</v>
      </c>
      <c r="K42" s="133">
        <v>1</v>
      </c>
    </row>
    <row r="43" spans="1:11" x14ac:dyDescent="0.2">
      <c r="A43" s="166" t="s">
        <v>668</v>
      </c>
      <c r="B43" s="116"/>
      <c r="C43" s="86"/>
      <c r="D43" s="86">
        <v>1</v>
      </c>
      <c r="E43" s="86"/>
      <c r="F43" s="122">
        <v>1</v>
      </c>
      <c r="J43" s="169">
        <v>170</v>
      </c>
      <c r="K43" s="133">
        <v>1</v>
      </c>
    </row>
    <row r="44" spans="1:11" x14ac:dyDescent="0.2">
      <c r="A44" s="166" t="s">
        <v>669</v>
      </c>
      <c r="B44" s="116"/>
      <c r="C44" s="86"/>
      <c r="D44" s="86">
        <v>1</v>
      </c>
      <c r="E44" s="86"/>
      <c r="F44" s="122">
        <v>1</v>
      </c>
      <c r="J44" s="168" t="s">
        <v>559</v>
      </c>
      <c r="K44" s="133">
        <v>1</v>
      </c>
    </row>
    <row r="45" spans="1:11" x14ac:dyDescent="0.2">
      <c r="A45" s="166" t="s">
        <v>670</v>
      </c>
      <c r="B45" s="116">
        <v>1</v>
      </c>
      <c r="C45" s="86"/>
      <c r="D45" s="86"/>
      <c r="E45" s="86"/>
      <c r="F45" s="122">
        <v>1</v>
      </c>
      <c r="J45" s="169">
        <v>215</v>
      </c>
      <c r="K45" s="133">
        <v>1</v>
      </c>
    </row>
    <row r="46" spans="1:11" x14ac:dyDescent="0.2">
      <c r="A46" s="166" t="s">
        <v>676</v>
      </c>
      <c r="B46" s="116">
        <v>1</v>
      </c>
      <c r="C46" s="86"/>
      <c r="D46" s="86"/>
      <c r="E46" s="86"/>
      <c r="F46" s="122">
        <v>1</v>
      </c>
      <c r="J46" s="168" t="s">
        <v>560</v>
      </c>
      <c r="K46" s="133">
        <v>1</v>
      </c>
    </row>
    <row r="47" spans="1:11" x14ac:dyDescent="0.2">
      <c r="A47" s="166" t="s">
        <v>690</v>
      </c>
      <c r="B47" s="116"/>
      <c r="C47" s="86"/>
      <c r="D47" s="86"/>
      <c r="E47" s="86">
        <v>1</v>
      </c>
      <c r="F47" s="122">
        <v>1</v>
      </c>
      <c r="J47" s="169">
        <v>255</v>
      </c>
      <c r="K47" s="133">
        <v>1</v>
      </c>
    </row>
    <row r="48" spans="1:11" x14ac:dyDescent="0.2">
      <c r="A48" s="166" t="s">
        <v>571</v>
      </c>
      <c r="B48" s="116">
        <v>1</v>
      </c>
      <c r="C48" s="86"/>
      <c r="D48" s="86"/>
      <c r="E48" s="86"/>
      <c r="F48" s="122">
        <v>1</v>
      </c>
      <c r="J48" s="168" t="s">
        <v>561</v>
      </c>
      <c r="K48" s="133">
        <v>1</v>
      </c>
    </row>
    <row r="49" spans="1:11" x14ac:dyDescent="0.2">
      <c r="A49" s="166" t="s">
        <v>691</v>
      </c>
      <c r="B49" s="116">
        <v>1</v>
      </c>
      <c r="C49" s="86"/>
      <c r="D49" s="86"/>
      <c r="E49" s="86"/>
      <c r="F49" s="122">
        <v>1</v>
      </c>
      <c r="J49" s="169">
        <v>270</v>
      </c>
      <c r="K49" s="133">
        <v>1</v>
      </c>
    </row>
    <row r="50" spans="1:11" x14ac:dyDescent="0.2">
      <c r="A50" s="166" t="s">
        <v>692</v>
      </c>
      <c r="B50" s="116"/>
      <c r="C50" s="86"/>
      <c r="D50" s="86">
        <v>1</v>
      </c>
      <c r="E50" s="86"/>
      <c r="F50" s="122">
        <v>1</v>
      </c>
      <c r="J50" s="168" t="s">
        <v>562</v>
      </c>
      <c r="K50" s="133">
        <v>1</v>
      </c>
    </row>
    <row r="51" spans="1:11" x14ac:dyDescent="0.2">
      <c r="A51" s="166" t="s">
        <v>572</v>
      </c>
      <c r="B51" s="116">
        <v>1</v>
      </c>
      <c r="C51" s="86"/>
      <c r="D51" s="86"/>
      <c r="E51" s="86"/>
      <c r="F51" s="122">
        <v>1</v>
      </c>
      <c r="J51" s="169">
        <v>170</v>
      </c>
      <c r="K51" s="133">
        <v>1</v>
      </c>
    </row>
    <row r="52" spans="1:11" x14ac:dyDescent="0.2">
      <c r="A52" s="166" t="s">
        <v>694</v>
      </c>
      <c r="B52" s="116">
        <v>1</v>
      </c>
      <c r="C52" s="86"/>
      <c r="D52" s="86"/>
      <c r="E52" s="86"/>
      <c r="F52" s="122">
        <v>1</v>
      </c>
      <c r="J52" s="166" t="s">
        <v>289</v>
      </c>
      <c r="K52" s="133">
        <v>2</v>
      </c>
    </row>
    <row r="53" spans="1:11" x14ac:dyDescent="0.2">
      <c r="A53" s="166" t="s">
        <v>584</v>
      </c>
      <c r="B53" s="116"/>
      <c r="C53" s="86">
        <v>1</v>
      </c>
      <c r="D53" s="86"/>
      <c r="E53" s="86"/>
      <c r="F53" s="122">
        <v>1</v>
      </c>
      <c r="J53" s="168" t="s">
        <v>566</v>
      </c>
      <c r="K53" s="133">
        <v>1</v>
      </c>
    </row>
    <row r="54" spans="1:11" x14ac:dyDescent="0.2">
      <c r="A54" s="166" t="s">
        <v>592</v>
      </c>
      <c r="B54" s="116"/>
      <c r="C54" s="86">
        <v>1</v>
      </c>
      <c r="D54" s="86"/>
      <c r="E54" s="86"/>
      <c r="F54" s="122">
        <v>1</v>
      </c>
      <c r="J54" s="169" t="s">
        <v>29</v>
      </c>
      <c r="K54" s="133">
        <v>1</v>
      </c>
    </row>
    <row r="55" spans="1:11" x14ac:dyDescent="0.2">
      <c r="A55" s="166" t="s">
        <v>573</v>
      </c>
      <c r="B55" s="116">
        <v>1</v>
      </c>
      <c r="C55" s="86"/>
      <c r="D55" s="86"/>
      <c r="E55" s="86"/>
      <c r="F55" s="122">
        <v>1</v>
      </c>
      <c r="J55" s="168" t="s">
        <v>567</v>
      </c>
      <c r="K55" s="133">
        <v>1</v>
      </c>
    </row>
    <row r="56" spans="1:11" ht="15" thickBot="1" x14ac:dyDescent="0.25">
      <c r="A56" s="166" t="s">
        <v>696</v>
      </c>
      <c r="B56" s="116"/>
      <c r="C56" s="86"/>
      <c r="D56" s="86"/>
      <c r="E56" s="86">
        <v>1</v>
      </c>
      <c r="F56" s="122">
        <v>1</v>
      </c>
      <c r="J56" s="169">
        <v>285</v>
      </c>
      <c r="K56" s="133">
        <v>1</v>
      </c>
    </row>
    <row r="57" spans="1:11" ht="15" thickBot="1" x14ac:dyDescent="0.25">
      <c r="A57" s="104" t="s">
        <v>167</v>
      </c>
      <c r="B57" s="117">
        <v>44</v>
      </c>
      <c r="C57" s="118">
        <v>2</v>
      </c>
      <c r="D57" s="118">
        <v>3</v>
      </c>
      <c r="E57" s="118">
        <v>3</v>
      </c>
      <c r="F57" s="123">
        <v>52</v>
      </c>
      <c r="J57" s="166" t="s">
        <v>282</v>
      </c>
      <c r="K57" s="133">
        <v>6</v>
      </c>
    </row>
    <row r="58" spans="1:11" x14ac:dyDescent="0.2">
      <c r="J58" s="168" t="s">
        <v>568</v>
      </c>
      <c r="K58" s="133">
        <v>1</v>
      </c>
    </row>
    <row r="59" spans="1:11" x14ac:dyDescent="0.2">
      <c r="J59" s="169">
        <v>215</v>
      </c>
      <c r="K59" s="133">
        <v>1</v>
      </c>
    </row>
    <row r="60" spans="1:11" x14ac:dyDescent="0.2">
      <c r="J60" s="168" t="s">
        <v>569</v>
      </c>
      <c r="K60" s="133">
        <v>1</v>
      </c>
    </row>
    <row r="61" spans="1:11" x14ac:dyDescent="0.2">
      <c r="J61" s="169">
        <v>240</v>
      </c>
      <c r="K61" s="133">
        <v>1</v>
      </c>
    </row>
    <row r="62" spans="1:11" x14ac:dyDescent="0.2">
      <c r="J62" s="168" t="s">
        <v>570</v>
      </c>
      <c r="K62" s="133">
        <v>1</v>
      </c>
    </row>
    <row r="63" spans="1:11" x14ac:dyDescent="0.2">
      <c r="J63" s="169">
        <v>170</v>
      </c>
      <c r="K63" s="133">
        <v>1</v>
      </c>
    </row>
    <row r="64" spans="1:11" x14ac:dyDescent="0.2">
      <c r="J64" s="168" t="s">
        <v>571</v>
      </c>
      <c r="K64" s="133">
        <v>1</v>
      </c>
    </row>
    <row r="65" spans="10:11" x14ac:dyDescent="0.2">
      <c r="J65" s="169">
        <v>170</v>
      </c>
      <c r="K65" s="133">
        <v>1</v>
      </c>
    </row>
    <row r="66" spans="10:11" x14ac:dyDescent="0.2">
      <c r="J66" s="168" t="s">
        <v>572</v>
      </c>
      <c r="K66" s="133">
        <v>1</v>
      </c>
    </row>
    <row r="67" spans="10:11" x14ac:dyDescent="0.2">
      <c r="J67" s="169">
        <v>170</v>
      </c>
      <c r="K67" s="133">
        <v>1</v>
      </c>
    </row>
    <row r="68" spans="10:11" x14ac:dyDescent="0.2">
      <c r="J68" s="168" t="s">
        <v>573</v>
      </c>
      <c r="K68" s="133">
        <v>1</v>
      </c>
    </row>
    <row r="69" spans="10:11" x14ac:dyDescent="0.2">
      <c r="J69" s="169">
        <v>170</v>
      </c>
      <c r="K69" s="133">
        <v>1</v>
      </c>
    </row>
    <row r="70" spans="10:11" x14ac:dyDescent="0.2">
      <c r="J70" s="166" t="s">
        <v>280</v>
      </c>
      <c r="K70" s="133">
        <v>3</v>
      </c>
    </row>
    <row r="71" spans="10:11" x14ac:dyDescent="0.2">
      <c r="J71" s="168" t="s">
        <v>582</v>
      </c>
      <c r="K71" s="133">
        <v>1</v>
      </c>
    </row>
    <row r="72" spans="10:11" x14ac:dyDescent="0.2">
      <c r="J72" s="169">
        <v>270</v>
      </c>
      <c r="K72" s="133">
        <v>1</v>
      </c>
    </row>
    <row r="73" spans="10:11" x14ac:dyDescent="0.2">
      <c r="J73" s="168" t="s">
        <v>583</v>
      </c>
      <c r="K73" s="133">
        <v>1</v>
      </c>
    </row>
    <row r="74" spans="10:11" x14ac:dyDescent="0.2">
      <c r="J74" s="169">
        <v>215</v>
      </c>
      <c r="K74" s="133">
        <v>1</v>
      </c>
    </row>
    <row r="75" spans="10:11" x14ac:dyDescent="0.2">
      <c r="J75" s="168" t="s">
        <v>584</v>
      </c>
      <c r="K75" s="133">
        <v>1</v>
      </c>
    </row>
    <row r="76" spans="10:11" x14ac:dyDescent="0.2">
      <c r="J76" s="169">
        <v>170</v>
      </c>
      <c r="K76" s="133">
        <v>1</v>
      </c>
    </row>
    <row r="77" spans="10:11" x14ac:dyDescent="0.2">
      <c r="J77" s="166" t="s">
        <v>279</v>
      </c>
      <c r="K77" s="133">
        <v>4</v>
      </c>
    </row>
    <row r="78" spans="10:11" x14ac:dyDescent="0.2">
      <c r="J78" s="168" t="s">
        <v>589</v>
      </c>
      <c r="K78" s="133">
        <v>1</v>
      </c>
    </row>
    <row r="79" spans="10:11" x14ac:dyDescent="0.2">
      <c r="J79" s="169">
        <v>215</v>
      </c>
      <c r="K79" s="133">
        <v>1</v>
      </c>
    </row>
    <row r="80" spans="10:11" x14ac:dyDescent="0.2">
      <c r="J80" s="168" t="s">
        <v>590</v>
      </c>
      <c r="K80" s="133">
        <v>1</v>
      </c>
    </row>
    <row r="81" spans="10:11" x14ac:dyDescent="0.2">
      <c r="J81" s="169">
        <v>215</v>
      </c>
      <c r="K81" s="133">
        <v>1</v>
      </c>
    </row>
    <row r="82" spans="10:11" x14ac:dyDescent="0.2">
      <c r="J82" s="168" t="s">
        <v>591</v>
      </c>
      <c r="K82" s="133">
        <v>1</v>
      </c>
    </row>
    <row r="83" spans="10:11" x14ac:dyDescent="0.2">
      <c r="J83" s="169">
        <v>215</v>
      </c>
      <c r="K83" s="133">
        <v>1</v>
      </c>
    </row>
    <row r="84" spans="10:11" x14ac:dyDescent="0.2">
      <c r="J84" s="168" t="s">
        <v>592</v>
      </c>
      <c r="K84" s="133">
        <v>1</v>
      </c>
    </row>
    <row r="85" spans="10:11" x14ac:dyDescent="0.2">
      <c r="J85" s="169">
        <v>170</v>
      </c>
      <c r="K85" s="133">
        <v>1</v>
      </c>
    </row>
    <row r="86" spans="10:11" x14ac:dyDescent="0.2">
      <c r="J86" s="166" t="s">
        <v>594</v>
      </c>
      <c r="K86" s="133">
        <v>16</v>
      </c>
    </row>
    <row r="87" spans="10:11" x14ac:dyDescent="0.2">
      <c r="J87" s="168" t="s">
        <v>598</v>
      </c>
      <c r="K87" s="133">
        <v>1</v>
      </c>
    </row>
    <row r="88" spans="10:11" x14ac:dyDescent="0.2">
      <c r="J88" s="169">
        <v>270</v>
      </c>
      <c r="K88" s="133">
        <v>1</v>
      </c>
    </row>
    <row r="89" spans="10:11" x14ac:dyDescent="0.2">
      <c r="J89" s="168" t="s">
        <v>615</v>
      </c>
      <c r="K89" s="133">
        <v>1</v>
      </c>
    </row>
    <row r="90" spans="10:11" x14ac:dyDescent="0.2">
      <c r="J90" s="169">
        <v>215</v>
      </c>
      <c r="K90" s="133">
        <v>1</v>
      </c>
    </row>
    <row r="91" spans="10:11" x14ac:dyDescent="0.2">
      <c r="J91" s="168" t="s">
        <v>624</v>
      </c>
      <c r="K91" s="133">
        <v>1</v>
      </c>
    </row>
    <row r="92" spans="10:11" x14ac:dyDescent="0.2">
      <c r="J92" s="169">
        <v>215</v>
      </c>
      <c r="K92" s="133">
        <v>1</v>
      </c>
    </row>
    <row r="93" spans="10:11" x14ac:dyDescent="0.2">
      <c r="J93" s="168" t="s">
        <v>625</v>
      </c>
      <c r="K93" s="133">
        <v>1</v>
      </c>
    </row>
    <row r="94" spans="10:11" x14ac:dyDescent="0.2">
      <c r="J94" s="169">
        <v>215</v>
      </c>
      <c r="K94" s="133">
        <v>1</v>
      </c>
    </row>
    <row r="95" spans="10:11" x14ac:dyDescent="0.2">
      <c r="J95" s="168" t="s">
        <v>644</v>
      </c>
      <c r="K95" s="133">
        <v>1</v>
      </c>
    </row>
    <row r="96" spans="10:11" x14ac:dyDescent="0.2">
      <c r="J96" s="169">
        <v>305</v>
      </c>
      <c r="K96" s="133">
        <v>1</v>
      </c>
    </row>
    <row r="97" spans="10:11" x14ac:dyDescent="0.2">
      <c r="J97" s="168" t="s">
        <v>510</v>
      </c>
      <c r="K97" s="133">
        <v>1</v>
      </c>
    </row>
    <row r="98" spans="10:11" x14ac:dyDescent="0.2">
      <c r="J98" s="169">
        <v>255</v>
      </c>
      <c r="K98" s="133">
        <v>1</v>
      </c>
    </row>
    <row r="99" spans="10:11" x14ac:dyDescent="0.2">
      <c r="J99" s="168" t="s">
        <v>661</v>
      </c>
      <c r="K99" s="133">
        <v>1</v>
      </c>
    </row>
    <row r="100" spans="10:11" x14ac:dyDescent="0.2">
      <c r="J100" s="169">
        <v>170</v>
      </c>
      <c r="K100" s="133">
        <v>1</v>
      </c>
    </row>
    <row r="101" spans="10:11" x14ac:dyDescent="0.2">
      <c r="J101" s="168" t="s">
        <v>668</v>
      </c>
      <c r="K101" s="133">
        <v>1</v>
      </c>
    </row>
    <row r="102" spans="10:11" x14ac:dyDescent="0.2">
      <c r="J102" s="169">
        <v>170</v>
      </c>
      <c r="K102" s="133">
        <v>1</v>
      </c>
    </row>
    <row r="103" spans="10:11" x14ac:dyDescent="0.2">
      <c r="J103" s="168" t="s">
        <v>669</v>
      </c>
      <c r="K103" s="133">
        <v>1</v>
      </c>
    </row>
    <row r="104" spans="10:11" x14ac:dyDescent="0.2">
      <c r="J104" s="169">
        <v>170</v>
      </c>
      <c r="K104" s="133">
        <v>1</v>
      </c>
    </row>
    <row r="105" spans="10:11" x14ac:dyDescent="0.2">
      <c r="J105" s="168" t="s">
        <v>670</v>
      </c>
      <c r="K105" s="133">
        <v>1</v>
      </c>
    </row>
    <row r="106" spans="10:11" x14ac:dyDescent="0.2">
      <c r="J106" s="169">
        <v>305</v>
      </c>
      <c r="K106" s="133">
        <v>1</v>
      </c>
    </row>
    <row r="107" spans="10:11" x14ac:dyDescent="0.2">
      <c r="J107" s="168" t="s">
        <v>676</v>
      </c>
      <c r="K107" s="133">
        <v>1</v>
      </c>
    </row>
    <row r="108" spans="10:11" x14ac:dyDescent="0.2">
      <c r="J108" s="169">
        <v>240</v>
      </c>
      <c r="K108" s="133">
        <v>1</v>
      </c>
    </row>
    <row r="109" spans="10:11" x14ac:dyDescent="0.2">
      <c r="J109" s="168" t="s">
        <v>690</v>
      </c>
      <c r="K109" s="133">
        <v>1</v>
      </c>
    </row>
    <row r="110" spans="10:11" x14ac:dyDescent="0.2">
      <c r="J110" s="169">
        <v>215</v>
      </c>
      <c r="K110" s="133">
        <v>1</v>
      </c>
    </row>
    <row r="111" spans="10:11" x14ac:dyDescent="0.2">
      <c r="J111" s="168" t="s">
        <v>691</v>
      </c>
      <c r="K111" s="133">
        <v>1</v>
      </c>
    </row>
    <row r="112" spans="10:11" x14ac:dyDescent="0.2">
      <c r="J112" s="169">
        <v>170</v>
      </c>
      <c r="K112" s="133">
        <v>1</v>
      </c>
    </row>
    <row r="113" spans="10:11" x14ac:dyDescent="0.2">
      <c r="J113" s="168" t="s">
        <v>692</v>
      </c>
      <c r="K113" s="133">
        <v>1</v>
      </c>
    </row>
    <row r="114" spans="10:11" x14ac:dyDescent="0.2">
      <c r="J114" s="169">
        <v>170</v>
      </c>
      <c r="K114" s="133">
        <v>1</v>
      </c>
    </row>
    <row r="115" spans="10:11" x14ac:dyDescent="0.2">
      <c r="J115" s="168" t="s">
        <v>694</v>
      </c>
      <c r="K115" s="133">
        <v>1</v>
      </c>
    </row>
    <row r="116" spans="10:11" x14ac:dyDescent="0.2">
      <c r="J116" s="169">
        <v>170</v>
      </c>
      <c r="K116" s="133">
        <v>1</v>
      </c>
    </row>
    <row r="117" spans="10:11" x14ac:dyDescent="0.2">
      <c r="J117" s="168" t="s">
        <v>696</v>
      </c>
      <c r="K117" s="133">
        <v>1</v>
      </c>
    </row>
    <row r="118" spans="10:11" ht="15" thickBot="1" x14ac:dyDescent="0.25">
      <c r="J118" s="169">
        <v>170</v>
      </c>
      <c r="K118" s="133">
        <v>1</v>
      </c>
    </row>
    <row r="119" spans="10:11" ht="15" thickBot="1" x14ac:dyDescent="0.25">
      <c r="J119" s="104" t="s">
        <v>167</v>
      </c>
      <c r="K119" s="134">
        <v>52</v>
      </c>
    </row>
    <row r="172" ht="15" thickBot="1" x14ac:dyDescent="0.25"/>
    <row r="173" ht="15" thickBot="1" x14ac:dyDescent="0.25"/>
    <row r="175" ht="15" thickBot="1" x14ac:dyDescent="0.25"/>
    <row r="176" ht="15" thickBot="1" x14ac:dyDescent="0.25"/>
    <row r="178" ht="15" thickBot="1" x14ac:dyDescent="0.25"/>
    <row r="179" ht="15" thickBot="1" x14ac:dyDescent="0.25"/>
    <row r="181" ht="15" thickBot="1" x14ac:dyDescent="0.25"/>
    <row r="182" ht="15" thickBot="1" x14ac:dyDescent="0.25"/>
    <row r="184" ht="15" thickBot="1" x14ac:dyDescent="0.25"/>
    <row r="185" ht="15" thickBot="1" x14ac:dyDescent="0.25"/>
    <row r="187" ht="15" thickBot="1" x14ac:dyDescent="0.25"/>
    <row r="188" ht="15" thickBot="1" x14ac:dyDescent="0.25"/>
    <row r="190" ht="15" thickBot="1" x14ac:dyDescent="0.25"/>
    <row r="191" ht="15" thickBot="1" x14ac:dyDescent="0.25"/>
    <row r="193" ht="15" thickBot="1" x14ac:dyDescent="0.25"/>
    <row r="194" ht="15" thickBot="1" x14ac:dyDescent="0.25"/>
    <row r="196" ht="15" thickBot="1" x14ac:dyDescent="0.25"/>
    <row r="197" ht="15" thickBot="1" x14ac:dyDescent="0.25"/>
    <row r="199" ht="15" thickBot="1" x14ac:dyDescent="0.25"/>
    <row r="200" ht="15" thickBot="1" x14ac:dyDescent="0.25"/>
    <row r="202" ht="15" thickBot="1" x14ac:dyDescent="0.25"/>
    <row r="203" ht="15" thickBot="1" x14ac:dyDescent="0.25"/>
    <row r="205" ht="15" thickBot="1" x14ac:dyDescent="0.25"/>
    <row r="206" ht="15" thickBot="1" x14ac:dyDescent="0.25"/>
    <row r="208" ht="15" thickBot="1" x14ac:dyDescent="0.25"/>
    <row r="209" ht="15" thickBot="1" x14ac:dyDescent="0.25"/>
    <row r="211" ht="15" thickBot="1" x14ac:dyDescent="0.25"/>
    <row r="212" ht="15" thickBot="1" x14ac:dyDescent="0.25"/>
    <row r="214" ht="15" thickBot="1" x14ac:dyDescent="0.25"/>
    <row r="215" ht="15" thickBot="1" x14ac:dyDescent="0.25"/>
    <row r="217" ht="15" thickBot="1" x14ac:dyDescent="0.25"/>
    <row r="218" ht="15" thickBot="1" x14ac:dyDescent="0.25"/>
    <row r="220" ht="15" thickBot="1" x14ac:dyDescent="0.25"/>
    <row r="221" ht="15" thickBot="1" x14ac:dyDescent="0.25"/>
    <row r="223" ht="15" thickBot="1" x14ac:dyDescent="0.25"/>
    <row r="224" ht="15" thickBot="1" x14ac:dyDescent="0.25"/>
    <row r="226" ht="15" thickBot="1" x14ac:dyDescent="0.25"/>
    <row r="227" ht="15" thickBot="1" x14ac:dyDescent="0.25"/>
    <row r="229" ht="15" thickBot="1" x14ac:dyDescent="0.25"/>
    <row r="230" ht="15" thickBot="1" x14ac:dyDescent="0.25"/>
    <row r="232" ht="15" thickBot="1" x14ac:dyDescent="0.25"/>
    <row r="233" ht="15" thickBot="1" x14ac:dyDescent="0.25"/>
    <row r="235" ht="15" thickBot="1" x14ac:dyDescent="0.25"/>
    <row r="236" ht="15" thickBot="1" x14ac:dyDescent="0.25"/>
    <row r="238" ht="15" thickBot="1" x14ac:dyDescent="0.25"/>
    <row r="239" ht="15" thickBot="1" x14ac:dyDescent="0.25"/>
    <row r="241" ht="15" thickBot="1" x14ac:dyDescent="0.25"/>
    <row r="242" ht="15" thickBot="1" x14ac:dyDescent="0.25"/>
    <row r="244" ht="15" thickBot="1" x14ac:dyDescent="0.25"/>
    <row r="245" ht="15" thickBot="1" x14ac:dyDescent="0.25"/>
    <row r="247" ht="15" thickBot="1" x14ac:dyDescent="0.25"/>
    <row r="248" ht="15" thickBot="1" x14ac:dyDescent="0.25"/>
    <row r="250" ht="15" thickBot="1" x14ac:dyDescent="0.25"/>
    <row r="251" ht="15" thickBot="1" x14ac:dyDescent="0.25"/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L217"/>
  <sheetViews>
    <sheetView workbookViewId="0">
      <selection activeCell="D6" sqref="D6"/>
    </sheetView>
  </sheetViews>
  <sheetFormatPr baseColWidth="10" defaultRowHeight="14.25" x14ac:dyDescent="0.2"/>
  <cols>
    <col min="1" max="1" width="22.125" bestFit="1" customWidth="1"/>
    <col min="2" max="2" width="8.25" bestFit="1" customWidth="1"/>
    <col min="3" max="3" width="9" bestFit="1" customWidth="1"/>
    <col min="4" max="4" width="6.375" bestFit="1" customWidth="1"/>
    <col min="5" max="5" width="12.75" bestFit="1" customWidth="1"/>
    <col min="6" max="6" width="4.375" customWidth="1"/>
    <col min="7" max="7" width="24.625" bestFit="1" customWidth="1"/>
    <col min="8" max="8" width="22.75" bestFit="1" customWidth="1"/>
    <col min="9" max="9" width="12.75" bestFit="1" customWidth="1"/>
    <col min="10" max="10" width="12.125" bestFit="1" customWidth="1"/>
  </cols>
  <sheetData>
    <row r="1" spans="1:12" ht="15" thickBot="1" x14ac:dyDescent="0.25"/>
    <row r="2" spans="1:12" ht="15" thickBot="1" x14ac:dyDescent="0.25"/>
    <row r="3" spans="1:12" ht="15" thickBot="1" x14ac:dyDescent="0.25">
      <c r="A3" s="99" t="s">
        <v>297</v>
      </c>
      <c r="B3" s="127" t="s">
        <v>296</v>
      </c>
      <c r="C3" s="33"/>
      <c r="D3" s="34"/>
      <c r="E3" s="67"/>
      <c r="H3" s="6" t="s">
        <v>166</v>
      </c>
    </row>
    <row r="4" spans="1:12" ht="15" thickBot="1" x14ac:dyDescent="0.25">
      <c r="A4" s="128" t="s">
        <v>181</v>
      </c>
      <c r="B4" s="149" t="s">
        <v>286</v>
      </c>
      <c r="C4" s="149" t="s">
        <v>285</v>
      </c>
      <c r="D4" s="149" t="s">
        <v>594</v>
      </c>
      <c r="E4" s="126" t="s">
        <v>167</v>
      </c>
      <c r="H4">
        <v>1</v>
      </c>
      <c r="I4" t="s">
        <v>167</v>
      </c>
    </row>
    <row r="5" spans="1:12" x14ac:dyDescent="0.2">
      <c r="A5" s="166" t="s">
        <v>5</v>
      </c>
      <c r="B5" s="114">
        <v>26</v>
      </c>
      <c r="C5" s="115">
        <v>13</v>
      </c>
      <c r="D5" s="115"/>
      <c r="E5" s="129">
        <v>39</v>
      </c>
      <c r="G5" t="s">
        <v>298</v>
      </c>
      <c r="H5" s="5">
        <v>1</v>
      </c>
      <c r="I5" s="5">
        <v>1</v>
      </c>
    </row>
    <row r="6" spans="1:12" x14ac:dyDescent="0.2">
      <c r="A6" s="166" t="s">
        <v>9</v>
      </c>
      <c r="B6" s="116">
        <v>8</v>
      </c>
      <c r="C6" s="86">
        <v>4</v>
      </c>
      <c r="D6" s="86">
        <v>1</v>
      </c>
      <c r="E6" s="88">
        <v>13</v>
      </c>
      <c r="J6" s="164"/>
    </row>
    <row r="7" spans="1:12" ht="15" thickBot="1" x14ac:dyDescent="0.25">
      <c r="A7" s="166" t="s">
        <v>594</v>
      </c>
      <c r="B7" s="116">
        <v>0</v>
      </c>
      <c r="C7" s="86"/>
      <c r="D7" s="86"/>
      <c r="E7" s="88">
        <v>0</v>
      </c>
      <c r="J7" s="164"/>
    </row>
    <row r="8" spans="1:12" ht="15" thickBot="1" x14ac:dyDescent="0.25">
      <c r="A8" s="104" t="s">
        <v>167</v>
      </c>
      <c r="B8" s="117">
        <v>34</v>
      </c>
      <c r="C8" s="118">
        <v>17</v>
      </c>
      <c r="D8" s="118">
        <v>1</v>
      </c>
      <c r="E8" s="130">
        <v>52</v>
      </c>
      <c r="J8" s="164"/>
    </row>
    <row r="9" spans="1:12" ht="15" thickBot="1" x14ac:dyDescent="0.25">
      <c r="G9" s="99" t="s">
        <v>181</v>
      </c>
      <c r="H9" s="162" t="s">
        <v>269</v>
      </c>
    </row>
    <row r="10" spans="1:12" x14ac:dyDescent="0.2">
      <c r="G10" s="166" t="s">
        <v>550</v>
      </c>
      <c r="H10" s="97">
        <v>1</v>
      </c>
      <c r="K10" s="163"/>
    </row>
    <row r="11" spans="1:12" x14ac:dyDescent="0.2">
      <c r="G11" s="166" t="s">
        <v>553</v>
      </c>
      <c r="H11" s="98">
        <v>1</v>
      </c>
    </row>
    <row r="12" spans="1:12" x14ac:dyDescent="0.2">
      <c r="G12" s="166" t="s">
        <v>595</v>
      </c>
      <c r="H12" s="98">
        <v>0</v>
      </c>
      <c r="L12" s="165"/>
    </row>
    <row r="13" spans="1:12" x14ac:dyDescent="0.2">
      <c r="G13" s="166" t="s">
        <v>596</v>
      </c>
      <c r="H13" s="98">
        <v>0</v>
      </c>
    </row>
    <row r="14" spans="1:12" x14ac:dyDescent="0.2">
      <c r="G14" s="166" t="s">
        <v>509</v>
      </c>
      <c r="H14" s="98">
        <v>1</v>
      </c>
      <c r="J14" s="164"/>
    </row>
    <row r="15" spans="1:12" x14ac:dyDescent="0.2">
      <c r="G15" s="166" t="s">
        <v>597</v>
      </c>
      <c r="H15" s="98">
        <v>0</v>
      </c>
      <c r="J15" s="164"/>
    </row>
    <row r="16" spans="1:12" x14ac:dyDescent="0.2">
      <c r="G16" s="166" t="s">
        <v>598</v>
      </c>
      <c r="H16" s="98">
        <v>1</v>
      </c>
      <c r="J16" s="164"/>
    </row>
    <row r="17" spans="7:11" x14ac:dyDescent="0.2">
      <c r="G17" s="166" t="s">
        <v>599</v>
      </c>
      <c r="H17" s="98">
        <v>0</v>
      </c>
      <c r="J17" s="164"/>
    </row>
    <row r="18" spans="7:11" x14ac:dyDescent="0.2">
      <c r="G18" s="166" t="s">
        <v>520</v>
      </c>
      <c r="H18" s="98">
        <v>1</v>
      </c>
      <c r="J18" s="164"/>
    </row>
    <row r="19" spans="7:11" x14ac:dyDescent="0.2">
      <c r="G19" s="166" t="s">
        <v>600</v>
      </c>
      <c r="H19" s="98">
        <v>0</v>
      </c>
      <c r="J19" s="164"/>
    </row>
    <row r="20" spans="7:11" x14ac:dyDescent="0.2">
      <c r="G20" s="166" t="s">
        <v>514</v>
      </c>
      <c r="H20" s="98">
        <v>1</v>
      </c>
      <c r="J20" s="164"/>
      <c r="K20" s="163"/>
    </row>
    <row r="21" spans="7:11" x14ac:dyDescent="0.2">
      <c r="G21" s="166" t="s">
        <v>582</v>
      </c>
      <c r="H21" s="98">
        <v>1</v>
      </c>
      <c r="J21" s="164"/>
    </row>
    <row r="22" spans="7:11" x14ac:dyDescent="0.2">
      <c r="G22" s="166" t="s">
        <v>601</v>
      </c>
      <c r="H22" s="98">
        <v>0</v>
      </c>
      <c r="J22" s="164"/>
    </row>
    <row r="23" spans="7:11" x14ac:dyDescent="0.2">
      <c r="G23" s="166" t="s">
        <v>602</v>
      </c>
      <c r="H23" s="98">
        <v>0</v>
      </c>
      <c r="J23" s="164"/>
    </row>
    <row r="24" spans="7:11" x14ac:dyDescent="0.2">
      <c r="G24" s="166" t="s">
        <v>558</v>
      </c>
      <c r="H24" s="98">
        <v>1</v>
      </c>
      <c r="J24" s="164"/>
    </row>
    <row r="25" spans="7:11" x14ac:dyDescent="0.2">
      <c r="G25" s="166" t="s">
        <v>603</v>
      </c>
      <c r="H25" s="98">
        <v>0</v>
      </c>
      <c r="J25" s="164"/>
    </row>
    <row r="26" spans="7:11" x14ac:dyDescent="0.2">
      <c r="G26" s="166" t="s">
        <v>604</v>
      </c>
      <c r="H26" s="98">
        <v>0</v>
      </c>
      <c r="J26" s="164"/>
    </row>
    <row r="27" spans="7:11" x14ac:dyDescent="0.2">
      <c r="G27" s="166" t="s">
        <v>605</v>
      </c>
      <c r="H27" s="98">
        <v>0</v>
      </c>
      <c r="I27" s="164"/>
      <c r="J27" s="164"/>
    </row>
    <row r="28" spans="7:11" x14ac:dyDescent="0.2">
      <c r="G28" s="166" t="s">
        <v>606</v>
      </c>
      <c r="H28" s="98">
        <v>0</v>
      </c>
      <c r="I28" s="164"/>
      <c r="J28" s="164"/>
    </row>
    <row r="29" spans="7:11" x14ac:dyDescent="0.2">
      <c r="G29" s="166" t="s">
        <v>607</v>
      </c>
      <c r="H29" s="98">
        <v>0</v>
      </c>
      <c r="I29" s="164"/>
      <c r="J29" s="164"/>
    </row>
    <row r="30" spans="7:11" x14ac:dyDescent="0.2">
      <c r="G30" s="166" t="s">
        <v>608</v>
      </c>
      <c r="H30" s="98">
        <v>0</v>
      </c>
      <c r="I30" s="164"/>
      <c r="J30" s="164"/>
    </row>
    <row r="31" spans="7:11" x14ac:dyDescent="0.2">
      <c r="G31" s="166" t="s">
        <v>551</v>
      </c>
      <c r="H31" s="98">
        <v>1</v>
      </c>
      <c r="I31" s="164"/>
      <c r="J31" s="164"/>
    </row>
    <row r="32" spans="7:11" x14ac:dyDescent="0.2">
      <c r="G32" s="166" t="s">
        <v>609</v>
      </c>
      <c r="H32" s="98">
        <v>0</v>
      </c>
      <c r="I32" s="164"/>
      <c r="J32" s="164"/>
    </row>
    <row r="33" spans="7:10" x14ac:dyDescent="0.2">
      <c r="G33" s="166" t="s">
        <v>610</v>
      </c>
      <c r="H33" s="98">
        <v>0</v>
      </c>
      <c r="I33" s="164"/>
      <c r="J33" s="164"/>
    </row>
    <row r="34" spans="7:10" x14ac:dyDescent="0.2">
      <c r="G34" s="166" t="s">
        <v>589</v>
      </c>
      <c r="H34" s="98">
        <v>1</v>
      </c>
      <c r="I34" s="164"/>
      <c r="J34" s="164"/>
    </row>
    <row r="35" spans="7:10" x14ac:dyDescent="0.2">
      <c r="G35" s="166" t="s">
        <v>559</v>
      </c>
      <c r="H35" s="98">
        <v>1</v>
      </c>
      <c r="I35" s="164"/>
      <c r="J35" s="164"/>
    </row>
    <row r="36" spans="7:10" x14ac:dyDescent="0.2">
      <c r="G36" s="166" t="s">
        <v>590</v>
      </c>
      <c r="H36" s="98">
        <v>1</v>
      </c>
      <c r="I36" s="164"/>
      <c r="J36" s="164"/>
    </row>
    <row r="37" spans="7:10" x14ac:dyDescent="0.2">
      <c r="G37" s="166" t="s">
        <v>591</v>
      </c>
      <c r="H37" s="98">
        <v>1</v>
      </c>
      <c r="I37" s="164"/>
      <c r="J37" s="164"/>
    </row>
    <row r="38" spans="7:10" x14ac:dyDescent="0.2">
      <c r="G38" s="166" t="s">
        <v>554</v>
      </c>
      <c r="H38" s="98">
        <v>1</v>
      </c>
      <c r="I38" s="164"/>
      <c r="J38" s="164"/>
    </row>
    <row r="39" spans="7:10" x14ac:dyDescent="0.2">
      <c r="G39" s="166" t="s">
        <v>555</v>
      </c>
      <c r="H39" s="98">
        <v>1</v>
      </c>
      <c r="I39" s="164"/>
      <c r="J39" s="164"/>
    </row>
    <row r="40" spans="7:10" x14ac:dyDescent="0.2">
      <c r="G40" s="166" t="s">
        <v>611</v>
      </c>
      <c r="H40" s="98">
        <v>0</v>
      </c>
      <c r="I40" s="164"/>
      <c r="J40" s="164"/>
    </row>
    <row r="41" spans="7:10" x14ac:dyDescent="0.2">
      <c r="G41" s="166" t="s">
        <v>612</v>
      </c>
      <c r="H41" s="98">
        <v>0</v>
      </c>
      <c r="I41" s="164"/>
      <c r="J41" s="164"/>
    </row>
    <row r="42" spans="7:10" x14ac:dyDescent="0.2">
      <c r="G42" s="166" t="s">
        <v>613</v>
      </c>
      <c r="H42" s="98">
        <v>0</v>
      </c>
      <c r="I42" s="164"/>
      <c r="J42" s="164"/>
    </row>
    <row r="43" spans="7:10" x14ac:dyDescent="0.2">
      <c r="G43" s="166" t="s">
        <v>614</v>
      </c>
      <c r="H43" s="98">
        <v>0</v>
      </c>
      <c r="I43" s="164"/>
      <c r="J43" s="164"/>
    </row>
    <row r="44" spans="7:10" x14ac:dyDescent="0.2">
      <c r="G44" s="166" t="s">
        <v>615</v>
      </c>
      <c r="H44" s="98">
        <v>1</v>
      </c>
      <c r="I44" s="164"/>
      <c r="J44" s="164"/>
    </row>
    <row r="45" spans="7:10" x14ac:dyDescent="0.2">
      <c r="G45" s="166" t="s">
        <v>616</v>
      </c>
      <c r="H45" s="98">
        <v>0</v>
      </c>
      <c r="I45" s="164"/>
      <c r="J45" s="164"/>
    </row>
    <row r="46" spans="7:10" x14ac:dyDescent="0.2">
      <c r="G46" s="166" t="s">
        <v>617</v>
      </c>
      <c r="H46" s="98">
        <v>0</v>
      </c>
      <c r="I46" s="164"/>
      <c r="J46" s="164"/>
    </row>
    <row r="47" spans="7:10" x14ac:dyDescent="0.2">
      <c r="G47" s="166" t="s">
        <v>560</v>
      </c>
      <c r="H47" s="98">
        <v>1</v>
      </c>
      <c r="I47" s="164"/>
      <c r="J47" s="164"/>
    </row>
    <row r="48" spans="7:10" x14ac:dyDescent="0.2">
      <c r="G48" s="166" t="s">
        <v>618</v>
      </c>
      <c r="H48" s="98">
        <v>0</v>
      </c>
      <c r="I48" s="164"/>
      <c r="J48" s="164"/>
    </row>
    <row r="49" spans="7:10" x14ac:dyDescent="0.2">
      <c r="G49" s="166" t="s">
        <v>619</v>
      </c>
      <c r="H49" s="98">
        <v>0</v>
      </c>
      <c r="I49" s="164"/>
      <c r="J49" s="164"/>
    </row>
    <row r="50" spans="7:10" x14ac:dyDescent="0.2">
      <c r="G50" s="166" t="s">
        <v>620</v>
      </c>
      <c r="H50" s="98">
        <v>0</v>
      </c>
      <c r="I50" s="164"/>
      <c r="J50" s="164"/>
    </row>
    <row r="51" spans="7:10" x14ac:dyDescent="0.2">
      <c r="G51" s="166" t="s">
        <v>621</v>
      </c>
      <c r="H51" s="98">
        <v>0</v>
      </c>
      <c r="I51" s="164"/>
      <c r="J51" s="164"/>
    </row>
    <row r="52" spans="7:10" x14ac:dyDescent="0.2">
      <c r="G52" s="166" t="s">
        <v>568</v>
      </c>
      <c r="H52" s="98">
        <v>1</v>
      </c>
      <c r="I52" s="164"/>
      <c r="J52" s="164"/>
    </row>
    <row r="53" spans="7:10" x14ac:dyDescent="0.2">
      <c r="G53" s="166" t="s">
        <v>622</v>
      </c>
      <c r="H53" s="98">
        <v>0</v>
      </c>
      <c r="I53" s="164"/>
      <c r="J53" s="164"/>
    </row>
    <row r="54" spans="7:10" x14ac:dyDescent="0.2">
      <c r="G54" s="166" t="s">
        <v>623</v>
      </c>
      <c r="H54" s="98">
        <v>0</v>
      </c>
      <c r="I54" s="164"/>
      <c r="J54" s="164"/>
    </row>
    <row r="55" spans="7:10" x14ac:dyDescent="0.2">
      <c r="G55" s="166" t="s">
        <v>624</v>
      </c>
      <c r="H55" s="98">
        <v>1</v>
      </c>
      <c r="I55" s="164"/>
      <c r="J55" s="164"/>
    </row>
    <row r="56" spans="7:10" x14ac:dyDescent="0.2">
      <c r="G56" s="166" t="s">
        <v>557</v>
      </c>
      <c r="H56" s="98">
        <v>1</v>
      </c>
      <c r="I56" s="164"/>
      <c r="J56" s="164"/>
    </row>
    <row r="57" spans="7:10" x14ac:dyDescent="0.2">
      <c r="G57" s="166" t="s">
        <v>521</v>
      </c>
      <c r="H57" s="98">
        <v>1</v>
      </c>
      <c r="I57" s="164"/>
      <c r="J57" s="164"/>
    </row>
    <row r="58" spans="7:10" x14ac:dyDescent="0.2">
      <c r="G58" s="166" t="s">
        <v>625</v>
      </c>
      <c r="H58" s="98">
        <v>1</v>
      </c>
      <c r="I58" s="164"/>
      <c r="J58" s="164"/>
    </row>
    <row r="59" spans="7:10" x14ac:dyDescent="0.2">
      <c r="G59" s="166" t="s">
        <v>626</v>
      </c>
      <c r="H59" s="98">
        <v>0</v>
      </c>
      <c r="I59" s="164"/>
      <c r="J59" s="164"/>
    </row>
    <row r="60" spans="7:10" x14ac:dyDescent="0.2">
      <c r="G60" s="166" t="s">
        <v>627</v>
      </c>
      <c r="H60" s="98">
        <v>0</v>
      </c>
      <c r="I60" s="164"/>
      <c r="J60" s="164"/>
    </row>
    <row r="61" spans="7:10" x14ac:dyDescent="0.2">
      <c r="G61" s="166" t="s">
        <v>628</v>
      </c>
      <c r="H61" s="98">
        <v>0</v>
      </c>
      <c r="I61" s="164"/>
      <c r="J61" s="164"/>
    </row>
    <row r="62" spans="7:10" x14ac:dyDescent="0.2">
      <c r="G62" s="166" t="s">
        <v>629</v>
      </c>
      <c r="H62" s="98">
        <v>0</v>
      </c>
      <c r="I62" s="164"/>
      <c r="J62" s="164"/>
    </row>
    <row r="63" spans="7:10" x14ac:dyDescent="0.2">
      <c r="G63" s="166" t="s">
        <v>552</v>
      </c>
      <c r="H63" s="98">
        <v>1</v>
      </c>
      <c r="I63" s="164"/>
      <c r="J63" s="164"/>
    </row>
    <row r="64" spans="7:10" x14ac:dyDescent="0.2">
      <c r="G64" s="166" t="s">
        <v>569</v>
      </c>
      <c r="H64" s="98">
        <v>1</v>
      </c>
      <c r="I64" s="164"/>
      <c r="J64" s="164"/>
    </row>
    <row r="65" spans="7:10" x14ac:dyDescent="0.2">
      <c r="G65" s="166" t="s">
        <v>630</v>
      </c>
      <c r="H65" s="98">
        <v>0</v>
      </c>
      <c r="I65" s="164"/>
      <c r="J65" s="164"/>
    </row>
    <row r="66" spans="7:10" x14ac:dyDescent="0.2">
      <c r="G66" s="166" t="s">
        <v>631</v>
      </c>
      <c r="H66" s="98">
        <v>0</v>
      </c>
      <c r="I66" s="164"/>
      <c r="J66" s="164"/>
    </row>
    <row r="67" spans="7:10" x14ac:dyDescent="0.2">
      <c r="G67" s="166" t="s">
        <v>632</v>
      </c>
      <c r="H67" s="98">
        <v>0</v>
      </c>
      <c r="I67" s="164"/>
      <c r="J67" s="164"/>
    </row>
    <row r="68" spans="7:10" x14ac:dyDescent="0.2">
      <c r="G68" s="166" t="s">
        <v>633</v>
      </c>
      <c r="H68" s="98">
        <v>0</v>
      </c>
      <c r="I68" s="164"/>
      <c r="J68" s="164"/>
    </row>
    <row r="69" spans="7:10" x14ac:dyDescent="0.2">
      <c r="G69" s="166" t="s">
        <v>570</v>
      </c>
      <c r="H69" s="98">
        <v>1</v>
      </c>
      <c r="I69" s="164"/>
      <c r="J69" s="164"/>
    </row>
    <row r="70" spans="7:10" x14ac:dyDescent="0.2">
      <c r="G70" s="166" t="s">
        <v>634</v>
      </c>
      <c r="H70" s="98">
        <v>0</v>
      </c>
      <c r="I70" s="164"/>
      <c r="J70" s="164"/>
    </row>
    <row r="71" spans="7:10" x14ac:dyDescent="0.2">
      <c r="G71" s="166" t="s">
        <v>635</v>
      </c>
      <c r="H71" s="98">
        <v>0</v>
      </c>
      <c r="I71" s="164"/>
      <c r="J71" s="164"/>
    </row>
    <row r="72" spans="7:10" x14ac:dyDescent="0.2">
      <c r="G72" s="166" t="s">
        <v>561</v>
      </c>
      <c r="H72" s="98">
        <v>1</v>
      </c>
      <c r="I72" s="164"/>
      <c r="J72" s="164"/>
    </row>
    <row r="73" spans="7:10" x14ac:dyDescent="0.2">
      <c r="G73" s="166" t="s">
        <v>636</v>
      </c>
      <c r="H73" s="98">
        <v>0</v>
      </c>
      <c r="I73" s="164"/>
      <c r="J73" s="164"/>
    </row>
    <row r="74" spans="7:10" x14ac:dyDescent="0.2">
      <c r="G74" s="166" t="s">
        <v>637</v>
      </c>
      <c r="H74" s="98">
        <v>0</v>
      </c>
      <c r="I74" s="164"/>
      <c r="J74" s="164"/>
    </row>
    <row r="75" spans="7:10" x14ac:dyDescent="0.2">
      <c r="G75" s="166" t="s">
        <v>638</v>
      </c>
      <c r="H75" s="98">
        <v>0</v>
      </c>
      <c r="I75" s="164"/>
      <c r="J75" s="164"/>
    </row>
    <row r="76" spans="7:10" x14ac:dyDescent="0.2">
      <c r="G76" s="166" t="s">
        <v>639</v>
      </c>
      <c r="H76" s="98">
        <v>0</v>
      </c>
      <c r="I76" s="164"/>
      <c r="J76" s="164"/>
    </row>
    <row r="77" spans="7:10" x14ac:dyDescent="0.2">
      <c r="G77" s="166" t="s">
        <v>562</v>
      </c>
      <c r="H77" s="98">
        <v>1</v>
      </c>
      <c r="I77" s="164"/>
      <c r="J77" s="164"/>
    </row>
    <row r="78" spans="7:10" x14ac:dyDescent="0.2">
      <c r="G78" s="166" t="s">
        <v>640</v>
      </c>
      <c r="H78" s="98">
        <v>0</v>
      </c>
      <c r="I78" s="164"/>
      <c r="J78" s="164"/>
    </row>
    <row r="79" spans="7:10" x14ac:dyDescent="0.2">
      <c r="G79" s="166" t="s">
        <v>641</v>
      </c>
      <c r="H79" s="98">
        <v>0</v>
      </c>
      <c r="I79" s="164"/>
      <c r="J79" s="164"/>
    </row>
    <row r="80" spans="7:10" x14ac:dyDescent="0.2">
      <c r="G80" s="166" t="s">
        <v>642</v>
      </c>
      <c r="H80" s="98">
        <v>0</v>
      </c>
      <c r="I80" s="164"/>
      <c r="J80" s="164"/>
    </row>
    <row r="81" spans="7:10" x14ac:dyDescent="0.2">
      <c r="G81" s="166" t="s">
        <v>583</v>
      </c>
      <c r="H81" s="98">
        <v>1</v>
      </c>
      <c r="I81" s="164"/>
      <c r="J81" s="164"/>
    </row>
    <row r="82" spans="7:10" x14ac:dyDescent="0.2">
      <c r="G82" s="166" t="s">
        <v>643</v>
      </c>
      <c r="H82" s="98">
        <v>0</v>
      </c>
      <c r="I82" s="164"/>
      <c r="J82" s="164"/>
    </row>
    <row r="83" spans="7:10" x14ac:dyDescent="0.2">
      <c r="G83" s="166" t="s">
        <v>644</v>
      </c>
      <c r="H83" s="98">
        <v>1</v>
      </c>
      <c r="I83" s="164"/>
      <c r="J83" s="164"/>
    </row>
    <row r="84" spans="7:10" x14ac:dyDescent="0.2">
      <c r="G84" s="166" t="s">
        <v>510</v>
      </c>
      <c r="H84" s="98">
        <v>1</v>
      </c>
      <c r="I84" s="164"/>
      <c r="J84" s="164"/>
    </row>
    <row r="85" spans="7:10" x14ac:dyDescent="0.2">
      <c r="G85" s="166" t="s">
        <v>645</v>
      </c>
      <c r="H85" s="98">
        <v>0</v>
      </c>
      <c r="I85" s="164"/>
      <c r="J85" s="164"/>
    </row>
    <row r="86" spans="7:10" x14ac:dyDescent="0.2">
      <c r="G86" s="166" t="s">
        <v>646</v>
      </c>
      <c r="H86" s="98">
        <v>0</v>
      </c>
      <c r="I86" s="164"/>
      <c r="J86" s="164"/>
    </row>
    <row r="87" spans="7:10" x14ac:dyDescent="0.2">
      <c r="G87" s="166" t="s">
        <v>522</v>
      </c>
      <c r="H87" s="98">
        <v>1</v>
      </c>
      <c r="I87" s="164"/>
      <c r="J87" s="164"/>
    </row>
    <row r="88" spans="7:10" x14ac:dyDescent="0.2">
      <c r="G88" s="166" t="s">
        <v>647</v>
      </c>
      <c r="H88" s="98">
        <v>0</v>
      </c>
    </row>
    <row r="89" spans="7:10" x14ac:dyDescent="0.2">
      <c r="G89" s="166" t="s">
        <v>648</v>
      </c>
      <c r="H89" s="98">
        <v>0</v>
      </c>
    </row>
    <row r="90" spans="7:10" x14ac:dyDescent="0.2">
      <c r="G90" s="166" t="s">
        <v>649</v>
      </c>
      <c r="H90" s="98">
        <v>0</v>
      </c>
    </row>
    <row r="91" spans="7:10" x14ac:dyDescent="0.2">
      <c r="G91" s="166" t="s">
        <v>650</v>
      </c>
      <c r="H91" s="98">
        <v>0</v>
      </c>
    </row>
    <row r="92" spans="7:10" x14ac:dyDescent="0.2">
      <c r="G92" s="166" t="s">
        <v>651</v>
      </c>
      <c r="H92" s="98">
        <v>0</v>
      </c>
    </row>
    <row r="93" spans="7:10" x14ac:dyDescent="0.2">
      <c r="G93" s="166" t="s">
        <v>652</v>
      </c>
      <c r="H93" s="98">
        <v>0</v>
      </c>
    </row>
    <row r="94" spans="7:10" x14ac:dyDescent="0.2">
      <c r="G94" s="166" t="s">
        <v>653</v>
      </c>
      <c r="H94" s="98">
        <v>0</v>
      </c>
    </row>
    <row r="95" spans="7:10" x14ac:dyDescent="0.2">
      <c r="G95" s="166" t="s">
        <v>654</v>
      </c>
      <c r="H95" s="98">
        <v>0</v>
      </c>
    </row>
    <row r="96" spans="7:10" x14ac:dyDescent="0.2">
      <c r="G96" s="166" t="s">
        <v>655</v>
      </c>
      <c r="H96" s="98">
        <v>0</v>
      </c>
    </row>
    <row r="97" spans="7:8" x14ac:dyDescent="0.2">
      <c r="G97" s="166" t="s">
        <v>566</v>
      </c>
      <c r="H97" s="98">
        <v>1</v>
      </c>
    </row>
    <row r="98" spans="7:8" x14ac:dyDescent="0.2">
      <c r="G98" s="166" t="s">
        <v>515</v>
      </c>
      <c r="H98" s="98">
        <v>1</v>
      </c>
    </row>
    <row r="99" spans="7:8" x14ac:dyDescent="0.2">
      <c r="G99" s="166" t="s">
        <v>516</v>
      </c>
      <c r="H99" s="98">
        <v>1</v>
      </c>
    </row>
    <row r="100" spans="7:8" x14ac:dyDescent="0.2">
      <c r="G100" s="166" t="s">
        <v>656</v>
      </c>
      <c r="H100" s="98">
        <v>0</v>
      </c>
    </row>
    <row r="101" spans="7:8" x14ac:dyDescent="0.2">
      <c r="G101" s="166" t="s">
        <v>556</v>
      </c>
      <c r="H101" s="98">
        <v>1</v>
      </c>
    </row>
    <row r="102" spans="7:8" x14ac:dyDescent="0.2">
      <c r="G102" s="166" t="s">
        <v>567</v>
      </c>
      <c r="H102" s="98">
        <v>1</v>
      </c>
    </row>
    <row r="103" spans="7:8" x14ac:dyDescent="0.2">
      <c r="G103" s="166" t="s">
        <v>657</v>
      </c>
      <c r="H103" s="98">
        <v>0</v>
      </c>
    </row>
    <row r="104" spans="7:8" x14ac:dyDescent="0.2">
      <c r="G104" s="166" t="s">
        <v>517</v>
      </c>
      <c r="H104" s="98">
        <v>1</v>
      </c>
    </row>
    <row r="105" spans="7:8" x14ac:dyDescent="0.2">
      <c r="G105" s="166" t="s">
        <v>658</v>
      </c>
      <c r="H105" s="98">
        <v>0</v>
      </c>
    </row>
    <row r="106" spans="7:8" x14ac:dyDescent="0.2">
      <c r="G106" s="166" t="s">
        <v>659</v>
      </c>
      <c r="H106" s="98">
        <v>0</v>
      </c>
    </row>
    <row r="107" spans="7:8" x14ac:dyDescent="0.2">
      <c r="G107" s="166" t="s">
        <v>660</v>
      </c>
      <c r="H107" s="98">
        <v>0</v>
      </c>
    </row>
    <row r="108" spans="7:8" x14ac:dyDescent="0.2">
      <c r="G108" s="166" t="s">
        <v>661</v>
      </c>
      <c r="H108" s="98">
        <v>1</v>
      </c>
    </row>
    <row r="109" spans="7:8" x14ac:dyDescent="0.2">
      <c r="G109" s="166" t="s">
        <v>662</v>
      </c>
      <c r="H109" s="98">
        <v>0</v>
      </c>
    </row>
    <row r="110" spans="7:8" x14ac:dyDescent="0.2">
      <c r="G110" s="166" t="s">
        <v>663</v>
      </c>
      <c r="H110" s="98">
        <v>0</v>
      </c>
    </row>
    <row r="111" spans="7:8" x14ac:dyDescent="0.2">
      <c r="G111" s="166" t="s">
        <v>664</v>
      </c>
      <c r="H111" s="98">
        <v>0</v>
      </c>
    </row>
    <row r="112" spans="7:8" x14ac:dyDescent="0.2">
      <c r="G112" s="166" t="s">
        <v>665</v>
      </c>
      <c r="H112" s="98">
        <v>0</v>
      </c>
    </row>
    <row r="113" spans="7:8" x14ac:dyDescent="0.2">
      <c r="G113" s="166" t="s">
        <v>666</v>
      </c>
      <c r="H113" s="98">
        <v>0</v>
      </c>
    </row>
    <row r="114" spans="7:8" x14ac:dyDescent="0.2">
      <c r="G114" s="166" t="s">
        <v>667</v>
      </c>
      <c r="H114" s="98">
        <v>0</v>
      </c>
    </row>
    <row r="115" spans="7:8" x14ac:dyDescent="0.2">
      <c r="G115" s="166" t="s">
        <v>668</v>
      </c>
      <c r="H115" s="98">
        <v>1</v>
      </c>
    </row>
    <row r="116" spans="7:8" x14ac:dyDescent="0.2">
      <c r="G116" s="166" t="s">
        <v>669</v>
      </c>
      <c r="H116" s="98">
        <v>1</v>
      </c>
    </row>
    <row r="117" spans="7:8" x14ac:dyDescent="0.2">
      <c r="G117" s="166" t="s">
        <v>670</v>
      </c>
      <c r="H117" s="98">
        <v>1</v>
      </c>
    </row>
    <row r="118" spans="7:8" x14ac:dyDescent="0.2">
      <c r="G118" s="166" t="s">
        <v>671</v>
      </c>
      <c r="H118" s="98">
        <v>0</v>
      </c>
    </row>
    <row r="119" spans="7:8" x14ac:dyDescent="0.2">
      <c r="G119" s="166" t="s">
        <v>672</v>
      </c>
      <c r="H119" s="98">
        <v>0</v>
      </c>
    </row>
    <row r="120" spans="7:8" x14ac:dyDescent="0.2">
      <c r="G120" s="166" t="s">
        <v>673</v>
      </c>
      <c r="H120" s="98">
        <v>0</v>
      </c>
    </row>
    <row r="121" spans="7:8" x14ac:dyDescent="0.2">
      <c r="G121" s="166" t="s">
        <v>674</v>
      </c>
      <c r="H121" s="98">
        <v>0</v>
      </c>
    </row>
    <row r="122" spans="7:8" x14ac:dyDescent="0.2">
      <c r="G122" s="166" t="s">
        <v>675</v>
      </c>
      <c r="H122" s="98">
        <v>0</v>
      </c>
    </row>
    <row r="123" spans="7:8" x14ac:dyDescent="0.2">
      <c r="G123" s="166" t="s">
        <v>676</v>
      </c>
      <c r="H123" s="98">
        <v>1</v>
      </c>
    </row>
    <row r="124" spans="7:8" x14ac:dyDescent="0.2">
      <c r="G124" s="166" t="s">
        <v>677</v>
      </c>
      <c r="H124" s="98">
        <v>0</v>
      </c>
    </row>
    <row r="125" spans="7:8" x14ac:dyDescent="0.2">
      <c r="G125" s="166" t="s">
        <v>678</v>
      </c>
      <c r="H125" s="98">
        <v>0</v>
      </c>
    </row>
    <row r="126" spans="7:8" x14ac:dyDescent="0.2">
      <c r="G126" s="166" t="s">
        <v>679</v>
      </c>
      <c r="H126" s="98">
        <v>0</v>
      </c>
    </row>
    <row r="127" spans="7:8" x14ac:dyDescent="0.2">
      <c r="G127" s="166" t="s">
        <v>680</v>
      </c>
      <c r="H127" s="98">
        <v>0</v>
      </c>
    </row>
    <row r="128" spans="7:8" x14ac:dyDescent="0.2">
      <c r="G128" s="166" t="s">
        <v>681</v>
      </c>
      <c r="H128" s="98">
        <v>0</v>
      </c>
    </row>
    <row r="129" spans="7:8" x14ac:dyDescent="0.2">
      <c r="G129" s="166" t="s">
        <v>682</v>
      </c>
      <c r="H129" s="98">
        <v>0</v>
      </c>
    </row>
    <row r="130" spans="7:8" x14ac:dyDescent="0.2">
      <c r="G130" s="166" t="s">
        <v>683</v>
      </c>
      <c r="H130" s="98">
        <v>0</v>
      </c>
    </row>
    <row r="131" spans="7:8" x14ac:dyDescent="0.2">
      <c r="G131" s="166" t="s">
        <v>684</v>
      </c>
      <c r="H131" s="98">
        <v>0</v>
      </c>
    </row>
    <row r="132" spans="7:8" x14ac:dyDescent="0.2">
      <c r="G132" s="166" t="s">
        <v>685</v>
      </c>
      <c r="H132" s="98">
        <v>0</v>
      </c>
    </row>
    <row r="133" spans="7:8" x14ac:dyDescent="0.2">
      <c r="G133" s="166" t="s">
        <v>686</v>
      </c>
      <c r="H133" s="98">
        <v>0</v>
      </c>
    </row>
    <row r="134" spans="7:8" x14ac:dyDescent="0.2">
      <c r="G134" s="166" t="s">
        <v>687</v>
      </c>
      <c r="H134" s="98">
        <v>0</v>
      </c>
    </row>
    <row r="135" spans="7:8" x14ac:dyDescent="0.2">
      <c r="G135" s="166" t="s">
        <v>688</v>
      </c>
      <c r="H135" s="98">
        <v>0</v>
      </c>
    </row>
    <row r="136" spans="7:8" x14ac:dyDescent="0.2">
      <c r="G136" s="166" t="s">
        <v>689</v>
      </c>
      <c r="H136" s="98">
        <v>0</v>
      </c>
    </row>
    <row r="137" spans="7:8" x14ac:dyDescent="0.2">
      <c r="G137" s="166" t="s">
        <v>690</v>
      </c>
      <c r="H137" s="98">
        <v>1</v>
      </c>
    </row>
    <row r="138" spans="7:8" x14ac:dyDescent="0.2">
      <c r="G138" s="166" t="s">
        <v>571</v>
      </c>
      <c r="H138" s="98">
        <v>1</v>
      </c>
    </row>
    <row r="139" spans="7:8" x14ac:dyDescent="0.2">
      <c r="G139" s="166" t="s">
        <v>691</v>
      </c>
      <c r="H139" s="98">
        <v>1</v>
      </c>
    </row>
    <row r="140" spans="7:8" x14ac:dyDescent="0.2">
      <c r="G140" s="166" t="s">
        <v>692</v>
      </c>
      <c r="H140" s="98">
        <v>1</v>
      </c>
    </row>
    <row r="141" spans="7:8" x14ac:dyDescent="0.2">
      <c r="G141" s="166" t="s">
        <v>693</v>
      </c>
      <c r="H141" s="98">
        <v>0</v>
      </c>
    </row>
    <row r="142" spans="7:8" x14ac:dyDescent="0.2">
      <c r="G142" s="166" t="s">
        <v>572</v>
      </c>
      <c r="H142" s="98">
        <v>1</v>
      </c>
    </row>
    <row r="143" spans="7:8" x14ac:dyDescent="0.2">
      <c r="G143" s="166" t="s">
        <v>694</v>
      </c>
      <c r="H143" s="98">
        <v>1</v>
      </c>
    </row>
    <row r="144" spans="7:8" x14ac:dyDescent="0.2">
      <c r="G144" s="166" t="s">
        <v>584</v>
      </c>
      <c r="H144" s="98">
        <v>1</v>
      </c>
    </row>
    <row r="145" spans="7:8" x14ac:dyDescent="0.2">
      <c r="G145" s="166" t="s">
        <v>592</v>
      </c>
      <c r="H145" s="98">
        <v>1</v>
      </c>
    </row>
    <row r="146" spans="7:8" x14ac:dyDescent="0.2">
      <c r="G146" s="166" t="s">
        <v>695</v>
      </c>
      <c r="H146" s="98">
        <v>0</v>
      </c>
    </row>
    <row r="147" spans="7:8" x14ac:dyDescent="0.2">
      <c r="G147" s="166" t="s">
        <v>573</v>
      </c>
      <c r="H147" s="98">
        <v>1</v>
      </c>
    </row>
    <row r="148" spans="7:8" x14ac:dyDescent="0.2">
      <c r="G148" s="166" t="s">
        <v>696</v>
      </c>
      <c r="H148" s="98">
        <v>1</v>
      </c>
    </row>
    <row r="149" spans="7:8" x14ac:dyDescent="0.2">
      <c r="G149" s="166" t="s">
        <v>563</v>
      </c>
      <c r="H149" s="98">
        <v>0</v>
      </c>
    </row>
    <row r="150" spans="7:8" x14ac:dyDescent="0.2">
      <c r="G150" s="166" t="s">
        <v>697</v>
      </c>
      <c r="H150" s="98">
        <v>0</v>
      </c>
    </row>
    <row r="151" spans="7:8" x14ac:dyDescent="0.2">
      <c r="G151" s="166" t="s">
        <v>564</v>
      </c>
      <c r="H151" s="98">
        <v>0</v>
      </c>
    </row>
    <row r="152" spans="7:8" x14ac:dyDescent="0.2">
      <c r="G152" s="166" t="s">
        <v>698</v>
      </c>
      <c r="H152" s="98">
        <v>0</v>
      </c>
    </row>
    <row r="153" spans="7:8" x14ac:dyDescent="0.2">
      <c r="G153" s="166" t="s">
        <v>574</v>
      </c>
      <c r="H153" s="98">
        <v>0</v>
      </c>
    </row>
    <row r="154" spans="7:8" x14ac:dyDescent="0.2">
      <c r="G154" s="166" t="s">
        <v>699</v>
      </c>
      <c r="H154" s="98">
        <v>0</v>
      </c>
    </row>
    <row r="155" spans="7:8" x14ac:dyDescent="0.2">
      <c r="G155" s="166" t="s">
        <v>700</v>
      </c>
      <c r="H155" s="98">
        <v>0</v>
      </c>
    </row>
    <row r="156" spans="7:8" x14ac:dyDescent="0.2">
      <c r="G156" s="166" t="s">
        <v>701</v>
      </c>
      <c r="H156" s="98">
        <v>0</v>
      </c>
    </row>
    <row r="157" spans="7:8" x14ac:dyDescent="0.2">
      <c r="G157" s="166" t="s">
        <v>702</v>
      </c>
      <c r="H157" s="98">
        <v>0</v>
      </c>
    </row>
    <row r="158" spans="7:8" x14ac:dyDescent="0.2">
      <c r="G158" s="166" t="s">
        <v>703</v>
      </c>
      <c r="H158" s="98">
        <v>0</v>
      </c>
    </row>
    <row r="159" spans="7:8" x14ac:dyDescent="0.2">
      <c r="G159" s="166" t="s">
        <v>575</v>
      </c>
      <c r="H159" s="98">
        <v>0</v>
      </c>
    </row>
    <row r="160" spans="7:8" x14ac:dyDescent="0.2">
      <c r="G160" s="166" t="s">
        <v>704</v>
      </c>
      <c r="H160" s="98">
        <v>0</v>
      </c>
    </row>
    <row r="161" spans="7:8" x14ac:dyDescent="0.2">
      <c r="G161" s="166" t="s">
        <v>705</v>
      </c>
      <c r="H161" s="98">
        <v>0</v>
      </c>
    </row>
    <row r="162" spans="7:8" x14ac:dyDescent="0.2">
      <c r="G162" s="166" t="s">
        <v>706</v>
      </c>
      <c r="H162" s="98">
        <v>0</v>
      </c>
    </row>
    <row r="163" spans="7:8" x14ac:dyDescent="0.2">
      <c r="G163" s="166" t="s">
        <v>707</v>
      </c>
      <c r="H163" s="98">
        <v>0</v>
      </c>
    </row>
    <row r="164" spans="7:8" x14ac:dyDescent="0.2">
      <c r="G164" s="166" t="s">
        <v>708</v>
      </c>
      <c r="H164" s="98">
        <v>0</v>
      </c>
    </row>
    <row r="165" spans="7:8" x14ac:dyDescent="0.2">
      <c r="G165" s="166" t="s">
        <v>709</v>
      </c>
      <c r="H165" s="98">
        <v>0</v>
      </c>
    </row>
    <row r="166" spans="7:8" x14ac:dyDescent="0.2">
      <c r="G166" s="166" t="s">
        <v>710</v>
      </c>
      <c r="H166" s="98">
        <v>0</v>
      </c>
    </row>
    <row r="167" spans="7:8" x14ac:dyDescent="0.2">
      <c r="G167" s="166" t="s">
        <v>523</v>
      </c>
      <c r="H167" s="98">
        <v>0</v>
      </c>
    </row>
    <row r="168" spans="7:8" x14ac:dyDescent="0.2">
      <c r="G168" s="166" t="s">
        <v>711</v>
      </c>
      <c r="H168" s="98">
        <v>0</v>
      </c>
    </row>
    <row r="169" spans="7:8" x14ac:dyDescent="0.2">
      <c r="G169" s="166" t="s">
        <v>712</v>
      </c>
      <c r="H169" s="98">
        <v>0</v>
      </c>
    </row>
    <row r="170" spans="7:8" x14ac:dyDescent="0.2">
      <c r="G170" s="166" t="s">
        <v>524</v>
      </c>
      <c r="H170" s="98">
        <v>0</v>
      </c>
    </row>
    <row r="171" spans="7:8" x14ac:dyDescent="0.2">
      <c r="G171" s="166" t="s">
        <v>511</v>
      </c>
      <c r="H171" s="98">
        <v>0</v>
      </c>
    </row>
    <row r="172" spans="7:8" x14ac:dyDescent="0.2">
      <c r="G172" s="166" t="s">
        <v>713</v>
      </c>
      <c r="H172" s="98">
        <v>0</v>
      </c>
    </row>
    <row r="173" spans="7:8" x14ac:dyDescent="0.2">
      <c r="G173" s="166" t="s">
        <v>525</v>
      </c>
      <c r="H173" s="98">
        <v>0</v>
      </c>
    </row>
    <row r="174" spans="7:8" x14ac:dyDescent="0.2">
      <c r="G174" s="166" t="s">
        <v>526</v>
      </c>
      <c r="H174" s="98">
        <v>0</v>
      </c>
    </row>
    <row r="175" spans="7:8" x14ac:dyDescent="0.2">
      <c r="G175" s="166" t="s">
        <v>527</v>
      </c>
      <c r="H175" s="98">
        <v>0</v>
      </c>
    </row>
    <row r="176" spans="7:8" x14ac:dyDescent="0.2">
      <c r="G176" s="166" t="s">
        <v>528</v>
      </c>
      <c r="H176" s="98">
        <v>0</v>
      </c>
    </row>
    <row r="177" spans="7:8" x14ac:dyDescent="0.2">
      <c r="G177" s="166" t="s">
        <v>529</v>
      </c>
      <c r="H177" s="98">
        <v>0</v>
      </c>
    </row>
    <row r="178" spans="7:8" x14ac:dyDescent="0.2">
      <c r="G178" s="166" t="s">
        <v>593</v>
      </c>
      <c r="H178" s="98">
        <v>0</v>
      </c>
    </row>
    <row r="179" spans="7:8" x14ac:dyDescent="0.2">
      <c r="G179" s="166" t="s">
        <v>530</v>
      </c>
      <c r="H179" s="98">
        <v>0</v>
      </c>
    </row>
    <row r="180" spans="7:8" x14ac:dyDescent="0.2">
      <c r="G180" s="166" t="s">
        <v>531</v>
      </c>
      <c r="H180" s="98">
        <v>0</v>
      </c>
    </row>
    <row r="181" spans="7:8" x14ac:dyDescent="0.2">
      <c r="G181" s="166" t="s">
        <v>532</v>
      </c>
      <c r="H181" s="98">
        <v>0</v>
      </c>
    </row>
    <row r="182" spans="7:8" x14ac:dyDescent="0.2">
      <c r="G182" s="166" t="s">
        <v>533</v>
      </c>
      <c r="H182" s="98">
        <v>0</v>
      </c>
    </row>
    <row r="183" spans="7:8" x14ac:dyDescent="0.2">
      <c r="G183" s="166" t="s">
        <v>534</v>
      </c>
      <c r="H183" s="98">
        <v>0</v>
      </c>
    </row>
    <row r="184" spans="7:8" x14ac:dyDescent="0.2">
      <c r="G184" s="166" t="s">
        <v>518</v>
      </c>
      <c r="H184" s="98">
        <v>0</v>
      </c>
    </row>
    <row r="185" spans="7:8" x14ac:dyDescent="0.2">
      <c r="G185" s="166" t="s">
        <v>714</v>
      </c>
      <c r="H185" s="98">
        <v>0</v>
      </c>
    </row>
    <row r="186" spans="7:8" x14ac:dyDescent="0.2">
      <c r="G186" s="166" t="s">
        <v>535</v>
      </c>
      <c r="H186" s="98">
        <v>0</v>
      </c>
    </row>
    <row r="187" spans="7:8" x14ac:dyDescent="0.2">
      <c r="G187" s="166" t="s">
        <v>536</v>
      </c>
      <c r="H187" s="98">
        <v>0</v>
      </c>
    </row>
    <row r="188" spans="7:8" x14ac:dyDescent="0.2">
      <c r="G188" s="166" t="s">
        <v>537</v>
      </c>
      <c r="H188" s="98">
        <v>0</v>
      </c>
    </row>
    <row r="189" spans="7:8" x14ac:dyDescent="0.2">
      <c r="G189" s="166" t="s">
        <v>538</v>
      </c>
      <c r="H189" s="98">
        <v>0</v>
      </c>
    </row>
    <row r="190" spans="7:8" x14ac:dyDescent="0.2">
      <c r="G190" s="166" t="s">
        <v>539</v>
      </c>
      <c r="H190" s="98">
        <v>0</v>
      </c>
    </row>
    <row r="191" spans="7:8" x14ac:dyDescent="0.2">
      <c r="G191" s="166" t="s">
        <v>540</v>
      </c>
      <c r="H191" s="98">
        <v>0</v>
      </c>
    </row>
    <row r="192" spans="7:8" x14ac:dyDescent="0.2">
      <c r="G192" s="166" t="s">
        <v>565</v>
      </c>
      <c r="H192" s="98">
        <v>0</v>
      </c>
    </row>
    <row r="193" spans="7:8" x14ac:dyDescent="0.2">
      <c r="G193" s="166" t="s">
        <v>541</v>
      </c>
      <c r="H193" s="98">
        <v>0</v>
      </c>
    </row>
    <row r="194" spans="7:8" x14ac:dyDescent="0.2">
      <c r="G194" s="166" t="s">
        <v>542</v>
      </c>
      <c r="H194" s="98">
        <v>0</v>
      </c>
    </row>
    <row r="195" spans="7:8" x14ac:dyDescent="0.2">
      <c r="G195" s="166" t="s">
        <v>543</v>
      </c>
      <c r="H195" s="98">
        <v>0</v>
      </c>
    </row>
    <row r="196" spans="7:8" x14ac:dyDescent="0.2">
      <c r="G196" s="166" t="s">
        <v>544</v>
      </c>
      <c r="H196" s="98">
        <v>0</v>
      </c>
    </row>
    <row r="197" spans="7:8" x14ac:dyDescent="0.2">
      <c r="G197" s="166" t="s">
        <v>545</v>
      </c>
      <c r="H197" s="98">
        <v>0</v>
      </c>
    </row>
    <row r="198" spans="7:8" x14ac:dyDescent="0.2">
      <c r="G198" s="166" t="s">
        <v>546</v>
      </c>
      <c r="H198" s="98">
        <v>0</v>
      </c>
    </row>
    <row r="199" spans="7:8" x14ac:dyDescent="0.2">
      <c r="G199" s="166" t="s">
        <v>547</v>
      </c>
      <c r="H199" s="98">
        <v>0</v>
      </c>
    </row>
    <row r="200" spans="7:8" x14ac:dyDescent="0.2">
      <c r="G200" s="166" t="s">
        <v>715</v>
      </c>
      <c r="H200" s="98">
        <v>0</v>
      </c>
    </row>
    <row r="201" spans="7:8" x14ac:dyDescent="0.2">
      <c r="G201" s="166" t="s">
        <v>576</v>
      </c>
      <c r="H201" s="98">
        <v>0</v>
      </c>
    </row>
    <row r="202" spans="7:8" x14ac:dyDescent="0.2">
      <c r="G202" s="166" t="s">
        <v>577</v>
      </c>
      <c r="H202" s="98">
        <v>0</v>
      </c>
    </row>
    <row r="203" spans="7:8" x14ac:dyDescent="0.2">
      <c r="G203" s="166" t="s">
        <v>578</v>
      </c>
      <c r="H203" s="98">
        <v>0</v>
      </c>
    </row>
    <row r="204" spans="7:8" x14ac:dyDescent="0.2">
      <c r="G204" s="166" t="s">
        <v>519</v>
      </c>
      <c r="H204" s="98">
        <v>0</v>
      </c>
    </row>
    <row r="205" spans="7:8" x14ac:dyDescent="0.2">
      <c r="G205" s="166" t="s">
        <v>548</v>
      </c>
      <c r="H205" s="98">
        <v>0</v>
      </c>
    </row>
    <row r="206" spans="7:8" x14ac:dyDescent="0.2">
      <c r="G206" s="166" t="s">
        <v>585</v>
      </c>
      <c r="H206" s="98">
        <v>0</v>
      </c>
    </row>
    <row r="207" spans="7:8" x14ac:dyDescent="0.2">
      <c r="G207" s="166" t="s">
        <v>587</v>
      </c>
      <c r="H207" s="98">
        <v>0</v>
      </c>
    </row>
    <row r="208" spans="7:8" x14ac:dyDescent="0.2">
      <c r="G208" s="166" t="s">
        <v>716</v>
      </c>
      <c r="H208" s="98">
        <v>0</v>
      </c>
    </row>
    <row r="209" spans="7:8" x14ac:dyDescent="0.2">
      <c r="G209" s="166" t="s">
        <v>512</v>
      </c>
      <c r="H209" s="98">
        <v>0</v>
      </c>
    </row>
    <row r="210" spans="7:8" x14ac:dyDescent="0.2">
      <c r="G210" s="166" t="s">
        <v>586</v>
      </c>
      <c r="H210" s="98">
        <v>0</v>
      </c>
    </row>
    <row r="211" spans="7:8" x14ac:dyDescent="0.2">
      <c r="G211" s="166" t="s">
        <v>579</v>
      </c>
      <c r="H211" s="98">
        <v>0</v>
      </c>
    </row>
    <row r="212" spans="7:8" x14ac:dyDescent="0.2">
      <c r="G212" s="166" t="s">
        <v>580</v>
      </c>
      <c r="H212" s="98">
        <v>0</v>
      </c>
    </row>
    <row r="213" spans="7:8" x14ac:dyDescent="0.2">
      <c r="G213" s="166" t="s">
        <v>581</v>
      </c>
      <c r="H213" s="98">
        <v>0</v>
      </c>
    </row>
    <row r="214" spans="7:8" x14ac:dyDescent="0.2">
      <c r="G214" s="166" t="s">
        <v>513</v>
      </c>
      <c r="H214" s="98">
        <v>0</v>
      </c>
    </row>
    <row r="215" spans="7:8" x14ac:dyDescent="0.2">
      <c r="G215" s="166" t="s">
        <v>549</v>
      </c>
      <c r="H215" s="98">
        <v>0</v>
      </c>
    </row>
    <row r="216" spans="7:8" ht="15" thickBot="1" x14ac:dyDescent="0.25">
      <c r="G216" s="166" t="s">
        <v>588</v>
      </c>
      <c r="H216" s="98">
        <v>0</v>
      </c>
    </row>
    <row r="217" spans="7:8" ht="15" thickBot="1" x14ac:dyDescent="0.25">
      <c r="G217" s="104" t="s">
        <v>167</v>
      </c>
      <c r="H217" s="105">
        <v>52</v>
      </c>
    </row>
  </sheetData>
  <pageMargins left="0.7" right="0.7" top="0.75" bottom="0.75" header="0.3" footer="0.3"/>
  <drawing r:id="rId4"/>
  <extLst>
    <ext xmlns:x15="http://schemas.microsoft.com/office/spreadsheetml/2010/11/main" uri="{7E03D99C-DC04-49d9-9315-930204A7B6E9}">
      <x15:timelineRefs>
        <x15:timelineRef r:id="rId5"/>
      </x15:timelineRef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T42"/>
  <sheetViews>
    <sheetView workbookViewId="0">
      <selection activeCell="E4" sqref="E4"/>
    </sheetView>
  </sheetViews>
  <sheetFormatPr baseColWidth="10" defaultRowHeight="14.25" x14ac:dyDescent="0.2"/>
  <cols>
    <col min="1" max="1" width="15" bestFit="1" customWidth="1"/>
    <col min="2" max="2" width="3.875" bestFit="1" customWidth="1"/>
    <col min="3" max="3" width="5" customWidth="1"/>
    <col min="4" max="4" width="15" bestFit="1" customWidth="1"/>
    <col min="5" max="5" width="22.75" bestFit="1" customWidth="1"/>
    <col min="6" max="6" width="12.375" bestFit="1" customWidth="1"/>
    <col min="7" max="7" width="13.5" bestFit="1" customWidth="1"/>
    <col min="8" max="8" width="5.125" customWidth="1"/>
    <col min="9" max="9" width="25.125" bestFit="1" customWidth="1"/>
    <col min="10" max="10" width="22.75" bestFit="1" customWidth="1"/>
    <col min="11" max="11" width="7.75" bestFit="1" customWidth="1"/>
    <col min="12" max="12" width="10" bestFit="1" customWidth="1"/>
    <col min="13" max="13" width="8.75" bestFit="1" customWidth="1"/>
    <col min="14" max="14" width="11.875" bestFit="1" customWidth="1"/>
    <col min="15" max="15" width="13.125" bestFit="1" customWidth="1"/>
    <col min="16" max="16" width="16.375" bestFit="1" customWidth="1"/>
    <col min="17" max="17" width="6.25" bestFit="1" customWidth="1"/>
    <col min="18" max="18" width="7.75" bestFit="1" customWidth="1"/>
    <col min="19" max="19" width="9.25" bestFit="1" customWidth="1"/>
    <col min="20" max="20" width="12.75" bestFit="1" customWidth="1"/>
    <col min="21" max="21" width="7.75" bestFit="1" customWidth="1"/>
    <col min="22" max="22" width="9.25" bestFit="1" customWidth="1"/>
    <col min="23" max="23" width="12.75" bestFit="1" customWidth="1"/>
    <col min="24" max="25" width="5.5" customWidth="1"/>
    <col min="26" max="26" width="8.625" customWidth="1"/>
    <col min="27" max="27" width="12.125" bestFit="1" customWidth="1"/>
  </cols>
  <sheetData>
    <row r="1" spans="1:14" x14ac:dyDescent="0.2">
      <c r="A1" s="6" t="s">
        <v>41</v>
      </c>
      <c r="B1" s="7">
        <v>1</v>
      </c>
      <c r="D1" s="6" t="s">
        <v>41</v>
      </c>
      <c r="E1" s="7">
        <v>1</v>
      </c>
      <c r="I1" s="6" t="s">
        <v>41</v>
      </c>
      <c r="J1" s="7">
        <v>1</v>
      </c>
    </row>
    <row r="3" spans="1:14" x14ac:dyDescent="0.2">
      <c r="A3" t="s">
        <v>169</v>
      </c>
      <c r="E3" s="6" t="s">
        <v>166</v>
      </c>
      <c r="J3" s="6" t="s">
        <v>166</v>
      </c>
    </row>
    <row r="4" spans="1:14" x14ac:dyDescent="0.2">
      <c r="A4" s="5">
        <v>52</v>
      </c>
      <c r="E4" t="s">
        <v>5</v>
      </c>
      <c r="F4" t="s">
        <v>9</v>
      </c>
      <c r="G4" t="s">
        <v>167</v>
      </c>
      <c r="J4" t="s">
        <v>6</v>
      </c>
      <c r="K4" t="s">
        <v>10</v>
      </c>
      <c r="L4" t="s">
        <v>13</v>
      </c>
      <c r="M4" t="s">
        <v>17</v>
      </c>
      <c r="N4" t="s">
        <v>167</v>
      </c>
    </row>
    <row r="5" spans="1:14" x14ac:dyDescent="0.2">
      <c r="D5" t="s">
        <v>169</v>
      </c>
      <c r="E5" s="5">
        <v>39</v>
      </c>
      <c r="F5" s="5">
        <v>13</v>
      </c>
      <c r="G5" s="5">
        <v>52</v>
      </c>
      <c r="I5" t="s">
        <v>169</v>
      </c>
      <c r="J5" s="5">
        <v>3</v>
      </c>
      <c r="K5" s="5">
        <v>3</v>
      </c>
      <c r="L5" s="5">
        <v>2</v>
      </c>
      <c r="M5" s="5">
        <v>44</v>
      </c>
      <c r="N5" s="5">
        <v>52</v>
      </c>
    </row>
    <row r="6" spans="1:14" x14ac:dyDescent="0.2">
      <c r="A6" s="6" t="s">
        <v>41</v>
      </c>
      <c r="B6" s="7">
        <v>1</v>
      </c>
    </row>
    <row r="8" spans="1:14" x14ac:dyDescent="0.2">
      <c r="A8" t="s">
        <v>264</v>
      </c>
      <c r="D8" s="6" t="s">
        <v>41</v>
      </c>
      <c r="E8" s="7">
        <v>1</v>
      </c>
      <c r="I8" s="6" t="s">
        <v>41</v>
      </c>
      <c r="J8" s="7">
        <v>1</v>
      </c>
    </row>
    <row r="9" spans="1:14" x14ac:dyDescent="0.2">
      <c r="A9" s="5">
        <v>33.47747412008281</v>
      </c>
    </row>
    <row r="10" spans="1:14" x14ac:dyDescent="0.2">
      <c r="E10" s="6" t="s">
        <v>166</v>
      </c>
      <c r="J10" s="6" t="s">
        <v>166</v>
      </c>
    </row>
    <row r="11" spans="1:14" x14ac:dyDescent="0.2">
      <c r="E11" t="s">
        <v>5</v>
      </c>
      <c r="F11" t="s">
        <v>9</v>
      </c>
      <c r="G11" t="s">
        <v>167</v>
      </c>
      <c r="J11" t="s">
        <v>6</v>
      </c>
      <c r="K11" t="s">
        <v>10</v>
      </c>
      <c r="L11" t="s">
        <v>13</v>
      </c>
      <c r="M11" t="s">
        <v>17</v>
      </c>
      <c r="N11" t="s">
        <v>167</v>
      </c>
    </row>
    <row r="12" spans="1:14" x14ac:dyDescent="0.2">
      <c r="D12" t="s">
        <v>264</v>
      </c>
      <c r="E12" s="5">
        <v>25.286997929606628</v>
      </c>
      <c r="F12" s="5">
        <v>8.1904761904761898</v>
      </c>
      <c r="G12" s="5">
        <v>33.477474120082817</v>
      </c>
      <c r="I12" t="s">
        <v>264</v>
      </c>
      <c r="J12" s="5">
        <v>9.5238095238095233E-2</v>
      </c>
      <c r="K12" s="5">
        <v>0.14285714285714285</v>
      </c>
      <c r="L12" s="5">
        <v>2</v>
      </c>
      <c r="M12" s="5">
        <v>31.239378881987577</v>
      </c>
      <c r="N12" s="5">
        <v>33.477474120082817</v>
      </c>
    </row>
    <row r="15" spans="1:14" x14ac:dyDescent="0.2">
      <c r="I15" s="6" t="s">
        <v>41</v>
      </c>
      <c r="J15" s="7">
        <v>1</v>
      </c>
    </row>
    <row r="17" spans="9:20" x14ac:dyDescent="0.2">
      <c r="J17" s="6" t="s">
        <v>166</v>
      </c>
    </row>
    <row r="18" spans="9:20" x14ac:dyDescent="0.2">
      <c r="J18" t="s">
        <v>6</v>
      </c>
      <c r="L18" t="s">
        <v>265</v>
      </c>
      <c r="M18" t="s">
        <v>10</v>
      </c>
      <c r="N18" t="s">
        <v>266</v>
      </c>
      <c r="O18" t="s">
        <v>13</v>
      </c>
      <c r="P18" t="s">
        <v>267</v>
      </c>
      <c r="Q18" t="s">
        <v>17</v>
      </c>
      <c r="S18" t="s">
        <v>268</v>
      </c>
      <c r="T18" t="s">
        <v>167</v>
      </c>
    </row>
    <row r="19" spans="9:20" x14ac:dyDescent="0.2">
      <c r="J19" t="s">
        <v>5</v>
      </c>
      <c r="K19" t="s">
        <v>9</v>
      </c>
      <c r="M19" t="s">
        <v>5</v>
      </c>
      <c r="O19" t="s">
        <v>5</v>
      </c>
      <c r="Q19" t="s">
        <v>5</v>
      </c>
      <c r="R19" t="s">
        <v>9</v>
      </c>
    </row>
    <row r="20" spans="9:20" x14ac:dyDescent="0.2">
      <c r="I20" t="s">
        <v>269</v>
      </c>
      <c r="J20" s="5">
        <v>1</v>
      </c>
      <c r="K20" s="5">
        <v>2</v>
      </c>
      <c r="L20" s="5">
        <v>3</v>
      </c>
      <c r="M20" s="5">
        <v>3</v>
      </c>
      <c r="N20" s="5">
        <v>3</v>
      </c>
      <c r="O20" s="5">
        <v>2</v>
      </c>
      <c r="P20" s="5">
        <v>2</v>
      </c>
      <c r="Q20" s="5">
        <v>33</v>
      </c>
      <c r="R20" s="5">
        <v>11</v>
      </c>
      <c r="S20" s="5">
        <v>44</v>
      </c>
      <c r="T20" s="5">
        <v>52</v>
      </c>
    </row>
    <row r="22" spans="9:20" x14ac:dyDescent="0.2">
      <c r="I22" s="6" t="s">
        <v>41</v>
      </c>
      <c r="J22" s="7">
        <v>1</v>
      </c>
    </row>
    <row r="24" spans="9:20" x14ac:dyDescent="0.2">
      <c r="J24" s="6" t="s">
        <v>166</v>
      </c>
    </row>
    <row r="25" spans="9:20" x14ac:dyDescent="0.2">
      <c r="J25" t="s">
        <v>6</v>
      </c>
      <c r="L25" t="s">
        <v>265</v>
      </c>
      <c r="M25" t="s">
        <v>10</v>
      </c>
      <c r="N25" t="s">
        <v>266</v>
      </c>
      <c r="O25" t="s">
        <v>13</v>
      </c>
      <c r="P25" t="s">
        <v>267</v>
      </c>
      <c r="Q25" t="s">
        <v>17</v>
      </c>
      <c r="S25" t="s">
        <v>268</v>
      </c>
      <c r="T25" t="s">
        <v>167</v>
      </c>
    </row>
    <row r="26" spans="9:20" x14ac:dyDescent="0.2">
      <c r="J26" t="s">
        <v>5</v>
      </c>
      <c r="K26" t="s">
        <v>9</v>
      </c>
      <c r="M26" t="s">
        <v>5</v>
      </c>
      <c r="O26" t="s">
        <v>5</v>
      </c>
      <c r="Q26" t="s">
        <v>5</v>
      </c>
      <c r="R26" t="s">
        <v>9</v>
      </c>
    </row>
    <row r="27" spans="9:20" x14ac:dyDescent="0.2">
      <c r="I27" t="s">
        <v>269</v>
      </c>
      <c r="J27" s="45">
        <v>1.9230769230769232E-2</v>
      </c>
      <c r="K27" s="45">
        <v>3.8461538461538464E-2</v>
      </c>
      <c r="L27" s="45">
        <v>5.7692307692307696E-2</v>
      </c>
      <c r="M27" s="45">
        <v>5.7692307692307696E-2</v>
      </c>
      <c r="N27" s="45">
        <v>5.7692307692307696E-2</v>
      </c>
      <c r="O27" s="45">
        <v>3.8461538461538464E-2</v>
      </c>
      <c r="P27" s="45">
        <v>3.8461538461538464E-2</v>
      </c>
      <c r="Q27" s="45">
        <v>0.63461538461538458</v>
      </c>
      <c r="R27" s="45">
        <v>0.21153846153846154</v>
      </c>
      <c r="S27" s="45">
        <v>0.84615384615384615</v>
      </c>
      <c r="T27" s="45">
        <v>1</v>
      </c>
    </row>
    <row r="30" spans="9:20" x14ac:dyDescent="0.2">
      <c r="I30" s="6" t="s">
        <v>41</v>
      </c>
      <c r="J30" s="7">
        <v>1</v>
      </c>
    </row>
    <row r="32" spans="9:20" x14ac:dyDescent="0.2">
      <c r="J32" s="6" t="s">
        <v>166</v>
      </c>
    </row>
    <row r="33" spans="9:20" x14ac:dyDescent="0.2">
      <c r="J33" t="s">
        <v>6</v>
      </c>
      <c r="L33" t="s">
        <v>265</v>
      </c>
      <c r="M33" t="s">
        <v>10</v>
      </c>
      <c r="N33" t="s">
        <v>266</v>
      </c>
      <c r="O33" t="s">
        <v>13</v>
      </c>
      <c r="P33" t="s">
        <v>267</v>
      </c>
      <c r="Q33" t="s">
        <v>17</v>
      </c>
      <c r="S33" t="s">
        <v>268</v>
      </c>
      <c r="T33" t="s">
        <v>167</v>
      </c>
    </row>
    <row r="34" spans="9:20" x14ac:dyDescent="0.2">
      <c r="J34" t="s">
        <v>5</v>
      </c>
      <c r="K34" t="s">
        <v>9</v>
      </c>
      <c r="M34" t="s">
        <v>5</v>
      </c>
      <c r="O34" t="s">
        <v>5</v>
      </c>
      <c r="Q34" t="s">
        <v>5</v>
      </c>
      <c r="R34" t="s">
        <v>9</v>
      </c>
    </row>
    <row r="35" spans="9:20" x14ac:dyDescent="0.2">
      <c r="I35" t="s">
        <v>264</v>
      </c>
      <c r="J35" s="5">
        <v>4.7619047619047616E-2</v>
      </c>
      <c r="K35" s="5">
        <v>4.7619047619047616E-2</v>
      </c>
      <c r="L35" s="5">
        <v>9.5238095238095233E-2</v>
      </c>
      <c r="M35" s="5">
        <v>0.14285714285714285</v>
      </c>
      <c r="N35" s="5">
        <v>0.14285714285714285</v>
      </c>
      <c r="O35" s="5">
        <v>2</v>
      </c>
      <c r="P35" s="5">
        <v>2</v>
      </c>
      <c r="Q35" s="5">
        <v>23.096521739130438</v>
      </c>
      <c r="R35" s="5">
        <v>8.1428571428571423</v>
      </c>
      <c r="S35" s="5">
        <v>31.23937888198758</v>
      </c>
      <c r="T35" s="5">
        <v>33.477474120082817</v>
      </c>
    </row>
    <row r="37" spans="9:20" x14ac:dyDescent="0.2">
      <c r="I37" s="6" t="s">
        <v>41</v>
      </c>
      <c r="J37" s="7">
        <v>1</v>
      </c>
    </row>
    <row r="39" spans="9:20" x14ac:dyDescent="0.2">
      <c r="J39" s="6" t="s">
        <v>166</v>
      </c>
    </row>
    <row r="40" spans="9:20" x14ac:dyDescent="0.2">
      <c r="J40" t="s">
        <v>6</v>
      </c>
      <c r="L40" t="s">
        <v>265</v>
      </c>
      <c r="M40" t="s">
        <v>10</v>
      </c>
      <c r="N40" t="s">
        <v>266</v>
      </c>
      <c r="O40" t="s">
        <v>13</v>
      </c>
      <c r="P40" t="s">
        <v>267</v>
      </c>
      <c r="Q40" t="s">
        <v>17</v>
      </c>
      <c r="S40" t="s">
        <v>268</v>
      </c>
      <c r="T40" t="s">
        <v>167</v>
      </c>
    </row>
    <row r="41" spans="9:20" x14ac:dyDescent="0.2">
      <c r="J41" t="s">
        <v>5</v>
      </c>
      <c r="K41" t="s">
        <v>9</v>
      </c>
      <c r="M41" t="s">
        <v>5</v>
      </c>
      <c r="O41" t="s">
        <v>5</v>
      </c>
      <c r="Q41" t="s">
        <v>5</v>
      </c>
      <c r="R41" t="s">
        <v>9</v>
      </c>
    </row>
    <row r="42" spans="9:20" x14ac:dyDescent="0.2">
      <c r="I42" t="s">
        <v>264</v>
      </c>
      <c r="J42" s="45">
        <v>1.4224205639959378E-3</v>
      </c>
      <c r="K42" s="45">
        <v>1.4224205639959378E-3</v>
      </c>
      <c r="L42" s="45">
        <v>2.8448411279918756E-3</v>
      </c>
      <c r="M42" s="45">
        <v>4.2672616919878139E-3</v>
      </c>
      <c r="N42" s="45">
        <v>4.2672616919878139E-3</v>
      </c>
      <c r="O42" s="45">
        <v>5.9741663687829398E-2</v>
      </c>
      <c r="P42" s="45">
        <v>5.9741663687829398E-2</v>
      </c>
      <c r="Q42" s="45">
        <v>0.68991231704888556</v>
      </c>
      <c r="R42" s="45">
        <v>0.24323391644330539</v>
      </c>
      <c r="S42" s="45">
        <v>0.93314623349219095</v>
      </c>
      <c r="T42" s="45">
        <v>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A1:L57"/>
  <sheetViews>
    <sheetView workbookViewId="0">
      <selection activeCell="H5" sqref="H5"/>
    </sheetView>
  </sheetViews>
  <sheetFormatPr baseColWidth="10" defaultRowHeight="14.25" x14ac:dyDescent="0.2"/>
  <cols>
    <col min="1" max="1" width="14.375" bestFit="1" customWidth="1"/>
    <col min="2" max="2" width="8.5" bestFit="1" customWidth="1"/>
    <col min="4" max="4" width="18.875" bestFit="1" customWidth="1"/>
    <col min="5" max="5" width="8.125" bestFit="1" customWidth="1"/>
    <col min="6" max="6" width="6.5" bestFit="1" customWidth="1"/>
    <col min="8" max="8" width="25" bestFit="1" customWidth="1"/>
    <col min="9" max="9" width="12.25" bestFit="1" customWidth="1"/>
    <col min="10" max="10" width="6.875" bestFit="1" customWidth="1"/>
    <col min="11" max="11" width="11.25" bestFit="1" customWidth="1"/>
    <col min="12" max="13" width="4.25" bestFit="1" customWidth="1"/>
    <col min="14" max="14" width="12.125" customWidth="1"/>
    <col min="15" max="15" width="3.5" customWidth="1"/>
    <col min="16" max="16" width="4.625" customWidth="1"/>
    <col min="17" max="17" width="4.25" customWidth="1"/>
    <col min="18" max="18" width="3.25" customWidth="1"/>
    <col min="19" max="20" width="3.75" customWidth="1"/>
    <col min="21" max="21" width="12.125" bestFit="1" customWidth="1"/>
    <col min="22" max="25" width="12.25" bestFit="1" customWidth="1"/>
    <col min="26" max="26" width="5.125" bestFit="1" customWidth="1"/>
    <col min="27" max="27" width="12.25" bestFit="1" customWidth="1"/>
    <col min="28" max="28" width="4.25" bestFit="1" customWidth="1"/>
    <col min="29" max="32" width="12.25" bestFit="1" customWidth="1"/>
    <col min="33" max="33" width="3.75" bestFit="1" customWidth="1"/>
    <col min="34" max="34" width="12.25" bestFit="1" customWidth="1"/>
    <col min="35" max="35" width="4.25" bestFit="1" customWidth="1"/>
    <col min="36" max="38" width="12.25" bestFit="1" customWidth="1"/>
    <col min="39" max="39" width="3.75" bestFit="1" customWidth="1"/>
    <col min="40" max="43" width="12.25" bestFit="1" customWidth="1"/>
    <col min="44" max="45" width="3.75" bestFit="1" customWidth="1"/>
    <col min="46" max="46" width="12.125" bestFit="1" customWidth="1"/>
    <col min="47" max="60" width="11.5" bestFit="1" customWidth="1"/>
    <col min="61" max="61" width="12.125" bestFit="1" customWidth="1"/>
  </cols>
  <sheetData>
    <row r="1" spans="1:12" ht="15" thickBot="1" x14ac:dyDescent="0.25">
      <c r="A1" s="95" t="s">
        <v>41</v>
      </c>
      <c r="B1" s="96">
        <v>1</v>
      </c>
      <c r="D1" s="82" t="s">
        <v>41</v>
      </c>
      <c r="E1" s="167">
        <v>1</v>
      </c>
      <c r="H1" s="6" t="s">
        <v>41</v>
      </c>
      <c r="I1" s="7">
        <v>1</v>
      </c>
    </row>
    <row r="2" spans="1:12" ht="15" thickBot="1" x14ac:dyDescent="0.25"/>
    <row r="3" spans="1:12" ht="15" thickBot="1" x14ac:dyDescent="0.25">
      <c r="A3" s="99" t="s">
        <v>293</v>
      </c>
      <c r="B3" s="100" t="s">
        <v>294</v>
      </c>
      <c r="D3" s="82" t="s">
        <v>4</v>
      </c>
      <c r="E3" s="64" t="s">
        <v>271</v>
      </c>
      <c r="F3" s="64" t="s">
        <v>270</v>
      </c>
      <c r="H3" s="6" t="s">
        <v>272</v>
      </c>
      <c r="I3" s="6" t="s">
        <v>273</v>
      </c>
    </row>
    <row r="4" spans="1:12" x14ac:dyDescent="0.2">
      <c r="A4" s="101">
        <v>170</v>
      </c>
      <c r="B4" s="97">
        <v>18</v>
      </c>
      <c r="D4" s="167" t="s">
        <v>8</v>
      </c>
      <c r="E4" s="86">
        <v>8</v>
      </c>
      <c r="F4" s="25">
        <v>7.0476190476190474</v>
      </c>
      <c r="H4" s="83" t="s">
        <v>4</v>
      </c>
      <c r="I4" s="64" t="s">
        <v>6</v>
      </c>
      <c r="J4" s="64" t="s">
        <v>10</v>
      </c>
      <c r="K4" s="64" t="s">
        <v>13</v>
      </c>
      <c r="L4" s="64" t="s">
        <v>17</v>
      </c>
    </row>
    <row r="5" spans="1:12" x14ac:dyDescent="0.2">
      <c r="A5" s="102">
        <v>190</v>
      </c>
      <c r="B5" s="98">
        <v>2</v>
      </c>
      <c r="D5" s="167" t="s">
        <v>12</v>
      </c>
      <c r="E5" s="86">
        <v>5</v>
      </c>
      <c r="F5" s="25">
        <v>5</v>
      </c>
      <c r="H5" s="7" t="s">
        <v>550</v>
      </c>
      <c r="I5" s="81"/>
      <c r="J5" s="81"/>
      <c r="K5" s="81"/>
      <c r="L5" s="81">
        <v>1</v>
      </c>
    </row>
    <row r="6" spans="1:12" x14ac:dyDescent="0.2">
      <c r="A6" s="102">
        <v>215</v>
      </c>
      <c r="B6" s="98">
        <v>13</v>
      </c>
      <c r="D6" s="167" t="s">
        <v>19</v>
      </c>
      <c r="E6" s="86">
        <v>11</v>
      </c>
      <c r="F6" s="25">
        <v>5.6596687370600405</v>
      </c>
      <c r="H6" s="7" t="s">
        <v>553</v>
      </c>
      <c r="I6" s="81"/>
      <c r="J6" s="81"/>
      <c r="K6" s="81"/>
      <c r="L6" s="81">
        <v>1</v>
      </c>
    </row>
    <row r="7" spans="1:12" x14ac:dyDescent="0.2">
      <c r="A7" s="102">
        <v>240</v>
      </c>
      <c r="B7" s="98">
        <v>2</v>
      </c>
      <c r="D7" s="167" t="s">
        <v>22</v>
      </c>
      <c r="E7" s="86">
        <v>18</v>
      </c>
      <c r="F7" s="25">
        <v>10.532091097308488</v>
      </c>
      <c r="H7" s="7" t="s">
        <v>509</v>
      </c>
      <c r="I7" s="81"/>
      <c r="J7" s="81"/>
      <c r="K7" s="81"/>
      <c r="L7" s="81">
        <v>1</v>
      </c>
    </row>
    <row r="8" spans="1:12" x14ac:dyDescent="0.2">
      <c r="A8" s="102">
        <v>255</v>
      </c>
      <c r="B8" s="98">
        <v>3</v>
      </c>
      <c r="D8" s="167" t="s">
        <v>25</v>
      </c>
      <c r="E8" s="86">
        <v>1</v>
      </c>
      <c r="F8" s="25">
        <v>4.7619047619047616E-2</v>
      </c>
      <c r="H8" s="7" t="s">
        <v>598</v>
      </c>
      <c r="I8" s="81"/>
      <c r="J8" s="81"/>
      <c r="K8" s="81"/>
      <c r="L8" s="81">
        <v>1</v>
      </c>
    </row>
    <row r="9" spans="1:12" x14ac:dyDescent="0.2">
      <c r="A9" s="102">
        <v>270</v>
      </c>
      <c r="B9" s="98">
        <v>3</v>
      </c>
      <c r="D9" s="167" t="s">
        <v>27</v>
      </c>
      <c r="E9" s="86">
        <v>6</v>
      </c>
      <c r="F9" s="25">
        <v>2.1904761904761902</v>
      </c>
      <c r="H9" s="7" t="s">
        <v>520</v>
      </c>
      <c r="I9" s="81"/>
      <c r="J9" s="81"/>
      <c r="K9" s="81"/>
      <c r="L9" s="81">
        <v>1</v>
      </c>
    </row>
    <row r="10" spans="1:12" x14ac:dyDescent="0.2">
      <c r="A10" s="102">
        <v>285</v>
      </c>
      <c r="B10" s="98">
        <v>2</v>
      </c>
      <c r="D10" s="167" t="s">
        <v>34</v>
      </c>
      <c r="E10" s="86">
        <v>3</v>
      </c>
      <c r="F10" s="25">
        <v>3</v>
      </c>
      <c r="H10" s="7" t="s">
        <v>514</v>
      </c>
      <c r="I10" s="81"/>
      <c r="J10" s="81"/>
      <c r="K10" s="81"/>
      <c r="L10" s="81">
        <v>1</v>
      </c>
    </row>
    <row r="11" spans="1:12" x14ac:dyDescent="0.2">
      <c r="A11" s="102">
        <v>305</v>
      </c>
      <c r="B11" s="98">
        <v>4</v>
      </c>
      <c r="D11" s="167" t="s">
        <v>167</v>
      </c>
      <c r="E11" s="86">
        <v>52</v>
      </c>
      <c r="F11" s="25">
        <v>33.47747412008281</v>
      </c>
      <c r="H11" s="7" t="s">
        <v>582</v>
      </c>
      <c r="I11" s="81"/>
      <c r="J11" s="81"/>
      <c r="K11" s="81"/>
      <c r="L11" s="81">
        <v>1</v>
      </c>
    </row>
    <row r="12" spans="1:12" x14ac:dyDescent="0.2">
      <c r="A12" s="102" t="s">
        <v>29</v>
      </c>
      <c r="B12" s="98">
        <v>2</v>
      </c>
      <c r="H12" s="7" t="s">
        <v>558</v>
      </c>
      <c r="I12" s="81"/>
      <c r="J12" s="81"/>
      <c r="K12" s="81"/>
      <c r="L12" s="81">
        <v>1</v>
      </c>
    </row>
    <row r="13" spans="1:12" x14ac:dyDescent="0.2">
      <c r="A13" s="102" t="s">
        <v>37</v>
      </c>
      <c r="B13" s="98">
        <v>1</v>
      </c>
      <c r="H13" s="7" t="s">
        <v>551</v>
      </c>
      <c r="I13" s="81"/>
      <c r="J13" s="81"/>
      <c r="K13" s="81"/>
      <c r="L13" s="81">
        <v>1</v>
      </c>
    </row>
    <row r="14" spans="1:12" ht="15" thickBot="1" x14ac:dyDescent="0.25">
      <c r="A14" s="103" t="s">
        <v>38</v>
      </c>
      <c r="B14" s="98">
        <v>1</v>
      </c>
      <c r="D14" s="82" t="s">
        <v>41</v>
      </c>
      <c r="E14" s="167">
        <v>1</v>
      </c>
      <c r="H14" s="7" t="s">
        <v>589</v>
      </c>
      <c r="I14" s="81"/>
      <c r="J14" s="81"/>
      <c r="K14" s="81"/>
      <c r="L14" s="81">
        <v>1</v>
      </c>
    </row>
    <row r="15" spans="1:12" ht="15" thickBot="1" x14ac:dyDescent="0.25">
      <c r="A15" s="166" t="s">
        <v>36</v>
      </c>
      <c r="B15" s="98">
        <v>1</v>
      </c>
      <c r="H15" s="7" t="s">
        <v>559</v>
      </c>
      <c r="I15" s="81"/>
      <c r="J15" s="81"/>
      <c r="K15" s="81"/>
      <c r="L15" s="81">
        <v>1</v>
      </c>
    </row>
    <row r="16" spans="1:12" ht="15" thickBot="1" x14ac:dyDescent="0.25">
      <c r="A16" s="104" t="s">
        <v>167</v>
      </c>
      <c r="B16" s="105">
        <v>52</v>
      </c>
      <c r="D16" s="82" t="s">
        <v>292</v>
      </c>
      <c r="E16" s="64" t="s">
        <v>271</v>
      </c>
      <c r="F16" s="64" t="s">
        <v>270</v>
      </c>
      <c r="H16" s="7" t="s">
        <v>590</v>
      </c>
      <c r="I16" s="81"/>
      <c r="J16" s="81"/>
      <c r="K16" s="81"/>
      <c r="L16" s="81">
        <v>1</v>
      </c>
    </row>
    <row r="17" spans="4:12" x14ac:dyDescent="0.2">
      <c r="D17" s="167" t="s">
        <v>276</v>
      </c>
      <c r="E17" s="86">
        <v>4</v>
      </c>
      <c r="F17" s="25">
        <v>4</v>
      </c>
      <c r="H17" s="7" t="s">
        <v>591</v>
      </c>
      <c r="I17" s="81"/>
      <c r="J17" s="81"/>
      <c r="K17" s="81"/>
      <c r="L17" s="81">
        <v>1</v>
      </c>
    </row>
    <row r="18" spans="4:12" x14ac:dyDescent="0.2">
      <c r="D18" s="167" t="s">
        <v>278</v>
      </c>
      <c r="E18" s="86">
        <v>3</v>
      </c>
      <c r="F18" s="25">
        <v>3</v>
      </c>
      <c r="H18" s="7" t="s">
        <v>554</v>
      </c>
      <c r="I18" s="81"/>
      <c r="J18" s="81"/>
      <c r="K18" s="81"/>
      <c r="L18" s="81">
        <v>1</v>
      </c>
    </row>
    <row r="19" spans="4:12" x14ac:dyDescent="0.2">
      <c r="D19" s="167" t="s">
        <v>290</v>
      </c>
      <c r="E19" s="86">
        <v>3</v>
      </c>
      <c r="F19" s="25">
        <v>3</v>
      </c>
      <c r="H19" s="7" t="s">
        <v>555</v>
      </c>
      <c r="I19" s="81"/>
      <c r="J19" s="81"/>
      <c r="K19" s="81"/>
      <c r="L19" s="81">
        <v>1</v>
      </c>
    </row>
    <row r="20" spans="4:12" x14ac:dyDescent="0.2">
      <c r="D20" s="167" t="s">
        <v>287</v>
      </c>
      <c r="E20" s="86">
        <v>5</v>
      </c>
      <c r="F20" s="25">
        <v>2.7362732919254658</v>
      </c>
      <c r="H20" s="7" t="s">
        <v>615</v>
      </c>
      <c r="I20" s="81"/>
      <c r="J20" s="81"/>
      <c r="K20" s="81"/>
      <c r="L20" s="81">
        <v>1</v>
      </c>
    </row>
    <row r="21" spans="4:12" x14ac:dyDescent="0.2">
      <c r="D21" s="167" t="s">
        <v>288</v>
      </c>
      <c r="E21" s="86">
        <v>1</v>
      </c>
      <c r="F21" s="25">
        <v>1</v>
      </c>
      <c r="H21" s="7" t="s">
        <v>560</v>
      </c>
      <c r="I21" s="81"/>
      <c r="J21" s="81"/>
      <c r="K21" s="81"/>
      <c r="L21" s="81">
        <v>1</v>
      </c>
    </row>
    <row r="22" spans="4:12" x14ac:dyDescent="0.2">
      <c r="D22" s="167" t="s">
        <v>291</v>
      </c>
      <c r="E22" s="86">
        <v>5</v>
      </c>
      <c r="F22" s="25">
        <v>5</v>
      </c>
      <c r="H22" s="7" t="s">
        <v>568</v>
      </c>
      <c r="I22" s="81"/>
      <c r="J22" s="81"/>
      <c r="K22" s="81"/>
      <c r="L22" s="81">
        <v>1</v>
      </c>
    </row>
    <row r="23" spans="4:12" x14ac:dyDescent="0.2">
      <c r="D23" s="167" t="s">
        <v>289</v>
      </c>
      <c r="E23" s="86">
        <v>2</v>
      </c>
      <c r="F23" s="25">
        <v>2</v>
      </c>
      <c r="H23" s="7" t="s">
        <v>624</v>
      </c>
      <c r="I23" s="81"/>
      <c r="J23" s="81"/>
      <c r="K23" s="81"/>
      <c r="L23" s="81">
        <v>1</v>
      </c>
    </row>
    <row r="24" spans="4:12" x14ac:dyDescent="0.2">
      <c r="D24" s="167" t="s">
        <v>282</v>
      </c>
      <c r="E24" s="86">
        <v>6</v>
      </c>
      <c r="F24" s="25">
        <v>5.5168115942028981</v>
      </c>
      <c r="H24" s="7" t="s">
        <v>557</v>
      </c>
      <c r="I24" s="81"/>
      <c r="J24" s="81"/>
      <c r="K24" s="81"/>
      <c r="L24" s="81">
        <v>1</v>
      </c>
    </row>
    <row r="25" spans="4:12" x14ac:dyDescent="0.2">
      <c r="D25" s="167" t="s">
        <v>280</v>
      </c>
      <c r="E25" s="86">
        <v>3</v>
      </c>
      <c r="F25" s="25">
        <v>2.7005797101449276</v>
      </c>
      <c r="H25" s="7" t="s">
        <v>521</v>
      </c>
      <c r="I25" s="81"/>
      <c r="J25" s="81"/>
      <c r="K25" s="81"/>
      <c r="L25" s="81">
        <v>1</v>
      </c>
    </row>
    <row r="26" spans="4:12" x14ac:dyDescent="0.2">
      <c r="D26" s="167" t="s">
        <v>279</v>
      </c>
      <c r="E26" s="86">
        <v>4</v>
      </c>
      <c r="F26" s="25">
        <v>4</v>
      </c>
      <c r="H26" s="7" t="s">
        <v>625</v>
      </c>
      <c r="I26" s="81"/>
      <c r="J26" s="81"/>
      <c r="K26" s="81"/>
      <c r="L26" s="81">
        <v>1</v>
      </c>
    </row>
    <row r="27" spans="4:12" x14ac:dyDescent="0.2">
      <c r="D27" s="167" t="s">
        <v>594</v>
      </c>
      <c r="E27" s="86">
        <v>16</v>
      </c>
      <c r="F27" s="25">
        <v>0.52380952380952372</v>
      </c>
      <c r="H27" s="7" t="s">
        <v>552</v>
      </c>
      <c r="I27" s="81"/>
      <c r="J27" s="81"/>
      <c r="K27" s="81"/>
      <c r="L27" s="81">
        <v>1</v>
      </c>
    </row>
    <row r="28" spans="4:12" x14ac:dyDescent="0.2">
      <c r="D28" s="167" t="s">
        <v>167</v>
      </c>
      <c r="E28" s="86">
        <v>52</v>
      </c>
      <c r="F28" s="25">
        <v>33.477474120082853</v>
      </c>
      <c r="H28" s="7" t="s">
        <v>569</v>
      </c>
      <c r="I28" s="81"/>
      <c r="J28" s="81"/>
      <c r="K28" s="81"/>
      <c r="L28" s="81">
        <v>1</v>
      </c>
    </row>
    <row r="29" spans="4:12" x14ac:dyDescent="0.2">
      <c r="H29" s="7" t="s">
        <v>570</v>
      </c>
      <c r="I29" s="81"/>
      <c r="J29" s="81"/>
      <c r="K29" s="81"/>
      <c r="L29" s="81">
        <v>1</v>
      </c>
    </row>
    <row r="30" spans="4:12" x14ac:dyDescent="0.2">
      <c r="H30" s="7" t="s">
        <v>561</v>
      </c>
      <c r="I30" s="81"/>
      <c r="J30" s="81"/>
      <c r="K30" s="81"/>
      <c r="L30" s="81">
        <v>1</v>
      </c>
    </row>
    <row r="31" spans="4:12" x14ac:dyDescent="0.2">
      <c r="H31" s="7" t="s">
        <v>562</v>
      </c>
      <c r="I31" s="81"/>
      <c r="J31" s="81"/>
      <c r="K31" s="81"/>
      <c r="L31" s="81">
        <v>1</v>
      </c>
    </row>
    <row r="32" spans="4:12" x14ac:dyDescent="0.2">
      <c r="H32" s="7" t="s">
        <v>583</v>
      </c>
      <c r="I32" s="81"/>
      <c r="J32" s="81"/>
      <c r="K32" s="81"/>
      <c r="L32" s="81">
        <v>1</v>
      </c>
    </row>
    <row r="33" spans="8:12" x14ac:dyDescent="0.2">
      <c r="H33" s="7" t="s">
        <v>644</v>
      </c>
      <c r="I33" s="81"/>
      <c r="J33" s="81"/>
      <c r="K33" s="81"/>
      <c r="L33" s="81">
        <v>1</v>
      </c>
    </row>
    <row r="34" spans="8:12" x14ac:dyDescent="0.2">
      <c r="H34" s="7" t="s">
        <v>510</v>
      </c>
      <c r="I34" s="81"/>
      <c r="J34" s="81"/>
      <c r="K34" s="81"/>
      <c r="L34" s="81">
        <v>1</v>
      </c>
    </row>
    <row r="35" spans="8:12" x14ac:dyDescent="0.2">
      <c r="H35" s="7" t="s">
        <v>522</v>
      </c>
      <c r="I35" s="81"/>
      <c r="J35" s="81"/>
      <c r="K35" s="81"/>
      <c r="L35" s="81">
        <v>1</v>
      </c>
    </row>
    <row r="36" spans="8:12" x14ac:dyDescent="0.2">
      <c r="H36" s="7" t="s">
        <v>566</v>
      </c>
      <c r="I36" s="81"/>
      <c r="J36" s="81"/>
      <c r="K36" s="81"/>
      <c r="L36" s="81">
        <v>1</v>
      </c>
    </row>
    <row r="37" spans="8:12" x14ac:dyDescent="0.2">
      <c r="H37" s="7" t="s">
        <v>515</v>
      </c>
      <c r="I37" s="81"/>
      <c r="J37" s="81"/>
      <c r="K37" s="81"/>
      <c r="L37" s="81">
        <v>1</v>
      </c>
    </row>
    <row r="38" spans="8:12" x14ac:dyDescent="0.2">
      <c r="H38" s="7" t="s">
        <v>516</v>
      </c>
      <c r="I38" s="81"/>
      <c r="J38" s="81"/>
      <c r="K38" s="81"/>
      <c r="L38" s="81">
        <v>1</v>
      </c>
    </row>
    <row r="39" spans="8:12" x14ac:dyDescent="0.2">
      <c r="H39" s="7" t="s">
        <v>556</v>
      </c>
      <c r="I39" s="81"/>
      <c r="J39" s="81"/>
      <c r="K39" s="81"/>
      <c r="L39" s="81">
        <v>1</v>
      </c>
    </row>
    <row r="40" spans="8:12" x14ac:dyDescent="0.2">
      <c r="H40" s="7" t="s">
        <v>567</v>
      </c>
      <c r="I40" s="81"/>
      <c r="J40" s="81"/>
      <c r="K40" s="81"/>
      <c r="L40" s="81">
        <v>1</v>
      </c>
    </row>
    <row r="41" spans="8:12" x14ac:dyDescent="0.2">
      <c r="H41" s="7" t="s">
        <v>517</v>
      </c>
      <c r="I41" s="81"/>
      <c r="J41" s="81"/>
      <c r="K41" s="81"/>
      <c r="L41" s="81">
        <v>1</v>
      </c>
    </row>
    <row r="42" spans="8:12" x14ac:dyDescent="0.2">
      <c r="H42" s="7" t="s">
        <v>661</v>
      </c>
      <c r="I42" s="81">
        <v>1</v>
      </c>
      <c r="J42" s="81"/>
      <c r="K42" s="81"/>
      <c r="L42" s="81"/>
    </row>
    <row r="43" spans="8:12" x14ac:dyDescent="0.2">
      <c r="H43" s="7" t="s">
        <v>668</v>
      </c>
      <c r="I43" s="81"/>
      <c r="J43" s="81">
        <v>1</v>
      </c>
      <c r="K43" s="81"/>
      <c r="L43" s="81"/>
    </row>
    <row r="44" spans="8:12" x14ac:dyDescent="0.2">
      <c r="H44" s="7" t="s">
        <v>669</v>
      </c>
      <c r="I44" s="81"/>
      <c r="J44" s="81">
        <v>1</v>
      </c>
      <c r="K44" s="81"/>
      <c r="L44" s="81"/>
    </row>
    <row r="45" spans="8:12" x14ac:dyDescent="0.2">
      <c r="H45" s="7" t="s">
        <v>670</v>
      </c>
      <c r="I45" s="81"/>
      <c r="J45" s="81"/>
      <c r="K45" s="81"/>
      <c r="L45" s="81">
        <v>1</v>
      </c>
    </row>
    <row r="46" spans="8:12" x14ac:dyDescent="0.2">
      <c r="H46" s="7" t="s">
        <v>676</v>
      </c>
      <c r="I46" s="81"/>
      <c r="J46" s="81"/>
      <c r="K46" s="81"/>
      <c r="L46" s="81">
        <v>1</v>
      </c>
    </row>
    <row r="47" spans="8:12" x14ac:dyDescent="0.2">
      <c r="H47" s="7" t="s">
        <v>690</v>
      </c>
      <c r="I47" s="81">
        <v>1</v>
      </c>
      <c r="J47" s="81"/>
      <c r="K47" s="81"/>
      <c r="L47" s="81"/>
    </row>
    <row r="48" spans="8:12" x14ac:dyDescent="0.2">
      <c r="H48" s="7" t="s">
        <v>571</v>
      </c>
      <c r="I48" s="81"/>
      <c r="J48" s="81"/>
      <c r="K48" s="81"/>
      <c r="L48" s="81">
        <v>1</v>
      </c>
    </row>
    <row r="49" spans="8:12" x14ac:dyDescent="0.2">
      <c r="H49" s="7" t="s">
        <v>691</v>
      </c>
      <c r="I49" s="81"/>
      <c r="J49" s="81"/>
      <c r="K49" s="81"/>
      <c r="L49" s="81">
        <v>1</v>
      </c>
    </row>
    <row r="50" spans="8:12" x14ac:dyDescent="0.2">
      <c r="H50" s="7" t="s">
        <v>692</v>
      </c>
      <c r="I50" s="81"/>
      <c r="J50" s="81">
        <v>1</v>
      </c>
      <c r="K50" s="81"/>
      <c r="L50" s="81"/>
    </row>
    <row r="51" spans="8:12" x14ac:dyDescent="0.2">
      <c r="H51" s="7" t="s">
        <v>572</v>
      </c>
      <c r="I51" s="81"/>
      <c r="J51" s="81"/>
      <c r="K51" s="81"/>
      <c r="L51" s="81">
        <v>1</v>
      </c>
    </row>
    <row r="52" spans="8:12" x14ac:dyDescent="0.2">
      <c r="H52" s="7" t="s">
        <v>694</v>
      </c>
      <c r="I52" s="81"/>
      <c r="J52" s="81"/>
      <c r="K52" s="81"/>
      <c r="L52" s="81">
        <v>1</v>
      </c>
    </row>
    <row r="53" spans="8:12" x14ac:dyDescent="0.2">
      <c r="H53" s="7" t="s">
        <v>584</v>
      </c>
      <c r="I53" s="81"/>
      <c r="J53" s="81"/>
      <c r="K53" s="81">
        <v>1</v>
      </c>
      <c r="L53" s="81"/>
    </row>
    <row r="54" spans="8:12" x14ac:dyDescent="0.2">
      <c r="H54" s="7" t="s">
        <v>592</v>
      </c>
      <c r="I54" s="81"/>
      <c r="J54" s="81"/>
      <c r="K54" s="81">
        <v>1</v>
      </c>
      <c r="L54" s="81"/>
    </row>
    <row r="55" spans="8:12" x14ac:dyDescent="0.2">
      <c r="H55" s="7" t="s">
        <v>573</v>
      </c>
      <c r="I55" s="81"/>
      <c r="J55" s="81"/>
      <c r="K55" s="81"/>
      <c r="L55" s="81">
        <v>1</v>
      </c>
    </row>
    <row r="56" spans="8:12" x14ac:dyDescent="0.2">
      <c r="H56" s="7" t="s">
        <v>696</v>
      </c>
      <c r="I56" s="81">
        <v>1</v>
      </c>
      <c r="J56" s="81"/>
      <c r="K56" s="81"/>
      <c r="L56" s="81"/>
    </row>
    <row r="57" spans="8:12" x14ac:dyDescent="0.2">
      <c r="H57" s="64" t="s">
        <v>167</v>
      </c>
      <c r="I57" s="81">
        <v>3</v>
      </c>
      <c r="J57" s="81">
        <v>3</v>
      </c>
      <c r="K57" s="81">
        <v>2</v>
      </c>
      <c r="L57" s="81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LISTE</vt:lpstr>
      <vt:lpstr>BDD APFE 64</vt:lpstr>
      <vt:lpstr>Sorties du mois</vt:lpstr>
      <vt:lpstr>TDB APFE 64</vt:lpstr>
      <vt:lpstr>Les LISTES</vt:lpstr>
      <vt:lpstr>Divers</vt:lpstr>
      <vt:lpstr>Salariés</vt:lpstr>
      <vt:lpstr>Les Salaires</vt:lpstr>
      <vt:lpstr>Date_référence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Jean-Eric</cp:lastModifiedBy>
  <dcterms:created xsi:type="dcterms:W3CDTF">2020-12-18T12:56:12Z</dcterms:created>
  <dcterms:modified xsi:type="dcterms:W3CDTF">2021-01-16T06:47:53Z</dcterms:modified>
</cp:coreProperties>
</file>