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AAD70EE-A492-4943-907E-7DD3C167CAC1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Index fournisseur" sheetId="1" r:id="rId1"/>
    <sheet name="Suivi facturation" sheetId="5" r:id="rId2"/>
    <sheet name="Rapports" sheetId="7" r:id="rId3"/>
    <sheet name="Tableau de bord" sheetId="6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5" l="1" a="1"/>
  <c r="L3" i="5" l="1"/>
  <c r="K2" i="5"/>
  <c r="X3" i="5"/>
  <c r="X2" i="5"/>
  <c r="L2" i="5" a="1"/>
  <c r="L2" i="5" l="1"/>
  <c r="T3" i="5"/>
  <c r="T2" i="5"/>
  <c r="S3" i="5"/>
  <c r="S2" i="5"/>
  <c r="R3" i="5"/>
  <c r="R2" i="5"/>
  <c r="Q3" i="5"/>
  <c r="Q2" i="5"/>
  <c r="P3" i="5"/>
  <c r="P2" i="5"/>
  <c r="O3" i="5"/>
  <c r="O2" i="5"/>
  <c r="N3" i="5"/>
  <c r="N2" i="5"/>
  <c r="Y2" i="5"/>
  <c r="B3" i="5"/>
  <c r="H3" i="5"/>
  <c r="I3" i="5" s="1"/>
  <c r="J3" i="5" s="1"/>
  <c r="W3" i="5" s="1"/>
  <c r="H2" i="5"/>
  <c r="I2" i="5" s="1"/>
  <c r="J2" i="5" s="1"/>
  <c r="W2" i="5" s="1"/>
  <c r="B2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<sst xmlns="http://schemas.openxmlformats.org/spreadsheetml/2006/main" count="94" uniqueCount="76">
  <si>
    <t>Code compta</t>
  </si>
  <si>
    <t>Désignation</t>
  </si>
  <si>
    <t>Coordonnées</t>
  </si>
  <si>
    <t>CP</t>
  </si>
  <si>
    <t>Ville</t>
  </si>
  <si>
    <t>Contact</t>
  </si>
  <si>
    <t>Tél</t>
  </si>
  <si>
    <t>Mail</t>
  </si>
  <si>
    <t>Fréquence</t>
  </si>
  <si>
    <t>Catégorie</t>
  </si>
  <si>
    <t>Modalité de paiement</t>
  </si>
  <si>
    <t>TVA</t>
  </si>
  <si>
    <t>Collectif</t>
  </si>
  <si>
    <t>40100000</t>
  </si>
  <si>
    <t>40100ATI</t>
  </si>
  <si>
    <t>A.TISSERAND</t>
  </si>
  <si>
    <t>4010ADAP</t>
  </si>
  <si>
    <t>Site</t>
  </si>
  <si>
    <t>Virement</t>
  </si>
  <si>
    <t>30 jours fin de mois</t>
  </si>
  <si>
    <t>Mensuelle</t>
  </si>
  <si>
    <t>Restaurant</t>
  </si>
  <si>
    <t>ADAPEI PAPILLONS BLANCS</t>
  </si>
  <si>
    <t>Réf à rappeler</t>
  </si>
  <si>
    <t>Mode règlement</t>
  </si>
  <si>
    <t>Type prestation</t>
  </si>
  <si>
    <t>Code fournisseur</t>
  </si>
  <si>
    <t>Fournisseur</t>
  </si>
  <si>
    <t>Date Comptabilisation</t>
  </si>
  <si>
    <t>Numéro facture</t>
  </si>
  <si>
    <t>Montant HT</t>
  </si>
  <si>
    <t>Montant TVA</t>
  </si>
  <si>
    <t>Montant TTC</t>
  </si>
  <si>
    <t>Échéance selon conditions</t>
  </si>
  <si>
    <t>Date d'échéance</t>
  </si>
  <si>
    <t>Pôle concerné</t>
  </si>
  <si>
    <t>Axe analytique</t>
  </si>
  <si>
    <t>Compte Compta</t>
  </si>
  <si>
    <t>Compte TVA</t>
  </si>
  <si>
    <t>Code section</t>
  </si>
  <si>
    <t>Mode de règlement</t>
  </si>
  <si>
    <t>Date enregistrement ALPIX</t>
  </si>
  <si>
    <t>Solde facture</t>
  </si>
  <si>
    <t>A REIMS</t>
  </si>
  <si>
    <t>En attente signature responsable</t>
  </si>
  <si>
    <t>En attente signature EM à REIMS</t>
  </si>
  <si>
    <t>Navette</t>
  </si>
  <si>
    <t>A la comptabilité</t>
  </si>
  <si>
    <t>Observations</t>
  </si>
  <si>
    <t>Date reglèment par la FREDON</t>
  </si>
  <si>
    <t>Type de facture</t>
  </si>
  <si>
    <t>Facture</t>
  </si>
  <si>
    <t>Etat du règlement</t>
  </si>
  <si>
    <t>Nbre de jour de retard</t>
  </si>
  <si>
    <t xml:space="preserve">Taux TVA </t>
  </si>
  <si>
    <t>N° de pièce comptable</t>
  </si>
  <si>
    <t>Mise ss pli</t>
  </si>
  <si>
    <t>Boucherie</t>
  </si>
  <si>
    <t>Sélestat</t>
  </si>
  <si>
    <t>Reims</t>
  </si>
  <si>
    <t>Direction</t>
  </si>
  <si>
    <t>Communication</t>
  </si>
  <si>
    <t>Frais de bouche</t>
  </si>
  <si>
    <t>AFDG</t>
  </si>
  <si>
    <t>AR10</t>
  </si>
  <si>
    <t>NL01</t>
  </si>
  <si>
    <t>OVS1</t>
  </si>
  <si>
    <t>Factures réglées par mois</t>
  </si>
  <si>
    <t>Factures en retard de règlement</t>
  </si>
  <si>
    <t>Facture en attente de règlement selon échéance</t>
  </si>
  <si>
    <t>Cumul des factures à régler jusqu'à la fin du mois</t>
  </si>
  <si>
    <t>TOTAL</t>
  </si>
  <si>
    <t>Du 1 au 15/01</t>
  </si>
  <si>
    <t>du 16 au 31/01</t>
  </si>
  <si>
    <t>Date</t>
  </si>
  <si>
    <t>Comptant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</si>
</sst>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49" fontId="0" fillId="0" borderId="0" xfId="0" applyNumberFormat="1"/>
    <xf numFmtId="0" fontId="0" fillId="2" borderId="0" xfId="0" applyFill="1" applyBorder="1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/>
    <xf numFmtId="0" fontId="3" fillId="2" borderId="0" xfId="1" applyNumberFormat="1" applyFont="1" applyFill="1" applyBorder="1" applyAlignment="1" applyProtection="1">
      <alignment vertical="center" wrapText="1"/>
    </xf>
    <xf numFmtId="0" fontId="3" fillId="3" borderId="0" xfId="0" applyFont="1" applyFill="1" applyBorder="1" applyAlignment="1"/>
    <xf numFmtId="14" fontId="3" fillId="3" borderId="0" xfId="0" applyNumberFormat="1" applyFont="1" applyFill="1" applyBorder="1" applyAlignment="1"/>
    <xf numFmtId="14" fontId="3" fillId="2" borderId="0" xfId="0" applyNumberFormat="1" applyFont="1" applyFill="1" applyBorder="1" applyAlignment="1"/>
    <xf numFmtId="0" fontId="3" fillId="2" borderId="0" xfId="0" applyFont="1" applyFill="1" applyBorder="1" applyAlignment="1"/>
    <xf numFmtId="44" fontId="3" fillId="3" borderId="0" xfId="2" applyFont="1" applyFill="1" applyBorder="1" applyAlignment="1"/>
    <xf numFmtId="44" fontId="3" fillId="2" borderId="0" xfId="2" applyFont="1" applyFill="1" applyBorder="1" applyAlignment="1"/>
    <xf numFmtId="1" fontId="3" fillId="2" borderId="0" xfId="0" applyNumberFormat="1" applyFont="1" applyFill="1" applyBorder="1" applyAlignment="1"/>
    <xf numFmtId="44" fontId="3" fillId="2" borderId="0" xfId="0" applyNumberFormat="1" applyFont="1" applyFill="1" applyBorder="1" applyAlignment="1"/>
    <xf numFmtId="0" fontId="3" fillId="2" borderId="0" xfId="0" applyNumberFormat="1" applyFont="1" applyFill="1" applyBorder="1" applyAlignment="1"/>
    <xf numFmtId="0" fontId="3" fillId="0" borderId="0" xfId="0" applyFont="1" applyFill="1" applyAlignment="1"/>
  </cellXfs>
  <cellStyles count="3">
    <cellStyle name="Monétaire" xfId="2" builtinId="4"/>
    <cellStyle name="NiveauLigne_4" xfId="1" builtinId="1" iLevel="3"/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general" vertical="center" textRotation="0" wrapText="1" indent="0" justifyLastLine="0" shrinkToFit="0" readingOrder="0"/>
      <protection locked="1" hidden="0"/>
    </dxf>
    <dxf>
      <numFmt numFmtId="30" formatCode="@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CB2E72D9-4D29-4F9F-AC70-3A6412DE4C54}">
      <tableStyleElement type="wholeTable" dxfId="36"/>
      <tableStyleElement type="headerRow" dxfId="3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1639E1-F1D0-4C26-B82E-EFF6C709B7BD}" name="Fournisseurs" displayName="Fournisseurs" ref="A1:V3" totalsRowShown="0">
  <autoFilter ref="A1:V3" xr:uid="{5CE8FDB6-0BB8-468A-A6DB-0CF767671E25}"/>
  <tableColumns count="22">
    <tableColumn id="1" xr3:uid="{1019BB16-4062-427A-A530-F430F7901088}" name="Code compta"/>
    <tableColumn id="2" xr3:uid="{6BEADB30-11F4-4973-AF59-F5F7B58E88FC}" name="Désignation"/>
    <tableColumn id="3" xr3:uid="{6882DF73-E913-4CC4-8FC8-5718607914B5}" name="Mode règlement"/>
    <tableColumn id="4" xr3:uid="{92EA8953-D63C-444C-B9C2-A94924257755}" name="Modalité de paiement"/>
    <tableColumn id="5" xr3:uid="{50ADEC6D-C317-42EB-AA80-118DC0DABED8}" name="TVA"/>
    <tableColumn id="6" xr3:uid="{D31D14C5-C145-4F82-993F-A839DAD37C2A}" name="Fréquence"/>
    <tableColumn id="7" xr3:uid="{2A280350-1362-41EA-B777-4E3C2A71F5B1}" name="Type prestation"/>
    <tableColumn id="8" xr3:uid="{CB76BA3C-B891-4DCF-AF92-5338C393889E}" name="Collectif" dataDxfId="34"/>
    <tableColumn id="9" xr3:uid="{86921A1C-2974-4CA8-8B84-D7617DAA4410}" name="Réf à rappeler"/>
    <tableColumn id="10" xr3:uid="{96173D35-9E99-4936-BE08-D11AA1718A8D}" name="Coordonnées"/>
    <tableColumn id="11" xr3:uid="{C302483D-A56C-47DC-A604-06DDECE3010E}" name="CP"/>
    <tableColumn id="12" xr3:uid="{8A0B7A81-25F4-42F6-B9C9-D23B4005D23D}" name="Ville"/>
    <tableColumn id="13" xr3:uid="{431F1E20-8500-40DB-98F6-B6F743A7AE52}" name="Contact"/>
    <tableColumn id="14" xr3:uid="{4B780D4E-A3BA-498B-9EA3-32710FD218C1}" name="Tél"/>
    <tableColumn id="15" xr3:uid="{15DDE6D4-8A95-4776-AB64-B767B0B59F36}" name="Mail"/>
    <tableColumn id="16" xr3:uid="{0F07702C-18E2-44C7-940B-7CA1B9D459E2}" name="Site"/>
    <tableColumn id="17" xr3:uid="{DE9FE4BF-3D3F-4A79-970C-08DBD9D070AE}" name="Pôle concerné"/>
    <tableColumn id="18" xr3:uid="{2DE91E3C-F722-49A2-B3C3-CF9345AB924F}" name="Axe analytique"/>
    <tableColumn id="19" xr3:uid="{07302AAF-B2D7-4C16-9E82-BFEF4A489492}" name="Compte Compta"/>
    <tableColumn id="20" xr3:uid="{7A01AE0A-722F-410B-9D3B-29E38585CEA0}" name="Compte TVA"/>
    <tableColumn id="21" xr3:uid="{0FD0E888-EE00-4D0A-9286-2A0B52DE613C}" name="Code section"/>
    <tableColumn id="22" xr3:uid="{55568B33-797F-4033-A0F5-6798C65A7182}" name="Catégori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D00C69-02E4-4894-BFF5-39FF46781970}" name="Tableau2" displayName="Tableau2" ref="A1:AF3" totalsRowShown="0" headerRowDxfId="2" dataDxfId="1">
  <autoFilter ref="A1:AF3" xr:uid="{95F2C915-47F7-477B-886A-B12397E11237}"/>
  <tableColumns count="32">
    <tableColumn id="1" xr3:uid="{F2343909-CF70-4089-A85A-A4C00242E752}" name="Code fournisseur" dataDxfId="33" dataCellStyle="NiveauLigne_4"/>
    <tableColumn id="2" xr3:uid="{D482725B-3548-4EA0-B6C1-CFCDC427372B}" name="Fournisseur" dataDxfId="32">
      <calculatedColumnFormula>IF(VLOOKUP($A2,'Index fournisseur'!$A:$X,2,FALSE)="","",(VLOOKUP(A2,'Index fournisseur'!$A:$P,2,FALSE)))</calculatedColumnFormula>
    </tableColumn>
    <tableColumn id="3" xr3:uid="{3BB85EDC-7E70-4165-B929-0C6B46050A2E}" name="Date" dataDxfId="31"/>
    <tableColumn id="4" xr3:uid="{AFF844D3-9C7E-473F-976C-F3C72CFCDE2E}" name="Date Comptabilisation" dataDxfId="30"/>
    <tableColumn id="5" xr3:uid="{9C75D315-189A-45C3-8C96-6ADB8B916624}" name="Type de facture" dataDxfId="29"/>
    <tableColumn id="6" xr3:uid="{EC564270-E3DF-44DE-B8C0-E94BBBFCD98B}" name="Numéro facture" dataDxfId="28"/>
    <tableColumn id="7" xr3:uid="{9EC5E206-C51E-4607-A9DD-32A409850906}" name="Montant HT" dataDxfId="27" dataCellStyle="Monétaire"/>
    <tableColumn id="8" xr3:uid="{33B2C6C5-BA55-4FB9-9963-735A24DFDB73}" name="Taux TVA " dataDxfId="26">
      <calculatedColumnFormula>IF(VLOOKUP($A2,'Index fournisseur'!$A:$X,5,FALSE)="","",(VLOOKUP($A2,'Index fournisseur'!$A:$X,5,FALSE)))</calculatedColumnFormula>
    </tableColumn>
    <tableColumn id="9" xr3:uid="{A5BA582A-889F-4EE2-8A2D-44F8B98668BB}" name="Montant TVA" dataDxfId="25" dataCellStyle="Monétaire">
      <calculatedColumnFormula>+G2*H2/100</calculatedColumnFormula>
    </tableColumn>
    <tableColumn id="10" xr3:uid="{17300C58-CD37-4483-922E-5DF1B5D7FFC6}" name="Montant TTC" dataDxfId="24" dataCellStyle="Monétaire">
      <calculatedColumnFormula>G2+I2</calculatedColumnFormula>
    </tableColumn>
    <tableColumn id="11" xr3:uid="{5B0FF967-A5A5-4B0C-9DC8-1867FA400680}" name="Échéance selon conditions" dataDxfId="23">
      <calculatedColumnFormula>IF(VLOOKUP($A2,'Index fournisseur'!$A:$X,4,FALSE)="","",(VLOOKUP($A2,'Index fournisseur'!$A:$X,4,FALSE)))</calculatedColumnFormula>
    </tableColumn>
    <tableColumn id="12" xr3:uid="{40ABF9F7-FCAF-43FC-8342-C65A874C1C4A}" name="Date d'échéance" dataDxfId="0">
      <calculatedColumnFormula array="1">DueDate(Tableau2[[#This Row],[Date]],Tableau2[[#This Row],[Échéance selon conditions]])</calculatedColumnFormula>
    </tableColumn>
    <tableColumn id="13" xr3:uid="{FB8BD189-C794-4EAC-A6F2-DA225DBA01F3}" name="Désignation" dataDxfId="22"/>
    <tableColumn id="14" xr3:uid="{09B9507A-20D0-41A5-8A10-A6E2B0B1AE39}" name="Mode de règlement" dataDxfId="21">
      <calculatedColumnFormula>IF(VLOOKUP($A2,'Index fournisseur'!$A:$X,3,FALSE)="","",(VLOOKUP($A2,'Index fournisseur'!$A:$X,3,FALSE)))</calculatedColumnFormula>
    </tableColumn>
    <tableColumn id="15" xr3:uid="{2D75ADE4-F82F-4F27-93D1-ADCEA667B503}" name="Pôle concerné" dataDxfId="20">
      <calculatedColumnFormula>IF(VLOOKUP($A2,'Index fournisseur'!$A:$X,17,FALSE)="","",(VLOOKUP($A2,'Index fournisseur'!$A:$X,17,FALSE)))</calculatedColumnFormula>
    </tableColumn>
    <tableColumn id="16" xr3:uid="{F032123B-D2BB-4728-BBF4-53A78A069861}" name="Axe analytique" dataDxfId="19">
      <calculatedColumnFormula>IF(VLOOKUP($A2,'Index fournisseur'!$A:$X,18,FALSE)="","",(VLOOKUP($A2,'Index fournisseur'!$A:$X,18,FALSE)))</calculatedColumnFormula>
    </tableColumn>
    <tableColumn id="17" xr3:uid="{F0E43746-935E-469A-82AF-1C43891C68C5}" name="Compte Compta" dataDxfId="18">
      <calculatedColumnFormula>IF(VLOOKUP($A2,'Index fournisseur'!$A:$X,19,FALSE)="","",(VLOOKUP($A2,'Index fournisseur'!$A:$X,19,FALSE)))</calculatedColumnFormula>
    </tableColumn>
    <tableColumn id="18" xr3:uid="{64D74C82-2E76-408E-8BDE-8A290E7DAEB7}" name="Compte TVA" dataDxfId="17">
      <calculatedColumnFormula>IF(VLOOKUP($A2,'Index fournisseur'!$A:$X,20,FALSE)="","",(VLOOKUP($A2,'Index fournisseur'!$A:$X,20,FALSE)))</calculatedColumnFormula>
    </tableColumn>
    <tableColumn id="19" xr3:uid="{F13223D1-9D68-4392-BB29-B3945E3DFC4B}" name="Code section" dataDxfId="16">
      <calculatedColumnFormula>IF(VLOOKUP($A2,'Index fournisseur'!$A:$X,21,FALSE)="","",(VLOOKUP($A2,'Index fournisseur'!$A:$X,21,FALSE)))</calculatedColumnFormula>
    </tableColumn>
    <tableColumn id="20" xr3:uid="{D06A5E15-192C-4430-8EBF-0E771E45E958}" name="Catégorie" dataDxfId="15">
      <calculatedColumnFormula>IF(VLOOKUP($A2,'Index fournisseur'!$A:$X,22,FALSE)="","",(VLOOKUP($A2,'Index fournisseur'!$A:$X,22,FALSE)))</calculatedColumnFormula>
    </tableColumn>
    <tableColumn id="21" xr3:uid="{CA149E3A-4B84-40BC-8E63-579D4CCDFA82}" name="Date enregistrement ALPIX" dataDxfId="14"/>
    <tableColumn id="22" xr3:uid="{7D71E145-4106-4EC4-8530-EA675BD1AFA1}" name="N° de pièce comptable" dataDxfId="13"/>
    <tableColumn id="23" xr3:uid="{E95D1E28-FF2A-43E4-8ABA-58823D9AA4BF}" name="Solde facture" dataDxfId="12">
      <calculatedColumnFormula>J2</calculatedColumnFormula>
    </tableColumn>
    <tableColumn id="24" xr3:uid="{1B48E0F1-93EB-43A3-AFAA-1F84DC3D0A41}" name="Etat du règlement" dataDxfId="11">
      <calculatedColumnFormula>IF(ISBLANK(AF2),"A régulariser","Soldée")</calculatedColumnFormula>
    </tableColumn>
    <tableColumn id="25" xr3:uid="{3D86445B-0776-44AB-8BD0-5E460956E634}" name="Nbre de jour de retard" dataDxfId="10"/>
    <tableColumn id="26" xr3:uid="{50871F8D-34A6-4745-9D9C-53782A285D72}" name="A REIMS" dataDxfId="9"/>
    <tableColumn id="27" xr3:uid="{8321AE05-BEBF-4316-B31A-5D018CF9DCB1}" name="En attente signature responsable" dataDxfId="8"/>
    <tableColumn id="28" xr3:uid="{C83B252B-EE01-4F25-AFFB-2CF68C54DC61}" name="En attente signature EM à REIMS" dataDxfId="7"/>
    <tableColumn id="29" xr3:uid="{F3F410C5-23FD-4A87-B51A-E3C610284C83}" name="Navette" dataDxfId="6"/>
    <tableColumn id="30" xr3:uid="{46039B42-3BA2-40E3-873E-F06238C4EE2C}" name="A la comptabilité" dataDxfId="5"/>
    <tableColumn id="31" xr3:uid="{E34AD509-934D-412F-966A-1BEC97CF1E56}" name="Observations" dataDxfId="4"/>
    <tableColumn id="32" xr3:uid="{141322B6-9F15-4CBA-B8C3-C55AF3314349}" name="Date reglèment par la FREDON" dataDxf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"/>
  <sheetViews>
    <sheetView showGridLines="0" zoomScaleNormal="100" workbookViewId="0">
      <selection activeCell="D3" sqref="D3"/>
    </sheetView>
  </sheetViews>
  <sheetFormatPr baseColWidth="10" defaultRowHeight="15" x14ac:dyDescent="0.25"/>
  <cols>
    <col min="1" max="1" width="16.5703125" customWidth="1"/>
    <col min="2" max="2" width="25.28515625" bestFit="1" customWidth="1"/>
    <col min="3" max="3" width="18" customWidth="1"/>
    <col min="4" max="4" width="22.85546875" customWidth="1"/>
    <col min="5" max="5" width="11.5703125" customWidth="1"/>
    <col min="6" max="6" width="13.85546875" customWidth="1"/>
    <col min="7" max="7" width="17" customWidth="1"/>
    <col min="8" max="8" width="14.140625" customWidth="1"/>
    <col min="9" max="9" width="15.5703125" customWidth="1"/>
    <col min="10" max="10" width="16.42578125" customWidth="1"/>
    <col min="17" max="17" width="15.7109375" customWidth="1"/>
    <col min="18" max="18" width="16.42578125" customWidth="1"/>
    <col min="19" max="19" width="17.42578125" customWidth="1"/>
    <col min="20" max="20" width="14.140625" customWidth="1"/>
    <col min="21" max="21" width="14.5703125" customWidth="1"/>
    <col min="22" max="22" width="14.85546875" bestFit="1" customWidth="1"/>
  </cols>
  <sheetData>
    <row r="1" spans="1:22" x14ac:dyDescent="0.25">
      <c r="A1" t="s">
        <v>0</v>
      </c>
      <c r="B1" t="s">
        <v>1</v>
      </c>
      <c r="C1" t="s">
        <v>24</v>
      </c>
      <c r="D1" t="s">
        <v>10</v>
      </c>
      <c r="E1" t="s">
        <v>11</v>
      </c>
      <c r="F1" t="s">
        <v>8</v>
      </c>
      <c r="G1" t="s">
        <v>25</v>
      </c>
      <c r="H1" t="s">
        <v>12</v>
      </c>
      <c r="I1" t="s">
        <v>23</v>
      </c>
      <c r="J1" t="s">
        <v>2</v>
      </c>
      <c r="K1" t="s">
        <v>3</v>
      </c>
      <c r="L1" t="s">
        <v>4</v>
      </c>
      <c r="M1" t="s">
        <v>5</v>
      </c>
      <c r="N1" t="s">
        <v>6</v>
      </c>
      <c r="O1" t="s">
        <v>7</v>
      </c>
      <c r="P1" t="s">
        <v>17</v>
      </c>
      <c r="Q1" t="s">
        <v>35</v>
      </c>
      <c r="R1" t="s">
        <v>36</v>
      </c>
      <c r="S1" t="s">
        <v>37</v>
      </c>
      <c r="T1" t="s">
        <v>38</v>
      </c>
      <c r="U1" t="s">
        <v>39</v>
      </c>
      <c r="V1" t="s">
        <v>9</v>
      </c>
    </row>
    <row r="2" spans="1:22" x14ac:dyDescent="0.25">
      <c r="A2" t="s">
        <v>14</v>
      </c>
      <c r="B2" t="s">
        <v>15</v>
      </c>
      <c r="C2" t="s">
        <v>18</v>
      </c>
      <c r="D2" t="s">
        <v>75</v>
      </c>
      <c r="E2">
        <v>20</v>
      </c>
      <c r="F2" t="s">
        <v>20</v>
      </c>
      <c r="G2" t="s">
        <v>57</v>
      </c>
      <c r="H2" s="1" t="s">
        <v>13</v>
      </c>
      <c r="I2" t="s">
        <v>59</v>
      </c>
      <c r="P2" t="s">
        <v>59</v>
      </c>
      <c r="Q2" t="s">
        <v>60</v>
      </c>
      <c r="R2" t="s">
        <v>63</v>
      </c>
      <c r="S2" t="s">
        <v>64</v>
      </c>
      <c r="T2">
        <v>2</v>
      </c>
      <c r="U2">
        <v>23</v>
      </c>
      <c r="V2" t="s">
        <v>62</v>
      </c>
    </row>
    <row r="3" spans="1:22" x14ac:dyDescent="0.25">
      <c r="A3" t="s">
        <v>16</v>
      </c>
      <c r="B3" t="s">
        <v>22</v>
      </c>
      <c r="C3" t="s">
        <v>18</v>
      </c>
      <c r="D3" t="s">
        <v>19</v>
      </c>
      <c r="E3">
        <v>20</v>
      </c>
      <c r="F3" t="s">
        <v>20</v>
      </c>
      <c r="G3" t="s">
        <v>56</v>
      </c>
      <c r="H3" s="1" t="s">
        <v>13</v>
      </c>
      <c r="I3" t="s">
        <v>58</v>
      </c>
      <c r="P3" t="s">
        <v>58</v>
      </c>
      <c r="Q3" t="s">
        <v>61</v>
      </c>
      <c r="R3" t="s">
        <v>66</v>
      </c>
      <c r="S3" t="s">
        <v>65</v>
      </c>
      <c r="T3">
        <v>1</v>
      </c>
      <c r="U3">
        <v>17</v>
      </c>
      <c r="V3" t="s">
        <v>56</v>
      </c>
    </row>
  </sheetData>
  <pageMargins left="0.7" right="0.7" top="0.75" bottom="0.75" header="0.3" footer="0.3"/>
  <pageSetup paperSize="9" orientation="portrait" r:id="rId1"/>
  <headerFooter>
    <oddHeader>&amp;L&amp;"Palatino Linotype,Gras"&amp;16&amp;UListe des fournisseurs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3"/>
  <sheetViews>
    <sheetView tabSelected="1" zoomScale="90" zoomScaleNormal="90" workbookViewId="0">
      <selection activeCell="D15" sqref="D15"/>
    </sheetView>
  </sheetViews>
  <sheetFormatPr baseColWidth="10" defaultRowHeight="15" x14ac:dyDescent="0.25"/>
  <cols>
    <col min="1" max="1" width="18.140625" style="15" customWidth="1"/>
    <col min="2" max="2" width="25.28515625" style="15" bestFit="1" customWidth="1"/>
    <col min="3" max="3" width="13.28515625" style="15" customWidth="1"/>
    <col min="4" max="4" width="17.42578125" style="15" customWidth="1"/>
    <col min="5" max="5" width="12.5703125" style="15" customWidth="1"/>
    <col min="6" max="6" width="13.85546875" style="15" customWidth="1"/>
    <col min="7" max="7" width="10.42578125" style="15" customWidth="1"/>
    <col min="8" max="8" width="8.5703125" style="15" customWidth="1"/>
    <col min="9" max="9" width="10" style="15" customWidth="1"/>
    <col min="10" max="10" width="8.85546875" style="15" customWidth="1"/>
    <col min="11" max="11" width="18.7109375" style="15" bestFit="1" customWidth="1"/>
    <col min="12" max="12" width="17.28515625" style="15" customWidth="1"/>
    <col min="13" max="13" width="13.7109375" style="15" customWidth="1"/>
    <col min="14" max="14" width="16.7109375" style="15" customWidth="1"/>
    <col min="15" max="15" width="15.42578125" style="15" customWidth="1"/>
    <col min="16" max="16" width="11.85546875" style="15" customWidth="1"/>
    <col min="17" max="17" width="13.85546875" style="15" customWidth="1"/>
    <col min="18" max="18" width="11.28515625" style="15" customWidth="1"/>
    <col min="19" max="19" width="11.7109375" style="15" customWidth="1"/>
    <col min="20" max="20" width="14.85546875" style="15" bestFit="1" customWidth="1"/>
    <col min="21" max="21" width="19.85546875" style="15" customWidth="1"/>
    <col min="22" max="22" width="13.42578125" style="15" bestFit="1" customWidth="1"/>
    <col min="23" max="23" width="14.5703125" style="15" customWidth="1"/>
    <col min="24" max="24" width="12.85546875" style="15" bestFit="1" customWidth="1"/>
    <col min="25" max="25" width="13.28515625" style="15" customWidth="1"/>
    <col min="26" max="26" width="11.42578125" style="15"/>
    <col min="27" max="27" width="23.42578125" style="15" customWidth="1"/>
    <col min="28" max="28" width="24.140625" style="15" customWidth="1"/>
    <col min="29" max="29" width="11.42578125" style="15"/>
    <col min="30" max="30" width="18.140625" style="15" customWidth="1"/>
    <col min="31" max="31" width="14.85546875" style="15" customWidth="1"/>
    <col min="32" max="32" width="16.7109375" style="15" customWidth="1"/>
    <col min="33" max="16384" width="11.42578125" style="15"/>
  </cols>
  <sheetData>
    <row r="1" spans="1:32" s="4" customFormat="1" ht="30" x14ac:dyDescent="0.25">
      <c r="A1" s="2" t="s">
        <v>26</v>
      </c>
      <c r="B1" s="3" t="s">
        <v>27</v>
      </c>
      <c r="C1" s="3" t="s">
        <v>74</v>
      </c>
      <c r="D1" s="2" t="s">
        <v>28</v>
      </c>
      <c r="E1" s="2" t="s">
        <v>50</v>
      </c>
      <c r="F1" s="3" t="s">
        <v>29</v>
      </c>
      <c r="G1" s="3" t="s">
        <v>30</v>
      </c>
      <c r="H1" s="2" t="s">
        <v>54</v>
      </c>
      <c r="I1" s="2" t="s">
        <v>31</v>
      </c>
      <c r="J1" s="2" t="s">
        <v>32</v>
      </c>
      <c r="K1" s="2" t="s">
        <v>33</v>
      </c>
      <c r="L1" s="2" t="s">
        <v>34</v>
      </c>
      <c r="M1" s="3" t="s">
        <v>1</v>
      </c>
      <c r="N1" s="3" t="s">
        <v>40</v>
      </c>
      <c r="O1" s="2" t="s">
        <v>35</v>
      </c>
      <c r="P1" s="2" t="s">
        <v>36</v>
      </c>
      <c r="Q1" s="2" t="s">
        <v>37</v>
      </c>
      <c r="R1" s="2" t="s">
        <v>38</v>
      </c>
      <c r="S1" s="2" t="s">
        <v>39</v>
      </c>
      <c r="T1" s="2" t="s">
        <v>9</v>
      </c>
      <c r="U1" s="2" t="s">
        <v>41</v>
      </c>
      <c r="V1" s="2" t="s">
        <v>55</v>
      </c>
      <c r="W1" s="2" t="s">
        <v>42</v>
      </c>
      <c r="X1" s="2" t="s">
        <v>52</v>
      </c>
      <c r="Y1" s="2" t="s">
        <v>53</v>
      </c>
      <c r="Z1" s="3" t="s">
        <v>43</v>
      </c>
      <c r="AA1" s="3" t="s">
        <v>44</v>
      </c>
      <c r="AB1" s="3" t="s">
        <v>45</v>
      </c>
      <c r="AC1" s="3" t="s">
        <v>46</v>
      </c>
      <c r="AD1" s="3" t="s">
        <v>47</v>
      </c>
      <c r="AE1" s="3" t="s">
        <v>48</v>
      </c>
      <c r="AF1" s="3" t="s">
        <v>49</v>
      </c>
    </row>
    <row r="2" spans="1:32" x14ac:dyDescent="0.25">
      <c r="A2" s="5" t="s">
        <v>14</v>
      </c>
      <c r="B2" s="6" t="str">
        <f>IF(VLOOKUP($A2,'Index fournisseur'!$A:$X,2,FALSE)="","",(VLOOKUP(A2,'Index fournisseur'!$A:$P,2,FALSE)))</f>
        <v>A.TISSERAND</v>
      </c>
      <c r="C2" s="7">
        <v>44076</v>
      </c>
      <c r="D2" s="8">
        <v>44077</v>
      </c>
      <c r="E2" s="9" t="s">
        <v>51</v>
      </c>
      <c r="F2" s="6">
        <v>12</v>
      </c>
      <c r="G2" s="10">
        <v>10</v>
      </c>
      <c r="H2" s="9">
        <f>IF(VLOOKUP($A2,'Index fournisseur'!$A:$X,5,FALSE)="","",(VLOOKUP($A2,'Index fournisseur'!$A:$X,5,FALSE)))</f>
        <v>20</v>
      </c>
      <c r="I2" s="11">
        <f>+G2*H2/100</f>
        <v>2</v>
      </c>
      <c r="J2" s="11">
        <f>G2+I2</f>
        <v>12</v>
      </c>
      <c r="K2" s="9" t="str">
        <f>IF(VLOOKUP($A2,'Index fournisseur'!$A:$X,4,FALSE)="","",(VLOOKUP($A2,'Index fournisseur'!$A:$X,4,FALSE)))</f>
        <v>Comptant</v>
      </c>
      <c r="L2" s="8" cm="1">
        <f t="array" ref="L2">DueDate(Tableau2[[#This Row],[Date]],Tableau2[[#This Row],[Échéance selon conditions]])</f>
        <v>44076</v>
      </c>
      <c r="M2" s="6" t="s">
        <v>21</v>
      </c>
      <c r="N2" s="6" t="str">
        <f>IF(VLOOKUP($A2,'Index fournisseur'!$A:$X,3,FALSE)="","",(VLOOKUP($A2,'Index fournisseur'!$A:$X,3,FALSE)))</f>
        <v>Virement</v>
      </c>
      <c r="O2" s="9" t="str">
        <f>IF(VLOOKUP($A2,'Index fournisseur'!$A:$X,17,FALSE)="","",(VLOOKUP($A2,'Index fournisseur'!$A:$X,17,FALSE)))</f>
        <v>Direction</v>
      </c>
      <c r="P2" s="9" t="str">
        <f>IF(VLOOKUP($A2,'Index fournisseur'!$A:$X,18,FALSE)="","",(VLOOKUP($A2,'Index fournisseur'!$A:$X,18,FALSE)))</f>
        <v>AFDG</v>
      </c>
      <c r="Q2" s="9" t="str">
        <f>IF(VLOOKUP($A2,'Index fournisseur'!$A:$X,19,FALSE)="","",(VLOOKUP($A2,'Index fournisseur'!$A:$X,19,FALSE)))</f>
        <v>AR10</v>
      </c>
      <c r="R2" s="9">
        <f>IF(VLOOKUP($A2,'Index fournisseur'!$A:$X,20,FALSE)="","",(VLOOKUP($A2,'Index fournisseur'!$A:$X,20,FALSE)))</f>
        <v>2</v>
      </c>
      <c r="S2" s="9">
        <f>IF(VLOOKUP($A2,'Index fournisseur'!$A:$X,21,FALSE)="","",(VLOOKUP($A2,'Index fournisseur'!$A:$X,21,FALSE)))</f>
        <v>23</v>
      </c>
      <c r="T2" s="9" t="str">
        <f>IF(VLOOKUP($A2,'Index fournisseur'!$A:$X,22,FALSE)="","",(VLOOKUP($A2,'Index fournisseur'!$A:$X,22,FALSE)))</f>
        <v>Frais de bouche</v>
      </c>
      <c r="U2" s="8">
        <v>44083</v>
      </c>
      <c r="V2" s="12">
        <v>1</v>
      </c>
      <c r="W2" s="13">
        <f>J2</f>
        <v>12</v>
      </c>
      <c r="X2" s="14" t="str">
        <f>IF(ISBLANK(AF2),"A régulariser","Soldée")</f>
        <v>Soldée</v>
      </c>
      <c r="Y2" s="12" t="str">
        <f ca="1">IF(ISBLANK(AF2),TODAY()-L2&amp;" Jours de retard"," ")</f>
        <v xml:space="preserve"> </v>
      </c>
      <c r="Z2" s="6"/>
      <c r="AA2" s="6"/>
      <c r="AB2" s="6"/>
      <c r="AC2" s="6"/>
      <c r="AD2" s="6"/>
      <c r="AE2" s="6"/>
      <c r="AF2" s="7">
        <v>44086</v>
      </c>
    </row>
    <row r="3" spans="1:32" x14ac:dyDescent="0.25">
      <c r="A3" s="5" t="s">
        <v>16</v>
      </c>
      <c r="B3" s="6" t="str">
        <f>IF(VLOOKUP($A3,'Index fournisseur'!$A:$X,2,FALSE)="","",(VLOOKUP(A3,'Index fournisseur'!$A:$P,2,FALSE)))</f>
        <v>ADAPEI PAPILLONS BLANCS</v>
      </c>
      <c r="C3" s="7">
        <v>44055</v>
      </c>
      <c r="D3" s="8">
        <v>44078</v>
      </c>
      <c r="E3" s="9" t="s">
        <v>51</v>
      </c>
      <c r="F3" s="6">
        <v>10</v>
      </c>
      <c r="G3" s="10">
        <v>2</v>
      </c>
      <c r="H3" s="9">
        <f>IF(VLOOKUP($A3,'Index fournisseur'!$A:$X,5,FALSE)="","",(VLOOKUP($A3,'Index fournisseur'!$A:$X,5,FALSE)))</f>
        <v>20</v>
      </c>
      <c r="I3" s="11">
        <f>+G3*H3/100</f>
        <v>0.4</v>
      </c>
      <c r="J3" s="11">
        <f>G3+I3</f>
        <v>2.4</v>
      </c>
      <c r="K3" s="9" t="s">
        <v>19</v>
      </c>
      <c r="L3" s="8" cm="1">
        <f t="array" ref="L3">DueDate(Tableau2[[#This Row],[Date]],Tableau2[[#This Row],[Échéance selon conditions]])</f>
        <v>44104</v>
      </c>
      <c r="M3" s="6" t="s">
        <v>56</v>
      </c>
      <c r="N3" s="6" t="str">
        <f>IF(VLOOKUP($A3,'Index fournisseur'!$A:$X,3,FALSE)="","",(VLOOKUP($A3,'Index fournisseur'!$A:$X,3,FALSE)))</f>
        <v>Virement</v>
      </c>
      <c r="O3" s="9" t="str">
        <f>IF(VLOOKUP($A3,'Index fournisseur'!$A:$X,17,FALSE)="","",(VLOOKUP($A3,'Index fournisseur'!$A:$X,17,FALSE)))</f>
        <v>Communication</v>
      </c>
      <c r="P3" s="9" t="str">
        <f>IF(VLOOKUP($A3,'Index fournisseur'!$A:$X,18,FALSE)="","",(VLOOKUP($A3,'Index fournisseur'!$A:$X,18,FALSE)))</f>
        <v>OVS1</v>
      </c>
      <c r="Q3" s="9" t="str">
        <f>IF(VLOOKUP($A3,'Index fournisseur'!$A:$X,19,FALSE)="","",(VLOOKUP($A3,'Index fournisseur'!$A:$X,19,FALSE)))</f>
        <v>NL01</v>
      </c>
      <c r="R3" s="9">
        <f>IF(VLOOKUP($A3,'Index fournisseur'!$A:$X,20,FALSE)="","",(VLOOKUP($A3,'Index fournisseur'!$A:$X,20,FALSE)))</f>
        <v>1</v>
      </c>
      <c r="S3" s="9">
        <f>IF(VLOOKUP($A3,'Index fournisseur'!$A:$X,21,FALSE)="","",(VLOOKUP($A3,'Index fournisseur'!$A:$X,21,FALSE)))</f>
        <v>17</v>
      </c>
      <c r="T3" s="9" t="str">
        <f>IF(VLOOKUP($A3,'Index fournisseur'!$A:$X,22,FALSE)="","",(VLOOKUP($A3,'Index fournisseur'!$A:$X,22,FALSE)))</f>
        <v>Mise ss pli</v>
      </c>
      <c r="U3" s="8">
        <v>44084</v>
      </c>
      <c r="V3" s="12">
        <v>2</v>
      </c>
      <c r="W3" s="13">
        <f>J3</f>
        <v>2.4</v>
      </c>
      <c r="X3" s="14" t="str">
        <f>IF(ISBLANK(AF3),"A régulariser","Soldée")</f>
        <v>A régulariser</v>
      </c>
      <c r="Y3" s="12"/>
      <c r="Z3" s="6"/>
      <c r="AA3" s="6"/>
      <c r="AB3" s="6"/>
      <c r="AC3" s="6"/>
      <c r="AD3" s="6"/>
      <c r="AE3" s="6"/>
      <c r="AF3" s="7"/>
    </row>
  </sheetData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5"/>
  <sheetViews>
    <sheetView workbookViewId="0">
      <selection activeCell="A8" sqref="A8"/>
    </sheetView>
  </sheetViews>
  <sheetFormatPr baseColWidth="10" defaultRowHeight="15" x14ac:dyDescent="0.25"/>
  <cols>
    <col min="1" max="1" width="44.85546875" bestFit="1" customWidth="1"/>
    <col min="3" max="3" width="12.7109375" bestFit="1" customWidth="1"/>
  </cols>
  <sheetData>
    <row r="1" spans="1:4" x14ac:dyDescent="0.25">
      <c r="A1">
        <v>2020</v>
      </c>
      <c r="B1" t="s">
        <v>71</v>
      </c>
      <c r="C1" t="s">
        <v>72</v>
      </c>
      <c r="D1" t="s">
        <v>73</v>
      </c>
    </row>
    <row r="2" spans="1:4" x14ac:dyDescent="0.25">
      <c r="A2" t="s">
        <v>67</v>
      </c>
    </row>
    <row r="3" spans="1:4" x14ac:dyDescent="0.25">
      <c r="A3" t="s">
        <v>68</v>
      </c>
    </row>
    <row r="4" spans="1:4" x14ac:dyDescent="0.25">
      <c r="A4" t="s">
        <v>69</v>
      </c>
    </row>
    <row r="5" spans="1:4" x14ac:dyDescent="0.25">
      <c r="A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Index fournisseur</vt:lpstr>
      <vt:lpstr>Suivi facturation</vt:lpstr>
      <vt:lpstr>Rapports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Ampli Tite Gueugueule</dc:creator>
  <cp:lastModifiedBy>Jean-Eric</cp:lastModifiedBy>
  <dcterms:created xsi:type="dcterms:W3CDTF">2020-05-09T14:02:06Z</dcterms:created>
  <dcterms:modified xsi:type="dcterms:W3CDTF">2020-09-12T08:12:02Z</dcterms:modified>
</cp:coreProperties>
</file>