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CE290D8-AC0C-4BA3-B708-05C355CCB3BA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Variables" sheetId="5" r:id="rId1"/>
    <sheet name="Détail des ressources" sheetId="4" r:id="rId2"/>
    <sheet name="Consommation Ressources Projet" sheetId="3" r:id="rId3"/>
  </sheets>
  <definedNames>
    <definedName name="coût_jour" comment="Valeur - Coût d'une journée">Variables!$B$6</definedName>
    <definedName name="heures_jour" comment="Valeur -  Heures de Travail d'une journée">Variables!$B$5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3" l="1"/>
  <c r="C5" i="3" s="1"/>
  <c r="B6" i="3"/>
  <c r="C6" i="3" s="1"/>
  <c r="D6" i="3" s="1"/>
  <c r="B7" i="3"/>
  <c r="C7" i="3" s="1"/>
  <c r="D7" i="3" s="1"/>
  <c r="B8" i="3"/>
  <c r="C8" i="3" s="1"/>
  <c r="D8" i="3" s="1"/>
  <c r="B9" i="3"/>
  <c r="B11" i="3" s="1"/>
  <c r="B10" i="3"/>
  <c r="C10" i="3" s="1"/>
  <c r="D10" i="3" s="1"/>
  <c r="G11" i="3"/>
  <c r="E11" i="3"/>
  <c r="F11" i="3"/>
  <c r="H7" i="4"/>
  <c r="H8" i="4"/>
  <c r="H9" i="4"/>
  <c r="H10" i="4"/>
  <c r="H11" i="4"/>
  <c r="H12" i="4"/>
  <c r="H13" i="4"/>
  <c r="H6" i="4"/>
  <c r="E7" i="4"/>
  <c r="E8" i="4"/>
  <c r="E9" i="4"/>
  <c r="E10" i="4"/>
  <c r="E11" i="4"/>
  <c r="E12" i="4"/>
  <c r="E13" i="4"/>
  <c r="E6" i="4"/>
  <c r="J7" i="3"/>
  <c r="J5" i="3"/>
  <c r="J6" i="3"/>
  <c r="D5" i="3" l="1"/>
  <c r="C9" i="3"/>
  <c r="D9" i="3" s="1"/>
  <c r="D11" i="3" l="1"/>
  <c r="C11" i="3"/>
</calcChain>
</file>

<file path=xl/sharedStrings.xml><?xml version="1.0" encoding="utf-8"?>
<sst xmlns="http://schemas.openxmlformats.org/spreadsheetml/2006/main" count="52" uniqueCount="41">
  <si>
    <t>Coûts</t>
  </si>
  <si>
    <t>MACRO RESSOURCES - CONSOMATION REELLE</t>
  </si>
  <si>
    <t>DETAILS DES RESSOURCES</t>
  </si>
  <si>
    <t>Différence</t>
  </si>
  <si>
    <t>Journée</t>
  </si>
  <si>
    <t>Heures de Travail d'une journée</t>
  </si>
  <si>
    <t>Lot 1</t>
  </si>
  <si>
    <t>Lot 2</t>
  </si>
  <si>
    <t>Lot 3</t>
  </si>
  <si>
    <t>Lot 4</t>
  </si>
  <si>
    <t>Lot 5</t>
  </si>
  <si>
    <t>Lot 6</t>
  </si>
  <si>
    <t>A</t>
  </si>
  <si>
    <t>B</t>
  </si>
  <si>
    <t>Sous Lot 1_1</t>
  </si>
  <si>
    <t>Sous Lot 1_2</t>
  </si>
  <si>
    <t>Sous Lot 1_3</t>
  </si>
  <si>
    <t>Lot</t>
  </si>
  <si>
    <t>Sous lot</t>
  </si>
  <si>
    <t>Jour</t>
  </si>
  <si>
    <t>Heure</t>
  </si>
  <si>
    <t>Jour2</t>
  </si>
  <si>
    <t>Heure2</t>
  </si>
  <si>
    <t>Coûts2</t>
  </si>
  <si>
    <t>Estimation</t>
  </si>
  <si>
    <t>Consommation</t>
  </si>
  <si>
    <t>Estimation2</t>
  </si>
  <si>
    <t>Heures2</t>
  </si>
  <si>
    <t>Différence2</t>
  </si>
  <si>
    <t>Total</t>
  </si>
  <si>
    <t>Valeurs des variables pour calculs</t>
  </si>
  <si>
    <t>heures_jour</t>
  </si>
  <si>
    <t>coût_jour</t>
  </si>
  <si>
    <t>Coût d'une journée</t>
  </si>
  <si>
    <t>Sous Lot 2_1</t>
  </si>
  <si>
    <t>Sous Lot 2_2</t>
  </si>
  <si>
    <t xml:space="preserve">B5 : </t>
  </si>
  <si>
    <t xml:space="preserve">D5 : </t>
  </si>
  <si>
    <t xml:space="preserve">C5 : </t>
  </si>
  <si>
    <t>=2.32 x 750</t>
  </si>
  <si>
    <t>=18 / 7.75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</si>
</sst>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#,##0.00_ ;[Red]\-#,##0.00\ ;"/>
    <numFmt numFmtId="165" formatCode="#,##0_ ;[Red]\-#,##0\ ;"/>
  </numFmts>
  <fonts count="7" x14ac:knownFonts="1">
    <font>
      <sz val="10"/>
      <color rgb="FF000000"/>
      <name val="Arial"/>
    </font>
    <font>
      <i/>
      <sz val="10"/>
      <color rgb="FF7F7F7F"/>
      <name val="Calibri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sz val="10"/>
      <color rgb="FF0070C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 applyFont="1" applyAlignment="1"/>
    <xf numFmtId="0" fontId="2" fillId="0" borderId="0" xfId="0" applyFont="1" applyAlignment="1"/>
    <xf numFmtId="0" fontId="3" fillId="0" borderId="0" xfId="0" applyFont="1" applyAlignment="1"/>
    <xf numFmtId="0" fontId="1" fillId="0" borderId="0" xfId="1" applyAlignment="1">
      <alignment horizontal="left" indent="1"/>
    </xf>
    <xf numFmtId="164" fontId="0" fillId="0" borderId="0" xfId="0" applyNumberFormat="1" applyFont="1" applyAlignment="1"/>
    <xf numFmtId="165" fontId="0" fillId="0" borderId="0" xfId="0" applyNumberFormat="1" applyFont="1" applyAlignment="1"/>
    <xf numFmtId="165" fontId="2" fillId="0" borderId="0" xfId="0" applyNumberFormat="1" applyFont="1" applyAlignment="1"/>
    <xf numFmtId="164" fontId="2" fillId="0" borderId="0" xfId="0" applyNumberFormat="1" applyFont="1" applyAlignment="1"/>
    <xf numFmtId="165" fontId="3" fillId="0" borderId="0" xfId="0" applyNumberFormat="1" applyFont="1" applyAlignment="1"/>
    <xf numFmtId="0" fontId="5" fillId="0" borderId="0" xfId="0" applyFont="1" applyAlignment="1">
      <alignment horizontal="right"/>
    </xf>
    <xf numFmtId="0" fontId="5" fillId="0" borderId="0" xfId="0" applyFont="1" applyAlignment="1"/>
    <xf numFmtId="49" fontId="6" fillId="0" borderId="0" xfId="0" applyNumberFormat="1" applyFont="1" applyAlignment="1"/>
  </cellXfs>
  <cellStyles count="2">
    <cellStyle name="Normal" xfId="0" builtinId="0"/>
    <cellStyle name="Texte explicatif" xfId="1" builtinId="53"/>
  </cellStyles>
  <dxfs count="23">
    <dxf>
      <font>
        <b/>
        <family val="2"/>
      </font>
    </dxf>
    <dxf>
      <numFmt numFmtId="164" formatCode="#,##0.00_ ;[Red]\-#,##0.00\ ;"/>
    </dxf>
    <dxf>
      <font>
        <b/>
        <family val="2"/>
      </font>
    </dxf>
    <dxf>
      <numFmt numFmtId="164" formatCode="#,##0.00_ ;[Red]\-#,##0.00\ ;"/>
    </dxf>
    <dxf>
      <font>
        <b/>
        <family val="2"/>
      </font>
      <numFmt numFmtId="165" formatCode="#,##0_ ;[Red]\-#,##0\ ;"/>
    </dxf>
    <dxf>
      <numFmt numFmtId="165" formatCode="#,##0_ ;[Red]\-#,##0\ ;"/>
    </dxf>
    <dxf>
      <font>
        <b/>
        <family val="2"/>
      </font>
    </dxf>
    <dxf>
      <numFmt numFmtId="164" formatCode="#,##0.00_ ;[Red]\-#,##0.00\ ;"/>
    </dxf>
    <dxf>
      <font>
        <b/>
        <family val="2"/>
      </font>
    </dxf>
    <dxf>
      <numFmt numFmtId="164" formatCode="#,##0.00_ ;[Red]\-#,##0.00\ ;"/>
    </dxf>
    <dxf>
      <font>
        <b/>
        <family val="2"/>
      </font>
    </dxf>
    <dxf>
      <numFmt numFmtId="165" formatCode="#,##0_ ;[Red]\-#,##0\ ;"/>
    </dxf>
    <dxf>
      <font>
        <b/>
        <family val="2"/>
      </font>
    </dxf>
    <dxf>
      <font>
        <b/>
        <family val="2"/>
      </font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6E5BC4AE-27BD-41AC-B6C2-63FB5824EAB7}">
      <tableStyleElement type="wholeTable" dxfId="22"/>
      <tableStyleElement type="headerRow" dxfId="2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</xdr:row>
      <xdr:rowOff>0</xdr:rowOff>
    </xdr:from>
    <xdr:to>
      <xdr:col>18</xdr:col>
      <xdr:colOff>170362</xdr:colOff>
      <xdr:row>22</xdr:row>
      <xdr:rowOff>47214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841E2787-F537-4CB2-8901-BDBFC659D6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9525" y="323850"/>
          <a:ext cx="8704762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D78F840-6A70-4C73-85A6-286126A2C3E0}" name="DétailRessources" displayName="DétailRessources" comment="Tableau - Détail des ressources" ref="A5:H13" totalsRowShown="0" headerRowDxfId="20">
  <autoFilter ref="A5:H13" xr:uid="{86E4B656-6CBC-42CE-84E4-174316EC94B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5F11694-94D2-4831-9425-A2707356F1D9}" name="Lot"/>
    <tableColumn id="2" xr3:uid="{0AAA6C48-794B-43C6-930C-3583613E9795}" name="Sous lot"/>
    <tableColumn id="3" xr3:uid="{AA24089A-8F2C-4E8E-A6FC-19800070B8B9}" name="Estimation" dataDxfId="19"/>
    <tableColumn id="4" xr3:uid="{20B8C8CE-53FE-4D86-956D-4D4DC6E1A935}" name="Consommation" dataDxfId="18"/>
    <tableColumn id="5" xr3:uid="{2D1192D9-A4C1-4B29-84A1-48AF1C83B714}" name="Différence" dataDxfId="17">
      <calculatedColumnFormula>DétailRessources[[#This Row],[Consommation]]-DétailRessources[[#This Row],[Estimation]]</calculatedColumnFormula>
    </tableColumn>
    <tableColumn id="6" xr3:uid="{182C0367-BB30-4683-B6B2-018EB2D60E6C}" name="Estimation2" dataDxfId="16"/>
    <tableColumn id="7" xr3:uid="{7496B710-B2E8-4A80-A587-0A49CFD4D5B3}" name="Heures2" dataDxfId="15"/>
    <tableColumn id="8" xr3:uid="{4F4F8996-5BDF-4733-BDF2-6D75236918ED}" name="Différence2" dataDxfId="14">
      <calculatedColumnFormula>DétailRessources[[#This Row],[Heures2]]-DétailRessources[[#This Row],[Estimation2]]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7380E5-60C4-43E6-9838-7251DD9DECD8}" name="ConsommationRessources" displayName="ConsommationRessources" comment="Tableau - Consommation Ressources Projet" ref="A4:G11" totalsRowCount="1" totalsRowDxfId="13">
  <autoFilter ref="A4:G10" xr:uid="{084590DA-0F92-43D2-9831-EFE819C79EC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F4F0F01C-9283-468B-A3B4-AB820E06EAC4}" name="Lot" totalsRowLabel="Total" totalsRowDxfId="12"/>
    <tableColumn id="3" xr3:uid="{EF871E49-DAC2-4720-8539-5B14344F94ED}" name="Heure" totalsRowFunction="sum" dataDxfId="11" totalsRowDxfId="10">
      <calculatedColumnFormula>SUMIF(DétailRessources[Lot],ConsommationRessources[[#This Row],[Lot]],DétailRessources[Consommation])</calculatedColumnFormula>
    </tableColumn>
    <tableColumn id="2" xr3:uid="{850AC04D-3472-47DF-A06D-FC064CA56FC2}" name="Jour" totalsRowFunction="sum" dataDxfId="9" totalsRowDxfId="8">
      <calculatedColumnFormula>ConsommationRessources[[#This Row],[Heure]]/heures_jour</calculatedColumnFormula>
    </tableColumn>
    <tableColumn id="4" xr3:uid="{F6EA2E0A-CE5F-47D0-A941-BA01F02A20E3}" name="Coûts" totalsRowFunction="sum" dataDxfId="7" totalsRowDxfId="6">
      <calculatedColumnFormula>ConsommationRessources[[#This Row],[Jour]]*coût_jour</calculatedColumnFormula>
    </tableColumn>
    <tableColumn id="6" xr3:uid="{D736DC3D-F64E-4441-8ABA-D2F792BDBDA4}" name="Heure2" totalsRowFunction="sum" dataDxfId="5" totalsRowDxfId="4"/>
    <tableColumn id="5" xr3:uid="{7B219D0C-8D18-4841-88E8-E45B9A1B3F29}" name="Jour2" totalsRowFunction="sum" dataDxfId="3" totalsRowDxfId="2"/>
    <tableColumn id="7" xr3:uid="{BFE69077-BFF3-432A-9B64-1B1B87C24646}" name="Coûts2" totalsRowFunction="sum" dataDxfId="1" totalsRowDxfId="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2C2C4D"/>
      </a:dk1>
      <a:lt1>
        <a:srgbClr val="FFFFFF"/>
      </a:lt1>
      <a:dk2>
        <a:srgbClr val="2C2C4D"/>
      </a:dk2>
      <a:lt2>
        <a:srgbClr val="FFFFFF"/>
      </a:lt2>
      <a:accent1>
        <a:srgbClr val="1D2384"/>
      </a:accent1>
      <a:accent2>
        <a:srgbClr val="E44819"/>
      </a:accent2>
      <a:accent3>
        <a:srgbClr val="F5A69B"/>
      </a:accent3>
      <a:accent4>
        <a:srgbClr val="A68057"/>
      </a:accent4>
      <a:accent5>
        <a:srgbClr val="F4AA11"/>
      </a:accent5>
      <a:accent6>
        <a:srgbClr val="D1EB60"/>
      </a:accent6>
      <a:hlink>
        <a:srgbClr val="19A86A"/>
      </a:hlink>
      <a:folHlink>
        <a:srgbClr val="19A86A"/>
      </a:folHlink>
    </a:clrScheme>
    <a:fontScheme name="Sheets">
      <a:majorFont>
        <a:latin typeface="Verdana"/>
        <a:ea typeface="Verdana"/>
        <a:cs typeface="Verdana"/>
      </a:majorFont>
      <a:minorFont>
        <a:latin typeface="Verdana"/>
        <a:ea typeface="Verdana"/>
        <a:cs typeface="Verdan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963508-4719-44A4-9C2D-C24C574ABB5A}">
  <sheetPr codeName="Sheet2"/>
  <dimension ref="A1:C6"/>
  <sheetViews>
    <sheetView showGridLines="0" tabSelected="1" workbookViewId="0">
      <selection activeCell="E27" sqref="E27"/>
    </sheetView>
  </sheetViews>
  <sheetFormatPr baseColWidth="10" defaultColWidth="9.140625" defaultRowHeight="12.75" x14ac:dyDescent="0.2"/>
  <cols>
    <col min="1" max="1" width="29.85546875" bestFit="1" customWidth="1"/>
  </cols>
  <sheetData>
    <row r="1" spans="1:3" x14ac:dyDescent="0.2">
      <c r="A1" s="1" t="s">
        <v>30</v>
      </c>
    </row>
    <row r="4" spans="1:3" x14ac:dyDescent="0.2">
      <c r="A4" t="s">
        <v>4</v>
      </c>
      <c r="B4">
        <v>1</v>
      </c>
    </row>
    <row r="5" spans="1:3" x14ac:dyDescent="0.2">
      <c r="A5" t="s">
        <v>5</v>
      </c>
      <c r="B5">
        <v>7.75</v>
      </c>
      <c r="C5" s="3" t="s">
        <v>31</v>
      </c>
    </row>
    <row r="6" spans="1:3" x14ac:dyDescent="0.2">
      <c r="A6" s="2" t="s">
        <v>33</v>
      </c>
      <c r="B6">
        <v>750</v>
      </c>
      <c r="C6" s="3" t="s">
        <v>32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9BB49D-235E-4AEB-9927-0C2E6D61ED01}">
  <sheetPr codeName="Sheet3"/>
  <dimension ref="A1:H13"/>
  <sheetViews>
    <sheetView showGridLines="0" workbookViewId="0">
      <selection activeCell="D6" sqref="D6"/>
    </sheetView>
  </sheetViews>
  <sheetFormatPr baseColWidth="10" defaultColWidth="9.140625" defaultRowHeight="12.75" x14ac:dyDescent="0.2"/>
  <cols>
    <col min="2" max="2" width="12" bestFit="1" customWidth="1"/>
    <col min="3" max="3" width="10.42578125" bestFit="1" customWidth="1"/>
    <col min="4" max="4" width="14.7109375" bestFit="1" customWidth="1"/>
    <col min="5" max="5" width="10.28515625" bestFit="1" customWidth="1"/>
    <col min="6" max="6" width="11.42578125" bestFit="1" customWidth="1"/>
    <col min="7" max="7" width="8.28515625" bestFit="1" customWidth="1"/>
    <col min="8" max="8" width="12.28515625" customWidth="1"/>
  </cols>
  <sheetData>
    <row r="1" spans="1:8" x14ac:dyDescent="0.2">
      <c r="A1" s="1" t="s">
        <v>2</v>
      </c>
    </row>
    <row r="4" spans="1:8" x14ac:dyDescent="0.2">
      <c r="C4" s="1" t="s">
        <v>12</v>
      </c>
      <c r="F4" s="1" t="s">
        <v>13</v>
      </c>
    </row>
    <row r="5" spans="1:8" x14ac:dyDescent="0.2">
      <c r="A5" s="2" t="s">
        <v>17</v>
      </c>
      <c r="B5" s="2" t="s">
        <v>18</v>
      </c>
      <c r="C5" s="2" t="s">
        <v>24</v>
      </c>
      <c r="D5" s="2" t="s">
        <v>25</v>
      </c>
      <c r="E5" t="s">
        <v>3</v>
      </c>
      <c r="F5" s="2" t="s">
        <v>26</v>
      </c>
      <c r="G5" s="2" t="s">
        <v>27</v>
      </c>
      <c r="H5" s="2" t="s">
        <v>28</v>
      </c>
    </row>
    <row r="6" spans="1:8" x14ac:dyDescent="0.2">
      <c r="A6" t="s">
        <v>6</v>
      </c>
      <c r="B6" t="s">
        <v>14</v>
      </c>
      <c r="C6" s="5"/>
      <c r="D6" s="5">
        <v>4</v>
      </c>
      <c r="E6" s="5">
        <f>DétailRessources[[#This Row],[Consommation]]-DétailRessources[[#This Row],[Estimation]]</f>
        <v>4</v>
      </c>
      <c r="F6" s="5"/>
      <c r="G6" s="5"/>
      <c r="H6" s="5">
        <f>DétailRessources[[#This Row],[Heures2]]-DétailRessources[[#This Row],[Estimation2]]</f>
        <v>0</v>
      </c>
    </row>
    <row r="7" spans="1:8" x14ac:dyDescent="0.2">
      <c r="A7" t="s">
        <v>6</v>
      </c>
      <c r="B7" t="s">
        <v>15</v>
      </c>
      <c r="C7" s="5"/>
      <c r="D7" s="5">
        <v>2</v>
      </c>
      <c r="E7" s="5">
        <f>DétailRessources[[#This Row],[Consommation]]-DétailRessources[[#This Row],[Estimation]]</f>
        <v>2</v>
      </c>
      <c r="F7" s="5"/>
      <c r="G7" s="5"/>
      <c r="H7" s="5">
        <f>DétailRessources[[#This Row],[Heures2]]-DétailRessources[[#This Row],[Estimation2]]</f>
        <v>0</v>
      </c>
    </row>
    <row r="8" spans="1:8" x14ac:dyDescent="0.2">
      <c r="A8" t="s">
        <v>6</v>
      </c>
      <c r="B8" t="s">
        <v>16</v>
      </c>
      <c r="C8" s="5"/>
      <c r="D8" s="5">
        <v>12</v>
      </c>
      <c r="E8" s="5">
        <f>DétailRessources[[#This Row],[Consommation]]-DétailRessources[[#This Row],[Estimation]]</f>
        <v>12</v>
      </c>
      <c r="F8" s="5"/>
      <c r="G8" s="5"/>
      <c r="H8" s="5">
        <f>DétailRessources[[#This Row],[Heures2]]-DétailRessources[[#This Row],[Estimation2]]</f>
        <v>0</v>
      </c>
    </row>
    <row r="9" spans="1:8" x14ac:dyDescent="0.2">
      <c r="A9" t="s">
        <v>7</v>
      </c>
      <c r="B9" s="2" t="s">
        <v>34</v>
      </c>
      <c r="C9" s="5"/>
      <c r="D9" s="5">
        <v>10</v>
      </c>
      <c r="E9" s="5">
        <f>DétailRessources[[#This Row],[Consommation]]-DétailRessources[[#This Row],[Estimation]]</f>
        <v>10</v>
      </c>
      <c r="F9" s="5"/>
      <c r="G9" s="5"/>
      <c r="H9" s="5">
        <f>DétailRessources[[#This Row],[Heures2]]-DétailRessources[[#This Row],[Estimation2]]</f>
        <v>0</v>
      </c>
    </row>
    <row r="10" spans="1:8" x14ac:dyDescent="0.2">
      <c r="A10" t="s">
        <v>7</v>
      </c>
      <c r="B10" s="2" t="s">
        <v>35</v>
      </c>
      <c r="C10" s="5"/>
      <c r="D10" s="5">
        <v>20</v>
      </c>
      <c r="E10" s="5">
        <f>DétailRessources[[#This Row],[Consommation]]-DétailRessources[[#This Row],[Estimation]]</f>
        <v>20</v>
      </c>
      <c r="F10" s="5"/>
      <c r="G10" s="5"/>
      <c r="H10" s="5">
        <f>DétailRessources[[#This Row],[Heures2]]-DétailRessources[[#This Row],[Estimation2]]</f>
        <v>0</v>
      </c>
    </row>
    <row r="11" spans="1:8" x14ac:dyDescent="0.2">
      <c r="A11" t="s">
        <v>8</v>
      </c>
      <c r="C11" s="5"/>
      <c r="D11" s="5"/>
      <c r="E11" s="5">
        <f>DétailRessources[[#This Row],[Consommation]]-DétailRessources[[#This Row],[Estimation]]</f>
        <v>0</v>
      </c>
      <c r="F11" s="5"/>
      <c r="G11" s="5"/>
      <c r="H11" s="5">
        <f>DétailRessources[[#This Row],[Heures2]]-DétailRessources[[#This Row],[Estimation2]]</f>
        <v>0</v>
      </c>
    </row>
    <row r="12" spans="1:8" x14ac:dyDescent="0.2">
      <c r="A12" t="s">
        <v>9</v>
      </c>
      <c r="C12" s="5"/>
      <c r="D12" s="5"/>
      <c r="E12" s="5">
        <f>DétailRessources[[#This Row],[Consommation]]-DétailRessources[[#This Row],[Estimation]]</f>
        <v>0</v>
      </c>
      <c r="F12" s="5"/>
      <c r="G12" s="5"/>
      <c r="H12" s="5">
        <f>DétailRessources[[#This Row],[Heures2]]-DétailRessources[[#This Row],[Estimation2]]</f>
        <v>0</v>
      </c>
    </row>
    <row r="13" spans="1:8" x14ac:dyDescent="0.2">
      <c r="A13" t="s">
        <v>10</v>
      </c>
      <c r="C13" s="5"/>
      <c r="D13" s="5"/>
      <c r="E13" s="5">
        <f>DétailRessources[[#This Row],[Consommation]]-DétailRessources[[#This Row],[Estimation]]</f>
        <v>0</v>
      </c>
      <c r="F13" s="5"/>
      <c r="G13" s="5"/>
      <c r="H13" s="5">
        <f>DétailRessources[[#This Row],[Heures2]]-DétailRessources[[#This Row],[Estimation2]]</f>
        <v>0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EA0A14-B4FD-48A4-B64D-3FC4214F6523}">
  <sheetPr codeName="Sheet1"/>
  <dimension ref="A1:M11"/>
  <sheetViews>
    <sheetView showGridLines="0" workbookViewId="0">
      <selection activeCell="M14" sqref="M14"/>
    </sheetView>
  </sheetViews>
  <sheetFormatPr baseColWidth="10" defaultColWidth="9.140625" defaultRowHeight="12.75" x14ac:dyDescent="0.2"/>
  <cols>
    <col min="2" max="2" width="6.42578125" bestFit="1" customWidth="1"/>
    <col min="3" max="3" width="5.140625" bestFit="1" customWidth="1"/>
    <col min="4" max="4" width="8.7109375" bestFit="1" customWidth="1"/>
    <col min="5" max="5" width="7.42578125" bestFit="1" customWidth="1"/>
    <col min="6" max="6" width="6" bestFit="1" customWidth="1"/>
    <col min="7" max="7" width="7" bestFit="1" customWidth="1"/>
  </cols>
  <sheetData>
    <row r="1" spans="1:13" x14ac:dyDescent="0.2">
      <c r="A1" s="1" t="s">
        <v>1</v>
      </c>
    </row>
    <row r="3" spans="1:13" x14ac:dyDescent="0.2">
      <c r="B3" s="1" t="s">
        <v>12</v>
      </c>
      <c r="E3" s="1" t="s">
        <v>13</v>
      </c>
    </row>
    <row r="4" spans="1:13" x14ac:dyDescent="0.2">
      <c r="A4" t="s">
        <v>17</v>
      </c>
      <c r="B4" s="2" t="s">
        <v>20</v>
      </c>
      <c r="C4" s="2" t="s">
        <v>19</v>
      </c>
      <c r="D4" t="s">
        <v>0</v>
      </c>
      <c r="E4" s="8" t="s">
        <v>22</v>
      </c>
      <c r="F4" s="2" t="s">
        <v>21</v>
      </c>
      <c r="G4" s="2" t="s">
        <v>23</v>
      </c>
    </row>
    <row r="5" spans="1:13" x14ac:dyDescent="0.2">
      <c r="A5" t="s">
        <v>6</v>
      </c>
      <c r="B5" s="5">
        <f>SUMIF(DétailRessources[Lot],ConsommationRessources[[#This Row],[Lot]],DétailRessources[Consommation])</f>
        <v>18</v>
      </c>
      <c r="C5" s="4">
        <f>ConsommationRessources[[#This Row],[Heure]]/heures_jour</f>
        <v>2.3225806451612905</v>
      </c>
      <c r="D5" s="4">
        <f>ConsommationRessources[[#This Row],[Jour]]*coût_jour</f>
        <v>1741.9354838709678</v>
      </c>
      <c r="E5" s="5"/>
      <c r="F5" s="4"/>
      <c r="G5" s="4"/>
      <c r="I5" s="9" t="s">
        <v>36</v>
      </c>
      <c r="J5" s="10" t="str">
        <f ca="1">_xlfn.FORMULATEXT(ConsommationRessources[[#This Row],[Heure]])</f>
        <v>=SOMME.SI(DétailRessources[Lot];[@Lot];DétailRessources[Consommation])</v>
      </c>
    </row>
    <row r="6" spans="1:13" x14ac:dyDescent="0.2">
      <c r="A6" t="s">
        <v>7</v>
      </c>
      <c r="B6" s="5">
        <f>SUMIF(DétailRessources[Lot],ConsommationRessources[[#This Row],[Lot]],DétailRessources[Consommation])</f>
        <v>30</v>
      </c>
      <c r="C6" s="4">
        <f>ConsommationRessources[[#This Row],[Heure]]/heures_jour</f>
        <v>3.870967741935484</v>
      </c>
      <c r="D6" s="4">
        <f>ConsommationRessources[[#This Row],[Jour]]*coût_jour</f>
        <v>2903.2258064516132</v>
      </c>
      <c r="E6" s="5"/>
      <c r="F6" s="4"/>
      <c r="G6" s="4"/>
      <c r="I6" s="9" t="s">
        <v>38</v>
      </c>
      <c r="J6" s="10" t="str">
        <f ca="1">_xlfn.FORMULATEXT(ConsommationRessources[[#This Row],[Jour]])</f>
        <v>=[@Heure]/heures_jour</v>
      </c>
      <c r="M6" s="11" t="s">
        <v>40</v>
      </c>
    </row>
    <row r="7" spans="1:13" x14ac:dyDescent="0.2">
      <c r="A7" t="s">
        <v>8</v>
      </c>
      <c r="B7" s="5">
        <f>SUMIF(DétailRessources[Lot],ConsommationRessources[[#This Row],[Lot]],DétailRessources[Consommation])</f>
        <v>0</v>
      </c>
      <c r="C7" s="4">
        <f>ConsommationRessources[[#This Row],[Heure]]/heures_jour</f>
        <v>0</v>
      </c>
      <c r="D7" s="4">
        <f>ConsommationRessources[[#This Row],[Jour]]*coût_jour</f>
        <v>0</v>
      </c>
      <c r="E7" s="5"/>
      <c r="F7" s="4"/>
      <c r="G7" s="4"/>
      <c r="I7" s="9" t="s">
        <v>37</v>
      </c>
      <c r="J7" s="10" t="str">
        <f ca="1">_xlfn.FORMULATEXT(D5)</f>
        <v>=[@Jour]*coût_jour</v>
      </c>
      <c r="M7" s="11" t="s">
        <v>39</v>
      </c>
    </row>
    <row r="8" spans="1:13" x14ac:dyDescent="0.2">
      <c r="A8" t="s">
        <v>9</v>
      </c>
      <c r="B8" s="5">
        <f>SUMIF(DétailRessources[Lot],ConsommationRessources[[#This Row],[Lot]],DétailRessources[Consommation])</f>
        <v>0</v>
      </c>
      <c r="C8" s="4">
        <f>ConsommationRessources[[#This Row],[Heure]]/heures_jour</f>
        <v>0</v>
      </c>
      <c r="D8" s="4">
        <f>ConsommationRessources[[#This Row],[Jour]]*coût_jour</f>
        <v>0</v>
      </c>
      <c r="E8" s="5"/>
      <c r="F8" s="4"/>
      <c r="G8" s="4"/>
    </row>
    <row r="9" spans="1:13" x14ac:dyDescent="0.2">
      <c r="A9" t="s">
        <v>10</v>
      </c>
      <c r="B9" s="5">
        <f>SUMIF(DétailRessources[Lot],ConsommationRessources[[#This Row],[Lot]],DétailRessources[Consommation])</f>
        <v>0</v>
      </c>
      <c r="C9" s="4">
        <f>ConsommationRessources[[#This Row],[Heure]]/heures_jour</f>
        <v>0</v>
      </c>
      <c r="D9" s="4">
        <f>ConsommationRessources[[#This Row],[Jour]]*coût_jour</f>
        <v>0</v>
      </c>
      <c r="E9" s="5"/>
      <c r="F9" s="4"/>
      <c r="G9" s="4"/>
    </row>
    <row r="10" spans="1:13" x14ac:dyDescent="0.2">
      <c r="A10" t="s">
        <v>11</v>
      </c>
      <c r="B10" s="5">
        <f>SUMIF(DétailRessources[Lot],ConsommationRessources[[#This Row],[Lot]],DétailRessources[Consommation])</f>
        <v>0</v>
      </c>
      <c r="C10" s="4">
        <f>ConsommationRessources[[#This Row],[Heure]]/heures_jour</f>
        <v>0</v>
      </c>
      <c r="D10" s="4">
        <f>ConsommationRessources[[#This Row],[Jour]]*coût_jour</f>
        <v>0</v>
      </c>
      <c r="E10" s="5"/>
      <c r="F10" s="4"/>
      <c r="G10" s="4"/>
    </row>
    <row r="11" spans="1:13" x14ac:dyDescent="0.2">
      <c r="A11" s="1" t="s">
        <v>29</v>
      </c>
      <c r="B11" s="6">
        <f>SUBTOTAL(109,ConsommationRessources[Heure])</f>
        <v>48</v>
      </c>
      <c r="C11" s="7">
        <f>SUBTOTAL(109,ConsommationRessources[Jour])</f>
        <v>6.193548387096774</v>
      </c>
      <c r="D11" s="7">
        <f>SUBTOTAL(109,ConsommationRessources[Coûts])</f>
        <v>4645.1612903225814</v>
      </c>
      <c r="E11" s="6">
        <f>SUBTOTAL(109,ConsommationRessources[Heure2])</f>
        <v>0</v>
      </c>
      <c r="F11" s="7">
        <f>SUBTOTAL(109,ConsommationRessources[Jour2])</f>
        <v>0</v>
      </c>
      <c r="G11" s="7">
        <f>SUBTOTAL(109,ConsommationRessources[Coûts2])</f>
        <v>0</v>
      </c>
    </row>
  </sheetData>
  <phoneticPr fontId="4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Variables</vt:lpstr>
      <vt:lpstr>Détail des ressources</vt:lpstr>
      <vt:lpstr>Consommation Ressources Projet</vt:lpstr>
      <vt:lpstr>coût_jour</vt:lpstr>
      <vt:lpstr>heures_jour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Roullier</dc:creator>
  <cp:lastModifiedBy>Jean-Eric</cp:lastModifiedBy>
  <dcterms:created xsi:type="dcterms:W3CDTF">2020-08-30T09:38:35Z</dcterms:created>
  <dcterms:modified xsi:type="dcterms:W3CDTF">2020-08-30T15:56:33Z</dcterms:modified>
</cp:coreProperties>
</file>