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Jean-Eric\Downloads\"/>
    </mc:Choice>
  </mc:AlternateContent>
  <xr:revisionPtr revIDLastSave="0" documentId="13_ncr:1_{CBF0C48C-464E-450C-A5CD-8EF44C3B3A08}" xr6:coauthVersionLast="45" xr6:coauthVersionMax="45" xr10:uidLastSave="{00000000-0000-0000-0000-000000000000}"/>
  <bookViews>
    <workbookView xWindow="-120" yWindow="-120" windowWidth="24240" windowHeight="13740" activeTab="1" xr2:uid="{00000000-000D-0000-FFFF-FFFF00000000}"/>
  </bookViews>
  <sheets>
    <sheet name="Ex 5" sheetId="2" r:id="rId1"/>
    <sheet name="Résultat Ex 5" sheetId="3" r:id="rId2"/>
  </sheets>
  <externalReferences>
    <externalReference r:id="rId3"/>
  </externalReferences>
  <definedNames>
    <definedName name="etu">[1]Feuil1!$C$1:$C$16</definedName>
    <definedName name="s.prime_mensuelle">Prime_mensuelle[Prime mensuelle]</definedName>
    <definedName name="wrn.Régions." localSheetId="0" hidden="1">{"Bretagne",#N/A,FALSE,"Détail";"Pays de Loire",#N/A,FALSE,"Détail";"Poitou-Charentes",#N/A,FALSE,"Détail"}</definedName>
    <definedName name="wrn.Régions." hidden="1">{"Bretagne",#N/A,FALSE,"Détail";"Pays de Loire",#N/A,FALSE,"Détail";"Poitou-Charentes",#N/A,FALSE,"Détail"}</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6" i="3" l="1"/>
  <c r="R10" i="3"/>
  <c r="R18" i="3"/>
  <c r="P3" i="3"/>
  <c r="P4" i="3"/>
  <c r="P5" i="3"/>
  <c r="P6" i="3"/>
  <c r="P7" i="3"/>
  <c r="T7" i="3" s="1"/>
  <c r="P8" i="3"/>
  <c r="P9" i="3"/>
  <c r="P10" i="3"/>
  <c r="P11" i="3"/>
  <c r="T11" i="3" s="1"/>
  <c r="P12" i="3"/>
  <c r="P13" i="3"/>
  <c r="P14" i="3"/>
  <c r="P15" i="3"/>
  <c r="P16" i="3"/>
  <c r="P17" i="3"/>
  <c r="P18" i="3"/>
  <c r="P19" i="3"/>
  <c r="T19" i="3" s="1"/>
  <c r="P20" i="3"/>
  <c r="Q5" i="3"/>
  <c r="Q3" i="3"/>
  <c r="Q4" i="3"/>
  <c r="Q6" i="3"/>
  <c r="S6" i="3" s="1"/>
  <c r="Q7" i="3"/>
  <c r="Q8" i="3"/>
  <c r="Q9" i="3"/>
  <c r="Q10" i="3"/>
  <c r="S10" i="3" s="1"/>
  <c r="Q11" i="3"/>
  <c r="Q12" i="3"/>
  <c r="Q13" i="3"/>
  <c r="Q14" i="3"/>
  <c r="Q15" i="3"/>
  <c r="Q16" i="3"/>
  <c r="Q17" i="3"/>
  <c r="Q18" i="3"/>
  <c r="S18" i="3" s="1"/>
  <c r="Q19" i="3"/>
  <c r="Q20" i="3"/>
  <c r="O21" i="3"/>
  <c r="K3" i="3"/>
  <c r="R3" i="3" s="1"/>
  <c r="K4" i="3"/>
  <c r="R7" i="3" s="1"/>
  <c r="S7" i="3" s="1"/>
  <c r="K5" i="3"/>
  <c r="R11" i="3" s="1"/>
  <c r="S11" i="3" s="1"/>
  <c r="K6" i="3"/>
  <c r="R12" i="3" s="1"/>
  <c r="K7" i="3"/>
  <c r="R15" i="3" s="1"/>
  <c r="S15" i="3" s="1"/>
  <c r="K8" i="3"/>
  <c r="R19" i="3" s="1"/>
  <c r="S19" i="3" s="1"/>
  <c r="S12" i="3" l="1"/>
  <c r="T18" i="3"/>
  <c r="T10" i="3"/>
  <c r="T6" i="3"/>
  <c r="S13" i="3"/>
  <c r="T13" i="3" s="1"/>
  <c r="T15" i="3"/>
  <c r="S3" i="3"/>
  <c r="T12" i="3"/>
  <c r="R14" i="3"/>
  <c r="S14" i="3" s="1"/>
  <c r="T14" i="3" s="1"/>
  <c r="R17" i="3"/>
  <c r="S17" i="3" s="1"/>
  <c r="T17" i="3" s="1"/>
  <c r="R13" i="3"/>
  <c r="R9" i="3"/>
  <c r="S9" i="3" s="1"/>
  <c r="T9" i="3" s="1"/>
  <c r="R5" i="3"/>
  <c r="S5" i="3" s="1"/>
  <c r="T5" i="3" s="1"/>
  <c r="R20" i="3"/>
  <c r="S20" i="3" s="1"/>
  <c r="T20" i="3" s="1"/>
  <c r="R16" i="3"/>
  <c r="S16" i="3" s="1"/>
  <c r="T16" i="3" s="1"/>
  <c r="R8" i="3"/>
  <c r="S8" i="3" s="1"/>
  <c r="T8" i="3" s="1"/>
  <c r="R4" i="3"/>
  <c r="S4" i="3" s="1"/>
  <c r="T4" i="3" s="1"/>
  <c r="P21" i="3"/>
  <c r="Q21" i="3"/>
  <c r="K9" i="3"/>
  <c r="S21" i="3" l="1"/>
  <c r="T3" i="3"/>
  <c r="T21" i="3" s="1"/>
  <c r="R21" i="3"/>
</calcChain>
</file>

<file path=xl/sharedStrings.xml><?xml version="1.0" encoding="utf-8"?>
<sst xmlns="http://schemas.openxmlformats.org/spreadsheetml/2006/main" count="87" uniqueCount="43">
  <si>
    <t>EXPLIQUEZ VOTRE DEMARCHE</t>
  </si>
  <si>
    <t>Ci-dessous : MODELISEZ un concept PERENNE qui permettra de connaitre chaque mois de façon AISEE la somme des salaires des représentants</t>
  </si>
  <si>
    <r>
      <t>GUINOT</t>
    </r>
    <r>
      <rPr>
        <sz val="12"/>
        <color theme="1"/>
        <rFont val="Calibri"/>
        <family val="2"/>
        <scheme val="minor"/>
      </rPr>
      <t xml:space="preserve">                  </t>
    </r>
    <r>
      <rPr>
        <sz val="11"/>
        <color theme="1"/>
        <rFont val="Arial"/>
        <family val="2"/>
      </rPr>
      <t>51 880</t>
    </r>
    <r>
      <rPr>
        <sz val="12"/>
        <color theme="1"/>
        <rFont val="Calibri"/>
        <family val="2"/>
        <scheme val="minor"/>
      </rPr>
      <t xml:space="preserve">                        </t>
    </r>
    <r>
      <rPr>
        <sz val="11"/>
        <color theme="1"/>
        <rFont val="Arial"/>
        <family val="2"/>
      </rPr>
      <t>GUINOT</t>
    </r>
    <r>
      <rPr>
        <sz val="12"/>
        <color theme="1"/>
        <rFont val="Calibri"/>
        <family val="2"/>
        <scheme val="minor"/>
      </rPr>
      <t xml:space="preserve">                     </t>
    </r>
    <r>
      <rPr>
        <sz val="11"/>
        <color theme="1"/>
        <rFont val="Arial"/>
        <family val="2"/>
      </rPr>
      <t>57 340</t>
    </r>
  </si>
  <si>
    <r>
      <t>MARTIN</t>
    </r>
    <r>
      <rPr>
        <sz val="12"/>
        <color theme="1"/>
        <rFont val="Calibri"/>
        <family val="2"/>
        <scheme val="minor"/>
      </rPr>
      <t xml:space="preserve">                  </t>
    </r>
    <r>
      <rPr>
        <sz val="11"/>
        <color theme="1"/>
        <rFont val="Arial"/>
        <family val="2"/>
      </rPr>
      <t>32 240</t>
    </r>
    <r>
      <rPr>
        <sz val="12"/>
        <color theme="1"/>
        <rFont val="Calibri"/>
        <family val="2"/>
        <scheme val="minor"/>
      </rPr>
      <t xml:space="preserve">                        </t>
    </r>
    <r>
      <rPr>
        <sz val="11"/>
        <color theme="1"/>
        <rFont val="Arial"/>
        <family val="2"/>
      </rPr>
      <t>MARTIN</t>
    </r>
    <r>
      <rPr>
        <sz val="12"/>
        <color theme="1"/>
        <rFont val="Calibri"/>
        <family val="2"/>
        <scheme val="minor"/>
      </rPr>
      <t xml:space="preserve">                     </t>
    </r>
    <r>
      <rPr>
        <sz val="11"/>
        <color theme="1"/>
        <rFont val="Arial"/>
        <family val="2"/>
      </rPr>
      <t>44 105</t>
    </r>
  </si>
  <si>
    <r>
      <t>LAPEYRE</t>
    </r>
    <r>
      <rPr>
        <sz val="12"/>
        <color theme="1"/>
        <rFont val="Calibri"/>
        <family val="2"/>
        <scheme val="minor"/>
      </rPr>
      <t xml:space="preserve">              </t>
    </r>
    <r>
      <rPr>
        <sz val="11"/>
        <color theme="1"/>
        <rFont val="Arial"/>
        <family val="2"/>
      </rPr>
      <t>16 570</t>
    </r>
    <r>
      <rPr>
        <sz val="12"/>
        <color theme="1"/>
        <rFont val="Calibri"/>
        <family val="2"/>
        <scheme val="minor"/>
      </rPr>
      <t xml:space="preserve">                        </t>
    </r>
    <r>
      <rPr>
        <sz val="11"/>
        <color theme="1"/>
        <rFont val="Arial"/>
        <family val="2"/>
      </rPr>
      <t>LAPEYRE</t>
    </r>
    <r>
      <rPr>
        <sz val="12"/>
        <color theme="1"/>
        <rFont val="Calibri"/>
        <family val="2"/>
        <scheme val="minor"/>
      </rPr>
      <t xml:space="preserve">                 </t>
    </r>
    <r>
      <rPr>
        <sz val="11"/>
        <color theme="1"/>
        <rFont val="Arial"/>
        <family val="2"/>
      </rPr>
      <t>34 650</t>
    </r>
  </si>
  <si>
    <t xml:space="preserve">Septembre :                                             Décembre :              </t>
  </si>
  <si>
    <r>
      <t>GUINOT</t>
    </r>
    <r>
      <rPr>
        <sz val="12"/>
        <color theme="1"/>
        <rFont val="Calibri"/>
        <family val="2"/>
        <scheme val="minor"/>
      </rPr>
      <t xml:space="preserve">                  </t>
    </r>
    <r>
      <rPr>
        <sz val="11"/>
        <color theme="1"/>
        <rFont val="Arial"/>
        <family val="2"/>
      </rPr>
      <t>49 445</t>
    </r>
    <r>
      <rPr>
        <sz val="12"/>
        <color theme="1"/>
        <rFont val="Calibri"/>
        <family val="2"/>
        <scheme val="minor"/>
      </rPr>
      <t xml:space="preserve">                        </t>
    </r>
    <r>
      <rPr>
        <sz val="11"/>
        <color theme="1"/>
        <rFont val="Arial"/>
        <family val="2"/>
      </rPr>
      <t>GUINOT</t>
    </r>
    <r>
      <rPr>
        <sz val="12"/>
        <color theme="1"/>
        <rFont val="Calibri"/>
        <family val="2"/>
        <scheme val="minor"/>
      </rPr>
      <t xml:space="preserve">                     </t>
    </r>
    <r>
      <rPr>
        <sz val="11"/>
        <color theme="1"/>
        <rFont val="Arial"/>
        <family val="2"/>
      </rPr>
      <t>59 335</t>
    </r>
  </si>
  <si>
    <r>
      <t>MARTIN</t>
    </r>
    <r>
      <rPr>
        <sz val="12"/>
        <color theme="1"/>
        <rFont val="Calibri"/>
        <family val="2"/>
        <scheme val="minor"/>
      </rPr>
      <t xml:space="preserve">                  </t>
    </r>
    <r>
      <rPr>
        <sz val="11"/>
        <color theme="1"/>
        <rFont val="Arial"/>
        <family val="2"/>
      </rPr>
      <t>35 440</t>
    </r>
    <r>
      <rPr>
        <sz val="12"/>
        <color theme="1"/>
        <rFont val="Calibri"/>
        <family val="2"/>
        <scheme val="minor"/>
      </rPr>
      <t xml:space="preserve">                        </t>
    </r>
    <r>
      <rPr>
        <sz val="11"/>
        <color theme="1"/>
        <rFont val="Arial"/>
        <family val="2"/>
      </rPr>
      <t>MARTIN</t>
    </r>
    <r>
      <rPr>
        <sz val="12"/>
        <color theme="1"/>
        <rFont val="Calibri"/>
        <family val="2"/>
        <scheme val="minor"/>
      </rPr>
      <t xml:space="preserve">                     </t>
    </r>
    <r>
      <rPr>
        <sz val="11"/>
        <color theme="1"/>
        <rFont val="Arial"/>
        <family val="2"/>
      </rPr>
      <t>51 125</t>
    </r>
  </si>
  <si>
    <t>la prime à  partager chaque mois est de 2000€</t>
  </si>
  <si>
    <r>
      <t>LAPEYRE</t>
    </r>
    <r>
      <rPr>
        <sz val="12"/>
        <color theme="1"/>
        <rFont val="Calibri"/>
        <family val="2"/>
        <scheme val="minor"/>
      </rPr>
      <t xml:space="preserve">              </t>
    </r>
    <r>
      <rPr>
        <sz val="11"/>
        <color theme="1"/>
        <rFont val="Arial"/>
        <family val="2"/>
      </rPr>
      <t>13 405</t>
    </r>
    <r>
      <rPr>
        <sz val="12"/>
        <color theme="1"/>
        <rFont val="Calibri"/>
        <family val="2"/>
        <scheme val="minor"/>
      </rPr>
      <t xml:space="preserve">                        </t>
    </r>
    <r>
      <rPr>
        <sz val="11"/>
        <color theme="1"/>
        <rFont val="Arial"/>
        <family val="2"/>
      </rPr>
      <t>LAPEYRE</t>
    </r>
    <r>
      <rPr>
        <sz val="12"/>
        <color theme="1"/>
        <rFont val="Calibri"/>
        <family val="2"/>
        <scheme val="minor"/>
      </rPr>
      <t xml:space="preserve">                 </t>
    </r>
    <r>
      <rPr>
        <sz val="11"/>
        <color theme="1"/>
        <rFont val="Arial"/>
        <family val="2"/>
      </rPr>
      <t>38 600</t>
    </r>
  </si>
  <si>
    <t xml:space="preserve">Aout :                                                         Novembre :             </t>
  </si>
  <si>
    <t>sup à 45000€</t>
  </si>
  <si>
    <t>entre 25001 et 45000 (inclus)</t>
  </si>
  <si>
    <t>inf ou egal</t>
  </si>
  <si>
    <r>
      <t>GUINOT</t>
    </r>
    <r>
      <rPr>
        <sz val="12"/>
        <color theme="1"/>
        <rFont val="Calibri"/>
        <family val="2"/>
        <scheme val="minor"/>
      </rPr>
      <t xml:space="preserve">                  </t>
    </r>
    <r>
      <rPr>
        <sz val="11"/>
        <color theme="1"/>
        <rFont val="Arial"/>
        <family val="2"/>
      </rPr>
      <t>58 275</t>
    </r>
    <r>
      <rPr>
        <sz val="12"/>
        <color theme="1"/>
        <rFont val="Calibri"/>
        <family val="2"/>
        <scheme val="minor"/>
      </rPr>
      <t xml:space="preserve">                        </t>
    </r>
    <r>
      <rPr>
        <sz val="11"/>
        <color theme="1"/>
        <rFont val="Arial"/>
        <family val="2"/>
      </rPr>
      <t>GUINOT</t>
    </r>
    <r>
      <rPr>
        <sz val="12"/>
        <color theme="1"/>
        <rFont val="Calibri"/>
        <family val="2"/>
        <scheme val="minor"/>
      </rPr>
      <t xml:space="preserve">                     </t>
    </r>
    <r>
      <rPr>
        <sz val="11"/>
        <color theme="1"/>
        <rFont val="Arial"/>
        <family val="2"/>
      </rPr>
      <t>44 825</t>
    </r>
  </si>
  <si>
    <r>
      <t>MARTIN</t>
    </r>
    <r>
      <rPr>
        <sz val="12"/>
        <color theme="1"/>
        <rFont val="Calibri"/>
        <family val="2"/>
        <scheme val="minor"/>
      </rPr>
      <t xml:space="preserve">                  </t>
    </r>
    <r>
      <rPr>
        <sz val="11"/>
        <color theme="1"/>
        <rFont val="Arial"/>
        <family val="2"/>
      </rPr>
      <t>38 720</t>
    </r>
    <r>
      <rPr>
        <sz val="12"/>
        <color theme="1"/>
        <rFont val="Calibri"/>
        <family val="2"/>
        <scheme val="minor"/>
      </rPr>
      <t xml:space="preserve">                        </t>
    </r>
    <r>
      <rPr>
        <sz val="11"/>
        <color theme="1"/>
        <rFont val="Arial"/>
        <family val="2"/>
      </rPr>
      <t>MARTIN</t>
    </r>
    <r>
      <rPr>
        <sz val="12"/>
        <color theme="1"/>
        <rFont val="Calibri"/>
        <family val="2"/>
        <scheme val="minor"/>
      </rPr>
      <t xml:space="preserve">                     </t>
    </r>
    <r>
      <rPr>
        <sz val="11"/>
        <color theme="1"/>
        <rFont val="Arial"/>
        <family val="2"/>
      </rPr>
      <t>62 020</t>
    </r>
  </si>
  <si>
    <t>La commission sur le chiffre d'affaires s'éléve à </t>
  </si>
  <si>
    <r>
      <t>LAPEYRE</t>
    </r>
    <r>
      <rPr>
        <sz val="12"/>
        <color theme="1"/>
        <rFont val="Calibri"/>
        <family val="2"/>
        <scheme val="minor"/>
      </rPr>
      <t xml:space="preserve">              </t>
    </r>
    <r>
      <rPr>
        <sz val="11"/>
        <color theme="1"/>
        <rFont val="Arial"/>
        <family val="2"/>
      </rPr>
      <t>25 225</t>
    </r>
    <r>
      <rPr>
        <sz val="12"/>
        <color theme="1"/>
        <rFont val="Calibri"/>
        <family val="2"/>
        <scheme val="minor"/>
      </rPr>
      <t xml:space="preserve">                        </t>
    </r>
    <r>
      <rPr>
        <sz val="11"/>
        <color theme="1"/>
        <rFont val="Arial"/>
        <family val="2"/>
      </rPr>
      <t>LAPEYRE</t>
    </r>
    <r>
      <rPr>
        <sz val="12"/>
        <color theme="1"/>
        <rFont val="Calibri"/>
        <family val="2"/>
        <scheme val="minor"/>
      </rPr>
      <t xml:space="preserve">                 </t>
    </r>
    <r>
      <rPr>
        <sz val="11"/>
        <color theme="1"/>
        <rFont val="Arial"/>
        <family val="2"/>
      </rPr>
      <t>33 000</t>
    </r>
  </si>
  <si>
    <r>
      <t xml:space="preserve">Juillet : </t>
    </r>
    <r>
      <rPr>
        <b/>
        <sz val="11"/>
        <color theme="1"/>
        <rFont val="Calibri"/>
        <family val="2"/>
        <scheme val="minor"/>
      </rPr>
      <t xml:space="preserve">                                                      </t>
    </r>
    <r>
      <rPr>
        <b/>
        <sz val="11"/>
        <color theme="1"/>
        <rFont val="Arial"/>
        <family val="2"/>
      </rPr>
      <t>Octobre :</t>
    </r>
    <r>
      <rPr>
        <b/>
        <sz val="11"/>
        <color theme="1"/>
        <rFont val="Calibri"/>
        <family val="2"/>
        <scheme val="minor"/>
      </rPr>
      <t xml:space="preserve">                  </t>
    </r>
  </si>
  <si>
    <t>Chiffres d'affaire :</t>
  </si>
  <si>
    <t>GUINOT : 950</t>
  </si>
  <si>
    <t>MARTIN : 860</t>
  </si>
  <si>
    <t>LAPEYRE : 1 000</t>
  </si>
  <si>
    <t xml:space="preserve"> Les salaires fixes sont les suivants :</t>
  </si>
  <si>
    <t>L'entreprise LAPORTE rémunére ses représentants en leur attribuant un salaire fixe et une commission basée sur le chiffre d'affaires.
 En outre, chaque mois, elle partage entre eux une prime. Cette prime est partagée proportionnellement au chiffre d'affaire mensuel réalisé par chacun d'eux.</t>
  </si>
  <si>
    <t>Nom</t>
  </si>
  <si>
    <t>Salaire fixe</t>
  </si>
  <si>
    <t>LAPEYRE</t>
  </si>
  <si>
    <t>MARTIN</t>
  </si>
  <si>
    <t>GUINOT</t>
  </si>
  <si>
    <t>Prime mensuelle</t>
  </si>
  <si>
    <t>Mois</t>
  </si>
  <si>
    <t>Juillet</t>
  </si>
  <si>
    <t>Août</t>
  </si>
  <si>
    <t>Septembre</t>
  </si>
  <si>
    <t>Octobre</t>
  </si>
  <si>
    <t>Novembre</t>
  </si>
  <si>
    <t>Décembre</t>
  </si>
  <si>
    <t>Chiffre d'affaires</t>
  </si>
  <si>
    <t>Commission</t>
  </si>
  <si>
    <t>Total</t>
  </si>
  <si>
    <t>Salaire variable</t>
  </si>
  <si>
    <t>Salaire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</si>
</sst>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2"/>
      <color theme="1"/>
      <name val="Calibri"/>
      <family val="2"/>
      <scheme val="minor"/>
    </font>
    <font>
      <b/>
      <sz val="11"/>
      <color rgb="FF00B050"/>
      <name val="Arial"/>
      <family val="2"/>
    </font>
    <font>
      <sz val="11"/>
      <color theme="1"/>
      <name val="Arial"/>
      <family val="2"/>
    </font>
    <font>
      <b/>
      <sz val="11"/>
      <color theme="1"/>
      <name val="Arial"/>
      <family val="2"/>
    </font>
    <font>
      <b/>
      <sz val="11"/>
      <color theme="0"/>
      <name val="Arial"/>
      <family val="2"/>
    </font>
    <font>
      <b/>
      <sz val="11"/>
      <color theme="0" tint="-4.9989318521683403E-2"/>
      <name val="Calibri"/>
      <family val="2"/>
      <scheme val="minor"/>
    </font>
    <font>
      <b/>
      <sz val="11"/>
      <color theme="1"/>
      <name val="Calibri"/>
      <family val="2"/>
      <scheme val="minor"/>
    </font>
    <font>
      <b/>
      <sz val="11"/>
      <color rgb="FF00B050"/>
      <name val="Calibri"/>
      <family val="2"/>
      <scheme val="minor"/>
    </font>
    <font>
      <b/>
      <sz val="11"/>
      <color theme="0" tint="-4.9989318521683403E-2"/>
      <name val="Arial"/>
      <family val="2"/>
    </font>
    <font>
      <sz val="8"/>
      <name val="Calibri"/>
      <family val="2"/>
      <scheme val="minor"/>
    </font>
  </fonts>
  <fills count="6">
    <fill>
      <patternFill patternType="none"/>
    </fill>
    <fill>
      <patternFill patternType="gray125"/>
    </fill>
    <fill>
      <patternFill patternType="solid">
        <fgColor rgb="FF00B050"/>
        <bgColor indexed="64"/>
      </patternFill>
    </fill>
    <fill>
      <patternFill patternType="solid">
        <fgColor theme="5" tint="-0.499984740745262"/>
        <bgColor indexed="64"/>
      </patternFill>
    </fill>
    <fill>
      <patternFill patternType="solid">
        <fgColor theme="5" tint="0.39997558519241921"/>
        <bgColor indexed="64"/>
      </patternFill>
    </fill>
    <fill>
      <patternFill patternType="solid">
        <fgColor theme="9" tint="0.79998168889431442"/>
        <bgColor indexed="64"/>
      </patternFill>
    </fill>
  </fills>
  <borders count="1">
    <border>
      <left/>
      <right/>
      <top/>
      <bottom/>
      <diagonal/>
    </border>
  </borders>
  <cellStyleXfs count="1">
    <xf numFmtId="0" fontId="0" fillId="0" borderId="0"/>
  </cellStyleXfs>
  <cellXfs count="18">
    <xf numFmtId="0" fontId="0" fillId="0" borderId="0" xfId="0"/>
    <xf numFmtId="0" fontId="0" fillId="0" borderId="0" xfId="0"/>
    <xf numFmtId="0" fontId="1" fillId="0" borderId="0" xfId="0" applyFont="1"/>
    <xf numFmtId="0" fontId="2" fillId="0" borderId="0" xfId="0" applyFont="1"/>
    <xf numFmtId="0" fontId="3" fillId="0" borderId="0" xfId="0" applyFont="1"/>
    <xf numFmtId="9" fontId="5" fillId="3" borderId="0" xfId="0" applyNumberFormat="1" applyFont="1" applyFill="1"/>
    <xf numFmtId="0" fontId="0" fillId="3" borderId="0" xfId="0" applyFill="1"/>
    <xf numFmtId="0" fontId="7" fillId="0" borderId="0" xfId="0" applyFont="1"/>
    <xf numFmtId="9" fontId="0" fillId="5" borderId="0" xfId="0" applyNumberFormat="1" applyFill="1" applyAlignment="1">
      <alignment horizontal="center"/>
    </xf>
    <xf numFmtId="9" fontId="0" fillId="4" borderId="0" xfId="0" applyNumberFormat="1" applyFill="1" applyAlignment="1">
      <alignment horizontal="center"/>
    </xf>
    <xf numFmtId="0" fontId="4" fillId="2" borderId="0" xfId="0" applyFont="1" applyFill="1" applyAlignment="1">
      <alignment horizontal="center"/>
    </xf>
    <xf numFmtId="0" fontId="8" fillId="2" borderId="0" xfId="0" applyFont="1" applyFill="1" applyAlignment="1">
      <alignment horizontal="left" wrapText="1"/>
    </xf>
    <xf numFmtId="0" fontId="0" fillId="5" borderId="0" xfId="0" applyFont="1" applyFill="1" applyAlignment="1">
      <alignment horizontal="center"/>
    </xf>
    <xf numFmtId="0" fontId="0" fillId="4" borderId="0" xfId="0" applyFont="1" applyFill="1" applyAlignment="1">
      <alignment horizontal="center"/>
    </xf>
    <xf numFmtId="0" fontId="0" fillId="0" borderId="0" xfId="0" applyAlignment="1">
      <alignment horizontal="center"/>
    </xf>
    <xf numFmtId="3" fontId="0" fillId="0" borderId="0" xfId="0" applyNumberFormat="1"/>
    <xf numFmtId="9" fontId="0" fillId="0" borderId="0" xfId="0" applyNumberFormat="1"/>
    <xf numFmtId="4" fontId="0" fillId="0" borderId="0" xfId="0" applyNumberFormat="1"/>
  </cellXfs>
  <cellStyles count="1">
    <cellStyle name="Normal" xfId="0" builtinId="0"/>
  </cellStyles>
  <dxfs count="18">
    <dxf>
      <numFmt numFmtId="3" formatCode="#,##0"/>
    </dxf>
    <dxf>
      <numFmt numFmtId="3" formatCode="#,##0"/>
    </dxf>
    <dxf>
      <numFmt numFmtId="4" formatCode="#,##0.00"/>
    </dxf>
    <dxf>
      <numFmt numFmtId="4" formatCode="#,##0.00"/>
    </dxf>
    <dxf>
      <numFmt numFmtId="3" formatCode="#,##0"/>
    </dxf>
    <dxf>
      <numFmt numFmtId="3" formatCode="#,##0"/>
    </dxf>
    <dxf>
      <numFmt numFmtId="3" formatCode="#,##0"/>
    </dxf>
    <dxf>
      <numFmt numFmtId="4" formatCode="#,##0.00"/>
    </dxf>
    <dxf>
      <numFmt numFmtId="3" formatCode="#,##0"/>
    </dxf>
    <dxf>
      <numFmt numFmtId="3" formatCode="#,##0"/>
    </dxf>
    <dxf>
      <numFmt numFmtId="4" formatCode="#,##0.00"/>
    </dxf>
    <dxf>
      <numFmt numFmtId="3" formatCode="#,##0"/>
    </dxf>
    <dxf>
      <numFmt numFmtId="3" formatCode="#,##0"/>
    </dxf>
    <dxf>
      <numFmt numFmtId="13" formatCode="0%"/>
    </dxf>
    <dxf>
      <numFmt numFmtId="3" formatCode="#,##0"/>
    </dxf>
    <dxf>
      <numFmt numFmtId="3" formatCode="#,##0"/>
    </dxf>
    <dxf>
      <numFmt numFmtId="3" formatCode="#,##0"/>
    </dxf>
    <dxf>
      <numFmt numFmtId="3" formatCode="#,##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ndylanzianirave/Downloads/Exam%20exc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CABA797-6DD3-432F-BB24-5322CE5E187B}" name="Salaires_fixes" displayName="Salaires_fixes" ref="B2:C5" totalsRowShown="0">
  <autoFilter ref="B2:C5" xr:uid="{12AA5330-9B8B-4892-8366-64B19E3AB14A}">
    <filterColumn colId="0" hiddenButton="1"/>
    <filterColumn colId="1" hiddenButton="1"/>
  </autoFilter>
  <tableColumns count="2">
    <tableColumn id="1" xr3:uid="{ABB55EBB-1078-472E-B8FA-D7101616EC47}" name="Nom"/>
    <tableColumn id="2" xr3:uid="{C1D73DC4-E22A-495F-9390-E6B55E1BBD05}" name="Salaire fixe" dataDxfId="17"/>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738AC5-745C-433D-9318-95D6ED5C160A}" name="Prime_mensuelle" displayName="Prime_mensuelle" ref="E2:E3" totalsRowShown="0" dataDxfId="15">
  <autoFilter ref="E2:E3" xr:uid="{61DA80F0-B223-4D09-A87A-48614EA84AC5}">
    <filterColumn colId="0" hiddenButton="1"/>
  </autoFilter>
  <tableColumns count="1">
    <tableColumn id="1" xr3:uid="{F555D431-01A0-4C82-B1CE-BCD5F0645952}" name="Prime mensuelle"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851C3A43-A698-4EA5-BCE6-7FF0B85AB968}" name="Chiffre_affaires" displayName="Chiffre_affaires" ref="M2:T21" totalsRowCount="1">
  <autoFilter ref="M2:T20" xr:uid="{34CCF802-5DDF-4FC9-A7C7-3C264BA9677C}">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xr3:uid="{CCDB483D-D2A0-44C7-85C9-1FB559EF5207}" name="Mois" totalsRowLabel="Total"/>
    <tableColumn id="2" xr3:uid="{7E08B381-2116-4B33-97CF-C09B5B59775E}" name="Nom"/>
    <tableColumn id="3" xr3:uid="{AFBDA98E-3A12-450C-8B65-B57AE79F9B61}" name="Chiffre d'affaires" totalsRowFunction="sum" dataDxfId="14" totalsRowDxfId="5"/>
    <tableColumn id="7" xr3:uid="{1F07B5D0-A032-4AAD-9319-AB592C71744E}" name="Salaire fixe" totalsRowFunction="sum" dataDxfId="6" totalsRowDxfId="4">
      <calculatedColumnFormula>VLOOKUP(Chiffre_affaires[[#This Row],[Nom]],Salaires_fixes[],2,FALSE)</calculatedColumnFormula>
    </tableColumn>
    <tableColumn id="5" xr3:uid="{4EE33604-AB99-4BD2-A0C2-5A16208E4274}" name="Commission" totalsRowFunction="sum" dataDxfId="10" totalsRowDxfId="3">
      <calculatedColumnFormula>INDEX(Commissions[Commission],MATCH(Chiffre_affaires[[#This Row],[Chiffre d''affaires]],Commissions[Chiffre d''affaires],1))*Chiffre_affaires[[#This Row],[Chiffre d''affaires]]</calculatedColumnFormula>
    </tableColumn>
    <tableColumn id="6" xr3:uid="{6446CAFF-9755-4595-BFD7-66E3710A9B0F}" name="Prime mensuelle" totalsRowFunction="sum" dataDxfId="7" totalsRowDxfId="2">
      <calculatedColumnFormula>Chiffre_affaires[[#This Row],[Chiffre d''affaires]]/VLOOKUP(Chiffre_affaires[[#This Row],[Mois]],Total_mois[],2,FALSE)*Prime_mensuelle[]</calculatedColumnFormula>
    </tableColumn>
    <tableColumn id="8" xr3:uid="{AB86428A-25DC-4A65-90C8-694048ED4F4F}" name="Salaire variable" totalsRowFunction="sum" dataDxfId="8" totalsRowDxfId="1">
      <calculatedColumnFormula>Chiffre_affaires[[#This Row],[Commission]]+Chiffre_affaires[[#This Row],[Prime mensuelle]]</calculatedColumnFormula>
    </tableColumn>
    <tableColumn id="9" xr3:uid="{477C0AD4-9D32-4033-928E-73832942F8C9}" name="Salaire total" totalsRowFunction="sum" dataDxfId="9" totalsRowDxfId="0">
      <calculatedColumnFormula>Chiffre_affaires[[#This Row],[Salaire fixe]]+Chiffre_affaires[[#This Row],[Salaire variable]]</calculatedColumnFormula>
    </tableColumn>
  </tableColumns>
  <tableStyleInfo name="TableStyleLight1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CBB038CC-DE19-4F05-996C-40A8BDF380A1}" name="Commissions" displayName="Commissions" ref="G2:H6" totalsRowShown="0">
  <autoFilter ref="G2:H6" xr:uid="{FA706A9A-71DA-45AD-B8EB-A90555C37887}">
    <filterColumn colId="0" hiddenButton="1"/>
    <filterColumn colId="1" hiddenButton="1"/>
  </autoFilter>
  <tableColumns count="2">
    <tableColumn id="1" xr3:uid="{A57824C5-26D4-4410-9209-E44FE953B464}" name="Chiffre d'affaires" dataDxfId="12"/>
    <tableColumn id="2" xr3:uid="{97E2A96F-5733-4184-9835-686E3727C5DC}" name="Commission" dataDxfId="13"/>
  </tableColumns>
  <tableStyleInfo name="TableStyleLight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1CF0AEF-7CF8-4C85-B2A0-3EF68E35CD27}" name="Total_mois" displayName="Total_mois" ref="J2:K9" totalsRowCount="1">
  <autoFilter ref="J2:K8" xr:uid="{7FCBDBDB-F0D0-4043-9209-74992AA02717}">
    <filterColumn colId="0" hiddenButton="1"/>
    <filterColumn colId="1" hiddenButton="1"/>
  </autoFilter>
  <tableColumns count="2">
    <tableColumn id="1" xr3:uid="{B213758A-9F4A-4B96-9F1B-CB6D25A62B2B}" name="Mois" totalsRowLabel="Total"/>
    <tableColumn id="2" xr3:uid="{5BCB76F5-EB75-4683-8151-F47FE5093AA2}" name="Chiffre d'affaires" totalsRowFunction="sum" dataDxfId="11">
      <calculatedColumnFormula>SUMIF(Chiffre_affaires[Mois],Total_mois[[#This Row],[Mois]],Chiffre_affaires[Chiffre d''affaires])</calculatedColumnFormula>
    </tableColumn>
  </tableColumns>
  <tableStyleInfo name="TableStyleLight13"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M23"/>
  <sheetViews>
    <sheetView showGridLines="0" zoomScale="75" workbookViewId="0">
      <selection activeCell="I18" sqref="I18"/>
    </sheetView>
  </sheetViews>
  <sheetFormatPr defaultColWidth="10.875" defaultRowHeight="15" x14ac:dyDescent="0.25"/>
  <cols>
    <col min="1" max="1" width="15.625" style="1" bestFit="1" customWidth="1"/>
    <col min="2" max="8" width="10.875" style="1"/>
    <col min="9" max="9" width="13" style="1" customWidth="1"/>
    <col min="10" max="11" width="13.375" style="1" customWidth="1"/>
    <col min="12" max="12" width="14.875" style="1" customWidth="1"/>
    <col min="13" max="13" width="11.875" style="1" bestFit="1" customWidth="1"/>
    <col min="14" max="16384" width="10.875" style="1"/>
  </cols>
  <sheetData>
    <row r="1" spans="2:13" ht="54" customHeight="1" x14ac:dyDescent="0.25">
      <c r="B1" s="11" t="s">
        <v>24</v>
      </c>
      <c r="C1" s="11"/>
      <c r="D1" s="11"/>
      <c r="E1" s="11"/>
      <c r="F1" s="11"/>
      <c r="G1" s="11"/>
      <c r="H1" s="11"/>
      <c r="I1" s="11"/>
      <c r="J1" s="11"/>
      <c r="K1" s="11"/>
      <c r="L1" s="11"/>
      <c r="M1" s="11"/>
    </row>
    <row r="2" spans="2:13" ht="15.75" x14ac:dyDescent="0.25">
      <c r="B2" s="7" t="s">
        <v>23</v>
      </c>
    </row>
    <row r="3" spans="2:13" ht="15.75" x14ac:dyDescent="0.25">
      <c r="B3" s="3" t="s">
        <v>22</v>
      </c>
      <c r="C3" s="3"/>
      <c r="D3" s="3" t="s">
        <v>21</v>
      </c>
      <c r="E3" s="3"/>
      <c r="F3" s="3" t="s">
        <v>20</v>
      </c>
    </row>
    <row r="5" spans="2:13" ht="15.75" x14ac:dyDescent="0.25">
      <c r="B5" s="4" t="s">
        <v>19</v>
      </c>
    </row>
    <row r="7" spans="2:13" ht="15.75" x14ac:dyDescent="0.25">
      <c r="B7" s="4" t="s">
        <v>18</v>
      </c>
    </row>
    <row r="8" spans="2:13" ht="15.75" x14ac:dyDescent="0.25">
      <c r="B8" s="3" t="s">
        <v>17</v>
      </c>
      <c r="H8" s="10" t="s">
        <v>16</v>
      </c>
      <c r="I8" s="10"/>
      <c r="J8" s="10"/>
      <c r="K8" s="10"/>
      <c r="L8" s="10"/>
    </row>
    <row r="9" spans="2:13" ht="15.75" x14ac:dyDescent="0.25">
      <c r="B9" s="3" t="s">
        <v>15</v>
      </c>
      <c r="H9" s="12">
        <v>25000</v>
      </c>
      <c r="I9" s="12"/>
      <c r="J9" s="13">
        <v>45000</v>
      </c>
      <c r="K9" s="13"/>
      <c r="L9" s="6"/>
    </row>
    <row r="10" spans="2:13" ht="15.75" x14ac:dyDescent="0.25">
      <c r="B10" s="3" t="s">
        <v>14</v>
      </c>
      <c r="H10" s="14" t="s">
        <v>13</v>
      </c>
      <c r="I10" s="14"/>
      <c r="J10" s="14" t="s">
        <v>12</v>
      </c>
      <c r="K10" s="14"/>
      <c r="L10" s="1" t="s">
        <v>11</v>
      </c>
    </row>
    <row r="11" spans="2:13" ht="15.75" x14ac:dyDescent="0.25">
      <c r="H11" s="8">
        <v>0.02</v>
      </c>
      <c r="I11" s="8"/>
      <c r="J11" s="9">
        <v>0.05</v>
      </c>
      <c r="K11" s="9"/>
      <c r="L11" s="5">
        <v>7.0000000000000007E-2</v>
      </c>
    </row>
    <row r="12" spans="2:13" ht="15.75" x14ac:dyDescent="0.25">
      <c r="B12" s="4" t="s">
        <v>10</v>
      </c>
    </row>
    <row r="13" spans="2:13" ht="15.75" x14ac:dyDescent="0.25">
      <c r="B13" s="3" t="s">
        <v>9</v>
      </c>
      <c r="H13" s="10" t="s">
        <v>8</v>
      </c>
      <c r="I13" s="10"/>
      <c r="J13" s="10"/>
      <c r="K13" s="10">
        <v>2000</v>
      </c>
      <c r="L13" s="10"/>
    </row>
    <row r="14" spans="2:13" ht="15.75" x14ac:dyDescent="0.25">
      <c r="B14" s="3" t="s">
        <v>7</v>
      </c>
    </row>
    <row r="15" spans="2:13" ht="15.75" x14ac:dyDescent="0.25">
      <c r="B15" s="3" t="s">
        <v>6</v>
      </c>
    </row>
    <row r="17" spans="2:2" ht="15.75" x14ac:dyDescent="0.25">
      <c r="B17" s="4" t="s">
        <v>5</v>
      </c>
    </row>
    <row r="18" spans="2:2" ht="15.75" x14ac:dyDescent="0.25">
      <c r="B18" s="3" t="s">
        <v>4</v>
      </c>
    </row>
    <row r="19" spans="2:2" ht="15.75" x14ac:dyDescent="0.25">
      <c r="B19" s="3" t="s">
        <v>3</v>
      </c>
    </row>
    <row r="20" spans="2:2" ht="15.75" x14ac:dyDescent="0.25">
      <c r="B20" s="3" t="s">
        <v>2</v>
      </c>
    </row>
    <row r="22" spans="2:2" ht="15.75" x14ac:dyDescent="0.25">
      <c r="B22" s="2" t="s">
        <v>1</v>
      </c>
    </row>
    <row r="23" spans="2:2" ht="15.75" x14ac:dyDescent="0.25">
      <c r="B23" s="2" t="s">
        <v>0</v>
      </c>
    </row>
  </sheetData>
  <mergeCells count="9">
    <mergeCell ref="H11:I11"/>
    <mergeCell ref="J11:K11"/>
    <mergeCell ref="H13:L13"/>
    <mergeCell ref="B1:M1"/>
    <mergeCell ref="H8:L8"/>
    <mergeCell ref="H9:I9"/>
    <mergeCell ref="J9:K9"/>
    <mergeCell ref="H10:I10"/>
    <mergeCell ref="J10:K10"/>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309A3C-2659-4B50-8D46-ED2B1FA087DE}">
  <dimension ref="B2:T21"/>
  <sheetViews>
    <sheetView showGridLines="0" tabSelected="1" topLeftCell="C1" workbookViewId="0">
      <selection activeCell="R9" sqref="R9:R11"/>
    </sheetView>
  </sheetViews>
  <sheetFormatPr defaultRowHeight="15.75" x14ac:dyDescent="0.25"/>
  <cols>
    <col min="1" max="1" width="1.625" customWidth="1"/>
    <col min="3" max="3" width="11.75" customWidth="1"/>
    <col min="4" max="4" width="1.625" customWidth="1"/>
    <col min="5" max="5" width="17.125" bestFit="1" customWidth="1"/>
    <col min="6" max="6" width="1.625" customWidth="1"/>
    <col min="7" max="7" width="16.5" customWidth="1"/>
    <col min="8" max="8" width="12.625" customWidth="1"/>
    <col min="9" max="9" width="1.625" customWidth="1"/>
    <col min="10" max="10" width="9.5" bestFit="1" customWidth="1"/>
    <col min="11" max="11" width="16.5" customWidth="1"/>
    <col min="12" max="12" width="1.625" customWidth="1"/>
    <col min="13" max="13" width="9.5" bestFit="1" customWidth="1"/>
    <col min="15" max="15" width="17" bestFit="1" customWidth="1"/>
    <col min="16" max="16" width="11" bestFit="1" customWidth="1"/>
    <col min="17" max="18" width="15.125" bestFit="1" customWidth="1"/>
    <col min="19" max="19" width="14.125" bestFit="1" customWidth="1"/>
    <col min="20" max="20" width="11.25" bestFit="1" customWidth="1"/>
  </cols>
  <sheetData>
    <row r="2" spans="2:20" x14ac:dyDescent="0.25">
      <c r="B2" t="s">
        <v>25</v>
      </c>
      <c r="C2" t="s">
        <v>26</v>
      </c>
      <c r="E2" t="s">
        <v>30</v>
      </c>
      <c r="G2" t="s">
        <v>38</v>
      </c>
      <c r="H2" t="s">
        <v>39</v>
      </c>
      <c r="J2" t="s">
        <v>31</v>
      </c>
      <c r="K2" t="s">
        <v>38</v>
      </c>
      <c r="M2" t="s">
        <v>31</v>
      </c>
      <c r="N2" t="s">
        <v>25</v>
      </c>
      <c r="O2" t="s">
        <v>38</v>
      </c>
      <c r="P2" t="s">
        <v>26</v>
      </c>
      <c r="Q2" t="s">
        <v>39</v>
      </c>
      <c r="R2" t="s">
        <v>30</v>
      </c>
      <c r="S2" t="s">
        <v>41</v>
      </c>
      <c r="T2" t="s">
        <v>42</v>
      </c>
    </row>
    <row r="3" spans="2:20" x14ac:dyDescent="0.25">
      <c r="B3" t="s">
        <v>27</v>
      </c>
      <c r="C3" s="15">
        <v>1000</v>
      </c>
      <c r="E3" s="15">
        <v>2000</v>
      </c>
      <c r="G3" s="15">
        <v>0</v>
      </c>
      <c r="H3" s="16">
        <v>0</v>
      </c>
      <c r="J3" t="s">
        <v>32</v>
      </c>
      <c r="K3" s="15">
        <f>SUMIF(Chiffre_affaires[Mois],Total_mois[[#This Row],[Mois]],Chiffre_affaires[Chiffre d''affaires])</f>
        <v>122220</v>
      </c>
      <c r="M3" t="s">
        <v>32</v>
      </c>
      <c r="N3" t="s">
        <v>27</v>
      </c>
      <c r="O3" s="15">
        <v>25225</v>
      </c>
      <c r="P3" s="15">
        <f>VLOOKUP(Chiffre_affaires[[#This Row],[Nom]],Salaires_fixes[],2,FALSE)</f>
        <v>1000</v>
      </c>
      <c r="Q3" s="17">
        <f>INDEX(Commissions[Commission],MATCH(Chiffre_affaires[[#This Row],[Chiffre d''affaires]],Commissions[Chiffre d''affaires],1))*Chiffre_affaires[[#This Row],[Chiffre d''affaires]]</f>
        <v>504.5</v>
      </c>
      <c r="R3" s="17">
        <f>Chiffre_affaires[[#This Row],[Chiffre d''affaires]]/VLOOKUP(Chiffre_affaires[[#This Row],[Mois]],Total_mois[],2,FALSE)*Prime_mensuelle[]</f>
        <v>412.78023236786123</v>
      </c>
      <c r="S3" s="15">
        <f>Chiffre_affaires[[#This Row],[Commission]]+Chiffre_affaires[[#This Row],[Prime mensuelle]]</f>
        <v>917.28023236786123</v>
      </c>
      <c r="T3" s="15">
        <f>Chiffre_affaires[[#This Row],[Salaire fixe]]+Chiffre_affaires[[#This Row],[Salaire variable]]</f>
        <v>1917.2802323678611</v>
      </c>
    </row>
    <row r="4" spans="2:20" x14ac:dyDescent="0.25">
      <c r="B4" t="s">
        <v>28</v>
      </c>
      <c r="C4" s="15">
        <v>860</v>
      </c>
      <c r="G4" s="15">
        <v>25000</v>
      </c>
      <c r="H4" s="16">
        <v>0.02</v>
      </c>
      <c r="J4" t="s">
        <v>33</v>
      </c>
      <c r="K4" s="15">
        <f>SUMIF(Chiffre_affaires[Mois],Total_mois[[#This Row],[Mois]],Chiffre_affaires[Chiffre d''affaires])</f>
        <v>98290</v>
      </c>
      <c r="M4" t="s">
        <v>32</v>
      </c>
      <c r="N4" t="s">
        <v>28</v>
      </c>
      <c r="O4" s="15">
        <v>38720</v>
      </c>
      <c r="P4" s="15">
        <f>VLOOKUP(Chiffre_affaires[[#This Row],[Nom]],Salaires_fixes[],2,FALSE)</f>
        <v>860</v>
      </c>
      <c r="Q4" s="17">
        <f>INDEX(Commissions[Commission],MATCH(Chiffre_affaires[[#This Row],[Chiffre d''affaires]],Commissions[Chiffre d''affaires],1))*Chiffre_affaires[[#This Row],[Chiffre d''affaires]]</f>
        <v>774.4</v>
      </c>
      <c r="R4" s="17">
        <f>Chiffre_affaires[[#This Row],[Chiffre d''affaires]]/VLOOKUP(Chiffre_affaires[[#This Row],[Mois]],Total_mois[],2,FALSE)*Prime_mensuelle[]</f>
        <v>633.61152020945838</v>
      </c>
      <c r="S4" s="15">
        <f>Chiffre_affaires[[#This Row],[Commission]]+Chiffre_affaires[[#This Row],[Prime mensuelle]]</f>
        <v>1408.0115202094585</v>
      </c>
      <c r="T4" s="15">
        <f>Chiffre_affaires[[#This Row],[Salaire fixe]]+Chiffre_affaires[[#This Row],[Salaire variable]]</f>
        <v>2268.0115202094585</v>
      </c>
    </row>
    <row r="5" spans="2:20" x14ac:dyDescent="0.25">
      <c r="B5" t="s">
        <v>29</v>
      </c>
      <c r="C5" s="15">
        <v>950</v>
      </c>
      <c r="G5" s="15">
        <v>45000</v>
      </c>
      <c r="H5" s="16">
        <v>0.05</v>
      </c>
      <c r="J5" t="s">
        <v>34</v>
      </c>
      <c r="K5" s="15">
        <f>SUMIF(Chiffre_affaires[Mois],Total_mois[[#This Row],[Mois]],Chiffre_affaires[Chiffre d''affaires])</f>
        <v>100870</v>
      </c>
      <c r="M5" t="s">
        <v>32</v>
      </c>
      <c r="N5" t="s">
        <v>29</v>
      </c>
      <c r="O5" s="15">
        <v>58275</v>
      </c>
      <c r="P5" s="15">
        <f>VLOOKUP(Chiffre_affaires[[#This Row],[Nom]],Salaires_fixes[],2,FALSE)</f>
        <v>950</v>
      </c>
      <c r="Q5" s="17">
        <f>INDEX(Commissions[Commission],MATCH(Chiffre_affaires[[#This Row],[Chiffre d''affaires]],Commissions[Chiffre d''affaires],1))*Chiffre_affaires[[#This Row],[Chiffre d''affaires]]</f>
        <v>4079.2500000000005</v>
      </c>
      <c r="R5" s="17">
        <f>Chiffre_affaires[[#This Row],[Chiffre d''affaires]]/VLOOKUP(Chiffre_affaires[[#This Row],[Mois]],Total_mois[],2,FALSE)*Prime_mensuelle[]</f>
        <v>953.60824742268051</v>
      </c>
      <c r="S5" s="15">
        <f>Chiffre_affaires[[#This Row],[Commission]]+Chiffre_affaires[[#This Row],[Prime mensuelle]]</f>
        <v>5032.8582474226805</v>
      </c>
      <c r="T5" s="15">
        <f>Chiffre_affaires[[#This Row],[Salaire fixe]]+Chiffre_affaires[[#This Row],[Salaire variable]]</f>
        <v>5982.8582474226805</v>
      </c>
    </row>
    <row r="6" spans="2:20" x14ac:dyDescent="0.25">
      <c r="G6" s="15">
        <v>45001</v>
      </c>
      <c r="H6" s="16">
        <v>7.0000000000000007E-2</v>
      </c>
      <c r="J6" t="s">
        <v>35</v>
      </c>
      <c r="K6" s="15">
        <f>SUMIF(Chiffre_affaires[Mois],Total_mois[[#This Row],[Mois]],Chiffre_affaires[Chiffre d''affaires])</f>
        <v>139845</v>
      </c>
      <c r="M6" t="s">
        <v>33</v>
      </c>
      <c r="N6" t="s">
        <v>27</v>
      </c>
      <c r="O6" s="15">
        <v>13405</v>
      </c>
      <c r="P6" s="15">
        <f>VLOOKUP(Chiffre_affaires[[#This Row],[Nom]],Salaires_fixes[],2,FALSE)</f>
        <v>1000</v>
      </c>
      <c r="Q6" s="17">
        <f>INDEX(Commissions[Commission],MATCH(Chiffre_affaires[[#This Row],[Chiffre d''affaires]],Commissions[Chiffre d''affaires],1))*Chiffre_affaires[[#This Row],[Chiffre d''affaires]]</f>
        <v>0</v>
      </c>
      <c r="R6" s="17">
        <f>Chiffre_affaires[[#This Row],[Chiffre d''affaires]]/VLOOKUP(Chiffre_affaires[[#This Row],[Mois]],Total_mois[],2,FALSE)*Prime_mensuelle[]</f>
        <v>272.76426899989826</v>
      </c>
      <c r="S6" s="15">
        <f>Chiffre_affaires[[#This Row],[Commission]]+Chiffre_affaires[[#This Row],[Prime mensuelle]]</f>
        <v>272.76426899989826</v>
      </c>
      <c r="T6" s="15">
        <f>Chiffre_affaires[[#This Row],[Salaire fixe]]+Chiffre_affaires[[#This Row],[Salaire variable]]</f>
        <v>1272.7642689998984</v>
      </c>
    </row>
    <row r="7" spans="2:20" x14ac:dyDescent="0.25">
      <c r="J7" t="s">
        <v>36</v>
      </c>
      <c r="K7" s="15">
        <f>SUMIF(Chiffre_affaires[Mois],Total_mois[[#This Row],[Mois]],Chiffre_affaires[Chiffre d''affaires])</f>
        <v>149060</v>
      </c>
      <c r="M7" t="s">
        <v>33</v>
      </c>
      <c r="N7" t="s">
        <v>28</v>
      </c>
      <c r="O7" s="15">
        <v>35440</v>
      </c>
      <c r="P7" s="15">
        <f>VLOOKUP(Chiffre_affaires[[#This Row],[Nom]],Salaires_fixes[],2,FALSE)</f>
        <v>860</v>
      </c>
      <c r="Q7" s="17">
        <f>INDEX(Commissions[Commission],MATCH(Chiffre_affaires[[#This Row],[Chiffre d''affaires]],Commissions[Chiffre d''affaires],1))*Chiffre_affaires[[#This Row],[Chiffre d''affaires]]</f>
        <v>708.80000000000007</v>
      </c>
      <c r="R7" s="17">
        <f>Chiffre_affaires[[#This Row],[Chiffre d''affaires]]/VLOOKUP(Chiffre_affaires[[#This Row],[Mois]],Total_mois[],2,FALSE)*Prime_mensuelle[]</f>
        <v>721.13134601688876</v>
      </c>
      <c r="S7" s="15">
        <f>Chiffre_affaires[[#This Row],[Commission]]+Chiffre_affaires[[#This Row],[Prime mensuelle]]</f>
        <v>1429.9313460168887</v>
      </c>
      <c r="T7" s="15">
        <f>Chiffre_affaires[[#This Row],[Salaire fixe]]+Chiffre_affaires[[#This Row],[Salaire variable]]</f>
        <v>2289.9313460168887</v>
      </c>
    </row>
    <row r="8" spans="2:20" x14ac:dyDescent="0.25">
      <c r="J8" t="s">
        <v>37</v>
      </c>
      <c r="K8" s="15">
        <f>SUMIF(Chiffre_affaires[Mois],Total_mois[[#This Row],[Mois]],Chiffre_affaires[Chiffre d''affaires])</f>
        <v>136095</v>
      </c>
      <c r="M8" t="s">
        <v>33</v>
      </c>
      <c r="N8" t="s">
        <v>29</v>
      </c>
      <c r="O8" s="15">
        <v>49445</v>
      </c>
      <c r="P8" s="15">
        <f>VLOOKUP(Chiffre_affaires[[#This Row],[Nom]],Salaires_fixes[],2,FALSE)</f>
        <v>950</v>
      </c>
      <c r="Q8" s="17">
        <f>INDEX(Commissions[Commission],MATCH(Chiffre_affaires[[#This Row],[Chiffre d''affaires]],Commissions[Chiffre d''affaires],1))*Chiffre_affaires[[#This Row],[Chiffre d''affaires]]</f>
        <v>3461.1500000000005</v>
      </c>
      <c r="R8" s="17">
        <f>Chiffre_affaires[[#This Row],[Chiffre d''affaires]]/VLOOKUP(Chiffre_affaires[[#This Row],[Mois]],Total_mois[],2,FALSE)*Prime_mensuelle[]</f>
        <v>1006.104384983213</v>
      </c>
      <c r="S8" s="15">
        <f>Chiffre_affaires[[#This Row],[Commission]]+Chiffre_affaires[[#This Row],[Prime mensuelle]]</f>
        <v>4467.2543849832136</v>
      </c>
      <c r="T8" s="15">
        <f>Chiffre_affaires[[#This Row],[Salaire fixe]]+Chiffre_affaires[[#This Row],[Salaire variable]]</f>
        <v>5417.2543849832136</v>
      </c>
    </row>
    <row r="9" spans="2:20" x14ac:dyDescent="0.25">
      <c r="J9" t="s">
        <v>40</v>
      </c>
      <c r="K9" s="15">
        <f>SUBTOTAL(109,Total_mois[Chiffre d''affaires])</f>
        <v>746380</v>
      </c>
      <c r="M9" t="s">
        <v>34</v>
      </c>
      <c r="N9" t="s">
        <v>27</v>
      </c>
      <c r="O9" s="15">
        <v>16550</v>
      </c>
      <c r="P9" s="15">
        <f>VLOOKUP(Chiffre_affaires[[#This Row],[Nom]],Salaires_fixes[],2,FALSE)</f>
        <v>1000</v>
      </c>
      <c r="Q9" s="17">
        <f>INDEX(Commissions[Commission],MATCH(Chiffre_affaires[[#This Row],[Chiffre d''affaires]],Commissions[Chiffre d''affaires],1))*Chiffre_affaires[[#This Row],[Chiffre d''affaires]]</f>
        <v>0</v>
      </c>
      <c r="R9" s="17">
        <f>Chiffre_affaires[[#This Row],[Chiffre d''affaires]]/VLOOKUP(Chiffre_affaires[[#This Row],[Mois]],Total_mois[],2,FALSE)*Prime_mensuelle[]</f>
        <v>328.14513730544263</v>
      </c>
      <c r="S9" s="15">
        <f>Chiffre_affaires[[#This Row],[Commission]]+Chiffre_affaires[[#This Row],[Prime mensuelle]]</f>
        <v>328.14513730544263</v>
      </c>
      <c r="T9" s="15">
        <f>Chiffre_affaires[[#This Row],[Salaire fixe]]+Chiffre_affaires[[#This Row],[Salaire variable]]</f>
        <v>1328.1451373054426</v>
      </c>
    </row>
    <row r="10" spans="2:20" x14ac:dyDescent="0.25">
      <c r="M10" t="s">
        <v>34</v>
      </c>
      <c r="N10" t="s">
        <v>28</v>
      </c>
      <c r="O10" s="15">
        <v>32440</v>
      </c>
      <c r="P10" s="15">
        <f>VLOOKUP(Chiffre_affaires[[#This Row],[Nom]],Salaires_fixes[],2,FALSE)</f>
        <v>860</v>
      </c>
      <c r="Q10" s="17">
        <f>INDEX(Commissions[Commission],MATCH(Chiffre_affaires[[#This Row],[Chiffre d''affaires]],Commissions[Chiffre d''affaires],1))*Chiffre_affaires[[#This Row],[Chiffre d''affaires]]</f>
        <v>648.80000000000007</v>
      </c>
      <c r="R10" s="17">
        <f>Chiffre_affaires[[#This Row],[Chiffre d''affaires]]/VLOOKUP(Chiffre_affaires[[#This Row],[Mois]],Total_mois[],2,FALSE)*Prime_mensuelle[]</f>
        <v>643.20412412015469</v>
      </c>
      <c r="S10" s="15">
        <f>Chiffre_affaires[[#This Row],[Commission]]+Chiffre_affaires[[#This Row],[Prime mensuelle]]</f>
        <v>1292.0041241201548</v>
      </c>
      <c r="T10" s="15">
        <f>Chiffre_affaires[[#This Row],[Salaire fixe]]+Chiffre_affaires[[#This Row],[Salaire variable]]</f>
        <v>2152.0041241201548</v>
      </c>
    </row>
    <row r="11" spans="2:20" x14ac:dyDescent="0.25">
      <c r="M11" t="s">
        <v>34</v>
      </c>
      <c r="N11" t="s">
        <v>29</v>
      </c>
      <c r="O11" s="15">
        <v>51880</v>
      </c>
      <c r="P11" s="15">
        <f>VLOOKUP(Chiffre_affaires[[#This Row],[Nom]],Salaires_fixes[],2,FALSE)</f>
        <v>950</v>
      </c>
      <c r="Q11" s="17">
        <f>INDEX(Commissions[Commission],MATCH(Chiffre_affaires[[#This Row],[Chiffre d''affaires]],Commissions[Chiffre d''affaires],1))*Chiffre_affaires[[#This Row],[Chiffre d''affaires]]</f>
        <v>3631.6000000000004</v>
      </c>
      <c r="R11" s="17">
        <f>Chiffre_affaires[[#This Row],[Chiffre d''affaires]]/VLOOKUP(Chiffre_affaires[[#This Row],[Mois]],Total_mois[],2,FALSE)*Prime_mensuelle[]</f>
        <v>1028.6507385744026</v>
      </c>
      <c r="S11" s="15">
        <f>Chiffre_affaires[[#This Row],[Commission]]+Chiffre_affaires[[#This Row],[Prime mensuelle]]</f>
        <v>4660.2507385744029</v>
      </c>
      <c r="T11" s="15">
        <f>Chiffre_affaires[[#This Row],[Salaire fixe]]+Chiffre_affaires[[#This Row],[Salaire variable]]</f>
        <v>5610.2507385744029</v>
      </c>
    </row>
    <row r="12" spans="2:20" x14ac:dyDescent="0.25">
      <c r="M12" t="s">
        <v>35</v>
      </c>
      <c r="N12" t="s">
        <v>27</v>
      </c>
      <c r="O12" s="15">
        <v>33000</v>
      </c>
      <c r="P12" s="15">
        <f>VLOOKUP(Chiffre_affaires[[#This Row],[Nom]],Salaires_fixes[],2,FALSE)</f>
        <v>1000</v>
      </c>
      <c r="Q12" s="17">
        <f>INDEX(Commissions[Commission],MATCH(Chiffre_affaires[[#This Row],[Chiffre d''affaires]],Commissions[Chiffre d''affaires],1))*Chiffre_affaires[[#This Row],[Chiffre d''affaires]]</f>
        <v>660</v>
      </c>
      <c r="R12" s="17">
        <f>Chiffre_affaires[[#This Row],[Chiffre d''affaires]]/VLOOKUP(Chiffre_affaires[[#This Row],[Mois]],Total_mois[],2,FALSE)*Prime_mensuelle[]</f>
        <v>471.95108870535233</v>
      </c>
      <c r="S12" s="15">
        <f>Chiffre_affaires[[#This Row],[Commission]]+Chiffre_affaires[[#This Row],[Prime mensuelle]]</f>
        <v>1131.9510887053523</v>
      </c>
      <c r="T12" s="15">
        <f>Chiffre_affaires[[#This Row],[Salaire fixe]]+Chiffre_affaires[[#This Row],[Salaire variable]]</f>
        <v>2131.951088705352</v>
      </c>
    </row>
    <row r="13" spans="2:20" x14ac:dyDescent="0.25">
      <c r="M13" t="s">
        <v>35</v>
      </c>
      <c r="N13" t="s">
        <v>28</v>
      </c>
      <c r="O13" s="15">
        <v>62020</v>
      </c>
      <c r="P13" s="15">
        <f>VLOOKUP(Chiffre_affaires[[#This Row],[Nom]],Salaires_fixes[],2,FALSE)</f>
        <v>860</v>
      </c>
      <c r="Q13" s="17">
        <f>INDEX(Commissions[Commission],MATCH(Chiffre_affaires[[#This Row],[Chiffre d''affaires]],Commissions[Chiffre d''affaires],1))*Chiffre_affaires[[#This Row],[Chiffre d''affaires]]</f>
        <v>4341.4000000000005</v>
      </c>
      <c r="R13" s="17">
        <f>Chiffre_affaires[[#This Row],[Chiffre d''affaires]]/VLOOKUP(Chiffre_affaires[[#This Row],[Mois]],Total_mois[],2,FALSE)*Prime_mensuelle[]</f>
        <v>886.98201580321063</v>
      </c>
      <c r="S13" s="15">
        <f>Chiffre_affaires[[#This Row],[Commission]]+Chiffre_affaires[[#This Row],[Prime mensuelle]]</f>
        <v>5228.3820158032113</v>
      </c>
      <c r="T13" s="15">
        <f>Chiffre_affaires[[#This Row],[Salaire fixe]]+Chiffre_affaires[[#This Row],[Salaire variable]]</f>
        <v>6088.3820158032113</v>
      </c>
    </row>
    <row r="14" spans="2:20" x14ac:dyDescent="0.25">
      <c r="M14" t="s">
        <v>35</v>
      </c>
      <c r="N14" t="s">
        <v>29</v>
      </c>
      <c r="O14" s="15">
        <v>44825</v>
      </c>
      <c r="P14" s="15">
        <f>VLOOKUP(Chiffre_affaires[[#This Row],[Nom]],Salaires_fixes[],2,FALSE)</f>
        <v>950</v>
      </c>
      <c r="Q14" s="17">
        <f>INDEX(Commissions[Commission],MATCH(Chiffre_affaires[[#This Row],[Chiffre d''affaires]],Commissions[Chiffre d''affaires],1))*Chiffre_affaires[[#This Row],[Chiffre d''affaires]]</f>
        <v>896.5</v>
      </c>
      <c r="R14" s="17">
        <f>Chiffre_affaires[[#This Row],[Chiffre d''affaires]]/VLOOKUP(Chiffre_affaires[[#This Row],[Mois]],Total_mois[],2,FALSE)*Prime_mensuelle[]</f>
        <v>641.06689549143687</v>
      </c>
      <c r="S14" s="15">
        <f>Chiffre_affaires[[#This Row],[Commission]]+Chiffre_affaires[[#This Row],[Prime mensuelle]]</f>
        <v>1537.5668954914368</v>
      </c>
      <c r="T14" s="15">
        <f>Chiffre_affaires[[#This Row],[Salaire fixe]]+Chiffre_affaires[[#This Row],[Salaire variable]]</f>
        <v>2487.5668954914368</v>
      </c>
    </row>
    <row r="15" spans="2:20" x14ac:dyDescent="0.25">
      <c r="M15" t="s">
        <v>36</v>
      </c>
      <c r="N15" t="s">
        <v>27</v>
      </c>
      <c r="O15" s="15">
        <v>38600</v>
      </c>
      <c r="P15" s="15">
        <f>VLOOKUP(Chiffre_affaires[[#This Row],[Nom]],Salaires_fixes[],2,FALSE)</f>
        <v>1000</v>
      </c>
      <c r="Q15" s="17">
        <f>INDEX(Commissions[Commission],MATCH(Chiffre_affaires[[#This Row],[Chiffre d''affaires]],Commissions[Chiffre d''affaires],1))*Chiffre_affaires[[#This Row],[Chiffre d''affaires]]</f>
        <v>772</v>
      </c>
      <c r="R15" s="17">
        <f>Chiffre_affaires[[#This Row],[Chiffre d''affaires]]/VLOOKUP(Chiffre_affaires[[#This Row],[Mois]],Total_mois[],2,FALSE)*Prime_mensuelle[]</f>
        <v>517.91225010063056</v>
      </c>
      <c r="S15" s="15">
        <f>Chiffre_affaires[[#This Row],[Commission]]+Chiffre_affaires[[#This Row],[Prime mensuelle]]</f>
        <v>1289.9122501006304</v>
      </c>
      <c r="T15" s="15">
        <f>Chiffre_affaires[[#This Row],[Salaire fixe]]+Chiffre_affaires[[#This Row],[Salaire variable]]</f>
        <v>2289.9122501006304</v>
      </c>
    </row>
    <row r="16" spans="2:20" x14ac:dyDescent="0.25">
      <c r="M16" t="s">
        <v>36</v>
      </c>
      <c r="N16" t="s">
        <v>28</v>
      </c>
      <c r="O16" s="15">
        <v>51125</v>
      </c>
      <c r="P16" s="15">
        <f>VLOOKUP(Chiffre_affaires[[#This Row],[Nom]],Salaires_fixes[],2,FALSE)</f>
        <v>860</v>
      </c>
      <c r="Q16" s="17">
        <f>INDEX(Commissions[Commission],MATCH(Chiffre_affaires[[#This Row],[Chiffre d''affaires]],Commissions[Chiffre d''affaires],1))*Chiffre_affaires[[#This Row],[Chiffre d''affaires]]</f>
        <v>3578.7500000000005</v>
      </c>
      <c r="R16" s="17">
        <f>Chiffre_affaires[[#This Row],[Chiffre d''affaires]]/VLOOKUP(Chiffre_affaires[[#This Row],[Mois]],Total_mois[],2,FALSE)*Prime_mensuelle[]</f>
        <v>685.96538306722118</v>
      </c>
      <c r="S16" s="15">
        <f>Chiffre_affaires[[#This Row],[Commission]]+Chiffre_affaires[[#This Row],[Prime mensuelle]]</f>
        <v>4264.7153830672214</v>
      </c>
      <c r="T16" s="15">
        <f>Chiffre_affaires[[#This Row],[Salaire fixe]]+Chiffre_affaires[[#This Row],[Salaire variable]]</f>
        <v>5124.7153830672214</v>
      </c>
    </row>
    <row r="17" spans="13:20" x14ac:dyDescent="0.25">
      <c r="M17" t="s">
        <v>36</v>
      </c>
      <c r="N17" t="s">
        <v>29</v>
      </c>
      <c r="O17" s="15">
        <v>59335</v>
      </c>
      <c r="P17" s="15">
        <f>VLOOKUP(Chiffre_affaires[[#This Row],[Nom]],Salaires_fixes[],2,FALSE)</f>
        <v>950</v>
      </c>
      <c r="Q17" s="17">
        <f>INDEX(Commissions[Commission],MATCH(Chiffre_affaires[[#This Row],[Chiffre d''affaires]],Commissions[Chiffre d''affaires],1))*Chiffre_affaires[[#This Row],[Chiffre d''affaires]]</f>
        <v>4153.4500000000007</v>
      </c>
      <c r="R17" s="17">
        <f>Chiffre_affaires[[#This Row],[Chiffre d''affaires]]/VLOOKUP(Chiffre_affaires[[#This Row],[Mois]],Total_mois[],2,FALSE)*Prime_mensuelle[]</f>
        <v>796.12236683214815</v>
      </c>
      <c r="S17" s="15">
        <f>Chiffre_affaires[[#This Row],[Commission]]+Chiffre_affaires[[#This Row],[Prime mensuelle]]</f>
        <v>4949.5723668321489</v>
      </c>
      <c r="T17" s="15">
        <f>Chiffre_affaires[[#This Row],[Salaire fixe]]+Chiffre_affaires[[#This Row],[Salaire variable]]</f>
        <v>5899.5723668321489</v>
      </c>
    </row>
    <row r="18" spans="13:20" x14ac:dyDescent="0.25">
      <c r="M18" t="s">
        <v>37</v>
      </c>
      <c r="N18" t="s">
        <v>27</v>
      </c>
      <c r="O18" s="15">
        <v>34650</v>
      </c>
      <c r="P18" s="15">
        <f>VLOOKUP(Chiffre_affaires[[#This Row],[Nom]],Salaires_fixes[],2,FALSE)</f>
        <v>1000</v>
      </c>
      <c r="Q18" s="17">
        <f>INDEX(Commissions[Commission],MATCH(Chiffre_affaires[[#This Row],[Chiffre d''affaires]],Commissions[Chiffre d''affaires],1))*Chiffre_affaires[[#This Row],[Chiffre d''affaires]]</f>
        <v>693</v>
      </c>
      <c r="R18" s="17">
        <f>Chiffre_affaires[[#This Row],[Chiffre d''affaires]]/VLOOKUP(Chiffre_affaires[[#This Row],[Mois]],Total_mois[],2,FALSE)*Prime_mensuelle[]</f>
        <v>509.2031301664278</v>
      </c>
      <c r="S18" s="15">
        <f>Chiffre_affaires[[#This Row],[Commission]]+Chiffre_affaires[[#This Row],[Prime mensuelle]]</f>
        <v>1202.2031301664279</v>
      </c>
      <c r="T18" s="15">
        <f>Chiffre_affaires[[#This Row],[Salaire fixe]]+Chiffre_affaires[[#This Row],[Salaire variable]]</f>
        <v>2202.2031301664279</v>
      </c>
    </row>
    <row r="19" spans="13:20" x14ac:dyDescent="0.25">
      <c r="M19" t="s">
        <v>37</v>
      </c>
      <c r="N19" t="s">
        <v>28</v>
      </c>
      <c r="O19" s="15">
        <v>44105</v>
      </c>
      <c r="P19" s="15">
        <f>VLOOKUP(Chiffre_affaires[[#This Row],[Nom]],Salaires_fixes[],2,FALSE)</f>
        <v>860</v>
      </c>
      <c r="Q19" s="17">
        <f>INDEX(Commissions[Commission],MATCH(Chiffre_affaires[[#This Row],[Chiffre d''affaires]],Commissions[Chiffre d''affaires],1))*Chiffre_affaires[[#This Row],[Chiffre d''affaires]]</f>
        <v>882.1</v>
      </c>
      <c r="R19" s="17">
        <f>Chiffre_affaires[[#This Row],[Chiffre d''affaires]]/VLOOKUP(Chiffre_affaires[[#This Row],[Mois]],Total_mois[],2,FALSE)*Prime_mensuelle[]</f>
        <v>648.15018920606929</v>
      </c>
      <c r="S19" s="15">
        <f>Chiffre_affaires[[#This Row],[Commission]]+Chiffre_affaires[[#This Row],[Prime mensuelle]]</f>
        <v>1530.2501892060693</v>
      </c>
      <c r="T19" s="15">
        <f>Chiffre_affaires[[#This Row],[Salaire fixe]]+Chiffre_affaires[[#This Row],[Salaire variable]]</f>
        <v>2390.2501892060691</v>
      </c>
    </row>
    <row r="20" spans="13:20" x14ac:dyDescent="0.25">
      <c r="M20" t="s">
        <v>37</v>
      </c>
      <c r="N20" t="s">
        <v>29</v>
      </c>
      <c r="O20" s="15">
        <v>57340</v>
      </c>
      <c r="P20" s="15">
        <f>VLOOKUP(Chiffre_affaires[[#This Row],[Nom]],Salaires_fixes[],2,FALSE)</f>
        <v>950</v>
      </c>
      <c r="Q20" s="17">
        <f>INDEX(Commissions[Commission],MATCH(Chiffre_affaires[[#This Row],[Chiffre d''affaires]],Commissions[Chiffre d''affaires],1))*Chiffre_affaires[[#This Row],[Chiffre d''affaires]]</f>
        <v>4013.8</v>
      </c>
      <c r="R20" s="17">
        <f>Chiffre_affaires[[#This Row],[Chiffre d''affaires]]/VLOOKUP(Chiffre_affaires[[#This Row],[Mois]],Total_mois[],2,FALSE)*Prime_mensuelle[]</f>
        <v>842.64668062750286</v>
      </c>
      <c r="S20" s="15">
        <f>Chiffre_affaires[[#This Row],[Commission]]+Chiffre_affaires[[#This Row],[Prime mensuelle]]</f>
        <v>4856.4466806275032</v>
      </c>
      <c r="T20" s="15">
        <f>Chiffre_affaires[[#This Row],[Salaire fixe]]+Chiffre_affaires[[#This Row],[Salaire variable]]</f>
        <v>5806.4466806275032</v>
      </c>
    </row>
    <row r="21" spans="13:20" x14ac:dyDescent="0.25">
      <c r="M21" t="s">
        <v>40</v>
      </c>
      <c r="O21" s="15">
        <f>SUBTOTAL(109,Chiffre_affaires[Chiffre d''affaires])</f>
        <v>746380</v>
      </c>
      <c r="P21" s="15">
        <f>SUBTOTAL(109,Chiffre_affaires[Salaire fixe])</f>
        <v>16860</v>
      </c>
      <c r="Q21" s="17">
        <f>SUBTOTAL(109,Chiffre_affaires[Commission])</f>
        <v>33799.5</v>
      </c>
      <c r="R21" s="17">
        <f>SUBTOTAL(109,Chiffre_affaires[Prime mensuelle])</f>
        <v>12000</v>
      </c>
      <c r="S21" s="15">
        <f>SUBTOTAL(109,Chiffre_affaires[Salaire variable])</f>
        <v>45799.499999999993</v>
      </c>
      <c r="T21" s="15">
        <f>SUBTOTAL(109,Chiffre_affaires[Salaire total])</f>
        <v>62659.499999999993</v>
      </c>
    </row>
  </sheetData>
  <phoneticPr fontId="9" type="noConversion"/>
  <pageMargins left="0.7" right="0.7" top="0.75" bottom="0.75" header="0.3" footer="0.3"/>
  <pageSetup paperSize="9" orientation="portrait" verticalDpi="0" r:id="rId1"/>
  <tableParts count="5">
    <tablePart r:id="rId2"/>
    <tablePart r:id="rId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Ex 5</vt:lpstr>
      <vt:lpstr>Résultat Ex 5</vt:lpstr>
      <vt:lpstr>s.prime_mensuelle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Jean-Eric Pelouas</cp:lastModifiedBy>
  <dcterms:created xsi:type="dcterms:W3CDTF">2019-11-15T16:46:48Z</dcterms:created>
  <dcterms:modified xsi:type="dcterms:W3CDTF">2019-12-08T13:57:07Z</dcterms:modified>
</cp:coreProperties>
</file>