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17970" windowHeight="5745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fériés">Feuil2!$C$5:$D$15</definedName>
    <definedName name="Initiales_Encadrant">'[1]Config.'!$AA$95:$AA$98</definedName>
    <definedName name="_xlnm.Print_Area" localSheetId="0">Feuil1!$C$5:$J$5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C4" i="2"/>
  <c r="C2" i="2" s="1"/>
  <c r="D4" i="2" l="1"/>
  <c r="C15" i="2"/>
  <c r="C14" i="2"/>
  <c r="C5" i="2"/>
  <c r="C13" i="2"/>
  <c r="C6" i="2"/>
  <c r="C8" i="2"/>
  <c r="C12" i="2"/>
  <c r="C7" i="2"/>
  <c r="C11" i="2"/>
  <c r="D13" i="2" l="1"/>
  <c r="D7" i="2"/>
  <c r="D12" i="2"/>
  <c r="D5" i="2"/>
  <c r="D15" i="2"/>
  <c r="D11" i="2"/>
  <c r="D14" i="2"/>
  <c r="D8" i="2"/>
  <c r="D2" i="2"/>
  <c r="D6" i="2" s="1"/>
  <c r="D9" i="2" s="1"/>
  <c r="C10" i="2"/>
  <c r="C9" i="2"/>
  <c r="D10" i="2" l="1"/>
  <c r="C5" i="1" s="1"/>
  <c r="E12" i="1" l="1"/>
  <c r="A5" i="1"/>
  <c r="E11" i="1"/>
  <c r="D5" i="1" l="1"/>
  <c r="D4" i="1" l="1"/>
  <c r="A4" i="1"/>
  <c r="C4" i="1" l="1"/>
</calcChain>
</file>

<file path=xl/sharedStrings.xml><?xml version="1.0" encoding="utf-8"?>
<sst xmlns="http://schemas.openxmlformats.org/spreadsheetml/2006/main" count="23" uniqueCount="21">
  <si>
    <t>PERIODE</t>
  </si>
  <si>
    <t>Du</t>
  </si>
  <si>
    <t>Au</t>
  </si>
  <si>
    <t>Durée</t>
  </si>
  <si>
    <t>Date</t>
  </si>
  <si>
    <t>Heure</t>
  </si>
  <si>
    <t>Pâques</t>
  </si>
  <si>
    <t>Jours fériés</t>
  </si>
  <si>
    <t>Jour de l'an</t>
  </si>
  <si>
    <t>Lundi de Pâques</t>
  </si>
  <si>
    <t>Fête du travail</t>
  </si>
  <si>
    <t>Fête de la victoire 1945</t>
  </si>
  <si>
    <t>Jeudi de l'Acsension</t>
  </si>
  <si>
    <t>Lundi de Pentecôte (*)</t>
  </si>
  <si>
    <t>Fête nationale</t>
  </si>
  <si>
    <t>Assomption</t>
  </si>
  <si>
    <t>Toussaint</t>
  </si>
  <si>
    <t>Fête de l'Armistice</t>
  </si>
  <si>
    <t>Noël</t>
  </si>
  <si>
    <t>A5 : =NB.JOURS.OUVRES.INTL(A1;A2;"0010011";fériés)</t>
  </si>
  <si>
    <t>E12 : =NB.JOURS.OUVRES.INTL(A11;C11;"0010011";fériés)*H10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</si>
</sst>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h]:mm;@"/>
    <numFmt numFmtId="167" formatCode="ddd\ dd/mm/yy;@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b/>
      <sz val="10"/>
      <name val="Arial"/>
      <family val="2"/>
    </font>
    <font>
      <sz val="10"/>
      <color rgb="FF002060"/>
      <name val="Arial"/>
      <family val="2"/>
    </font>
    <font>
      <b/>
      <sz val="10"/>
      <color rgb="FF00206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8"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14" fontId="3" fillId="0" borderId="1" xfId="0" applyNumberFormat="1" applyFont="1" applyBorder="1" applyAlignment="1">
      <alignment horizontal="center"/>
    </xf>
    <xf numFmtId="164" fontId="3" fillId="0" borderId="1" xfId="0" applyNumberFormat="1" applyFont="1" applyBorder="1"/>
    <xf numFmtId="0" fontId="3" fillId="0" borderId="1" xfId="0" applyNumberFormat="1" applyFont="1" applyBorder="1" applyAlignment="1">
      <alignment horizontal="center"/>
    </xf>
    <xf numFmtId="0" fontId="4" fillId="2" borderId="6" xfId="0" applyFont="1" applyFill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7" fillId="3" borderId="0" xfId="0" applyFont="1" applyFill="1"/>
    <xf numFmtId="14" fontId="7" fillId="3" borderId="0" xfId="0" quotePrefix="1" applyNumberFormat="1" applyFont="1" applyFill="1"/>
    <xf numFmtId="0" fontId="6" fillId="3" borderId="0" xfId="0" applyFont="1" applyFill="1" applyAlignment="1">
      <alignment horizontal="center"/>
    </xf>
    <xf numFmtId="0" fontId="8" fillId="3" borderId="8" xfId="0" applyFont="1" applyFill="1" applyBorder="1"/>
    <xf numFmtId="0" fontId="6" fillId="3" borderId="8" xfId="0" applyFont="1" applyFill="1" applyBorder="1" applyAlignment="1">
      <alignment horizontal="center"/>
    </xf>
    <xf numFmtId="0" fontId="6" fillId="3" borderId="8" xfId="0" applyNumberFormat="1" applyFont="1" applyFill="1" applyBorder="1" applyAlignment="1">
      <alignment horizontal="center" vertical="center"/>
    </xf>
    <xf numFmtId="14" fontId="7" fillId="3" borderId="0" xfId="0" quotePrefix="1" applyNumberFormat="1" applyFont="1" applyFill="1" applyAlignment="1">
      <alignment horizontal="center" vertical="center"/>
    </xf>
    <xf numFmtId="0" fontId="8" fillId="3" borderId="0" xfId="0" applyFont="1" applyFill="1" applyAlignment="1"/>
    <xf numFmtId="0" fontId="1" fillId="0" borderId="0" xfId="0" applyFont="1"/>
    <xf numFmtId="167" fontId="5" fillId="0" borderId="6" xfId="0" applyNumberFormat="1" applyFont="1" applyBorder="1" applyAlignment="1">
      <alignment horizontal="center" vertical="center"/>
    </xf>
    <xf numFmtId="20" fontId="3" fillId="0" borderId="0" xfId="0" applyNumberFormat="1" applyFont="1"/>
    <xf numFmtId="164" fontId="3" fillId="0" borderId="0" xfId="0" applyNumberFormat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POLLET.A\Planings%20vi&#232;rges_2014_2015_2016_2017_2018_2019\2019_Beta%200.3\2018_LEFEVRE%20PeggyPlanning_v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."/>
      <sheetName val="jan."/>
      <sheetName val="fév."/>
      <sheetName val="mars"/>
      <sheetName val="avr."/>
      <sheetName val="mai"/>
      <sheetName val="juin"/>
      <sheetName val="juil."/>
      <sheetName val="août"/>
      <sheetName val="sept."/>
      <sheetName val="oct."/>
      <sheetName val="nov."/>
      <sheetName val="déc."/>
      <sheetName val="Calendrier"/>
      <sheetName val="Calendrier (2)"/>
      <sheetName val="Récups."/>
      <sheetName val="Récups. (3)"/>
      <sheetName val="Récups. (2)"/>
      <sheetName val="H.payées"/>
      <sheetName val="CA"/>
      <sheetName val="CET"/>
      <sheetName val="Frais kilométriques"/>
    </sheetNames>
    <sheetDataSet>
      <sheetData sheetId="0">
        <row r="95">
          <cell r="AA95" t="str">
            <v>JC</v>
          </cell>
        </row>
        <row r="96">
          <cell r="AA96" t="str">
            <v>CB</v>
          </cell>
        </row>
        <row r="97">
          <cell r="AA97" t="str">
            <v>MB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64"/>
  <sheetViews>
    <sheetView showGridLines="0" topLeftCell="B1" workbookViewId="0">
      <selection activeCell="E19" sqref="E19"/>
    </sheetView>
  </sheetViews>
  <sheetFormatPr baseColWidth="10" defaultRowHeight="12.75" x14ac:dyDescent="0.2"/>
  <cols>
    <col min="1" max="1" width="12.7109375" style="3" customWidth="1"/>
    <col min="2" max="7" width="12.7109375" style="1" customWidth="1"/>
    <col min="8" max="16384" width="11.42578125" style="1"/>
  </cols>
  <sheetData>
    <row r="1" spans="1:8" ht="15" customHeight="1" x14ac:dyDescent="0.2">
      <c r="A1" s="6">
        <v>43122</v>
      </c>
      <c r="B1" s="4"/>
      <c r="C1" s="6">
        <v>43438</v>
      </c>
      <c r="D1" s="7">
        <v>0.33333333333333331</v>
      </c>
    </row>
    <row r="2" spans="1:8" ht="15" customHeight="1" x14ac:dyDescent="0.2">
      <c r="A2" s="6">
        <v>43126</v>
      </c>
      <c r="B2" s="4"/>
      <c r="C2" s="6">
        <v>43441</v>
      </c>
      <c r="D2" s="7">
        <v>0.625</v>
      </c>
    </row>
    <row r="3" spans="1:8" ht="15" customHeight="1" x14ac:dyDescent="0.2"/>
    <row r="4" spans="1:8" ht="15" customHeight="1" x14ac:dyDescent="0.2">
      <c r="A4" s="8">
        <f>NETWORKDAYS.INTL(A1,A2,1)-(A2-A1+1-NETWORKDAYS.INTL(A1,A2,14))</f>
        <v>4</v>
      </c>
      <c r="B4" s="5"/>
      <c r="C4" s="8">
        <f>NETWORKDAYS.INTL(C1,C2,1)-(C2-C1+1-NETWORKDAYS.INTL(C1,C2,14))</f>
        <v>3</v>
      </c>
      <c r="D4" s="7">
        <f>(NETWORKDAYS.INTL(C1,C2,1))*(D2-D1)+IF(NETWORKDAYS.INTL(C2,C2,1),MEDIAN(MOD(C2,1),D2,D1),D2)-MEDIAN(NETWORKDAYS.INTL(C1,C1,1)*MOD(C1,1),D2,D1)</f>
        <v>1.1666666666666667</v>
      </c>
      <c r="F4" s="2"/>
      <c r="G4" s="24" t="s">
        <v>19</v>
      </c>
    </row>
    <row r="5" spans="1:8" ht="15" customHeight="1" x14ac:dyDescent="0.2">
      <c r="A5" s="3">
        <f ca="1">NETWORKDAYS.INTL(A1,A2,"0010011",fériés)</f>
        <v>4</v>
      </c>
      <c r="C5" s="3">
        <f ca="1">NETWORKDAYS.INTL(C1,C2,"0010011",fériés)</f>
        <v>3</v>
      </c>
      <c r="D5" s="2">
        <f>(NETWORKDAYS.INTL(C1,C2,"0010011")*(D2-D1)+IF(NETWORKDAYS.INTL(C1,C2,"0010011"),MEDIAN(MOD(C2,1),D2,D1),D2)-MEDIAN(NETWORKDAYS.INTL(C1,C2,"0010011")*MOD(C1,1),D2,D1))</f>
        <v>0.875</v>
      </c>
    </row>
    <row r="6" spans="1:8" ht="15" customHeight="1" x14ac:dyDescent="0.2"/>
    <row r="7" spans="1:8" ht="15" customHeight="1" x14ac:dyDescent="0.2"/>
    <row r="8" spans="1:8" ht="15" customHeight="1" x14ac:dyDescent="0.2">
      <c r="A8" s="11" t="s">
        <v>0</v>
      </c>
      <c r="B8" s="12"/>
      <c r="C8" s="12"/>
      <c r="D8" s="12"/>
      <c r="E8" s="13"/>
      <c r="H8" s="26">
        <v>0.69791666666666663</v>
      </c>
    </row>
    <row r="9" spans="1:8" ht="15" customHeight="1" x14ac:dyDescent="0.2">
      <c r="A9" s="11" t="s">
        <v>1</v>
      </c>
      <c r="B9" s="13"/>
      <c r="C9" s="11" t="s">
        <v>2</v>
      </c>
      <c r="D9" s="13"/>
      <c r="E9" s="14" t="s">
        <v>3</v>
      </c>
      <c r="H9" s="26">
        <v>0.33333333333333331</v>
      </c>
    </row>
    <row r="10" spans="1:8" ht="15" customHeight="1" x14ac:dyDescent="0.2">
      <c r="A10" s="9" t="s">
        <v>4</v>
      </c>
      <c r="B10" s="9" t="s">
        <v>5</v>
      </c>
      <c r="C10" s="9" t="s">
        <v>4</v>
      </c>
      <c r="D10" s="9" t="s">
        <v>5</v>
      </c>
      <c r="E10" s="15"/>
      <c r="H10" s="26">
        <f>H8-H9</f>
        <v>0.36458333333333331</v>
      </c>
    </row>
    <row r="11" spans="1:8" ht="15" customHeight="1" x14ac:dyDescent="0.2">
      <c r="A11" s="25">
        <v>43586</v>
      </c>
      <c r="B11" s="10">
        <v>0.33333333333333331</v>
      </c>
      <c r="C11" s="25">
        <v>43616</v>
      </c>
      <c r="D11" s="10">
        <v>0.69791666666666663</v>
      </c>
      <c r="E11" s="10">
        <f>(NETWORKDAYS.INTL(A11,C11,"0010011")*(D11-B11)+IF(NETWORKDAYS.INTL(A11,C11,"0010011"),MEDIAN(MOD(C11,1),D11,B11),D11)-MEDIAN(NETWORKDAYS.INTL(A11,C11,"0010011")*MOD(A11,1),D11,B11))</f>
        <v>6.5625</v>
      </c>
    </row>
    <row r="12" spans="1:8" ht="15" customHeight="1" x14ac:dyDescent="0.2">
      <c r="E12" s="27">
        <f ca="1">NETWORKDAYS.INTL(A11,C11,"0010011",fériés)*H10</f>
        <v>6.1979166666666661</v>
      </c>
    </row>
    <row r="13" spans="1:8" ht="15" customHeight="1" x14ac:dyDescent="0.2"/>
    <row r="14" spans="1:8" ht="15" customHeight="1" x14ac:dyDescent="0.2">
      <c r="F14" s="24" t="s">
        <v>20</v>
      </c>
    </row>
    <row r="15" spans="1:8" ht="15" customHeight="1" x14ac:dyDescent="0.2"/>
    <row r="16" spans="1:8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</sheetData>
  <mergeCells count="4">
    <mergeCell ref="A8:E8"/>
    <mergeCell ref="A9:B9"/>
    <mergeCell ref="C9:D9"/>
    <mergeCell ref="E9:E10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7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15"/>
  <sheetViews>
    <sheetView showGridLines="0" tabSelected="1" workbookViewId="0">
      <selection activeCell="C9" sqref="C9"/>
    </sheetView>
  </sheetViews>
  <sheetFormatPr baseColWidth="10" defaultRowHeight="15" x14ac:dyDescent="0.25"/>
  <cols>
    <col min="2" max="2" width="20.28515625" bestFit="1" customWidth="1"/>
    <col min="3" max="3" width="10.140625" bestFit="1" customWidth="1"/>
  </cols>
  <sheetData>
    <row r="2" spans="2:4" x14ac:dyDescent="0.25">
      <c r="B2" s="23" t="s">
        <v>6</v>
      </c>
      <c r="C2" s="17">
        <f ca="1">ROUND(DATE(C4,4,MOD(234-11*MOD(C4,19),30))/7,0)*7-6</f>
        <v>43191</v>
      </c>
      <c r="D2" s="17">
        <f ca="1">ROUND(DATE(D4,4,MOD(234-11*MOD(D4,19),30))/7,0)*7-6</f>
        <v>43576</v>
      </c>
    </row>
    <row r="3" spans="2:4" x14ac:dyDescent="0.25">
      <c r="B3" s="16"/>
      <c r="C3" s="18"/>
      <c r="D3" s="18"/>
    </row>
    <row r="4" spans="2:4" x14ac:dyDescent="0.25">
      <c r="B4" s="19" t="s">
        <v>7</v>
      </c>
      <c r="C4" s="20">
        <f ca="1">YEAR(TODAY())</f>
        <v>2018</v>
      </c>
      <c r="D4" s="21">
        <f ca="1">C4+1</f>
        <v>2019</v>
      </c>
    </row>
    <row r="5" spans="2:4" x14ac:dyDescent="0.25">
      <c r="B5" s="16" t="s">
        <v>8</v>
      </c>
      <c r="C5" s="22">
        <f ca="1">DATE(C4,1,1)</f>
        <v>43101</v>
      </c>
      <c r="D5" s="22">
        <f ca="1">DATE(D4,1,1)</f>
        <v>43466</v>
      </c>
    </row>
    <row r="6" spans="2:4" x14ac:dyDescent="0.25">
      <c r="B6" s="16" t="s">
        <v>9</v>
      </c>
      <c r="C6" s="22">
        <f ca="1">C2+1</f>
        <v>43192</v>
      </c>
      <c r="D6" s="22">
        <f ca="1">D2+1</f>
        <v>43577</v>
      </c>
    </row>
    <row r="7" spans="2:4" x14ac:dyDescent="0.25">
      <c r="B7" s="16" t="s">
        <v>10</v>
      </c>
      <c r="C7" s="22">
        <f ca="1">DATE(C4,5,1)</f>
        <v>43221</v>
      </c>
      <c r="D7" s="22">
        <f ca="1">DATE(D4,5,1)</f>
        <v>43586</v>
      </c>
    </row>
    <row r="8" spans="2:4" x14ac:dyDescent="0.25">
      <c r="B8" s="16" t="s">
        <v>11</v>
      </c>
      <c r="C8" s="22">
        <f ca="1">DATE(C4,5,8)</f>
        <v>43228</v>
      </c>
      <c r="D8" s="22">
        <f ca="1">DATE(D4,5,8)</f>
        <v>43593</v>
      </c>
    </row>
    <row r="9" spans="2:4" x14ac:dyDescent="0.25">
      <c r="B9" s="16" t="s">
        <v>12</v>
      </c>
      <c r="C9" s="22">
        <f ca="1">C6+38</f>
        <v>43230</v>
      </c>
      <c r="D9" s="22">
        <f ca="1">D6+38</f>
        <v>43615</v>
      </c>
    </row>
    <row r="10" spans="2:4" x14ac:dyDescent="0.25">
      <c r="B10" s="16" t="s">
        <v>13</v>
      </c>
      <c r="C10" s="22">
        <f ca="1">C6+49</f>
        <v>43241</v>
      </c>
      <c r="D10" s="22">
        <f ca="1">D6+49</f>
        <v>43626</v>
      </c>
    </row>
    <row r="11" spans="2:4" x14ac:dyDescent="0.25">
      <c r="B11" s="16" t="s">
        <v>14</v>
      </c>
      <c r="C11" s="22">
        <f ca="1">DATE(C4,7,14)</f>
        <v>43295</v>
      </c>
      <c r="D11" s="22">
        <f ca="1">DATE(D4,7,14)</f>
        <v>43660</v>
      </c>
    </row>
    <row r="12" spans="2:4" x14ac:dyDescent="0.25">
      <c r="B12" s="16" t="s">
        <v>15</v>
      </c>
      <c r="C12" s="22">
        <f ca="1">DATE(C4,8,15)</f>
        <v>43327</v>
      </c>
      <c r="D12" s="22">
        <f ca="1">DATE(D4,8,15)</f>
        <v>43692</v>
      </c>
    </row>
    <row r="13" spans="2:4" x14ac:dyDescent="0.25">
      <c r="B13" s="16" t="s">
        <v>16</v>
      </c>
      <c r="C13" s="22">
        <f ca="1">DATE(C4,11,1)</f>
        <v>43405</v>
      </c>
      <c r="D13" s="22">
        <f ca="1">DATE(D4,11,1)</f>
        <v>43770</v>
      </c>
    </row>
    <row r="14" spans="2:4" x14ac:dyDescent="0.25">
      <c r="B14" s="16" t="s">
        <v>17</v>
      </c>
      <c r="C14" s="22">
        <f ca="1">DATE(C4,11,11)</f>
        <v>43415</v>
      </c>
      <c r="D14" s="22">
        <f ca="1">DATE(D4,11,11)</f>
        <v>43780</v>
      </c>
    </row>
    <row r="15" spans="2:4" x14ac:dyDescent="0.25">
      <c r="B15" s="16" t="s">
        <v>18</v>
      </c>
      <c r="C15" s="22">
        <f ca="1">DATE(C4,12,25)</f>
        <v>43459</v>
      </c>
      <c r="D15" s="22">
        <f ca="1">DATE(D4,12,25)</f>
        <v>43824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fériés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Jean-Eric</cp:lastModifiedBy>
  <cp:lastPrinted>2018-12-03T20:42:57Z</cp:lastPrinted>
  <dcterms:created xsi:type="dcterms:W3CDTF">2018-12-03T20:35:58Z</dcterms:created>
  <dcterms:modified xsi:type="dcterms:W3CDTF">2018-12-05T07:33:33Z</dcterms:modified>
</cp:coreProperties>
</file>