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Jours fériés" sheetId="1" r:id="rId1"/>
    <sheet name="Infos" sheetId="2" r:id="rId2"/>
  </sheets>
  <definedNames>
    <definedName name="fériés">#REF!</definedName>
    <definedName name="s.jour">Tableau2[Jour]</definedName>
  </definedNames>
  <calcPr calcId="162913"/>
  <pivotCaches>
    <pivotCache cacheId="121" r:id="rId3"/>
  </pivotCaches>
</workbook>
</file>

<file path=xl/calcChain.xml><?xml version="1.0" encoding="utf-8"?>
<calcChain xmlns="http://schemas.openxmlformats.org/spreadsheetml/2006/main">
  <c r="B16" i="1" l="1"/>
  <c r="C16" i="1" s="1"/>
  <c r="B15" i="1"/>
  <c r="C15" i="1" s="1"/>
  <c r="B14" i="1"/>
  <c r="C14" i="1" s="1"/>
  <c r="B13" i="1"/>
  <c r="C13" i="1" s="1"/>
  <c r="B12" i="1"/>
  <c r="C12" i="1" s="1"/>
  <c r="B9" i="1"/>
  <c r="C9" i="1" s="1"/>
  <c r="B8" i="1"/>
  <c r="C8" i="1" s="1"/>
  <c r="B6" i="1"/>
  <c r="C6" i="1" s="1"/>
  <c r="B3" i="1"/>
  <c r="B7" i="1" s="1"/>
  <c r="B10" i="1" l="1"/>
  <c r="C10" i="1" s="1"/>
  <c r="C7" i="1"/>
  <c r="B11" i="1"/>
  <c r="C11" i="1" s="1"/>
  <c r="D9" i="1" l="1"/>
  <c r="E9" i="1"/>
  <c r="D15" i="1"/>
  <c r="E15" i="1"/>
  <c r="D10" i="1"/>
  <c r="E10" i="1"/>
  <c r="D14" i="1"/>
  <c r="E14" i="1"/>
  <c r="D12" i="1"/>
  <c r="E12" i="1"/>
  <c r="D13" i="1"/>
  <c r="E13" i="1"/>
  <c r="D7" i="1"/>
  <c r="E7" i="1"/>
  <c r="D16" i="1"/>
  <c r="E16" i="1"/>
  <c r="D11" i="1"/>
  <c r="D8" i="1"/>
  <c r="E8" i="1"/>
  <c r="E6" i="1"/>
  <c r="D6" i="1"/>
  <c r="E11" i="1" l="1"/>
</calcChain>
</file>

<file path=xl/sharedStrings.xml><?xml version="1.0" encoding="utf-8"?>
<sst xmlns="http://schemas.openxmlformats.org/spreadsheetml/2006/main" count="40" uniqueCount="39">
  <si>
    <t>Jour de l'an</t>
  </si>
  <si>
    <t>Lundi de Pâques</t>
  </si>
  <si>
    <t>Fête du travail</t>
  </si>
  <si>
    <t>Fête de la victoire 1945</t>
  </si>
  <si>
    <t>Jeudi de l'Acsension</t>
  </si>
  <si>
    <t>Lundi de Pentecôte (*)</t>
  </si>
  <si>
    <t>Fête nationale</t>
  </si>
  <si>
    <t>Assomption</t>
  </si>
  <si>
    <t>Toussaint</t>
  </si>
  <si>
    <t>Fête de l'Armistice</t>
  </si>
  <si>
    <t>Noël</t>
  </si>
  <si>
    <t>Mois</t>
  </si>
  <si>
    <t>Année</t>
  </si>
  <si>
    <t>Date</t>
  </si>
  <si>
    <t>Samedi</t>
  </si>
  <si>
    <t>Dimanche</t>
  </si>
  <si>
    <t>Total général</t>
  </si>
  <si>
    <t>Données</t>
  </si>
  <si>
    <t>janv</t>
  </si>
  <si>
    <t>avr</t>
  </si>
  <si>
    <t>mai</t>
  </si>
  <si>
    <t>juil</t>
  </si>
  <si>
    <t>août</t>
  </si>
  <si>
    <t>nov</t>
  </si>
  <si>
    <t>déc</t>
  </si>
  <si>
    <t>Sam</t>
  </si>
  <si>
    <t>Dim</t>
  </si>
  <si>
    <t>Sam + Dim</t>
  </si>
  <si>
    <t>Dimanche Pâques</t>
  </si>
  <si>
    <t>Jour fériés</t>
  </si>
  <si>
    <t>Jour</t>
  </si>
  <si>
    <t>Mardi</t>
  </si>
  <si>
    <t>Mercredi</t>
  </si>
  <si>
    <t>Jeudi</t>
  </si>
  <si>
    <t>Vendredi</t>
  </si>
  <si>
    <t>Lundi</t>
  </si>
  <si>
    <t>Num</t>
  </si>
  <si>
    <t>Ven</t>
  </si>
  <si>
    <t>Nota : liste déroulante en C5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</si>
</sst>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;\-0;"/>
  </numFmts>
  <fonts count="3" x14ac:knownFonts="1">
    <font>
      <sz val="10"/>
      <color theme="1"/>
      <name val="Arial"/>
      <family val="2"/>
    </font>
    <font>
      <i/>
      <sz val="11"/>
      <color rgb="FF7F7F7F"/>
      <name val="Calibri"/>
      <family val="2"/>
      <scheme val="minor"/>
    </font>
    <font>
      <b/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/>
        <bgColor theme="6"/>
      </patternFill>
    </fill>
  </fills>
  <borders count="2">
    <border>
      <left/>
      <right/>
      <top/>
      <bottom/>
      <diagonal/>
    </border>
    <border>
      <left style="thin">
        <color theme="6"/>
      </left>
      <right/>
      <top style="thin">
        <color theme="6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14" fontId="2" fillId="2" borderId="1" xfId="0" applyNumberFormat="1" applyFont="1" applyFill="1" applyBorder="1"/>
    <xf numFmtId="0" fontId="0" fillId="0" borderId="0" xfId="0" pivotButton="1"/>
    <xf numFmtId="0" fontId="1" fillId="0" borderId="0" xfId="1"/>
    <xf numFmtId="164" fontId="0" fillId="0" borderId="0" xfId="0" applyNumberFormat="1"/>
  </cellXfs>
  <cellStyles count="2">
    <cellStyle name="Normal" xfId="0" builtinId="0"/>
    <cellStyle name="Texte explicatif" xfId="1" builtinId="53"/>
  </cellStyles>
  <dxfs count="5">
    <dxf>
      <numFmt numFmtId="164" formatCode="0;\-0;"/>
    </dxf>
    <dxf>
      <numFmt numFmtId="164" formatCode="0;\-0;"/>
    </dxf>
    <dxf>
      <numFmt numFmtId="164" formatCode="0;\-0;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1</xdr:row>
      <xdr:rowOff>19049</xdr:rowOff>
    </xdr:from>
    <xdr:to>
      <xdr:col>6</xdr:col>
      <xdr:colOff>533401</xdr:colOff>
      <xdr:row>30</xdr:row>
      <xdr:rowOff>38099</xdr:rowOff>
    </xdr:to>
    <xdr:sp macro="" textlink="">
      <xdr:nvSpPr>
        <xdr:cNvPr id="2" name="ZoneTexte 1"/>
        <xdr:cNvSpPr txBox="1"/>
      </xdr:nvSpPr>
      <xdr:spPr>
        <a:xfrm>
          <a:off x="762001" y="180974"/>
          <a:ext cx="4343400" cy="4714875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endParaRPr lang="fr-FR" sz="1100"/>
        </a:p>
        <a:p>
          <a:r>
            <a:rPr lang="fr-FR" sz="1100"/>
            <a:t>Private Sub Worksheet_Change(ByVal Target As Range)</a:t>
          </a:r>
        </a:p>
        <a:p>
          <a:r>
            <a:rPr lang="fr-FR" sz="1100"/>
            <a:t>Dim pt As PivotTable</a:t>
          </a:r>
        </a:p>
        <a:p>
          <a:r>
            <a:rPr lang="fr-FR" sz="1100"/>
            <a:t>Dim strField As String</a:t>
          </a:r>
        </a:p>
        <a:p>
          <a:endParaRPr lang="fr-FR" sz="1100"/>
        </a:p>
        <a:p>
          <a:r>
            <a:rPr lang="fr-FR" sz="1100"/>
            <a:t>    Select Case Target.Address</a:t>
          </a:r>
        </a:p>
        <a:p>
          <a:r>
            <a:rPr lang="fr-FR" sz="1100"/>
            <a:t>        Case "$B$1"</a:t>
          </a:r>
        </a:p>
        <a:p>
          <a:r>
            <a:rPr lang="fr-FR" sz="1100"/>
            <a:t>            Me.PivotTables(1).PivotCache.Refresh</a:t>
          </a:r>
        </a:p>
        <a:p>
          <a:r>
            <a:rPr lang="fr-FR" sz="1100"/>
            <a:t>        Case "$C$5"</a:t>
          </a:r>
        </a:p>
        <a:p>
          <a:r>
            <a:rPr lang="fr-FR" sz="1100"/>
            <a:t>            strField = Me.ListObjects(1).HeaderRowRange(3)</a:t>
          </a:r>
        </a:p>
        <a:p>
          <a:r>
            <a:rPr lang="fr-FR" sz="1100"/>
            <a:t>            Set pt = Me.PivotTables(1)</a:t>
          </a:r>
        </a:p>
        <a:p>
          <a:r>
            <a:rPr lang="fr-FR" sz="1100"/>
            <a:t>            pt.PivotCache.Refresh</a:t>
          </a:r>
        </a:p>
        <a:p>
          <a:r>
            <a:rPr lang="fr-FR" sz="1100"/>
            <a:t>            With pt</a:t>
          </a:r>
        </a:p>
        <a:p>
          <a:r>
            <a:rPr lang="fr-FR" sz="1100"/>
            <a:t>                .ManualUpdate = True</a:t>
          </a:r>
        </a:p>
        <a:p>
          <a:r>
            <a:rPr lang="fr-FR" sz="1100"/>
            <a:t>                .AddDataField pt.PivotFields(strField), Left(strField, 3), xlSum</a:t>
          </a:r>
        </a:p>
        <a:p>
          <a:r>
            <a:rPr lang="fr-FR" sz="1100"/>
            <a:t>                With .PivotFields(Left(strField, 3))</a:t>
          </a:r>
        </a:p>
        <a:p>
          <a:r>
            <a:rPr lang="fr-FR" sz="1100"/>
            <a:t>                    .Position = 1</a:t>
          </a:r>
        </a:p>
        <a:p>
          <a:r>
            <a:rPr lang="fr-FR" sz="1100"/>
            <a:t>                    .NumberFormat = "0;-0;"</a:t>
          </a:r>
        </a:p>
        <a:p>
          <a:r>
            <a:rPr lang="fr-FR" sz="1100"/>
            <a:t>                End With</a:t>
          </a:r>
        </a:p>
        <a:p>
          <a:r>
            <a:rPr lang="fr-FR" sz="1100"/>
            <a:t>                .ManualUpdate = False</a:t>
          </a:r>
        </a:p>
        <a:p>
          <a:r>
            <a:rPr lang="fr-FR" sz="1100"/>
            <a:t>            End With</a:t>
          </a:r>
        </a:p>
        <a:p>
          <a:r>
            <a:rPr lang="fr-FR" sz="1100"/>
            <a:t>    End Select</a:t>
          </a:r>
        </a:p>
        <a:p>
          <a:r>
            <a:rPr lang="fr-FR" sz="1100"/>
            <a:t>    </a:t>
          </a:r>
        </a:p>
        <a:p>
          <a:r>
            <a:rPr lang="fr-FR" sz="1100"/>
            <a:t>    Set pt = Nothing</a:t>
          </a:r>
        </a:p>
        <a:p>
          <a:endParaRPr lang="fr-FR" sz="1100"/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13.528220949076" missingItemsLimit="0" createdVersion="6" refreshedVersion="6" recordCount="11">
  <cacheSource type="worksheet">
    <worksheetSource ref="A5:E16" sheet="Jours fériés"/>
  </cacheSource>
  <cacheFields count="7">
    <cacheField name="Jour fériés" numFmtId="14">
      <sharedItems/>
    </cacheField>
    <cacheField name="Date" numFmtId="14">
      <sharedItems containsSemiMixedTypes="0" containsNonDate="0" containsDate="1" containsString="0" minDate="2021-01-01T00:00:00" maxDate="2021-12-26T00:00:00" count="11">
        <d v="2021-01-01T00:00:00"/>
        <d v="2021-04-05T00:00:00"/>
        <d v="2021-05-01T00:00:00"/>
        <d v="2021-05-08T00:00:00"/>
        <d v="2021-05-13T00:00:00"/>
        <d v="2021-05-24T00:00:00"/>
        <d v="2021-07-14T00:00:00"/>
        <d v="2021-08-15T00:00:00"/>
        <d v="2021-11-01T00:00:00"/>
        <d v="2021-11-11T00:00:00"/>
        <d v="2021-12-25T00:00:00"/>
      </sharedItems>
      <fieldGroup par="5" base="1">
        <rangePr groupBy="days" startDate="2021-01-01T00:00:00" endDate="2021-12-26T00:00:00"/>
        <groupItems count="368">
          <s v="&lt;01/01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6/12/2021"/>
        </groupItems>
      </fieldGroup>
    </cacheField>
    <cacheField name="Vendredi" numFmtId="164">
      <sharedItems containsSemiMixedTypes="0" containsString="0" containsNumber="1" containsInteger="1" minValue="0" maxValue="1"/>
    </cacheField>
    <cacheField name="Samedi" numFmtId="164">
      <sharedItems containsSemiMixedTypes="0" containsString="0" containsNumber="1" containsInteger="1" minValue="0" maxValue="1"/>
    </cacheField>
    <cacheField name="Dimanche" numFmtId="164">
      <sharedItems containsSemiMixedTypes="0" containsString="0" containsNumber="1" containsInteger="1" minValue="0" maxValue="1"/>
    </cacheField>
    <cacheField name="Mois" numFmtId="0" databaseField="0">
      <fieldGroup base="1">
        <rangePr groupBy="months" startDate="2021-01-01T00:00:00" endDate="2021-12-26T00:00:00"/>
        <groupItems count="14">
          <s v="&lt;01/0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/12/2021"/>
        </groupItems>
      </fieldGroup>
    </cacheField>
    <cacheField name="Champ1" numFmtId="0" formula="Samedi+Dimanche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s v="Jour de l'an"/>
    <x v="0"/>
    <n v="1"/>
    <n v="0"/>
    <n v="0"/>
  </r>
  <r>
    <s v="Lundi de Pâques"/>
    <x v="1"/>
    <n v="0"/>
    <n v="0"/>
    <n v="0"/>
  </r>
  <r>
    <s v="Fête du travail"/>
    <x v="2"/>
    <n v="0"/>
    <n v="1"/>
    <n v="0"/>
  </r>
  <r>
    <s v="Fête de la victoire 1945"/>
    <x v="3"/>
    <n v="0"/>
    <n v="1"/>
    <n v="0"/>
  </r>
  <r>
    <s v="Jeudi de l'Acsension"/>
    <x v="4"/>
    <n v="0"/>
    <n v="0"/>
    <n v="0"/>
  </r>
  <r>
    <s v="Lundi de Pentecôte (*)"/>
    <x v="5"/>
    <n v="0"/>
    <n v="0"/>
    <n v="0"/>
  </r>
  <r>
    <s v="Fête nationale"/>
    <x v="6"/>
    <n v="0"/>
    <n v="0"/>
    <n v="0"/>
  </r>
  <r>
    <s v="Assomption"/>
    <x v="7"/>
    <n v="0"/>
    <n v="0"/>
    <n v="1"/>
  </r>
  <r>
    <s v="Toussaint"/>
    <x v="8"/>
    <n v="0"/>
    <n v="0"/>
    <n v="0"/>
  </r>
  <r>
    <s v="Fête de l'Armistice"/>
    <x v="9"/>
    <n v="0"/>
    <n v="0"/>
    <n v="0"/>
  </r>
  <r>
    <s v="Noël"/>
    <x v="10"/>
    <n v="0"/>
    <n v="1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1" applyNumberFormats="0" applyBorderFormats="0" applyFontFormats="0" applyPatternFormats="0" applyAlignmentFormats="0" applyWidthHeightFormats="1" dataCaption="Données" updatedVersion="6" minRefreshableVersion="3" showMemberPropertyTips="0" useAutoFormatting="1" itemPrintTitles="1" createdVersion="6" indent="0" compact="0" compactData="0" gridDropZones="1">
  <location ref="G5:K14" firstHeaderRow="1" firstDataRow="2" firstDataCol="1"/>
  <pivotFields count="7">
    <pivotField compact="0" outline="0" showAll="0" defaultSubtotal="0"/>
    <pivotField compact="0" numFmtId="14" outline="0" subtotalTop="0" showAll="0" includeNewItemsInFilter="1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dataField="1" compact="0" numFmtId="164" outline="0" showAll="0" defaultSubtotal="0"/>
    <pivotField dataField="1" compact="0" outline="0" subtotalTop="0" showAll="0" includeNewItemsInFilter="1"/>
    <pivotField dataField="1" compact="0" outline="0" subtotalTop="0" showAll="0" includeNewItemsInFilter="1"/>
    <pivotField axis="axisRow" compact="0" outline="0" subtotalTop="0" showAll="0" includeNewItemsInFilter="1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dataField="1" compact="0" outline="0" subtotalTop="0" dragToRow="0" dragToCol="0" dragToPage="0" showAll="0" includeNewItemsInFilter="1" defaultSubtotal="0"/>
  </pivotFields>
  <rowFields count="1">
    <field x="5"/>
  </rowFields>
  <rowItems count="8">
    <i>
      <x v="1"/>
    </i>
    <i>
      <x v="4"/>
    </i>
    <i>
      <x v="5"/>
    </i>
    <i>
      <x v="7"/>
    </i>
    <i>
      <x v="8"/>
    </i>
    <i>
      <x v="11"/>
    </i>
    <i>
      <x v="1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Ven" fld="2" baseField="0" baseItem="0" numFmtId="164"/>
    <dataField name="Sam" fld="3" baseField="4" baseItem="1" numFmtId="164"/>
    <dataField name="Dim" fld="4" baseField="4" baseItem="1" numFmtId="164"/>
    <dataField name="Sam + Dim" fld="6" baseField="4" baseItem="1" numFmtId="164"/>
  </dataFields>
  <pivotTableStyleInfo name="PivotStyleMedium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5:E16" totalsRowShown="0">
  <autoFilter ref="A5:E16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Jour fériés" dataDxfId="4"/>
    <tableColumn id="2" name="Date" dataDxfId="3"/>
    <tableColumn id="5" name="Vendredi" dataDxfId="2">
      <calculatedColumnFormula>--(WEEKDAY(Tableau1[[#This Row],[Date]],2)=VLOOKUP(Tableau1[[#Headers],[Vendredi]],Tableau2[],2,FALSE))</calculatedColumnFormula>
    </tableColumn>
    <tableColumn id="3" name="Samedi" dataDxfId="1">
      <calculatedColumnFormula>--(WEEKDAY($B6,2)=6)</calculatedColumnFormula>
    </tableColumn>
    <tableColumn id="4" name="Dimanche" dataDxfId="0">
      <calculatedColumnFormula>--(WEEKDAY($B6,2)=7)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N5:O10" totalsRowShown="0">
  <autoFilter ref="N5:O10">
    <filterColumn colId="0" hiddenButton="1"/>
  </autoFilter>
  <tableColumns count="2">
    <tableColumn id="1" name="Jour"/>
    <tableColumn id="2" name="Num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9"/>
  <sheetViews>
    <sheetView showGridLines="0" tabSelected="1" workbookViewId="0">
      <selection activeCell="C5" sqref="C5"/>
    </sheetView>
  </sheetViews>
  <sheetFormatPr baseColWidth="10" defaultRowHeight="12.75" x14ac:dyDescent="0.2"/>
  <cols>
    <col min="1" max="1" width="20.28515625" bestFit="1" customWidth="1"/>
    <col min="7" max="7" width="13.140625" customWidth="1"/>
    <col min="8" max="8" width="8.28515625" customWidth="1"/>
    <col min="9" max="9" width="4.85546875" customWidth="1"/>
    <col min="10" max="10" width="4.28515625" customWidth="1"/>
    <col min="11" max="11" width="10.42578125" bestFit="1" customWidth="1"/>
  </cols>
  <sheetData>
    <row r="1" spans="1:15" x14ac:dyDescent="0.2">
      <c r="A1" s="2" t="s">
        <v>12</v>
      </c>
      <c r="B1">
        <v>2021</v>
      </c>
    </row>
    <row r="2" spans="1:15" x14ac:dyDescent="0.2">
      <c r="A2" s="1"/>
    </row>
    <row r="3" spans="1:15" x14ac:dyDescent="0.2">
      <c r="A3" s="2" t="s">
        <v>28</v>
      </c>
      <c r="B3" s="1">
        <f>ROUND(DATE(B1,4,MOD(234-11*MOD(B1,19),30))/7,0)*7-6</f>
        <v>44290</v>
      </c>
    </row>
    <row r="4" spans="1:15" x14ac:dyDescent="0.2">
      <c r="A4" s="1"/>
    </row>
    <row r="5" spans="1:15" x14ac:dyDescent="0.2">
      <c r="A5" s="1" t="s">
        <v>29</v>
      </c>
      <c r="B5" t="s">
        <v>13</v>
      </c>
      <c r="C5" t="s">
        <v>34</v>
      </c>
      <c r="D5" t="s">
        <v>14</v>
      </c>
      <c r="E5" t="s">
        <v>15</v>
      </c>
      <c r="H5" s="3" t="s">
        <v>17</v>
      </c>
      <c r="N5" t="s">
        <v>30</v>
      </c>
      <c r="O5" t="s">
        <v>36</v>
      </c>
    </row>
    <row r="6" spans="1:15" x14ac:dyDescent="0.2">
      <c r="A6" s="1" t="s">
        <v>0</v>
      </c>
      <c r="B6" s="1">
        <f>DATE(B1,1,1)</f>
        <v>44197</v>
      </c>
      <c r="C6" s="5">
        <f>--(WEEKDAY(Tableau1[[#This Row],[Date]],2)=VLOOKUP(Tableau1[[#Headers],[Vendredi]],Tableau2[],2,FALSE))</f>
        <v>1</v>
      </c>
      <c r="D6" s="5">
        <f>--(WEEKDAY($B6,2)=6)</f>
        <v>0</v>
      </c>
      <c r="E6" s="5">
        <f>--(WEEKDAY($B6,2)=7)</f>
        <v>0</v>
      </c>
      <c r="G6" s="3" t="s">
        <v>11</v>
      </c>
      <c r="H6" t="s">
        <v>37</v>
      </c>
      <c r="I6" t="s">
        <v>25</v>
      </c>
      <c r="J6" t="s">
        <v>26</v>
      </c>
      <c r="K6" t="s">
        <v>27</v>
      </c>
      <c r="N6" t="s">
        <v>35</v>
      </c>
      <c r="O6">
        <v>1</v>
      </c>
    </row>
    <row r="7" spans="1:15" x14ac:dyDescent="0.2">
      <c r="A7" s="1" t="s">
        <v>1</v>
      </c>
      <c r="B7" s="1">
        <f>B3+1</f>
        <v>44291</v>
      </c>
      <c r="C7" s="5">
        <f>--(WEEKDAY(Tableau1[[#This Row],[Date]],2)=VLOOKUP(Tableau1[[#Headers],[Vendredi]],Tableau2[],2,FALSE))</f>
        <v>0</v>
      </c>
      <c r="D7" s="5">
        <f t="shared" ref="D7:D16" si="0">--(WEEKDAY($B7,2)=6)</f>
        <v>0</v>
      </c>
      <c r="E7" s="5">
        <f t="shared" ref="E7:E16" si="1">--(WEEKDAY($B7,2)=7)</f>
        <v>0</v>
      </c>
      <c r="G7" t="s">
        <v>18</v>
      </c>
      <c r="H7" s="5">
        <v>1</v>
      </c>
      <c r="I7" s="5">
        <v>0</v>
      </c>
      <c r="J7" s="5">
        <v>0</v>
      </c>
      <c r="K7" s="5">
        <v>0</v>
      </c>
      <c r="N7" t="s">
        <v>31</v>
      </c>
      <c r="O7">
        <v>2</v>
      </c>
    </row>
    <row r="8" spans="1:15" x14ac:dyDescent="0.2">
      <c r="A8" s="1" t="s">
        <v>2</v>
      </c>
      <c r="B8" s="1">
        <f>DATE(B1,5,1)</f>
        <v>44317</v>
      </c>
      <c r="C8" s="5">
        <f>--(WEEKDAY(Tableau1[[#This Row],[Date]],2)=VLOOKUP(Tableau1[[#Headers],[Vendredi]],Tableau2[],2,FALSE))</f>
        <v>0</v>
      </c>
      <c r="D8" s="5">
        <f t="shared" si="0"/>
        <v>1</v>
      </c>
      <c r="E8" s="5">
        <f t="shared" si="1"/>
        <v>0</v>
      </c>
      <c r="G8" t="s">
        <v>19</v>
      </c>
      <c r="H8" s="5">
        <v>0</v>
      </c>
      <c r="I8" s="5">
        <v>0</v>
      </c>
      <c r="J8" s="5">
        <v>0</v>
      </c>
      <c r="K8" s="5">
        <v>0</v>
      </c>
      <c r="N8" t="s">
        <v>32</v>
      </c>
      <c r="O8">
        <v>3</v>
      </c>
    </row>
    <row r="9" spans="1:15" x14ac:dyDescent="0.2">
      <c r="A9" s="1" t="s">
        <v>3</v>
      </c>
      <c r="B9" s="1">
        <f>DATE(B1,5,8)</f>
        <v>44324</v>
      </c>
      <c r="C9" s="5">
        <f>--(WEEKDAY(Tableau1[[#This Row],[Date]],2)=VLOOKUP(Tableau1[[#Headers],[Vendredi]],Tableau2[],2,FALSE))</f>
        <v>0</v>
      </c>
      <c r="D9" s="5">
        <f t="shared" si="0"/>
        <v>1</v>
      </c>
      <c r="E9" s="5">
        <f t="shared" si="1"/>
        <v>0</v>
      </c>
      <c r="G9" t="s">
        <v>20</v>
      </c>
      <c r="H9" s="5">
        <v>0</v>
      </c>
      <c r="I9" s="5">
        <v>2</v>
      </c>
      <c r="J9" s="5">
        <v>0</v>
      </c>
      <c r="K9" s="5">
        <v>2</v>
      </c>
      <c r="N9" t="s">
        <v>33</v>
      </c>
      <c r="O9">
        <v>4</v>
      </c>
    </row>
    <row r="10" spans="1:15" x14ac:dyDescent="0.2">
      <c r="A10" s="1" t="s">
        <v>4</v>
      </c>
      <c r="B10" s="1">
        <f>B7+38</f>
        <v>44329</v>
      </c>
      <c r="C10" s="5">
        <f>--(WEEKDAY(Tableau1[[#This Row],[Date]],2)=VLOOKUP(Tableau1[[#Headers],[Vendredi]],Tableau2[],2,FALSE))</f>
        <v>0</v>
      </c>
      <c r="D10" s="5">
        <f t="shared" si="0"/>
        <v>0</v>
      </c>
      <c r="E10" s="5">
        <f t="shared" si="1"/>
        <v>0</v>
      </c>
      <c r="G10" t="s">
        <v>21</v>
      </c>
      <c r="H10" s="5">
        <v>0</v>
      </c>
      <c r="I10" s="5">
        <v>0</v>
      </c>
      <c r="J10" s="5">
        <v>0</v>
      </c>
      <c r="K10" s="5">
        <v>0</v>
      </c>
      <c r="N10" t="s">
        <v>34</v>
      </c>
      <c r="O10">
        <v>5</v>
      </c>
    </row>
    <row r="11" spans="1:15" x14ac:dyDescent="0.2">
      <c r="A11" s="1" t="s">
        <v>5</v>
      </c>
      <c r="B11" s="1">
        <f>B7+49</f>
        <v>44340</v>
      </c>
      <c r="C11" s="5">
        <f>--(WEEKDAY(Tableau1[[#This Row],[Date]],2)=VLOOKUP(Tableau1[[#Headers],[Vendredi]],Tableau2[],2,FALSE))</f>
        <v>0</v>
      </c>
      <c r="D11" s="5">
        <f t="shared" si="0"/>
        <v>0</v>
      </c>
      <c r="E11" s="5">
        <f t="shared" si="1"/>
        <v>0</v>
      </c>
      <c r="G11" t="s">
        <v>22</v>
      </c>
      <c r="H11" s="5">
        <v>0</v>
      </c>
      <c r="I11" s="5">
        <v>0</v>
      </c>
      <c r="J11" s="5">
        <v>1</v>
      </c>
      <c r="K11" s="5">
        <v>1</v>
      </c>
    </row>
    <row r="12" spans="1:15" x14ac:dyDescent="0.2">
      <c r="A12" s="1" t="s">
        <v>6</v>
      </c>
      <c r="B12" s="1">
        <f>DATE(B1,7,14)</f>
        <v>44391</v>
      </c>
      <c r="C12" s="5">
        <f>--(WEEKDAY(Tableau1[[#This Row],[Date]],2)=VLOOKUP(Tableau1[[#Headers],[Vendredi]],Tableau2[],2,FALSE))</f>
        <v>0</v>
      </c>
      <c r="D12" s="5">
        <f t="shared" si="0"/>
        <v>0</v>
      </c>
      <c r="E12" s="5">
        <f t="shared" si="1"/>
        <v>0</v>
      </c>
      <c r="G12" t="s">
        <v>23</v>
      </c>
      <c r="H12" s="5">
        <v>0</v>
      </c>
      <c r="I12" s="5">
        <v>0</v>
      </c>
      <c r="J12" s="5">
        <v>0</v>
      </c>
      <c r="K12" s="5">
        <v>0</v>
      </c>
    </row>
    <row r="13" spans="1:15" x14ac:dyDescent="0.2">
      <c r="A13" s="1" t="s">
        <v>7</v>
      </c>
      <c r="B13" s="1">
        <f>DATE(B1,8,15)</f>
        <v>44423</v>
      </c>
      <c r="C13" s="5">
        <f>--(WEEKDAY(Tableau1[[#This Row],[Date]],2)=VLOOKUP(Tableau1[[#Headers],[Vendredi]],Tableau2[],2,FALSE))</f>
        <v>0</v>
      </c>
      <c r="D13" s="5">
        <f t="shared" si="0"/>
        <v>0</v>
      </c>
      <c r="E13" s="5">
        <f t="shared" si="1"/>
        <v>1</v>
      </c>
      <c r="G13" t="s">
        <v>24</v>
      </c>
      <c r="H13" s="5">
        <v>0</v>
      </c>
      <c r="I13" s="5">
        <v>1</v>
      </c>
      <c r="J13" s="5">
        <v>0</v>
      </c>
      <c r="K13" s="5">
        <v>1</v>
      </c>
    </row>
    <row r="14" spans="1:15" x14ac:dyDescent="0.2">
      <c r="A14" s="1" t="s">
        <v>8</v>
      </c>
      <c r="B14" s="1">
        <f>DATE(B1,11,1)</f>
        <v>44501</v>
      </c>
      <c r="C14" s="5">
        <f>--(WEEKDAY(Tableau1[[#This Row],[Date]],2)=VLOOKUP(Tableau1[[#Headers],[Vendredi]],Tableau2[],2,FALSE))</f>
        <v>0</v>
      </c>
      <c r="D14" s="5">
        <f t="shared" si="0"/>
        <v>0</v>
      </c>
      <c r="E14" s="5">
        <f t="shared" si="1"/>
        <v>0</v>
      </c>
      <c r="G14" t="s">
        <v>16</v>
      </c>
      <c r="H14" s="5">
        <v>1</v>
      </c>
      <c r="I14" s="5">
        <v>3</v>
      </c>
      <c r="J14" s="5">
        <v>1</v>
      </c>
      <c r="K14" s="5">
        <v>4</v>
      </c>
    </row>
    <row r="15" spans="1:15" x14ac:dyDescent="0.2">
      <c r="A15" s="1" t="s">
        <v>9</v>
      </c>
      <c r="B15" s="1">
        <f>DATE(B1,11,11)</f>
        <v>44511</v>
      </c>
      <c r="C15" s="5">
        <f>--(WEEKDAY(Tableau1[[#This Row],[Date]],2)=VLOOKUP(Tableau1[[#Headers],[Vendredi]],Tableau2[],2,FALSE))</f>
        <v>0</v>
      </c>
      <c r="D15" s="5">
        <f t="shared" si="0"/>
        <v>0</v>
      </c>
      <c r="E15" s="5">
        <f t="shared" si="1"/>
        <v>0</v>
      </c>
    </row>
    <row r="16" spans="1:15" x14ac:dyDescent="0.2">
      <c r="A16" s="1" t="s">
        <v>10</v>
      </c>
      <c r="B16" s="1">
        <f>DATE(B1,12,25)</f>
        <v>44555</v>
      </c>
      <c r="C16" s="5">
        <f>--(WEEKDAY(Tableau1[[#This Row],[Date]],2)=VLOOKUP(Tableau1[[#Headers],[Vendredi]],Tableau2[],2,FALSE))</f>
        <v>0</v>
      </c>
      <c r="D16" s="5">
        <f t="shared" si="0"/>
        <v>1</v>
      </c>
      <c r="E16" s="5">
        <f t="shared" si="1"/>
        <v>0</v>
      </c>
    </row>
    <row r="19" spans="1:1" ht="15" x14ac:dyDescent="0.25">
      <c r="A19" s="4" t="s">
        <v>38</v>
      </c>
    </row>
  </sheetData>
  <dataValidations count="1">
    <dataValidation type="list" allowBlank="1" showInputMessage="1" showErrorMessage="1" sqref="C5">
      <formula1>s.jour</formula1>
    </dataValidation>
  </dataValidations>
  <pageMargins left="0.7" right="0.7" top="0.75" bottom="0.75" header="0.3" footer="0.3"/>
  <pageSetup paperSize="9" orientation="portrait" verticalDpi="0"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workbookViewId="0">
      <selection activeCell="J9" sqref="J9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Jours fériés</vt:lpstr>
      <vt:lpstr>Infos</vt:lpstr>
      <vt:lpstr>s.jour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2012-11-26T08:18:47Z</dcterms:created>
  <dcterms:modified xsi:type="dcterms:W3CDTF">2016-08-31T10:44:52Z</dcterms:modified>
</cp:coreProperties>
</file>