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Paramètres" sheetId="2" r:id="rId1"/>
    <sheet name="Dépenses" sheetId="1" r:id="rId2"/>
    <sheet name="Koba" sheetId="5" r:id="rId3"/>
    <sheet name="TCDs Dépenses" sheetId="3" r:id="rId4"/>
    <sheet name="TCDs Koba" sheetId="4" r:id="rId5"/>
    <sheet name="TCD Budget" sheetId="6" r:id="rId6"/>
  </sheets>
  <definedNames>
    <definedName name="d.catégories">T_Catégories[Catégorie]</definedName>
    <definedName name="s.factures">T_Factures[Facture]</definedName>
  </definedNames>
  <calcPr calcId="162913"/>
  <pivotCaches>
    <pivotCache cacheId="53" r:id="rId7"/>
    <pivotCache cacheId="59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I4" i="1"/>
  <c r="I5" i="1" s="1"/>
  <c r="B4" i="1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E8" i="4"/>
  <c r="F8" i="4"/>
  <c r="D8" i="4"/>
  <c r="C8" i="4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I6" i="1" l="1"/>
  <c r="I7" i="1" l="1"/>
  <c r="I8" i="1" l="1"/>
  <c r="I9" i="1" l="1"/>
  <c r="I10" i="1" l="1"/>
  <c r="I11" i="1" l="1"/>
  <c r="I12" i="1" l="1"/>
  <c r="I13" i="1" l="1"/>
  <c r="I14" i="1" l="1"/>
  <c r="I15" i="1" l="1"/>
  <c r="I16" i="1" l="1"/>
  <c r="I17" i="1" l="1"/>
  <c r="I18" i="1" l="1"/>
  <c r="I19" i="1" l="1"/>
  <c r="I20" i="1" l="1"/>
  <c r="I21" i="1" l="1"/>
  <c r="I22" i="1" l="1"/>
  <c r="I23" i="1" l="1"/>
  <c r="I24" i="1" l="1"/>
  <c r="I25" i="1" l="1"/>
  <c r="I26" i="1" l="1"/>
  <c r="I27" i="1" l="1"/>
  <c r="I28" i="1" l="1"/>
  <c r="I29" i="1" l="1"/>
  <c r="I30" i="1" l="1"/>
  <c r="I31" i="1" l="1"/>
  <c r="I32" i="1" l="1"/>
  <c r="I33" i="1" l="1"/>
  <c r="I34" i="1" l="1"/>
  <c r="I35" i="1" l="1"/>
  <c r="I36" i="1" l="1"/>
  <c r="I37" i="1" l="1"/>
  <c r="I38" i="1" l="1"/>
  <c r="I39" i="1" l="1"/>
  <c r="I40" i="1" l="1"/>
  <c r="I41" i="1" l="1"/>
  <c r="I42" i="1" l="1"/>
  <c r="I43" i="1" l="1"/>
  <c r="I44" i="1" l="1"/>
  <c r="I45" i="1" l="1"/>
  <c r="I46" i="1" l="1"/>
  <c r="I47" i="1" l="1"/>
  <c r="I48" i="1" l="1"/>
  <c r="I49" i="1" l="1"/>
  <c r="I50" i="1" l="1"/>
  <c r="I51" i="1" l="1"/>
  <c r="I52" i="1" l="1"/>
  <c r="I53" i="1" l="1"/>
  <c r="I54" i="1" l="1"/>
  <c r="I55" i="1" l="1"/>
  <c r="I56" i="1" l="1"/>
  <c r="I57" i="1" l="1"/>
  <c r="I58" i="1" l="1"/>
  <c r="I59" i="1" l="1"/>
  <c r="I60" i="1" l="1"/>
  <c r="I61" i="1" l="1"/>
  <c r="I62" i="1" l="1"/>
  <c r="I63" i="1" l="1"/>
  <c r="I64" i="1" l="1"/>
  <c r="I65" i="1" l="1"/>
  <c r="I66" i="1" l="1"/>
  <c r="I67" i="1" l="1"/>
  <c r="I68" i="1" l="1"/>
  <c r="I69" i="1" l="1"/>
  <c r="I70" i="1" l="1"/>
  <c r="I71" i="1" l="1"/>
  <c r="I72" i="1" l="1"/>
  <c r="I73" i="1" l="1"/>
  <c r="I74" i="1" l="1"/>
  <c r="I75" i="1" l="1"/>
  <c r="I76" i="1" l="1"/>
  <c r="I77" i="1" l="1"/>
  <c r="I78" i="1" l="1"/>
  <c r="I79" i="1" l="1"/>
  <c r="I80" i="1" l="1"/>
  <c r="I81" i="1" l="1"/>
  <c r="I82" i="1" l="1"/>
</calcChain>
</file>

<file path=xl/sharedStrings.xml><?xml version="1.0" encoding="utf-8"?>
<sst xmlns="http://schemas.openxmlformats.org/spreadsheetml/2006/main" count="351" uniqueCount="132">
  <si>
    <t>Date</t>
  </si>
  <si>
    <t>Catégorie</t>
  </si>
  <si>
    <t>Facture</t>
  </si>
  <si>
    <t>Coût enfant PNS/Koba</t>
  </si>
  <si>
    <t>Non</t>
  </si>
  <si>
    <t>Salaire animatrice</t>
  </si>
  <si>
    <t>Salaire Natacha</t>
  </si>
  <si>
    <t>Collègue Natacha</t>
  </si>
  <si>
    <t>Achat de la Koba</t>
  </si>
  <si>
    <t>50 kg</t>
  </si>
  <si>
    <t>Achat de matériel</t>
  </si>
  <si>
    <t>Oui</t>
  </si>
  <si>
    <t>chevrons, bois, cornières</t>
  </si>
  <si>
    <t>Médicaments</t>
  </si>
  <si>
    <t>Franco</t>
  </si>
  <si>
    <t>Consultation médicale</t>
  </si>
  <si>
    <t>3 cs</t>
  </si>
  <si>
    <t>KAOP / Autres examens</t>
  </si>
  <si>
    <t>3 examens</t>
  </si>
  <si>
    <t xml:space="preserve">Trefond pour abri </t>
  </si>
  <si>
    <t>Bois de charpente de l'abri</t>
  </si>
  <si>
    <t>Hospitalisation Franko (PNS, hydrocéphalie)</t>
  </si>
  <si>
    <t>Main d'œuvre pour abri</t>
  </si>
  <si>
    <t>Médicament d'une enfant PNS</t>
  </si>
  <si>
    <t>Natacha</t>
  </si>
  <si>
    <t>Porte à porte Patricia (nouveau PNS  : 10)</t>
  </si>
  <si>
    <t xml:space="preserve">8 enfants à 3000 Ar la cs </t>
  </si>
  <si>
    <t>selles kaop des 8 enfants</t>
  </si>
  <si>
    <t>Enfants du PNS</t>
  </si>
  <si>
    <t>porte à porte Patricia (nouveau PNS  : 10)</t>
  </si>
  <si>
    <t>Ciment + sable pour fatapère+bois</t>
  </si>
  <si>
    <t>Briques : 210</t>
  </si>
  <si>
    <t>8 enfants</t>
  </si>
  <si>
    <t>9 enfants</t>
  </si>
  <si>
    <t>Patricia</t>
  </si>
  <si>
    <t>Main d'œuvre Frédéric Fatapère</t>
  </si>
  <si>
    <t>Main d'œuvre+ charnière + fer</t>
  </si>
  <si>
    <t xml:space="preserve">complément d'argent pour achat de 50kg </t>
  </si>
  <si>
    <t>5 enfants du PNS</t>
  </si>
  <si>
    <t>3 enfants du PNS</t>
  </si>
  <si>
    <t>3 Enfants du PNS</t>
  </si>
  <si>
    <t>Vis et clou pour fatapère</t>
  </si>
  <si>
    <t>Porte du fatapère</t>
  </si>
  <si>
    <t>Patricia pour porte à porte Koba Aina enfts PNS</t>
  </si>
  <si>
    <t>Tarpaulin, bâche plastique</t>
  </si>
  <si>
    <t>tôles deux avec clous</t>
  </si>
  <si>
    <t>sable, 9 sacs</t>
  </si>
  <si>
    <t>planches</t>
  </si>
  <si>
    <t>salaires freddy</t>
  </si>
  <si>
    <t>Tarpaulin, bâche plastique (2ième fois)</t>
  </si>
  <si>
    <t>oui</t>
  </si>
  <si>
    <t>1 enfant</t>
  </si>
  <si>
    <t>Salaires 3 semaines Ndrasana</t>
  </si>
  <si>
    <t xml:space="preserve">cuvette à se faire rembourser </t>
  </si>
  <si>
    <t xml:space="preserve">1 enfant </t>
  </si>
  <si>
    <t>70kg</t>
  </si>
  <si>
    <t>non</t>
  </si>
  <si>
    <t>gants de toilette n°  20</t>
  </si>
  <si>
    <t>Activité centre social</t>
  </si>
  <si>
    <t>sirop menthe 1L</t>
  </si>
  <si>
    <t xml:space="preserve">cop gasy 20 </t>
  </si>
  <si>
    <t>livres anjoma</t>
  </si>
  <si>
    <t>26 jours *3000</t>
  </si>
  <si>
    <t>jumeaux malades médocs</t>
  </si>
  <si>
    <t>2 cs</t>
  </si>
  <si>
    <t xml:space="preserve"> rachat natte</t>
  </si>
  <si>
    <t>livres</t>
  </si>
  <si>
    <t>natte</t>
  </si>
  <si>
    <t>sirop centre social</t>
  </si>
  <si>
    <t xml:space="preserve">7 enfants </t>
  </si>
  <si>
    <t>Selles Kaop 1 enfant</t>
  </si>
  <si>
    <t>7 consultations</t>
  </si>
  <si>
    <t>11 consultations</t>
  </si>
  <si>
    <t xml:space="preserve">porte à porte Patricia + animation </t>
  </si>
  <si>
    <t>6 Consultations</t>
  </si>
  <si>
    <t>médicaments</t>
  </si>
  <si>
    <t>2 consultations</t>
  </si>
  <si>
    <t>Num</t>
  </si>
  <si>
    <t>EUR</t>
  </si>
  <si>
    <t>MGA</t>
  </si>
  <si>
    <t>Description</t>
  </si>
  <si>
    <t>MGA-EUR</t>
  </si>
  <si>
    <t>T_Catégories</t>
  </si>
  <si>
    <t>T_Devises</t>
  </si>
  <si>
    <t>Total général</t>
  </si>
  <si>
    <t>juin</t>
  </si>
  <si>
    <t>juil</t>
  </si>
  <si>
    <t>août</t>
  </si>
  <si>
    <t>sept</t>
  </si>
  <si>
    <t>2018</t>
  </si>
  <si>
    <t>Σ MGA</t>
  </si>
  <si>
    <t>Total Σ MGA</t>
  </si>
  <si>
    <t>Total Σ EUR</t>
  </si>
  <si>
    <t>Σ EUR</t>
  </si>
  <si>
    <t>T_Factures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</si>
  <si>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</si>
  <si>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</si>
  <si>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</si>
  <si>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</si>
  <si>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</si>
  <si>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</si>
  <si>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</si>
  <si>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</si>
  <si>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</si>
  <si>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</si>
  <si>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Mois</t>
  </si>
  <si>
    <t>Février</t>
  </si>
  <si>
    <t>Août</t>
  </si>
  <si>
    <t>T_Mois</t>
  </si>
  <si>
    <t>Dépenses mensuelles</t>
  </si>
  <si>
    <t>Dépenses mensuelles cumulées</t>
  </si>
  <si>
    <t>Entrée</t>
  </si>
  <si>
    <t>Sortie</t>
  </si>
  <si>
    <t>Achat de départ</t>
  </si>
  <si>
    <t>dont 2 kgs SF Cynthia</t>
  </si>
  <si>
    <t>dont 1 KG Faneva</t>
  </si>
  <si>
    <t>dont 1kg Cynthia</t>
  </si>
  <si>
    <t>dont 1 Kg Elisa</t>
  </si>
  <si>
    <t>Achat de 50 kg de Koba Aina</t>
  </si>
  <si>
    <t>2 kg achetés par Cynthia</t>
  </si>
  <si>
    <t xml:space="preserve"> Entrée</t>
  </si>
  <si>
    <t xml:space="preserve"> Sortie</t>
  </si>
  <si>
    <t>Consommation Koba</t>
  </si>
  <si>
    <t>T_Koba</t>
  </si>
  <si>
    <t>T_Dépenses</t>
  </si>
  <si>
    <t>Stock final</t>
  </si>
  <si>
    <t>Fonds de départ</t>
  </si>
  <si>
    <t>Budget MGA</t>
  </si>
  <si>
    <t>Budget EUR</t>
  </si>
  <si>
    <t>T_Budget</t>
  </si>
  <si>
    <t>Budget</t>
  </si>
  <si>
    <t>Budget (début 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</si>
</sst>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5" formatCode="000"/>
    <numFmt numFmtId="166" formatCode="yyyy\-mm"/>
    <numFmt numFmtId="167" formatCode="#,##0_ ;[Red]\-#,##0\ "/>
    <numFmt numFmtId="170" formatCode="yyyy\-mm\-dd"/>
    <numFmt numFmtId="171" formatCode="#,##0.0_ ;[Red]\-#,##0.0\ "/>
    <numFmt numFmtId="172" formatCode="#,##0_ ;[Red]\-#,##0\ ;"/>
    <numFmt numFmtId="173" formatCode="#,##0.00_ ;[Red]\-#,##0.00\ ;"/>
  </numFmts>
  <fonts count="4" x14ac:knownFonts="1"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165" fontId="0" fillId="0" borderId="0" xfId="0" applyNumberFormat="1"/>
    <xf numFmtId="3" fontId="0" fillId="0" borderId="0" xfId="0" applyNumberFormat="1"/>
    <xf numFmtId="166" fontId="0" fillId="0" borderId="0" xfId="0" applyNumberFormat="1"/>
    <xf numFmtId="4" fontId="0" fillId="0" borderId="0" xfId="0" applyNumberFormat="1"/>
    <xf numFmtId="167" fontId="0" fillId="0" borderId="0" xfId="0" applyNumberFormat="1"/>
    <xf numFmtId="0" fontId="0" fillId="0" borderId="0" xfId="0" applyNumberFormat="1" applyFont="1" applyFill="1" applyBorder="1" applyAlignment="1" applyProtection="1"/>
    <xf numFmtId="0" fontId="1" fillId="0" borderId="0" xfId="0" applyFont="1"/>
    <xf numFmtId="170" fontId="0" fillId="0" borderId="0" xfId="0" applyNumberFormat="1"/>
    <xf numFmtId="0" fontId="2" fillId="0" borderId="0" xfId="0" applyFont="1"/>
    <xf numFmtId="0" fontId="3" fillId="0" borderId="0" xfId="0" applyFont="1"/>
    <xf numFmtId="171" fontId="0" fillId="0" borderId="0" xfId="0" applyNumberFormat="1"/>
    <xf numFmtId="171" fontId="2" fillId="0" borderId="0" xfId="0" applyNumberFormat="1" applyFont="1"/>
    <xf numFmtId="172" fontId="0" fillId="0" borderId="0" xfId="0" applyNumberFormat="1"/>
    <xf numFmtId="172" fontId="0" fillId="0" borderId="0" xfId="0" applyNumberFormat="1" applyFont="1" applyFill="1" applyBorder="1" applyAlignment="1" applyProtection="1"/>
    <xf numFmtId="173" fontId="0" fillId="0" borderId="0" xfId="0" applyNumberFormat="1"/>
    <xf numFmtId="173" fontId="0" fillId="0" borderId="0" xfId="0" applyNumberFormat="1" applyFont="1" applyFill="1" applyBorder="1" applyAlignment="1" applyProtection="1"/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7" formatCode="#,##0_ ;[Red]\-#,##0\ "/>
    </dxf>
    <dxf>
      <numFmt numFmtId="168" formatCode="#,##0.00_ ;[Red]\-#,##0.00\ "/>
    </dxf>
    <dxf>
      <numFmt numFmtId="172" formatCode="#,##0_ ;[Red]\-#,##0\ ;"/>
    </dxf>
    <dxf>
      <numFmt numFmtId="173" formatCode="#,##0.00_ ;[Red]\-#,##0.00\ 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7" formatCode="#,##0_ ;[Red]\-#,##0\ "/>
    </dxf>
    <dxf>
      <numFmt numFmtId="168" formatCode="#,##0.00_ ;[Red]\-#,##0.00\ "/>
    </dxf>
    <dxf>
      <numFmt numFmtId="172" formatCode="#,##0_ ;[Red]\-#,##0\ ;"/>
    </dxf>
    <dxf>
      <numFmt numFmtId="173" formatCode="#,##0.00_ ;[Red]\-#,##0.00\ ;"/>
    </dxf>
    <dxf>
      <numFmt numFmtId="173" formatCode="#,##0.00_ ;[Red]\-#,##0.00\ ;"/>
    </dxf>
    <dxf>
      <numFmt numFmtId="172" formatCode="#,##0_ ;[Red]\-#,##0\ ;"/>
    </dxf>
    <dxf>
      <numFmt numFmtId="173" formatCode="#,##0.00_ ;[Red]\-#,##0.00\ ;"/>
    </dxf>
    <dxf>
      <numFmt numFmtId="172" formatCode="#,##0_ ;[Red]\-#,##0\ ;"/>
    </dxf>
    <dxf>
      <numFmt numFmtId="4" formatCode="#,##0.00"/>
    </dxf>
    <dxf>
      <numFmt numFmtId="4" formatCode="#,##0.00"/>
    </dxf>
    <dxf>
      <numFmt numFmtId="167" formatCode="#,##0_ ;[Red]\-#,##0\ "/>
    </dxf>
    <dxf>
      <numFmt numFmtId="167" formatCode="#,##0_ ;[Red]\-#,##0\ "/>
    </dxf>
    <dxf>
      <numFmt numFmtId="165" formatCode="000"/>
    </dxf>
    <dxf>
      <numFmt numFmtId="165" formatCode="000"/>
    </dxf>
    <dxf>
      <numFmt numFmtId="170" formatCode="yyyy\-mm\-dd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7" formatCode="#,##0_ ;[Red]\-#,##0\ "/>
    </dxf>
    <dxf>
      <numFmt numFmtId="168" formatCode="#,##0.00_ ;[Red]\-#,##0.00\ "/>
    </dxf>
    <dxf>
      <numFmt numFmtId="170" formatCode="yyyy\-mm\-dd"/>
    </dxf>
    <dxf>
      <numFmt numFmtId="168" formatCode="#,##0.00_ ;[Red]\-#,##0.00\ "/>
    </dxf>
    <dxf>
      <numFmt numFmtId="167" formatCode="#,##0_ ;[Red]\-#,##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6" formatCode="yyyy\-mm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81.064684027777" missingItemsLimit="0" createdVersion="6" refreshedVersion="6" minRefreshableVersion="3" recordCount="80">
  <cacheSource type="worksheet">
    <worksheetSource name="T_Koba"/>
  </cacheSource>
  <cacheFields count="6">
    <cacheField name="Num" numFmtId="165">
      <sharedItems containsSemiMixedTypes="0" containsString="0" containsNumber="1" containsInteger="1" minValue="1" maxValue="80"/>
    </cacheField>
    <cacheField name="Date" numFmtId="170">
      <sharedItems containsSemiMixedTypes="0" containsNonDate="0" containsDate="1" containsString="0" minDate="2018-06-20T00:00:00" maxDate="2018-10-01T00:00:00" count="80">
        <d v="2018-06-20T00:00:00"/>
        <d v="2018-07-02T00:00:00"/>
        <d v="2018-07-03T00:00:00"/>
        <d v="2018-07-04T00:00:00"/>
        <d v="2018-07-05T00:00:00"/>
        <d v="2018-07-06T00:00:00"/>
        <d v="2018-07-07T00:00:00"/>
        <d v="2018-07-09T00:00:00"/>
        <d v="2018-07-10T00:00:00"/>
        <d v="2018-07-11T00:00:00"/>
        <d v="2018-07-12T00:00:00"/>
        <d v="2018-07-13T00:00:00"/>
        <d v="2018-07-14T00:00:00"/>
        <d v="2018-07-15T00:00:00"/>
        <d v="2018-07-16T00:00:00"/>
        <d v="2018-07-17T00:00:00"/>
        <d v="2018-07-18T00:00:00"/>
        <d v="2018-07-19T00:00:00"/>
        <d v="2018-07-20T00:00:00"/>
        <d v="2018-07-21T00:00:00"/>
        <d v="2018-07-24T00:00:00"/>
        <d v="2018-07-25T00:00:00"/>
        <d v="2018-07-26T00:00:00"/>
        <d v="2018-07-27T00:00:00"/>
        <d v="2018-07-28T00:00:00"/>
        <d v="2018-07-30T00:00:00"/>
        <d v="2018-07-31T00:00:00"/>
        <d v="2018-08-02T00:00:00"/>
        <d v="2018-08-03T00:00:00"/>
        <d v="2018-08-04T00:00:00"/>
        <d v="2018-08-06T00:00:00"/>
        <d v="2018-08-07T00:00:00"/>
        <d v="2018-08-08T00:00:00"/>
        <d v="2018-08-09T00:00:00"/>
        <d v="2018-08-10T00:00:00"/>
        <d v="2018-08-11T00:00:00"/>
        <d v="2018-08-13T00:00:00"/>
        <d v="2018-08-14T00:00:00"/>
        <d v="2018-08-16T00:00:00"/>
        <d v="2018-08-17T00:00:00"/>
        <d v="2018-08-18T00:00:00"/>
        <d v="2018-08-20T00:00:00"/>
        <d v="2018-08-21T00:00:00"/>
        <d v="2018-08-22T00:00:00"/>
        <d v="2018-08-23T00:00:00"/>
        <d v="2018-08-24T00:00:00"/>
        <d v="2018-08-25T00:00:00"/>
        <d v="2018-08-27T00:00:00"/>
        <d v="2018-08-28T00:00:00"/>
        <d v="2018-08-29T00:00:00"/>
        <d v="2018-08-30T00:00:00"/>
        <d v="2018-08-31T00:00:00"/>
        <d v="2018-09-01T00:00:00"/>
        <d v="2018-09-03T00:00:00"/>
        <d v="2018-09-04T00:00:00"/>
        <d v="2018-09-05T00:00:00"/>
        <d v="2018-09-06T00:00:00"/>
        <d v="2018-09-07T00:00:00"/>
        <d v="2018-09-08T00:00:00"/>
        <d v="2018-09-10T00:00:00"/>
        <d v="2018-09-11T00:00:00"/>
        <d v="2018-09-12T00:00:00"/>
        <d v="2018-09-13T00:00:00"/>
        <d v="2018-09-14T00:00:00"/>
        <d v="2018-09-15T00:00:00"/>
        <d v="2018-09-16T00:00:00"/>
        <d v="2018-09-17T00:00:00"/>
        <d v="2018-09-18T00:00:00"/>
        <d v="2018-09-19T00:00:00"/>
        <d v="2018-09-20T00:00:00"/>
        <d v="2018-09-21T00:00:00"/>
        <d v="2018-09-22T00:00:00"/>
        <d v="2018-09-23T00:00:00"/>
        <d v="2018-09-24T00:00:00"/>
        <d v="2018-09-25T00:00:00"/>
        <d v="2018-09-26T00:00:00"/>
        <d v="2018-09-27T00:00:00"/>
        <d v="2018-09-28T00:00:00"/>
        <d v="2018-09-29T00:00:00"/>
        <d v="2018-09-30T00:00:00"/>
      </sharedItems>
      <fieldGroup par="5" base="1">
        <rangePr groupBy="months" startDate="2018-06-20T00:00:00" endDate="2018-10-01T00:00:00"/>
        <groupItems count="14">
          <s v="&lt;20/06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0/2018"/>
        </groupItems>
      </fieldGroup>
    </cacheField>
    <cacheField name="Description" numFmtId="0">
      <sharedItems containsBlank="1"/>
    </cacheField>
    <cacheField name="Entrée" numFmtId="0">
      <sharedItems containsString="0" containsBlank="1" containsNumber="1" containsInteger="1" minValue="50" maxValue="70"/>
    </cacheField>
    <cacheField name="Sortie" numFmtId="0">
      <sharedItems containsString="0" containsBlank="1" containsNumber="1" minValue="1" maxValue="6"/>
    </cacheField>
    <cacheField name="Années" numFmtId="0" databaseField="0">
      <fieldGroup base="1">
        <rangePr groupBy="years" startDate="2018-06-20T00:00:00" endDate="2018-10-01T00:00:00"/>
        <groupItems count="3">
          <s v="&lt;20/06/2018"/>
          <s v="2018"/>
          <s v="&gt;01/10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" refreshedDate="43381.075167824078" missingItemsLimit="0" createdVersion="6" refreshedVersion="6" minRefreshableVersion="3" recordCount="79">
  <cacheSource type="worksheet">
    <worksheetSource name="T_Dépenses"/>
  </cacheSource>
  <cacheFields count="10">
    <cacheField name="Num" numFmtId="165">
      <sharedItems containsSemiMixedTypes="0" containsString="0" containsNumber="1" containsInteger="1" minValue="1" maxValue="79"/>
    </cacheField>
    <cacheField name="Date" numFmtId="170">
      <sharedItems containsSemiMixedTypes="0" containsNonDate="0" containsDate="1" containsString="0" minDate="2018-06-12T00:00:00" maxDate="2018-09-22T00:00:00" count="32">
        <d v="2018-06-12T00:00:00"/>
        <d v="2018-06-15T00:00:00"/>
        <d v="2018-06-13T00:00:00"/>
        <d v="2018-06-16T00:00:00"/>
        <d v="2018-06-20T00:00:00"/>
        <d v="2018-06-18T00:00:00"/>
        <d v="2018-06-19T00:00:00"/>
        <d v="2018-06-21T00:00:00"/>
        <d v="2018-06-22T00:00:00"/>
        <d v="2018-06-27T00:00:00"/>
        <d v="2018-06-29T00:00:00"/>
        <d v="2018-07-03T00:00:00"/>
        <d v="2018-07-04T00:00:00"/>
        <d v="2018-07-06T00:00:00"/>
        <d v="2018-07-07T00:00:00"/>
        <d v="2018-07-09T00:00:00"/>
        <d v="2018-07-10T00:00:00"/>
        <d v="2018-07-11T00:00:00"/>
        <d v="2018-07-13T00:00:00"/>
        <d v="2018-07-19T00:00:00"/>
        <d v="2018-07-24T00:00:00"/>
        <d v="2018-07-26T00:00:00"/>
        <d v="2018-08-02T00:00:00"/>
        <d v="2018-08-27T00:00:00"/>
        <d v="2018-08-28T00:00:00"/>
        <d v="2018-08-31T00:00:00"/>
        <d v="2018-09-03T00:00:00"/>
        <d v="2018-09-04T00:00:00"/>
        <d v="2018-09-18T00:00:00"/>
        <d v="2018-09-19T00:00:00"/>
        <d v="2018-09-20T00:00:00"/>
        <d v="2018-09-21T00:00:00"/>
      </sharedItems>
      <fieldGroup par="9" base="1">
        <rangePr groupBy="months" startDate="2018-06-12T00:00:00" endDate="2018-09-22T00:00:00"/>
        <groupItems count="14">
          <s v="&lt;12/06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9/2018"/>
        </groupItems>
      </fieldGroup>
    </cacheField>
    <cacheField name="Catégorie" numFmtId="0">
      <sharedItems count="9">
        <s v="Fonds de départ"/>
        <s v="Coût enfant PNS/Koba"/>
        <s v="Salaire animatrice"/>
        <s v="Achat de la Koba"/>
        <s v="Achat de matériel"/>
        <s v="Médicaments"/>
        <s v="Consultation médicale"/>
        <s v="KAOP / Autres examens"/>
        <s v="Activité centre social"/>
      </sharedItems>
    </cacheField>
    <cacheField name="Facture" numFmtId="0">
      <sharedItems containsBlank="1"/>
    </cacheField>
    <cacheField name="Description" numFmtId="0">
      <sharedItems containsBlank="1" containsMixedTypes="1" containsNumber="1" containsInteger="1" minValue="1" maxValue="3"/>
    </cacheField>
    <cacheField name="MGA" numFmtId="3">
      <sharedItems containsString="0" containsBlank="1" containsNumber="1" containsInteger="1" minValue="800" maxValue="323500"/>
    </cacheField>
    <cacheField name="EUR" numFmtId="4">
      <sharedItems containsSemiMixedTypes="0" containsString="0" containsNumber="1" minValue="0" maxValue="85.131578947368425"/>
    </cacheField>
    <cacheField name="Budget MGA" numFmtId="167">
      <sharedItems containsSemiMixedTypes="0" containsString="0" containsNumber="1" containsInteger="1" minValue="5420400" maxValue="7500000"/>
    </cacheField>
    <cacheField name="Budget EUR" numFmtId="4">
      <sharedItems containsSemiMixedTypes="0" containsString="0" containsNumber="1" minValue="1426.421052631579" maxValue="1973.6842105263158"/>
    </cacheField>
    <cacheField name="Années" numFmtId="0" databaseField="0">
      <fieldGroup base="1">
        <rangePr groupBy="years" startDate="2018-06-12T00:00:00" endDate="2018-09-22T00:00:00"/>
        <groupItems count="3">
          <s v="&lt;12/06/2018"/>
          <s v="2018"/>
          <s v="&gt;22/09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0">
  <r>
    <n v="1"/>
    <x v="0"/>
    <s v="Achat de départ"/>
    <n v="50"/>
    <m/>
  </r>
  <r>
    <n v="2"/>
    <x v="1"/>
    <m/>
    <m/>
    <n v="3"/>
  </r>
  <r>
    <n v="3"/>
    <x v="2"/>
    <m/>
    <m/>
    <n v="2.5"/>
  </r>
  <r>
    <n v="4"/>
    <x v="3"/>
    <m/>
    <m/>
    <n v="5"/>
  </r>
  <r>
    <n v="5"/>
    <x v="4"/>
    <m/>
    <m/>
    <n v="3"/>
  </r>
  <r>
    <n v="6"/>
    <x v="5"/>
    <m/>
    <m/>
    <n v="4"/>
  </r>
  <r>
    <n v="7"/>
    <x v="6"/>
    <m/>
    <m/>
    <n v="4"/>
  </r>
  <r>
    <n v="8"/>
    <x v="7"/>
    <m/>
    <m/>
    <n v="3"/>
  </r>
  <r>
    <n v="9"/>
    <x v="8"/>
    <s v="Achat de 50 kg de Koba Aina"/>
    <n v="50"/>
    <n v="3"/>
  </r>
  <r>
    <n v="10"/>
    <x v="9"/>
    <m/>
    <m/>
    <n v="3"/>
  </r>
  <r>
    <n v="11"/>
    <x v="10"/>
    <m/>
    <m/>
    <n v="3"/>
  </r>
  <r>
    <n v="12"/>
    <x v="11"/>
    <m/>
    <m/>
    <n v="2"/>
  </r>
  <r>
    <n v="13"/>
    <x v="12"/>
    <m/>
    <m/>
    <n v="3"/>
  </r>
  <r>
    <n v="14"/>
    <x v="13"/>
    <s v="2 kg achetés par Cynthia"/>
    <m/>
    <n v="2"/>
  </r>
  <r>
    <n v="15"/>
    <x v="14"/>
    <m/>
    <m/>
    <n v="2"/>
  </r>
  <r>
    <n v="16"/>
    <x v="15"/>
    <m/>
    <m/>
    <n v="2"/>
  </r>
  <r>
    <n v="17"/>
    <x v="16"/>
    <m/>
    <m/>
    <n v="1"/>
  </r>
  <r>
    <n v="18"/>
    <x v="17"/>
    <m/>
    <m/>
    <n v="1"/>
  </r>
  <r>
    <n v="19"/>
    <x v="18"/>
    <m/>
    <m/>
    <n v="2"/>
  </r>
  <r>
    <n v="20"/>
    <x v="19"/>
    <m/>
    <m/>
    <n v="3"/>
  </r>
  <r>
    <n v="21"/>
    <x v="20"/>
    <m/>
    <m/>
    <n v="1"/>
  </r>
  <r>
    <n v="22"/>
    <x v="21"/>
    <m/>
    <m/>
    <n v="1"/>
  </r>
  <r>
    <n v="23"/>
    <x v="22"/>
    <m/>
    <m/>
    <n v="2"/>
  </r>
  <r>
    <n v="24"/>
    <x v="23"/>
    <m/>
    <m/>
    <n v="1"/>
  </r>
  <r>
    <n v="25"/>
    <x v="24"/>
    <m/>
    <m/>
    <n v="2"/>
  </r>
  <r>
    <n v="26"/>
    <x v="25"/>
    <m/>
    <m/>
    <n v="1"/>
  </r>
  <r>
    <n v="27"/>
    <x v="26"/>
    <m/>
    <m/>
    <n v="2"/>
  </r>
  <r>
    <n v="28"/>
    <x v="27"/>
    <m/>
    <n v="70"/>
    <n v="1"/>
  </r>
  <r>
    <n v="29"/>
    <x v="28"/>
    <m/>
    <m/>
    <n v="6"/>
  </r>
  <r>
    <n v="30"/>
    <x v="29"/>
    <m/>
    <m/>
    <n v="3"/>
  </r>
  <r>
    <n v="31"/>
    <x v="30"/>
    <m/>
    <m/>
    <n v="1"/>
  </r>
  <r>
    <n v="32"/>
    <x v="31"/>
    <m/>
    <m/>
    <n v="2"/>
  </r>
  <r>
    <n v="33"/>
    <x v="32"/>
    <m/>
    <m/>
    <n v="2"/>
  </r>
  <r>
    <n v="34"/>
    <x v="33"/>
    <m/>
    <m/>
    <n v="2"/>
  </r>
  <r>
    <n v="35"/>
    <x v="34"/>
    <m/>
    <m/>
    <n v="2"/>
  </r>
  <r>
    <n v="36"/>
    <x v="35"/>
    <m/>
    <m/>
    <n v="2"/>
  </r>
  <r>
    <n v="37"/>
    <x v="36"/>
    <s v="dont 2 kgs SF Cynthia"/>
    <m/>
    <n v="4"/>
  </r>
  <r>
    <n v="38"/>
    <x v="37"/>
    <s v="dont 1 KG Faneva"/>
    <m/>
    <n v="3"/>
  </r>
  <r>
    <n v="39"/>
    <x v="38"/>
    <m/>
    <m/>
    <n v="2"/>
  </r>
  <r>
    <n v="40"/>
    <x v="39"/>
    <m/>
    <m/>
    <n v="3"/>
  </r>
  <r>
    <n v="41"/>
    <x v="40"/>
    <s v="dont 1kg Cynthia"/>
    <m/>
    <n v="3"/>
  </r>
  <r>
    <n v="42"/>
    <x v="41"/>
    <m/>
    <m/>
    <n v="2"/>
  </r>
  <r>
    <n v="43"/>
    <x v="42"/>
    <m/>
    <m/>
    <n v="2"/>
  </r>
  <r>
    <n v="44"/>
    <x v="43"/>
    <m/>
    <m/>
    <n v="2"/>
  </r>
  <r>
    <n v="45"/>
    <x v="44"/>
    <m/>
    <m/>
    <n v="2"/>
  </r>
  <r>
    <n v="46"/>
    <x v="45"/>
    <m/>
    <m/>
    <n v="2"/>
  </r>
  <r>
    <n v="47"/>
    <x v="46"/>
    <m/>
    <m/>
    <n v="2"/>
  </r>
  <r>
    <n v="48"/>
    <x v="47"/>
    <m/>
    <m/>
    <n v="2"/>
  </r>
  <r>
    <n v="49"/>
    <x v="48"/>
    <s v="dont 1 Kg Elisa"/>
    <n v="50"/>
    <n v="3"/>
  </r>
  <r>
    <n v="50"/>
    <x v="49"/>
    <m/>
    <m/>
    <n v="2"/>
  </r>
  <r>
    <n v="51"/>
    <x v="50"/>
    <m/>
    <m/>
    <n v="2"/>
  </r>
  <r>
    <n v="52"/>
    <x v="51"/>
    <m/>
    <m/>
    <n v="2"/>
  </r>
  <r>
    <n v="53"/>
    <x v="52"/>
    <m/>
    <m/>
    <n v="2"/>
  </r>
  <r>
    <n v="54"/>
    <x v="53"/>
    <m/>
    <m/>
    <n v="2"/>
  </r>
  <r>
    <n v="55"/>
    <x v="54"/>
    <m/>
    <m/>
    <n v="2"/>
  </r>
  <r>
    <n v="56"/>
    <x v="55"/>
    <m/>
    <m/>
    <n v="2"/>
  </r>
  <r>
    <n v="57"/>
    <x v="56"/>
    <m/>
    <m/>
    <n v="3"/>
  </r>
  <r>
    <n v="58"/>
    <x v="57"/>
    <m/>
    <m/>
    <n v="2"/>
  </r>
  <r>
    <n v="59"/>
    <x v="58"/>
    <m/>
    <m/>
    <n v="2"/>
  </r>
  <r>
    <n v="60"/>
    <x v="59"/>
    <m/>
    <m/>
    <n v="2"/>
  </r>
  <r>
    <n v="61"/>
    <x v="60"/>
    <m/>
    <m/>
    <n v="2"/>
  </r>
  <r>
    <n v="62"/>
    <x v="61"/>
    <m/>
    <m/>
    <n v="2"/>
  </r>
  <r>
    <n v="63"/>
    <x v="62"/>
    <m/>
    <m/>
    <n v="2"/>
  </r>
  <r>
    <n v="64"/>
    <x v="63"/>
    <m/>
    <m/>
    <n v="3"/>
  </r>
  <r>
    <n v="65"/>
    <x v="64"/>
    <m/>
    <m/>
    <n v="2"/>
  </r>
  <r>
    <n v="66"/>
    <x v="65"/>
    <m/>
    <m/>
    <n v="2"/>
  </r>
  <r>
    <n v="67"/>
    <x v="66"/>
    <m/>
    <m/>
    <n v="2"/>
  </r>
  <r>
    <n v="68"/>
    <x v="67"/>
    <m/>
    <m/>
    <n v="3"/>
  </r>
  <r>
    <n v="69"/>
    <x v="68"/>
    <m/>
    <m/>
    <n v="3"/>
  </r>
  <r>
    <n v="70"/>
    <x v="69"/>
    <m/>
    <m/>
    <n v="2"/>
  </r>
  <r>
    <n v="71"/>
    <x v="70"/>
    <m/>
    <m/>
    <n v="2"/>
  </r>
  <r>
    <n v="72"/>
    <x v="71"/>
    <m/>
    <m/>
    <n v="2"/>
  </r>
  <r>
    <n v="73"/>
    <x v="72"/>
    <m/>
    <m/>
    <n v="2"/>
  </r>
  <r>
    <n v="74"/>
    <x v="73"/>
    <m/>
    <m/>
    <n v="2"/>
  </r>
  <r>
    <n v="75"/>
    <x v="74"/>
    <m/>
    <m/>
    <n v="2"/>
  </r>
  <r>
    <n v="76"/>
    <x v="75"/>
    <m/>
    <m/>
    <n v="2"/>
  </r>
  <r>
    <n v="77"/>
    <x v="76"/>
    <m/>
    <m/>
    <n v="2"/>
  </r>
  <r>
    <n v="78"/>
    <x v="77"/>
    <m/>
    <m/>
    <n v="2"/>
  </r>
  <r>
    <n v="79"/>
    <x v="78"/>
    <m/>
    <m/>
    <n v="2"/>
  </r>
  <r>
    <n v="80"/>
    <x v="79"/>
    <m/>
    <m/>
    <n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9">
  <r>
    <n v="1"/>
    <x v="0"/>
    <x v="0"/>
    <m/>
    <m/>
    <m/>
    <n v="0"/>
    <n v="7500000"/>
    <n v="1973.6842105263158"/>
  </r>
  <r>
    <n v="2"/>
    <x v="1"/>
    <x v="1"/>
    <s v="Non"/>
    <m/>
    <n v="4000"/>
    <n v="1.0526315789473684"/>
    <n v="7496000"/>
    <n v="1972.6315789473683"/>
  </r>
  <r>
    <n v="3"/>
    <x v="2"/>
    <x v="2"/>
    <s v="Non"/>
    <s v="Salaire Natacha"/>
    <n v="7500"/>
    <n v="1.9736842105263157"/>
    <n v="7488500"/>
    <n v="1970.6578947368421"/>
  </r>
  <r>
    <n v="4"/>
    <x v="3"/>
    <x v="2"/>
    <s v="Non"/>
    <s v="Collègue Natacha"/>
    <n v="9000"/>
    <n v="2.3684210526315788"/>
    <n v="7479500"/>
    <n v="1968.2894736842106"/>
  </r>
  <r>
    <n v="5"/>
    <x v="4"/>
    <x v="3"/>
    <s v="Non"/>
    <s v="50 kg"/>
    <n v="302500"/>
    <n v="79.60526315789474"/>
    <n v="7177000"/>
    <n v="1888.6842105263158"/>
  </r>
  <r>
    <n v="6"/>
    <x v="5"/>
    <x v="4"/>
    <s v="Oui"/>
    <s v="chevrons, bois, cornières"/>
    <n v="83800"/>
    <n v="22.05263157894737"/>
    <n v="7093200"/>
    <n v="1866.6315789473683"/>
  </r>
  <r>
    <n v="7"/>
    <x v="6"/>
    <x v="5"/>
    <s v="Oui"/>
    <s v="Franco"/>
    <n v="20000"/>
    <n v="5.2631578947368425"/>
    <n v="7073200"/>
    <n v="1861.3684210526317"/>
  </r>
  <r>
    <n v="8"/>
    <x v="7"/>
    <x v="6"/>
    <s v="Oui"/>
    <s v="3 cs"/>
    <n v="9000"/>
    <n v="2.3684210526315788"/>
    <n v="7064200"/>
    <n v="1859"/>
  </r>
  <r>
    <n v="9"/>
    <x v="7"/>
    <x v="7"/>
    <s v="Oui"/>
    <s v="3 examens"/>
    <n v="3000"/>
    <n v="0.78947368421052633"/>
    <n v="7061200"/>
    <n v="1858.2105263157894"/>
  </r>
  <r>
    <n v="10"/>
    <x v="4"/>
    <x v="4"/>
    <s v="Oui"/>
    <s v="Trefond pour abri "/>
    <n v="2000"/>
    <n v="0.52631578947368418"/>
    <n v="7059200"/>
    <n v="1857.6842105263158"/>
  </r>
  <r>
    <n v="11"/>
    <x v="4"/>
    <x v="4"/>
    <s v="Oui"/>
    <s v="Bois de charpente de l'abri"/>
    <n v="34000"/>
    <n v="8.9473684210526319"/>
    <n v="7025200"/>
    <n v="1848.7368421052631"/>
  </r>
  <r>
    <n v="12"/>
    <x v="7"/>
    <x v="5"/>
    <s v="Non"/>
    <s v="Hospitalisation Franko (PNS, hydrocéphalie)"/>
    <n v="10000"/>
    <n v="2.6315789473684212"/>
    <n v="7015200"/>
    <n v="1846.1052631578948"/>
  </r>
  <r>
    <n v="13"/>
    <x v="8"/>
    <x v="4"/>
    <s v="Non"/>
    <s v="Main d'œuvre pour abri"/>
    <n v="30000"/>
    <n v="7.8947368421052628"/>
    <n v="6985200"/>
    <n v="1838.2105263157894"/>
  </r>
  <r>
    <n v="14"/>
    <x v="9"/>
    <x v="5"/>
    <s v="Oui"/>
    <s v="Médicament d'une enfant PNS"/>
    <n v="12000"/>
    <n v="3.1578947368421053"/>
    <n v="6973200"/>
    <n v="1835.0526315789473"/>
  </r>
  <r>
    <n v="15"/>
    <x v="9"/>
    <x v="2"/>
    <s v="Non"/>
    <s v="Collègue Natacha"/>
    <n v="3000"/>
    <n v="0.78947368421052633"/>
    <n v="6970200"/>
    <n v="1834.2631578947369"/>
  </r>
  <r>
    <n v="16"/>
    <x v="10"/>
    <x v="2"/>
    <s v="Non"/>
    <s v="Natacha"/>
    <n v="12000"/>
    <n v="3.1578947368421053"/>
    <n v="6958200"/>
    <n v="1831.1052631578948"/>
  </r>
  <r>
    <n v="17"/>
    <x v="11"/>
    <x v="2"/>
    <s v="Non"/>
    <s v="Porte à porte Patricia (nouveau PNS  : 10)"/>
    <n v="2000"/>
    <n v="0.52631578947368418"/>
    <n v="6956200"/>
    <n v="1830.578947368421"/>
  </r>
  <r>
    <n v="18"/>
    <x v="11"/>
    <x v="6"/>
    <s v="Oui"/>
    <s v="8 enfants à 3000 Ar la cs "/>
    <n v="24000"/>
    <n v="6.3157894736842106"/>
    <n v="6932200"/>
    <n v="1824.2631578947369"/>
  </r>
  <r>
    <n v="19"/>
    <x v="11"/>
    <x v="7"/>
    <s v="Oui"/>
    <s v="selles kaop des 8 enfants"/>
    <n v="8000"/>
    <n v="2.1052631578947367"/>
    <n v="6924200"/>
    <n v="1822.1578947368421"/>
  </r>
  <r>
    <n v="20"/>
    <x v="11"/>
    <x v="5"/>
    <s v="Oui"/>
    <s v="Enfants du PNS"/>
    <n v="27100"/>
    <n v="7.1315789473684212"/>
    <n v="6897100"/>
    <n v="1815.0263157894738"/>
  </r>
  <r>
    <n v="21"/>
    <x v="12"/>
    <x v="2"/>
    <s v="Non"/>
    <s v="Porte à porte Patricia (nouveau PNS  : 10)"/>
    <n v="2000"/>
    <n v="0.52631578947368418"/>
    <n v="6895100"/>
    <n v="1814.5"/>
  </r>
  <r>
    <n v="22"/>
    <x v="12"/>
    <x v="4"/>
    <s v="Oui"/>
    <s v="Ciment + sable pour fatapère+bois"/>
    <n v="36300"/>
    <n v="9.5526315789473681"/>
    <n v="6858800"/>
    <n v="1804.9473684210527"/>
  </r>
  <r>
    <n v="23"/>
    <x v="12"/>
    <x v="4"/>
    <s v="Non"/>
    <s v="Briques : 210"/>
    <n v="15800"/>
    <n v="4.1578947368421053"/>
    <n v="6843000"/>
    <n v="1800.7894736842106"/>
  </r>
  <r>
    <n v="24"/>
    <x v="13"/>
    <x v="7"/>
    <s v="Oui"/>
    <s v="8 enfants"/>
    <n v="8000"/>
    <n v="2.1052631578947367"/>
    <n v="6835000"/>
    <n v="1798.6842105263158"/>
  </r>
  <r>
    <n v="25"/>
    <x v="13"/>
    <x v="6"/>
    <s v="Oui"/>
    <s v="9 enfants"/>
    <n v="27000"/>
    <n v="7.1052631578947372"/>
    <n v="6808000"/>
    <n v="1791.578947368421"/>
  </r>
  <r>
    <n v="26"/>
    <x v="13"/>
    <x v="5"/>
    <s v="Oui"/>
    <s v="9 enfants"/>
    <n v="75900"/>
    <n v="19.973684210526315"/>
    <n v="6732100"/>
    <n v="1771.6052631578948"/>
  </r>
  <r>
    <n v="27"/>
    <x v="13"/>
    <x v="2"/>
    <s v="Non"/>
    <s v="Natacha"/>
    <n v="18000"/>
    <n v="4.7368421052631575"/>
    <n v="6714100"/>
    <n v="1766.8684210526317"/>
  </r>
  <r>
    <n v="28"/>
    <x v="13"/>
    <x v="2"/>
    <s v="Non"/>
    <s v="Patricia"/>
    <n v="1500"/>
    <n v="0.39473684210526316"/>
    <n v="6712600"/>
    <n v="1766.4736842105262"/>
  </r>
  <r>
    <n v="29"/>
    <x v="14"/>
    <x v="4"/>
    <s v="Non"/>
    <s v="Main d'œuvre Frédéric Fatapère"/>
    <n v="15000"/>
    <n v="3.9473684210526314"/>
    <n v="6697600"/>
    <n v="1762.5263157894738"/>
  </r>
  <r>
    <n v="30"/>
    <x v="15"/>
    <x v="4"/>
    <s v="Non"/>
    <s v="Main d'œuvre+ charnière + fer"/>
    <n v="12000"/>
    <n v="3.1578947368421053"/>
    <n v="6685600"/>
    <n v="1759.3684210526317"/>
  </r>
  <r>
    <n v="31"/>
    <x v="16"/>
    <x v="3"/>
    <s v="Oui"/>
    <s v="complément d'argent pour achat de 50kg "/>
    <n v="100000"/>
    <n v="26.315789473684209"/>
    <n v="6585600"/>
    <n v="1733.0526315789473"/>
  </r>
  <r>
    <n v="32"/>
    <x v="16"/>
    <x v="6"/>
    <s v="Oui"/>
    <s v="5 enfants du PNS"/>
    <n v="15000"/>
    <n v="3.9473684210526314"/>
    <n v="6570600"/>
    <n v="1729.1052631578948"/>
  </r>
  <r>
    <n v="33"/>
    <x v="16"/>
    <x v="7"/>
    <s v="Oui"/>
    <s v="3 enfants du PNS"/>
    <n v="3000"/>
    <n v="0.78947368421052633"/>
    <n v="6567600"/>
    <n v="1728.3157894736842"/>
  </r>
  <r>
    <n v="34"/>
    <x v="16"/>
    <x v="5"/>
    <s v="Oui"/>
    <s v="3 enfants du PNS"/>
    <n v="11800"/>
    <n v="3.1052631578947367"/>
    <n v="6555800"/>
    <n v="1725.2105263157894"/>
  </r>
  <r>
    <n v="35"/>
    <x v="16"/>
    <x v="4"/>
    <s v="Oui"/>
    <s v="Vis et clou pour fatapère"/>
    <n v="800"/>
    <n v="0.21052631578947367"/>
    <n v="6555000"/>
    <n v="1725"/>
  </r>
  <r>
    <n v="36"/>
    <x v="16"/>
    <x v="4"/>
    <s v="Oui"/>
    <s v="Porte du fatapère"/>
    <n v="7600"/>
    <n v="2"/>
    <n v="6547400"/>
    <n v="1723"/>
  </r>
  <r>
    <n v="37"/>
    <x v="16"/>
    <x v="2"/>
    <s v="Non"/>
    <s v="Patricia pour porte à porte Koba Aina enfts PNS"/>
    <n v="1500"/>
    <n v="0.39473684210526316"/>
    <n v="6545900"/>
    <n v="1722.6052631578948"/>
  </r>
  <r>
    <n v="38"/>
    <x v="17"/>
    <x v="4"/>
    <s v="Oui"/>
    <s v="Tarpaulin, bâche plastique"/>
    <n v="8000"/>
    <n v="2.1052631578947367"/>
    <n v="6537900"/>
    <n v="1720.5"/>
  </r>
  <r>
    <n v="39"/>
    <x v="17"/>
    <x v="4"/>
    <s v="Oui"/>
    <s v="tôles deux avec clous"/>
    <n v="50000"/>
    <n v="13.157894736842104"/>
    <n v="6487900"/>
    <n v="1707.3421052631579"/>
  </r>
  <r>
    <n v="40"/>
    <x v="16"/>
    <x v="4"/>
    <s v="Non"/>
    <s v="sable, 9 sacs"/>
    <n v="9000"/>
    <n v="2.3684210526315788"/>
    <n v="6478900"/>
    <n v="1704.9736842105262"/>
  </r>
  <r>
    <n v="41"/>
    <x v="16"/>
    <x v="4"/>
    <s v="Non"/>
    <s v="planches"/>
    <n v="3800"/>
    <n v="1"/>
    <n v="6475100"/>
    <n v="1703.9736842105262"/>
  </r>
  <r>
    <n v="42"/>
    <x v="16"/>
    <x v="4"/>
    <s v="Non"/>
    <s v="salaires freddy"/>
    <n v="10000"/>
    <n v="2.6315789473684212"/>
    <n v="6465100"/>
    <n v="1701.3421052631579"/>
  </r>
  <r>
    <n v="43"/>
    <x v="18"/>
    <x v="4"/>
    <s v="Oui"/>
    <s v="Tarpaulin, bâche plastique (2ième fois)"/>
    <n v="12000"/>
    <n v="3.1578947368421053"/>
    <n v="6453100"/>
    <n v="1698.1842105263158"/>
  </r>
  <r>
    <n v="44"/>
    <x v="18"/>
    <x v="4"/>
    <s v="Non"/>
    <s v="salaires freddy"/>
    <n v="5000"/>
    <n v="1.3157894736842106"/>
    <n v="6448100"/>
    <n v="1696.8684210526317"/>
  </r>
  <r>
    <n v="45"/>
    <x v="19"/>
    <x v="6"/>
    <s v="Oui"/>
    <s v="1 enfant"/>
    <n v="3000"/>
    <n v="0.78947368421052633"/>
    <n v="6445100"/>
    <n v="1696.078947368421"/>
  </r>
  <r>
    <n v="46"/>
    <x v="19"/>
    <x v="5"/>
    <s v="Oui"/>
    <s v="1 enfant"/>
    <n v="9600"/>
    <n v="2.5263157894736841"/>
    <n v="6435500"/>
    <n v="1693.5526315789473"/>
  </r>
  <r>
    <n v="47"/>
    <x v="20"/>
    <x v="2"/>
    <s v="Oui"/>
    <s v="Salaires 3 semaines Ndrasana"/>
    <n v="54000"/>
    <n v="14.210526315789474"/>
    <n v="6381500"/>
    <n v="1679.3421052631579"/>
  </r>
  <r>
    <n v="48"/>
    <x v="20"/>
    <x v="4"/>
    <s v="Non"/>
    <s v="cuvette à se faire rembourser "/>
    <n v="5000"/>
    <n v="1.3157894736842106"/>
    <n v="6376500"/>
    <n v="1678.0263157894738"/>
  </r>
  <r>
    <n v="49"/>
    <x v="21"/>
    <x v="6"/>
    <s v="Oui"/>
    <s v="1 enfant "/>
    <n v="3000"/>
    <n v="0.78947368421052633"/>
    <n v="6373500"/>
    <n v="1677.2368421052631"/>
  </r>
  <r>
    <n v="50"/>
    <x v="21"/>
    <x v="5"/>
    <s v="Oui"/>
    <s v="1 enfant"/>
    <n v="7800"/>
    <n v="2.0526315789473686"/>
    <n v="6365700"/>
    <n v="1675.1842105263158"/>
  </r>
  <r>
    <n v="51"/>
    <x v="22"/>
    <x v="3"/>
    <s v="Oui"/>
    <s v="70kg"/>
    <n v="323500"/>
    <n v="85.131578947368425"/>
    <n v="6042200"/>
    <n v="1590.0526315789473"/>
  </r>
  <r>
    <n v="52"/>
    <x v="23"/>
    <x v="6"/>
    <s v="Oui"/>
    <n v="3"/>
    <n v="9000"/>
    <n v="2.3684210526315788"/>
    <n v="6033200"/>
    <n v="1587.6842105263158"/>
  </r>
  <r>
    <n v="53"/>
    <x v="24"/>
    <x v="3"/>
    <s v="Oui"/>
    <s v="50 kg"/>
    <n v="154500"/>
    <n v="40.657894736842103"/>
    <n v="5878700"/>
    <n v="1547.0263157894738"/>
  </r>
  <r>
    <n v="54"/>
    <x v="24"/>
    <x v="7"/>
    <s v="Oui"/>
    <n v="1"/>
    <n v="1000"/>
    <n v="0.26315789473684209"/>
    <n v="5877700"/>
    <n v="1546.7631578947369"/>
  </r>
  <r>
    <n v="55"/>
    <x v="24"/>
    <x v="5"/>
    <s v="Oui"/>
    <m/>
    <n v="5000"/>
    <n v="1.3157894736842106"/>
    <n v="5872700"/>
    <n v="1545.4473684210527"/>
  </r>
  <r>
    <n v="56"/>
    <x v="24"/>
    <x v="5"/>
    <s v="Oui"/>
    <m/>
    <n v="5200"/>
    <n v="1.368421052631579"/>
    <n v="5867500"/>
    <n v="1544.078947368421"/>
  </r>
  <r>
    <n v="57"/>
    <x v="24"/>
    <x v="5"/>
    <s v="Oui"/>
    <m/>
    <n v="5000"/>
    <n v="1.3157894736842106"/>
    <n v="5862500"/>
    <n v="1542.7631578947369"/>
  </r>
  <r>
    <n v="58"/>
    <x v="24"/>
    <x v="4"/>
    <s v="Non"/>
    <s v="gants de toilette n°  20"/>
    <n v="10000"/>
    <n v="2.6315789473684212"/>
    <n v="5852500"/>
    <n v="1540.1315789473683"/>
  </r>
  <r>
    <n v="59"/>
    <x v="24"/>
    <x v="8"/>
    <s v="Oui"/>
    <s v="sirop menthe 1L"/>
    <n v="3000"/>
    <n v="0.78947368421052633"/>
    <n v="5849500"/>
    <n v="1539.3421052631579"/>
  </r>
  <r>
    <n v="60"/>
    <x v="24"/>
    <x v="8"/>
    <s v="Non"/>
    <s v="cop gasy 20 "/>
    <n v="10000"/>
    <n v="2.6315789473684212"/>
    <n v="5839500"/>
    <n v="1536.7105263157894"/>
  </r>
  <r>
    <n v="61"/>
    <x v="24"/>
    <x v="8"/>
    <s v="Non"/>
    <s v="livres anjoma"/>
    <n v="15000"/>
    <n v="3.9473684210526314"/>
    <n v="5824500"/>
    <n v="1532.7631578947369"/>
  </r>
  <r>
    <n v="62"/>
    <x v="25"/>
    <x v="2"/>
    <s v="Non"/>
    <s v="26 jours *3000"/>
    <n v="78000"/>
    <n v="20.526315789473685"/>
    <n v="5746500"/>
    <n v="1512.2368421052631"/>
  </r>
  <r>
    <n v="63"/>
    <x v="26"/>
    <x v="5"/>
    <s v="Oui"/>
    <s v="jumeaux malades médocs"/>
    <n v="29600"/>
    <n v="7.7894736842105265"/>
    <n v="5716900"/>
    <n v="1504.4473684210527"/>
  </r>
  <r>
    <n v="64"/>
    <x v="26"/>
    <x v="6"/>
    <s v="Oui"/>
    <s v="2 cs"/>
    <n v="6000"/>
    <n v="1.5789473684210527"/>
    <n v="5710900"/>
    <n v="1502.8684210526317"/>
  </r>
  <r>
    <n v="65"/>
    <x v="27"/>
    <x v="5"/>
    <s v="Oui"/>
    <m/>
    <n v="26500"/>
    <n v="6.9736842105263159"/>
    <n v="5684400"/>
    <n v="1495.8947368421052"/>
  </r>
  <r>
    <n v="66"/>
    <x v="27"/>
    <x v="4"/>
    <s v="Non"/>
    <s v=" rachat natte"/>
    <n v="7000"/>
    <n v="1.8421052631578947"/>
    <n v="5677400"/>
    <n v="1494.0526315789473"/>
  </r>
  <r>
    <n v="67"/>
    <x v="27"/>
    <x v="8"/>
    <s v="Oui"/>
    <s v="livres"/>
    <n v="16400"/>
    <n v="4.3157894736842106"/>
    <n v="5661000"/>
    <n v="1489.7368421052631"/>
  </r>
  <r>
    <n v="68"/>
    <x v="28"/>
    <x v="4"/>
    <s v="Non"/>
    <s v="natte"/>
    <n v="14000"/>
    <n v="3.6842105263157894"/>
    <n v="5647000"/>
    <n v="1486.0526315789473"/>
  </r>
  <r>
    <n v="69"/>
    <x v="28"/>
    <x v="4"/>
    <s v="Non"/>
    <s v="sirop centre social"/>
    <n v="6000"/>
    <n v="1.5789473684210527"/>
    <n v="5641000"/>
    <n v="1484.4736842105262"/>
  </r>
  <r>
    <n v="70"/>
    <x v="29"/>
    <x v="5"/>
    <s v="Oui"/>
    <s v="7 enfants "/>
    <n v="22300"/>
    <n v="5.8684210526315788"/>
    <n v="5618700"/>
    <n v="1478.6052631578948"/>
  </r>
  <r>
    <n v="71"/>
    <x v="29"/>
    <x v="7"/>
    <s v="Oui"/>
    <s v="Selles Kaop 1 enfant"/>
    <n v="1000"/>
    <n v="0.26315789473684209"/>
    <n v="5617700"/>
    <n v="1478.3421052631579"/>
  </r>
  <r>
    <n v="72"/>
    <x v="29"/>
    <x v="6"/>
    <s v="Oui"/>
    <s v="7 consultations"/>
    <n v="35000"/>
    <n v="9.2105263157894743"/>
    <n v="5582700"/>
    <n v="1469.1315789473683"/>
  </r>
  <r>
    <n v="73"/>
    <x v="29"/>
    <x v="6"/>
    <s v="Oui"/>
    <s v="11 consultations"/>
    <n v="55000"/>
    <n v="14.473684210526315"/>
    <n v="5527700"/>
    <n v="1454.6578947368421"/>
  </r>
  <r>
    <n v="74"/>
    <x v="29"/>
    <x v="5"/>
    <s v="Oui"/>
    <m/>
    <n v="38000"/>
    <n v="10"/>
    <n v="5489700"/>
    <n v="1444.6578947368421"/>
  </r>
  <r>
    <n v="75"/>
    <x v="29"/>
    <x v="2"/>
    <s v="Non"/>
    <s v="porte à porte Patricia + animation "/>
    <n v="6000"/>
    <n v="1.5789473684210527"/>
    <n v="5483700"/>
    <n v="1443.078947368421"/>
  </r>
  <r>
    <n v="76"/>
    <x v="30"/>
    <x v="6"/>
    <s v="Oui"/>
    <s v="6 Consultations"/>
    <n v="30000"/>
    <n v="7.8947368421052628"/>
    <n v="5453700"/>
    <n v="1435.1842105263158"/>
  </r>
  <r>
    <n v="77"/>
    <x v="30"/>
    <x v="5"/>
    <s v="Oui"/>
    <s v="médicaments"/>
    <n v="17100"/>
    <n v="4.5"/>
    <n v="5436600"/>
    <n v="1430.6842105263158"/>
  </r>
  <r>
    <n v="78"/>
    <x v="31"/>
    <x v="6"/>
    <s v="Oui"/>
    <s v="2 consultations"/>
    <n v="6000"/>
    <n v="1.5789473684210527"/>
    <n v="5430600"/>
    <n v="1429.1052631578948"/>
  </r>
  <r>
    <n v="79"/>
    <x v="31"/>
    <x v="5"/>
    <s v="Oui"/>
    <s v="Médicaments"/>
    <n v="10200"/>
    <n v="2.6842105263157894"/>
    <n v="5420400"/>
    <n v="1426.42105263157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_2" cacheId="59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showHeaders="0" compact="0" compactData="0" multipleFieldFilters="0">
  <location ref="B20:J31" firstHeaderRow="0" firstDataRow="3" firstDataCol="1"/>
  <pivotFields count="10">
    <pivotField compact="0" numFmtId="165" outline="0" showAll="0"/>
    <pivotField name="Mois"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10">
        <item x="3"/>
        <item x="4"/>
        <item x="8"/>
        <item x="6"/>
        <item x="1"/>
        <item x="7"/>
        <item x="5"/>
        <item x="2"/>
        <item h="1" x="0"/>
        <item t="default"/>
      </items>
    </pivotField>
    <pivotField compact="0" outline="0" showAll="0"/>
    <pivotField compact="0" outline="0" showAll="0"/>
    <pivotField dataField="1" compact="0" numFmtId="3" outline="0" showAll="0"/>
    <pivotField dataField="1" compact="0" numFmtId="4" outline="0" showAll="0"/>
    <pivotField compact="0" numFmtId="167" outline="0" showAll="0" defaultSubtotal="0"/>
    <pivotField compact="0" numFmtId="4" outline="0" showAll="0" defaultSubtotal="0"/>
    <pivotField axis="axisCol" compact="0" outline="0" showAll="0" defaultSubtotal="0">
      <items count="3">
        <item x="0"/>
        <item x="1"/>
        <item x="2"/>
      </items>
    </pivotField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3">
    <field x="9"/>
    <field x="1"/>
    <field x="-2"/>
  </colFields>
  <colItems count="8">
    <i>
      <x v="1"/>
      <x v="6"/>
      <x/>
    </i>
    <i r="2" i="1">
      <x v="1"/>
    </i>
    <i r="1">
      <x v="7"/>
      <x/>
    </i>
    <i r="2" i="1">
      <x v="1"/>
    </i>
    <i r="1">
      <x v="8"/>
      <x/>
    </i>
    <i r="2" i="1">
      <x v="1"/>
    </i>
    <i r="1">
      <x v="9"/>
      <x/>
    </i>
    <i r="2" i="1">
      <x v="1"/>
    </i>
  </colItems>
  <dataFields count="2">
    <dataField name="Σ MGA" fld="5" baseField="0" baseItem="2" numFmtId="172"/>
    <dataField name="Σ EUR" fld="6" baseField="0" baseItem="2" numFmtId="173"/>
  </dataFields>
  <formats count="5">
    <format dxfId="21">
      <pivotArea dataOnly="0" grandRow="1" outline="0" fieldPosition="0"/>
    </format>
    <format dxfId="22">
      <pivotArea field="2" grandRow="1" outline="0" axis="axisRow" fieldPosition="0">
        <references count="1">
          <reference field="4294967294" count="1" selected="0">
            <x v="0"/>
          </reference>
        </references>
      </pivotArea>
    </format>
    <format dxfId="23">
      <pivotArea field="2" grandRow="1" outline="0" axis="axisRow" fieldPosition="0">
        <references count="1">
          <reference field="4294967294" count="1" selected="0">
            <x v="1"/>
          </reference>
        </references>
      </pivotArea>
    </format>
    <format dxfId="11">
      <pivotArea outline="0" fieldPosition="0">
        <references count="1">
          <reference field="4294967294" count="1">
            <x v="0"/>
          </reference>
        </references>
      </pivotArea>
    </format>
    <format dxfId="10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59" applyNumberFormats="0" applyBorderFormats="0" applyFontFormats="0" applyPatternFormats="0" applyAlignmentFormats="0" applyWidthHeightFormats="1" dataCaption="Valeurs" updatedVersion="6" minRefreshableVersion="3" itemPrintTitles="1" createdVersion="6" indent="0" showHeaders="0" compact="0" compactData="0" multipleFieldFilters="0">
  <location ref="B3:L14" firstHeaderRow="0" firstDataRow="3" firstDataCol="1"/>
  <pivotFields count="10">
    <pivotField compact="0" numFmtId="165" outline="0" showAll="0"/>
    <pivotField name="Mois"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10">
        <item x="3"/>
        <item x="4"/>
        <item x="8"/>
        <item x="6"/>
        <item x="1"/>
        <item x="7"/>
        <item x="5"/>
        <item x="2"/>
        <item h="1" x="0"/>
        <item t="default"/>
      </items>
    </pivotField>
    <pivotField compact="0" outline="0" showAll="0"/>
    <pivotField compact="0" outline="0" showAll="0"/>
    <pivotField dataField="1" compact="0" numFmtId="3" outline="0" showAll="0"/>
    <pivotField dataField="1" compact="0" numFmtId="4" outline="0" showAll="0"/>
    <pivotField compact="0" numFmtId="167" outline="0" showAll="0" defaultSubtotal="0"/>
    <pivotField compact="0" numFmtId="4" outline="0" showAll="0" defaultSubtotal="0"/>
    <pivotField axis="axisCol" compact="0" outline="0" showAll="0" defaultSubtotal="0">
      <items count="3">
        <item x="0"/>
        <item x="1"/>
        <item x="2"/>
      </items>
    </pivotField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3">
    <field x="9"/>
    <field x="1"/>
    <field x="-2"/>
  </colFields>
  <colItems count="10">
    <i>
      <x v="1"/>
      <x v="6"/>
      <x/>
    </i>
    <i r="2" i="1">
      <x v="1"/>
    </i>
    <i r="1">
      <x v="7"/>
      <x/>
    </i>
    <i r="2" i="1">
      <x v="1"/>
    </i>
    <i r="1">
      <x v="8"/>
      <x/>
    </i>
    <i r="2" i="1">
      <x v="1"/>
    </i>
    <i r="1">
      <x v="9"/>
      <x/>
    </i>
    <i r="2" i="1">
      <x v="1"/>
    </i>
    <i t="grand">
      <x/>
    </i>
    <i t="grand" i="1">
      <x/>
    </i>
  </colItems>
  <dataFields count="2">
    <dataField name="Σ MGA" fld="5" baseField="2" baseItem="4" numFmtId="172"/>
    <dataField name="Σ EUR" fld="6" baseField="2" baseItem="4" numFmtId="173"/>
  </dataFields>
  <formats count="5">
    <format dxfId="27">
      <pivotArea dataOnly="0" grandRow="1" outline="0" fieldPosition="0"/>
    </format>
    <format dxfId="26">
      <pivotArea field="2" grandRow="1" outline="0" axis="axisRow" fieldPosition="0">
        <references count="1">
          <reference field="4294967294" count="1" selected="0">
            <x v="0"/>
          </reference>
        </references>
      </pivotArea>
    </format>
    <format dxfId="25">
      <pivotArea field="2" grandRow="1" outline="0" axis="axisRow" fieldPosition="0">
        <references count="1">
          <reference field="4294967294" count="1" selected="0">
            <x v="1"/>
          </reference>
        </references>
      </pivotArea>
    </format>
    <format dxfId="13">
      <pivotArea outline="0" fieldPosition="0">
        <references count="1">
          <reference field="4294967294" count="1">
            <x v="0"/>
          </reference>
        </references>
      </pivotArea>
    </format>
    <format dxfId="12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_3" cacheId="53" dataOnRows="1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showHeaders="0" compact="0" compactData="0" multipleFieldFilters="0">
  <location ref="B3:G6" firstHeaderRow="0" firstDataRow="2" firstDataCol="1"/>
  <pivotFields count="6">
    <pivotField compact="0" numFmtId="165" outline="0" showAll="0" defaultSubtotal="0"/>
    <pivotField name="Mois" axis="axisCol" compact="0" numFmtId="17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dataField="1" compact="0" outline="0" showAll="0"/>
    <pivotField dataField="1" compact="0" outline="0" showAll="0"/>
    <pivotField axis="axisCol" compact="0" outline="0" showAll="0" defaultSubtotal="0">
      <items count="3">
        <item x="0"/>
        <item x="1"/>
        <item x="2"/>
      </items>
    </pivotField>
  </pivotFields>
  <rowFields count="1">
    <field x="-2"/>
  </rowFields>
  <rowItems count="2">
    <i>
      <x/>
    </i>
    <i i="1">
      <x v="1"/>
    </i>
  </rowItems>
  <colFields count="2">
    <field x="5"/>
    <field x="1"/>
  </colFields>
  <colItems count="5">
    <i>
      <x v="1"/>
      <x v="6"/>
    </i>
    <i r="1">
      <x v="7"/>
    </i>
    <i r="1">
      <x v="8"/>
    </i>
    <i r="1">
      <x v="9"/>
    </i>
    <i t="grand">
      <x/>
    </i>
  </colItems>
  <dataFields count="2">
    <dataField name=" Entrée" fld="3" baseField="0" baseItem="7" numFmtId="171"/>
    <dataField name=" Sortie" fld="4" baseField="0" baseItem="7" numFmtId="171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CD_4" cacheId="5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compact="0" compactData="0" multipleFieldFilters="0">
  <location ref="B3:E7" firstHeaderRow="0" firstDataRow="1" firstDataCol="2"/>
  <pivotFields count="10">
    <pivotField compact="0" numFmtId="165" outline="0" showAll="0"/>
    <pivotField name="Mois" axis="axisRow" compact="0" numFmtId="17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numFmtId="4" outline="0" showAll="0"/>
    <pivotField dataField="1" compact="0" numFmtId="167" outline="0" showAll="0"/>
    <pivotField dataField="1" compact="0" numFmtId="4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9"/>
    <field x="1"/>
  </rowFields>
  <rowItems count="4">
    <i>
      <x v="1"/>
      <x v="6"/>
    </i>
    <i r="1">
      <x v="7"/>
    </i>
    <i r="1">
      <x v="8"/>
    </i>
    <i r="1">
      <x v="9"/>
    </i>
  </rowItems>
  <colFields count="1">
    <field x="-2"/>
  </colFields>
  <colItems count="2">
    <i>
      <x/>
    </i>
    <i i="1">
      <x v="1"/>
    </i>
  </colItems>
  <dataFields count="2">
    <dataField name="Σ MGA" fld="7" subtotal="max" baseField="1" baseItem="9" numFmtId="172"/>
    <dataField name="Σ EUR" fld="8" subtotal="max" baseField="1" baseItem="9" numFmtId="173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_Catégories" displayName="T_Catégories" ref="B3:B12" totalsRowShown="0">
  <autoFilter ref="B3:B12">
    <filterColumn colId="0" hiddenButton="1"/>
  </autoFilter>
  <tableColumns count="1">
    <tableColumn id="1" name="Catégori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T_Factures" displayName="T_Factures" ref="D3:D5" totalsRowShown="0">
  <autoFilter ref="D3:D5">
    <filterColumn colId="0" hiddenButton="1"/>
  </autoFilter>
  <tableColumns count="1">
    <tableColumn id="1" name="Factur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_Devises" displayName="T_Devises" ref="F3:G15" totalsRowShown="0">
  <autoFilter ref="F3:G15">
    <filterColumn colId="0" hiddenButton="1"/>
    <filterColumn colId="1" hiddenButton="1"/>
  </autoFilter>
  <tableColumns count="2">
    <tableColumn id="1" name="Date" dataDxfId="28"/>
    <tableColumn id="2" name="MGA-EUR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I3:J15" totalsRowShown="0">
  <autoFilter ref="I3:J15">
    <filterColumn colId="0" hiddenButton="1"/>
    <filterColumn colId="1" hiddenButton="1"/>
  </autoFilter>
  <tableColumns count="2">
    <tableColumn id="1" name="Num"/>
    <tableColumn id="2" name="Mois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7" name="T_Budget" displayName="T_Budget" ref="L3:L4" totalsRowShown="0">
  <autoFilter ref="L3:L4"/>
  <tableColumns count="1">
    <tableColumn id="1" name="Budget" dataDxfId="17"/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id="1" name="T_Dépenses" displayName="T_Dépenses" ref="B3:J82" totalsRowShown="0">
  <autoFilter ref="B3:J8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Num" dataDxfId="19">
      <calculatedColumnFormula>ROW()-3</calculatedColumnFormula>
    </tableColumn>
    <tableColumn id="2" name="Date" dataDxfId="24"/>
    <tableColumn id="3" name="Catégorie"/>
    <tableColumn id="4" name="Facture"/>
    <tableColumn id="5" name="Description"/>
    <tableColumn id="6" name="MGA" dataDxfId="29"/>
    <tableColumn id="7" name="EUR" dataDxfId="15">
      <calculatedColumnFormula>IFERROR(T_Dépenses[[#This Row],[MGA]]/VLOOKUP(T_Dépenses[[#This Row],[Date]],T_Devises[],2,1),"NC")</calculatedColumnFormula>
    </tableColumn>
    <tableColumn id="8" name="Budget MGA" dataDxfId="16">
      <calculatedColumnFormula>IF(ROW()=4,T_Budget[],I3-T_Dépenses[[#This Row],[MGA]])</calculatedColumnFormula>
    </tableColumn>
    <tableColumn id="9" name="Budget EUR" dataDxfId="14">
      <calculatedColumnFormula>IFERROR(T_Dépenses[[#This Row],[Budget MGA]]/VLOOKUP(T_Dépenses[[#This Row],[Date]],T_Devises[],2,1),"NC")</calculatedColumnFormula>
    </tableColumn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6" name="T_Koba" displayName="T_Koba" ref="B3:F83">
  <autoFilter ref="B3:F83"/>
  <sortState ref="C3:F88">
    <sortCondition ref="C3:C88"/>
  </sortState>
  <tableColumns count="5">
    <tableColumn id="5" name="Num" dataDxfId="18">
      <calculatedColumnFormula>ROW()-3</calculatedColumnFormula>
    </tableColumn>
    <tableColumn id="1" name="Date" totalsRowLabel="Total" dataDxfId="20"/>
    <tableColumn id="2" name="Description"/>
    <tableColumn id="3" name="Entrée" totalsRowFunction="sum"/>
    <tableColumn id="4" name="Sortie" totalsRowFunction="sum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5"/>
  <sheetViews>
    <sheetView showGridLines="0" tabSelected="1" workbookViewId="0">
      <selection activeCell="C21" sqref="C21"/>
    </sheetView>
  </sheetViews>
  <sheetFormatPr baseColWidth="10" defaultRowHeight="12.75" x14ac:dyDescent="0.2"/>
  <cols>
    <col min="1" max="1" width="1.7109375" customWidth="1"/>
    <col min="2" max="2" width="19.28515625" bestFit="1" customWidth="1"/>
    <col min="3" max="3" width="2.7109375" customWidth="1"/>
    <col min="5" max="5" width="2.7109375" customWidth="1"/>
    <col min="6" max="6" width="9.85546875" bestFit="1" customWidth="1"/>
    <col min="8" max="8" width="2.7109375" customWidth="1"/>
    <col min="9" max="9" width="6.7109375" customWidth="1"/>
    <col min="10" max="10" width="9.140625" bestFit="1" customWidth="1"/>
    <col min="11" max="11" width="2.7109375" customWidth="1"/>
    <col min="12" max="12" width="14.85546875" customWidth="1"/>
  </cols>
  <sheetData>
    <row r="1" spans="2:12" ht="15" x14ac:dyDescent="0.25">
      <c r="B1" s="8" t="s">
        <v>82</v>
      </c>
      <c r="D1" s="8" t="s">
        <v>94</v>
      </c>
      <c r="F1" s="8" t="s">
        <v>83</v>
      </c>
      <c r="I1" s="8" t="s">
        <v>108</v>
      </c>
      <c r="L1" s="8" t="s">
        <v>129</v>
      </c>
    </row>
    <row r="3" spans="2:12" x14ac:dyDescent="0.2">
      <c r="B3" t="s">
        <v>1</v>
      </c>
      <c r="D3" t="s">
        <v>2</v>
      </c>
      <c r="F3" t="s">
        <v>0</v>
      </c>
      <c r="G3" t="s">
        <v>81</v>
      </c>
      <c r="I3" t="s">
        <v>77</v>
      </c>
      <c r="J3" t="s">
        <v>105</v>
      </c>
      <c r="L3" t="s">
        <v>130</v>
      </c>
    </row>
    <row r="4" spans="2:12" x14ac:dyDescent="0.2">
      <c r="B4" t="s">
        <v>8</v>
      </c>
      <c r="D4" t="s">
        <v>11</v>
      </c>
      <c r="F4" s="4">
        <v>43252</v>
      </c>
      <c r="G4">
        <v>3800</v>
      </c>
      <c r="I4">
        <v>1</v>
      </c>
      <c r="J4" t="s">
        <v>95</v>
      </c>
      <c r="L4" s="6">
        <v>7500000</v>
      </c>
    </row>
    <row r="5" spans="2:12" x14ac:dyDescent="0.2">
      <c r="B5" t="s">
        <v>10</v>
      </c>
      <c r="D5" t="s">
        <v>4</v>
      </c>
      <c r="F5" s="4">
        <v>43282</v>
      </c>
      <c r="G5">
        <v>3800</v>
      </c>
      <c r="I5">
        <v>2</v>
      </c>
      <c r="J5" t="s">
        <v>106</v>
      </c>
    </row>
    <row r="6" spans="2:12" x14ac:dyDescent="0.2">
      <c r="B6" t="s">
        <v>58</v>
      </c>
      <c r="F6" s="4">
        <v>43313</v>
      </c>
      <c r="G6">
        <v>3800</v>
      </c>
      <c r="I6">
        <v>3</v>
      </c>
      <c r="J6" t="s">
        <v>96</v>
      </c>
    </row>
    <row r="7" spans="2:12" x14ac:dyDescent="0.2">
      <c r="B7" t="s">
        <v>15</v>
      </c>
      <c r="F7" s="4">
        <v>43344</v>
      </c>
      <c r="G7">
        <v>3800</v>
      </c>
      <c r="I7">
        <v>4</v>
      </c>
      <c r="J7" t="s">
        <v>97</v>
      </c>
    </row>
    <row r="8" spans="2:12" x14ac:dyDescent="0.2">
      <c r="B8" t="s">
        <v>3</v>
      </c>
      <c r="F8" s="4">
        <v>43374</v>
      </c>
      <c r="I8">
        <v>5</v>
      </c>
      <c r="J8" t="s">
        <v>98</v>
      </c>
    </row>
    <row r="9" spans="2:12" x14ac:dyDescent="0.2">
      <c r="B9" t="s">
        <v>126</v>
      </c>
      <c r="F9" s="4">
        <v>43405</v>
      </c>
      <c r="I9">
        <v>6</v>
      </c>
      <c r="J9" t="s">
        <v>99</v>
      </c>
    </row>
    <row r="10" spans="2:12" x14ac:dyDescent="0.2">
      <c r="B10" t="s">
        <v>17</v>
      </c>
      <c r="F10" s="4">
        <v>43435</v>
      </c>
      <c r="I10">
        <v>7</v>
      </c>
      <c r="J10" t="s">
        <v>100</v>
      </c>
    </row>
    <row r="11" spans="2:12" x14ac:dyDescent="0.2">
      <c r="B11" t="s">
        <v>13</v>
      </c>
      <c r="F11" s="4">
        <v>43466</v>
      </c>
      <c r="I11">
        <v>8</v>
      </c>
      <c r="J11" t="s">
        <v>107</v>
      </c>
    </row>
    <row r="12" spans="2:12" x14ac:dyDescent="0.2">
      <c r="B12" t="s">
        <v>5</v>
      </c>
      <c r="F12" s="4">
        <v>43497</v>
      </c>
      <c r="I12">
        <v>9</v>
      </c>
      <c r="J12" t="s">
        <v>101</v>
      </c>
    </row>
    <row r="13" spans="2:12" x14ac:dyDescent="0.2">
      <c r="F13" s="4">
        <v>43525</v>
      </c>
      <c r="I13">
        <v>10</v>
      </c>
      <c r="J13" t="s">
        <v>102</v>
      </c>
    </row>
    <row r="14" spans="2:12" x14ac:dyDescent="0.2">
      <c r="F14" s="4">
        <v>43556</v>
      </c>
      <c r="I14">
        <v>11</v>
      </c>
      <c r="J14" t="s">
        <v>103</v>
      </c>
    </row>
    <row r="15" spans="2:12" x14ac:dyDescent="0.2">
      <c r="F15" s="4">
        <v>43586</v>
      </c>
      <c r="I15">
        <v>12</v>
      </c>
      <c r="J15" t="s">
        <v>104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82"/>
  <sheetViews>
    <sheetView showGridLines="0" workbookViewId="0">
      <selection activeCell="E4" sqref="E4"/>
    </sheetView>
  </sheetViews>
  <sheetFormatPr baseColWidth="10" defaultRowHeight="12.75" x14ac:dyDescent="0.2"/>
  <cols>
    <col min="1" max="1" width="1.7109375" customWidth="1"/>
    <col min="2" max="2" width="4.85546875" bestFit="1" customWidth="1"/>
    <col min="3" max="3" width="10.42578125" bestFit="1" customWidth="1"/>
    <col min="4" max="4" width="19.28515625" bestFit="1" customWidth="1"/>
    <col min="5" max="5" width="9.140625" bestFit="1" customWidth="1"/>
    <col min="6" max="6" width="36.42578125" bestFit="1" customWidth="1"/>
    <col min="7" max="7" width="7.42578125" bestFit="1" customWidth="1"/>
    <col min="8" max="8" width="6.28515625" bestFit="1" customWidth="1"/>
    <col min="12" max="12" width="23.28515625" bestFit="1" customWidth="1"/>
  </cols>
  <sheetData>
    <row r="1" spans="2:10" ht="15" x14ac:dyDescent="0.25">
      <c r="B1" s="8" t="s">
        <v>124</v>
      </c>
    </row>
    <row r="3" spans="2:10" x14ac:dyDescent="0.2">
      <c r="B3" s="2" t="s">
        <v>77</v>
      </c>
      <c r="C3" t="s">
        <v>0</v>
      </c>
      <c r="D3" t="s">
        <v>1</v>
      </c>
      <c r="E3" t="s">
        <v>2</v>
      </c>
      <c r="F3" t="s">
        <v>80</v>
      </c>
      <c r="G3" t="s">
        <v>79</v>
      </c>
      <c r="H3" t="s">
        <v>78</v>
      </c>
      <c r="I3" t="s">
        <v>127</v>
      </c>
      <c r="J3" t="s">
        <v>128</v>
      </c>
    </row>
    <row r="4" spans="2:10" x14ac:dyDescent="0.2">
      <c r="B4" s="2">
        <f>ROW()-3</f>
        <v>1</v>
      </c>
      <c r="C4" s="9">
        <v>43263</v>
      </c>
      <c r="D4" t="s">
        <v>126</v>
      </c>
      <c r="G4" s="3"/>
      <c r="H4" s="5">
        <f>IFERROR(T_Dépenses[[#This Row],[MGA]]/VLOOKUP(T_Dépenses[[#This Row],[Date]],T_Devises[],2,1),"NC")</f>
        <v>0</v>
      </c>
      <c r="I4" s="6">
        <f>IF(ROW()=4,T_Budget[],I3-T_Dépenses[[#This Row],[MGA]])</f>
        <v>7500000</v>
      </c>
      <c r="J4" s="5">
        <f>IFERROR(T_Dépenses[[#This Row],[Budget MGA]]/VLOOKUP(T_Dépenses[[#This Row],[Date]],T_Devises[],2,1),"NC")</f>
        <v>1973.6842105263158</v>
      </c>
    </row>
    <row r="5" spans="2:10" x14ac:dyDescent="0.2">
      <c r="B5" s="2">
        <f t="shared" ref="B5:B36" si="0">ROW()-3</f>
        <v>2</v>
      </c>
      <c r="C5" s="9">
        <v>43266</v>
      </c>
      <c r="D5" t="s">
        <v>3</v>
      </c>
      <c r="E5" t="s">
        <v>4</v>
      </c>
      <c r="G5" s="3">
        <v>4000</v>
      </c>
      <c r="H5" s="5">
        <f>IFERROR(T_Dépenses[[#This Row],[MGA]]/VLOOKUP(T_Dépenses[[#This Row],[Date]],T_Devises[],2,1),"NC")</f>
        <v>1.0526315789473684</v>
      </c>
      <c r="I5" s="6">
        <f>IF(ROW()=4,T_Budget[],I4-T_Dépenses[[#This Row],[MGA]])</f>
        <v>7496000</v>
      </c>
      <c r="J5" s="5">
        <f>IFERROR(T_Dépenses[[#This Row],[Budget MGA]]/VLOOKUP(T_Dépenses[[#This Row],[Date]],T_Devises[],2,1),"NC")</f>
        <v>1972.6315789473683</v>
      </c>
    </row>
    <row r="6" spans="2:10" x14ac:dyDescent="0.2">
      <c r="B6" s="2">
        <f t="shared" si="0"/>
        <v>3</v>
      </c>
      <c r="C6" s="9">
        <v>43264</v>
      </c>
      <c r="D6" t="s">
        <v>5</v>
      </c>
      <c r="E6" t="s">
        <v>4</v>
      </c>
      <c r="F6" t="s">
        <v>6</v>
      </c>
      <c r="G6" s="3">
        <v>7500</v>
      </c>
      <c r="H6" s="5">
        <f>IFERROR(T_Dépenses[[#This Row],[MGA]]/VLOOKUP(T_Dépenses[[#This Row],[Date]],T_Devises[],2,1),"NC")</f>
        <v>1.9736842105263157</v>
      </c>
      <c r="I6" s="6">
        <f>IF(ROW()=4,T_Budget[],I5-T_Dépenses[[#This Row],[MGA]])</f>
        <v>7488500</v>
      </c>
      <c r="J6" s="5">
        <f>IFERROR(T_Dépenses[[#This Row],[Budget MGA]]/VLOOKUP(T_Dépenses[[#This Row],[Date]],T_Devises[],2,1),"NC")</f>
        <v>1970.6578947368421</v>
      </c>
    </row>
    <row r="7" spans="2:10" x14ac:dyDescent="0.2">
      <c r="B7" s="2">
        <f t="shared" si="0"/>
        <v>4</v>
      </c>
      <c r="C7" s="9">
        <v>43267</v>
      </c>
      <c r="D7" t="s">
        <v>5</v>
      </c>
      <c r="E7" t="s">
        <v>4</v>
      </c>
      <c r="F7" t="s">
        <v>7</v>
      </c>
      <c r="G7" s="3">
        <v>9000</v>
      </c>
      <c r="H7" s="5">
        <f>IFERROR(T_Dépenses[[#This Row],[MGA]]/VLOOKUP(T_Dépenses[[#This Row],[Date]],T_Devises[],2,1),"NC")</f>
        <v>2.3684210526315788</v>
      </c>
      <c r="I7" s="6">
        <f>IF(ROW()=4,T_Budget[],I6-T_Dépenses[[#This Row],[MGA]])</f>
        <v>7479500</v>
      </c>
      <c r="J7" s="5">
        <f>IFERROR(T_Dépenses[[#This Row],[Budget MGA]]/VLOOKUP(T_Dépenses[[#This Row],[Date]],T_Devises[],2,1),"NC")</f>
        <v>1968.2894736842106</v>
      </c>
    </row>
    <row r="8" spans="2:10" x14ac:dyDescent="0.2">
      <c r="B8" s="2">
        <f t="shared" si="0"/>
        <v>5</v>
      </c>
      <c r="C8" s="9">
        <v>43271</v>
      </c>
      <c r="D8" t="s">
        <v>8</v>
      </c>
      <c r="E8" t="s">
        <v>4</v>
      </c>
      <c r="F8" t="s">
        <v>9</v>
      </c>
      <c r="G8" s="3">
        <v>302500</v>
      </c>
      <c r="H8" s="5">
        <f>IFERROR(T_Dépenses[[#This Row],[MGA]]/VLOOKUP(T_Dépenses[[#This Row],[Date]],T_Devises[],2,1),"NC")</f>
        <v>79.60526315789474</v>
      </c>
      <c r="I8" s="6">
        <f>IF(ROW()=4,T_Budget[],I7-T_Dépenses[[#This Row],[MGA]])</f>
        <v>7177000</v>
      </c>
      <c r="J8" s="5">
        <f>IFERROR(T_Dépenses[[#This Row],[Budget MGA]]/VLOOKUP(T_Dépenses[[#This Row],[Date]],T_Devises[],2,1),"NC")</f>
        <v>1888.6842105263158</v>
      </c>
    </row>
    <row r="9" spans="2:10" x14ac:dyDescent="0.2">
      <c r="B9" s="2">
        <f t="shared" si="0"/>
        <v>6</v>
      </c>
      <c r="C9" s="9">
        <v>43269</v>
      </c>
      <c r="D9" t="s">
        <v>10</v>
      </c>
      <c r="E9" t="s">
        <v>11</v>
      </c>
      <c r="F9" t="s">
        <v>12</v>
      </c>
      <c r="G9" s="3">
        <v>83800</v>
      </c>
      <c r="H9" s="5">
        <f>IFERROR(T_Dépenses[[#This Row],[MGA]]/VLOOKUP(T_Dépenses[[#This Row],[Date]],T_Devises[],2,1),"NC")</f>
        <v>22.05263157894737</v>
      </c>
      <c r="I9" s="6">
        <f>IF(ROW()=4,T_Budget[],I8-T_Dépenses[[#This Row],[MGA]])</f>
        <v>7093200</v>
      </c>
      <c r="J9" s="5">
        <f>IFERROR(T_Dépenses[[#This Row],[Budget MGA]]/VLOOKUP(T_Dépenses[[#This Row],[Date]],T_Devises[],2,1),"NC")</f>
        <v>1866.6315789473683</v>
      </c>
    </row>
    <row r="10" spans="2:10" x14ac:dyDescent="0.2">
      <c r="B10" s="2">
        <f t="shared" si="0"/>
        <v>7</v>
      </c>
      <c r="C10" s="9">
        <v>43270</v>
      </c>
      <c r="D10" t="s">
        <v>13</v>
      </c>
      <c r="E10" t="s">
        <v>11</v>
      </c>
      <c r="F10" t="s">
        <v>14</v>
      </c>
      <c r="G10" s="3">
        <v>20000</v>
      </c>
      <c r="H10" s="5">
        <f>IFERROR(T_Dépenses[[#This Row],[MGA]]/VLOOKUP(T_Dépenses[[#This Row],[Date]],T_Devises[],2,1),"NC")</f>
        <v>5.2631578947368425</v>
      </c>
      <c r="I10" s="6">
        <f>IF(ROW()=4,T_Budget[],I9-T_Dépenses[[#This Row],[MGA]])</f>
        <v>7073200</v>
      </c>
      <c r="J10" s="5">
        <f>IFERROR(T_Dépenses[[#This Row],[Budget MGA]]/VLOOKUP(T_Dépenses[[#This Row],[Date]],T_Devises[],2,1),"NC")</f>
        <v>1861.3684210526317</v>
      </c>
    </row>
    <row r="11" spans="2:10" x14ac:dyDescent="0.2">
      <c r="B11" s="2">
        <f t="shared" si="0"/>
        <v>8</v>
      </c>
      <c r="C11" s="9">
        <v>43272</v>
      </c>
      <c r="D11" t="s">
        <v>15</v>
      </c>
      <c r="E11" t="s">
        <v>11</v>
      </c>
      <c r="F11" t="s">
        <v>16</v>
      </c>
      <c r="G11" s="3">
        <v>9000</v>
      </c>
      <c r="H11" s="5">
        <f>IFERROR(T_Dépenses[[#This Row],[MGA]]/VLOOKUP(T_Dépenses[[#This Row],[Date]],T_Devises[],2,1),"NC")</f>
        <v>2.3684210526315788</v>
      </c>
      <c r="I11" s="6">
        <f>IF(ROW()=4,T_Budget[],I10-T_Dépenses[[#This Row],[MGA]])</f>
        <v>7064200</v>
      </c>
      <c r="J11" s="5">
        <f>IFERROR(T_Dépenses[[#This Row],[Budget MGA]]/VLOOKUP(T_Dépenses[[#This Row],[Date]],T_Devises[],2,1),"NC")</f>
        <v>1859</v>
      </c>
    </row>
    <row r="12" spans="2:10" x14ac:dyDescent="0.2">
      <c r="B12" s="2">
        <f t="shared" si="0"/>
        <v>9</v>
      </c>
      <c r="C12" s="9">
        <v>43272</v>
      </c>
      <c r="D12" t="s">
        <v>17</v>
      </c>
      <c r="E12" t="s">
        <v>11</v>
      </c>
      <c r="F12" t="s">
        <v>18</v>
      </c>
      <c r="G12" s="3">
        <v>3000</v>
      </c>
      <c r="H12" s="5">
        <f>IFERROR(T_Dépenses[[#This Row],[MGA]]/VLOOKUP(T_Dépenses[[#This Row],[Date]],T_Devises[],2,1),"NC")</f>
        <v>0.78947368421052633</v>
      </c>
      <c r="I12" s="6">
        <f>IF(ROW()=4,T_Budget[],I11-T_Dépenses[[#This Row],[MGA]])</f>
        <v>7061200</v>
      </c>
      <c r="J12" s="5">
        <f>IFERROR(T_Dépenses[[#This Row],[Budget MGA]]/VLOOKUP(T_Dépenses[[#This Row],[Date]],T_Devises[],2,1),"NC")</f>
        <v>1858.2105263157894</v>
      </c>
    </row>
    <row r="13" spans="2:10" x14ac:dyDescent="0.2">
      <c r="B13" s="2">
        <f t="shared" si="0"/>
        <v>10</v>
      </c>
      <c r="C13" s="9">
        <v>43271</v>
      </c>
      <c r="D13" t="s">
        <v>10</v>
      </c>
      <c r="E13" t="s">
        <v>11</v>
      </c>
      <c r="F13" t="s">
        <v>19</v>
      </c>
      <c r="G13" s="3">
        <v>2000</v>
      </c>
      <c r="H13" s="5">
        <f>IFERROR(T_Dépenses[[#This Row],[MGA]]/VLOOKUP(T_Dépenses[[#This Row],[Date]],T_Devises[],2,1),"NC")</f>
        <v>0.52631578947368418</v>
      </c>
      <c r="I13" s="6">
        <f>IF(ROW()=4,T_Budget[],I12-T_Dépenses[[#This Row],[MGA]])</f>
        <v>7059200</v>
      </c>
      <c r="J13" s="5">
        <f>IFERROR(T_Dépenses[[#This Row],[Budget MGA]]/VLOOKUP(T_Dépenses[[#This Row],[Date]],T_Devises[],2,1),"NC")</f>
        <v>1857.6842105263158</v>
      </c>
    </row>
    <row r="14" spans="2:10" x14ac:dyDescent="0.2">
      <c r="B14" s="2">
        <f t="shared" si="0"/>
        <v>11</v>
      </c>
      <c r="C14" s="9">
        <v>43271</v>
      </c>
      <c r="D14" t="s">
        <v>10</v>
      </c>
      <c r="E14" t="s">
        <v>11</v>
      </c>
      <c r="F14" t="s">
        <v>20</v>
      </c>
      <c r="G14" s="3">
        <v>34000</v>
      </c>
      <c r="H14" s="5">
        <f>IFERROR(T_Dépenses[[#This Row],[MGA]]/VLOOKUP(T_Dépenses[[#This Row],[Date]],T_Devises[],2,1),"NC")</f>
        <v>8.9473684210526319</v>
      </c>
      <c r="I14" s="6">
        <f>IF(ROW()=4,T_Budget[],I13-T_Dépenses[[#This Row],[MGA]])</f>
        <v>7025200</v>
      </c>
      <c r="J14" s="5">
        <f>IFERROR(T_Dépenses[[#This Row],[Budget MGA]]/VLOOKUP(T_Dépenses[[#This Row],[Date]],T_Devises[],2,1),"NC")</f>
        <v>1848.7368421052631</v>
      </c>
    </row>
    <row r="15" spans="2:10" x14ac:dyDescent="0.2">
      <c r="B15" s="2">
        <f t="shared" si="0"/>
        <v>12</v>
      </c>
      <c r="C15" s="9">
        <v>43272</v>
      </c>
      <c r="D15" t="s">
        <v>13</v>
      </c>
      <c r="E15" t="s">
        <v>4</v>
      </c>
      <c r="F15" t="s">
        <v>21</v>
      </c>
      <c r="G15" s="3">
        <v>10000</v>
      </c>
      <c r="H15" s="5">
        <f>IFERROR(T_Dépenses[[#This Row],[MGA]]/VLOOKUP(T_Dépenses[[#This Row],[Date]],T_Devises[],2,1),"NC")</f>
        <v>2.6315789473684212</v>
      </c>
      <c r="I15" s="6">
        <f>IF(ROW()=4,T_Budget[],I14-T_Dépenses[[#This Row],[MGA]])</f>
        <v>7015200</v>
      </c>
      <c r="J15" s="5">
        <f>IFERROR(T_Dépenses[[#This Row],[Budget MGA]]/VLOOKUP(T_Dépenses[[#This Row],[Date]],T_Devises[],2,1),"NC")</f>
        <v>1846.1052631578948</v>
      </c>
    </row>
    <row r="16" spans="2:10" x14ac:dyDescent="0.2">
      <c r="B16" s="2">
        <f t="shared" si="0"/>
        <v>13</v>
      </c>
      <c r="C16" s="9">
        <v>43273</v>
      </c>
      <c r="D16" t="s">
        <v>10</v>
      </c>
      <c r="E16" t="s">
        <v>4</v>
      </c>
      <c r="F16" t="s">
        <v>22</v>
      </c>
      <c r="G16" s="3">
        <v>30000</v>
      </c>
      <c r="H16" s="5">
        <f>IFERROR(T_Dépenses[[#This Row],[MGA]]/VLOOKUP(T_Dépenses[[#This Row],[Date]],T_Devises[],2,1),"NC")</f>
        <v>7.8947368421052628</v>
      </c>
      <c r="I16" s="6">
        <f>IF(ROW()=4,T_Budget[],I15-T_Dépenses[[#This Row],[MGA]])</f>
        <v>6985200</v>
      </c>
      <c r="J16" s="5">
        <f>IFERROR(T_Dépenses[[#This Row],[Budget MGA]]/VLOOKUP(T_Dépenses[[#This Row],[Date]],T_Devises[],2,1),"NC")</f>
        <v>1838.2105263157894</v>
      </c>
    </row>
    <row r="17" spans="2:10" x14ac:dyDescent="0.2">
      <c r="B17" s="2">
        <f t="shared" si="0"/>
        <v>14</v>
      </c>
      <c r="C17" s="9">
        <v>43278</v>
      </c>
      <c r="D17" t="s">
        <v>13</v>
      </c>
      <c r="E17" t="s">
        <v>11</v>
      </c>
      <c r="F17" t="s">
        <v>23</v>
      </c>
      <c r="G17" s="3">
        <v>12000</v>
      </c>
      <c r="H17" s="5">
        <f>IFERROR(T_Dépenses[[#This Row],[MGA]]/VLOOKUP(T_Dépenses[[#This Row],[Date]],T_Devises[],2,1),"NC")</f>
        <v>3.1578947368421053</v>
      </c>
      <c r="I17" s="6">
        <f>IF(ROW()=4,T_Budget[],I16-T_Dépenses[[#This Row],[MGA]])</f>
        <v>6973200</v>
      </c>
      <c r="J17" s="5">
        <f>IFERROR(T_Dépenses[[#This Row],[Budget MGA]]/VLOOKUP(T_Dépenses[[#This Row],[Date]],T_Devises[],2,1),"NC")</f>
        <v>1835.0526315789473</v>
      </c>
    </row>
    <row r="18" spans="2:10" x14ac:dyDescent="0.2">
      <c r="B18" s="2">
        <f t="shared" si="0"/>
        <v>15</v>
      </c>
      <c r="C18" s="9">
        <v>43278</v>
      </c>
      <c r="D18" t="s">
        <v>5</v>
      </c>
      <c r="E18" t="s">
        <v>4</v>
      </c>
      <c r="F18" t="s">
        <v>7</v>
      </c>
      <c r="G18" s="3">
        <v>3000</v>
      </c>
      <c r="H18" s="5">
        <f>IFERROR(T_Dépenses[[#This Row],[MGA]]/VLOOKUP(T_Dépenses[[#This Row],[Date]],T_Devises[],2,1),"NC")</f>
        <v>0.78947368421052633</v>
      </c>
      <c r="I18" s="6">
        <f>IF(ROW()=4,T_Budget[],I17-T_Dépenses[[#This Row],[MGA]])</f>
        <v>6970200</v>
      </c>
      <c r="J18" s="5">
        <f>IFERROR(T_Dépenses[[#This Row],[Budget MGA]]/VLOOKUP(T_Dépenses[[#This Row],[Date]],T_Devises[],2,1),"NC")</f>
        <v>1834.2631578947369</v>
      </c>
    </row>
    <row r="19" spans="2:10" x14ac:dyDescent="0.2">
      <c r="B19" s="2">
        <f t="shared" si="0"/>
        <v>16</v>
      </c>
      <c r="C19" s="9">
        <v>43280</v>
      </c>
      <c r="D19" t="s">
        <v>5</v>
      </c>
      <c r="E19" t="s">
        <v>4</v>
      </c>
      <c r="F19" t="s">
        <v>24</v>
      </c>
      <c r="G19" s="3">
        <v>12000</v>
      </c>
      <c r="H19" s="5">
        <f>IFERROR(T_Dépenses[[#This Row],[MGA]]/VLOOKUP(T_Dépenses[[#This Row],[Date]],T_Devises[],2,1),"NC")</f>
        <v>3.1578947368421053</v>
      </c>
      <c r="I19" s="6">
        <f>IF(ROW()=4,T_Budget[],I18-T_Dépenses[[#This Row],[MGA]])</f>
        <v>6958200</v>
      </c>
      <c r="J19" s="5">
        <f>IFERROR(T_Dépenses[[#This Row],[Budget MGA]]/VLOOKUP(T_Dépenses[[#This Row],[Date]],T_Devises[],2,1),"NC")</f>
        <v>1831.1052631578948</v>
      </c>
    </row>
    <row r="20" spans="2:10" x14ac:dyDescent="0.2">
      <c r="B20" s="2">
        <f t="shared" si="0"/>
        <v>17</v>
      </c>
      <c r="C20" s="9">
        <v>43284</v>
      </c>
      <c r="D20" t="s">
        <v>5</v>
      </c>
      <c r="E20" t="s">
        <v>4</v>
      </c>
      <c r="F20" t="s">
        <v>25</v>
      </c>
      <c r="G20" s="3">
        <v>2000</v>
      </c>
      <c r="H20" s="5">
        <f>IFERROR(T_Dépenses[[#This Row],[MGA]]/VLOOKUP(T_Dépenses[[#This Row],[Date]],T_Devises[],2,1),"NC")</f>
        <v>0.52631578947368418</v>
      </c>
      <c r="I20" s="6">
        <f>IF(ROW()=4,T_Budget[],I19-T_Dépenses[[#This Row],[MGA]])</f>
        <v>6956200</v>
      </c>
      <c r="J20" s="5">
        <f>IFERROR(T_Dépenses[[#This Row],[Budget MGA]]/VLOOKUP(T_Dépenses[[#This Row],[Date]],T_Devises[],2,1),"NC")</f>
        <v>1830.578947368421</v>
      </c>
    </row>
    <row r="21" spans="2:10" x14ac:dyDescent="0.2">
      <c r="B21" s="2">
        <f t="shared" si="0"/>
        <v>18</v>
      </c>
      <c r="C21" s="9">
        <v>43284</v>
      </c>
      <c r="D21" t="s">
        <v>15</v>
      </c>
      <c r="E21" t="s">
        <v>11</v>
      </c>
      <c r="F21" t="s">
        <v>26</v>
      </c>
      <c r="G21" s="3">
        <v>24000</v>
      </c>
      <c r="H21" s="5">
        <f>IFERROR(T_Dépenses[[#This Row],[MGA]]/VLOOKUP(T_Dépenses[[#This Row],[Date]],T_Devises[],2,1),"NC")</f>
        <v>6.3157894736842106</v>
      </c>
      <c r="I21" s="6">
        <f>IF(ROW()=4,T_Budget[],I20-T_Dépenses[[#This Row],[MGA]])</f>
        <v>6932200</v>
      </c>
      <c r="J21" s="5">
        <f>IFERROR(T_Dépenses[[#This Row],[Budget MGA]]/VLOOKUP(T_Dépenses[[#This Row],[Date]],T_Devises[],2,1),"NC")</f>
        <v>1824.2631578947369</v>
      </c>
    </row>
    <row r="22" spans="2:10" x14ac:dyDescent="0.2">
      <c r="B22" s="2">
        <f t="shared" si="0"/>
        <v>19</v>
      </c>
      <c r="C22" s="9">
        <v>43284</v>
      </c>
      <c r="D22" t="s">
        <v>17</v>
      </c>
      <c r="E22" t="s">
        <v>11</v>
      </c>
      <c r="F22" t="s">
        <v>27</v>
      </c>
      <c r="G22" s="3">
        <v>8000</v>
      </c>
      <c r="H22" s="5">
        <f>IFERROR(T_Dépenses[[#This Row],[MGA]]/VLOOKUP(T_Dépenses[[#This Row],[Date]],T_Devises[],2,1),"NC")</f>
        <v>2.1052631578947367</v>
      </c>
      <c r="I22" s="6">
        <f>IF(ROW()=4,T_Budget[],I21-T_Dépenses[[#This Row],[MGA]])</f>
        <v>6924200</v>
      </c>
      <c r="J22" s="5">
        <f>IFERROR(T_Dépenses[[#This Row],[Budget MGA]]/VLOOKUP(T_Dépenses[[#This Row],[Date]],T_Devises[],2,1),"NC")</f>
        <v>1822.1578947368421</v>
      </c>
    </row>
    <row r="23" spans="2:10" x14ac:dyDescent="0.2">
      <c r="B23" s="2">
        <f t="shared" si="0"/>
        <v>20</v>
      </c>
      <c r="C23" s="9">
        <v>43284</v>
      </c>
      <c r="D23" t="s">
        <v>13</v>
      </c>
      <c r="E23" t="s">
        <v>11</v>
      </c>
      <c r="F23" t="s">
        <v>28</v>
      </c>
      <c r="G23" s="3">
        <v>27100</v>
      </c>
      <c r="H23" s="5">
        <f>IFERROR(T_Dépenses[[#This Row],[MGA]]/VLOOKUP(T_Dépenses[[#This Row],[Date]],T_Devises[],2,1),"NC")</f>
        <v>7.1315789473684212</v>
      </c>
      <c r="I23" s="6">
        <f>IF(ROW()=4,T_Budget[],I22-T_Dépenses[[#This Row],[MGA]])</f>
        <v>6897100</v>
      </c>
      <c r="J23" s="5">
        <f>IFERROR(T_Dépenses[[#This Row],[Budget MGA]]/VLOOKUP(T_Dépenses[[#This Row],[Date]],T_Devises[],2,1),"NC")</f>
        <v>1815.0263157894738</v>
      </c>
    </row>
    <row r="24" spans="2:10" x14ac:dyDescent="0.2">
      <c r="B24" s="2">
        <f t="shared" si="0"/>
        <v>21</v>
      </c>
      <c r="C24" s="9">
        <v>43285</v>
      </c>
      <c r="D24" t="s">
        <v>5</v>
      </c>
      <c r="E24" t="s">
        <v>4</v>
      </c>
      <c r="F24" t="s">
        <v>29</v>
      </c>
      <c r="G24" s="3">
        <v>2000</v>
      </c>
      <c r="H24" s="5">
        <f>IFERROR(T_Dépenses[[#This Row],[MGA]]/VLOOKUP(T_Dépenses[[#This Row],[Date]],T_Devises[],2,1),"NC")</f>
        <v>0.52631578947368418</v>
      </c>
      <c r="I24" s="6">
        <f>IF(ROW()=4,T_Budget[],I23-T_Dépenses[[#This Row],[MGA]])</f>
        <v>6895100</v>
      </c>
      <c r="J24" s="5">
        <f>IFERROR(T_Dépenses[[#This Row],[Budget MGA]]/VLOOKUP(T_Dépenses[[#This Row],[Date]],T_Devises[],2,1),"NC")</f>
        <v>1814.5</v>
      </c>
    </row>
    <row r="25" spans="2:10" x14ac:dyDescent="0.2">
      <c r="B25" s="2">
        <f t="shared" si="0"/>
        <v>22</v>
      </c>
      <c r="C25" s="9">
        <v>43285</v>
      </c>
      <c r="D25" t="s">
        <v>10</v>
      </c>
      <c r="E25" t="s">
        <v>11</v>
      </c>
      <c r="F25" t="s">
        <v>30</v>
      </c>
      <c r="G25" s="3">
        <v>36300</v>
      </c>
      <c r="H25" s="5">
        <f>IFERROR(T_Dépenses[[#This Row],[MGA]]/VLOOKUP(T_Dépenses[[#This Row],[Date]],T_Devises[],2,1),"NC")</f>
        <v>9.5526315789473681</v>
      </c>
      <c r="I25" s="6">
        <f>IF(ROW()=4,T_Budget[],I24-T_Dépenses[[#This Row],[MGA]])</f>
        <v>6858800</v>
      </c>
      <c r="J25" s="5">
        <f>IFERROR(T_Dépenses[[#This Row],[Budget MGA]]/VLOOKUP(T_Dépenses[[#This Row],[Date]],T_Devises[],2,1),"NC")</f>
        <v>1804.9473684210527</v>
      </c>
    </row>
    <row r="26" spans="2:10" x14ac:dyDescent="0.2">
      <c r="B26" s="2">
        <f t="shared" si="0"/>
        <v>23</v>
      </c>
      <c r="C26" s="9">
        <v>43285</v>
      </c>
      <c r="D26" t="s">
        <v>10</v>
      </c>
      <c r="E26" t="s">
        <v>4</v>
      </c>
      <c r="F26" t="s">
        <v>31</v>
      </c>
      <c r="G26" s="3">
        <v>15800</v>
      </c>
      <c r="H26" s="5">
        <f>IFERROR(T_Dépenses[[#This Row],[MGA]]/VLOOKUP(T_Dépenses[[#This Row],[Date]],T_Devises[],2,1),"NC")</f>
        <v>4.1578947368421053</v>
      </c>
      <c r="I26" s="6">
        <f>IF(ROW()=4,T_Budget[],I25-T_Dépenses[[#This Row],[MGA]])</f>
        <v>6843000</v>
      </c>
      <c r="J26" s="5">
        <f>IFERROR(T_Dépenses[[#This Row],[Budget MGA]]/VLOOKUP(T_Dépenses[[#This Row],[Date]],T_Devises[],2,1),"NC")</f>
        <v>1800.7894736842106</v>
      </c>
    </row>
    <row r="27" spans="2:10" x14ac:dyDescent="0.2">
      <c r="B27" s="2">
        <f t="shared" si="0"/>
        <v>24</v>
      </c>
      <c r="C27" s="9">
        <v>43287</v>
      </c>
      <c r="D27" t="s">
        <v>17</v>
      </c>
      <c r="E27" t="s">
        <v>11</v>
      </c>
      <c r="F27" t="s">
        <v>32</v>
      </c>
      <c r="G27" s="3">
        <v>8000</v>
      </c>
      <c r="H27" s="5">
        <f>IFERROR(T_Dépenses[[#This Row],[MGA]]/VLOOKUP(T_Dépenses[[#This Row],[Date]],T_Devises[],2,1),"NC")</f>
        <v>2.1052631578947367</v>
      </c>
      <c r="I27" s="6">
        <f>IF(ROW()=4,T_Budget[],I26-T_Dépenses[[#This Row],[MGA]])</f>
        <v>6835000</v>
      </c>
      <c r="J27" s="5">
        <f>IFERROR(T_Dépenses[[#This Row],[Budget MGA]]/VLOOKUP(T_Dépenses[[#This Row],[Date]],T_Devises[],2,1),"NC")</f>
        <v>1798.6842105263158</v>
      </c>
    </row>
    <row r="28" spans="2:10" x14ac:dyDescent="0.2">
      <c r="B28" s="2">
        <f t="shared" si="0"/>
        <v>25</v>
      </c>
      <c r="C28" s="9">
        <v>43287</v>
      </c>
      <c r="D28" t="s">
        <v>15</v>
      </c>
      <c r="E28" t="s">
        <v>11</v>
      </c>
      <c r="F28" t="s">
        <v>33</v>
      </c>
      <c r="G28" s="3">
        <v>27000</v>
      </c>
      <c r="H28" s="5">
        <f>IFERROR(T_Dépenses[[#This Row],[MGA]]/VLOOKUP(T_Dépenses[[#This Row],[Date]],T_Devises[],2,1),"NC")</f>
        <v>7.1052631578947372</v>
      </c>
      <c r="I28" s="6">
        <f>IF(ROW()=4,T_Budget[],I27-T_Dépenses[[#This Row],[MGA]])</f>
        <v>6808000</v>
      </c>
      <c r="J28" s="5">
        <f>IFERROR(T_Dépenses[[#This Row],[Budget MGA]]/VLOOKUP(T_Dépenses[[#This Row],[Date]],T_Devises[],2,1),"NC")</f>
        <v>1791.578947368421</v>
      </c>
    </row>
    <row r="29" spans="2:10" x14ac:dyDescent="0.2">
      <c r="B29" s="2">
        <f t="shared" si="0"/>
        <v>26</v>
      </c>
      <c r="C29" s="9">
        <v>43287</v>
      </c>
      <c r="D29" t="s">
        <v>13</v>
      </c>
      <c r="E29" t="s">
        <v>11</v>
      </c>
      <c r="F29" t="s">
        <v>33</v>
      </c>
      <c r="G29" s="3">
        <v>75900</v>
      </c>
      <c r="H29" s="5">
        <f>IFERROR(T_Dépenses[[#This Row],[MGA]]/VLOOKUP(T_Dépenses[[#This Row],[Date]],T_Devises[],2,1),"NC")</f>
        <v>19.973684210526315</v>
      </c>
      <c r="I29" s="6">
        <f>IF(ROW()=4,T_Budget[],I28-T_Dépenses[[#This Row],[MGA]])</f>
        <v>6732100</v>
      </c>
      <c r="J29" s="5">
        <f>IFERROR(T_Dépenses[[#This Row],[Budget MGA]]/VLOOKUP(T_Dépenses[[#This Row],[Date]],T_Devises[],2,1),"NC")</f>
        <v>1771.6052631578948</v>
      </c>
    </row>
    <row r="30" spans="2:10" x14ac:dyDescent="0.2">
      <c r="B30" s="2">
        <f t="shared" si="0"/>
        <v>27</v>
      </c>
      <c r="C30" s="9">
        <v>43287</v>
      </c>
      <c r="D30" t="s">
        <v>5</v>
      </c>
      <c r="E30" t="s">
        <v>4</v>
      </c>
      <c r="F30" t="s">
        <v>24</v>
      </c>
      <c r="G30" s="3">
        <v>18000</v>
      </c>
      <c r="H30" s="5">
        <f>IFERROR(T_Dépenses[[#This Row],[MGA]]/VLOOKUP(T_Dépenses[[#This Row],[Date]],T_Devises[],2,1),"NC")</f>
        <v>4.7368421052631575</v>
      </c>
      <c r="I30" s="6">
        <f>IF(ROW()=4,T_Budget[],I29-T_Dépenses[[#This Row],[MGA]])</f>
        <v>6714100</v>
      </c>
      <c r="J30" s="5">
        <f>IFERROR(T_Dépenses[[#This Row],[Budget MGA]]/VLOOKUP(T_Dépenses[[#This Row],[Date]],T_Devises[],2,1),"NC")</f>
        <v>1766.8684210526317</v>
      </c>
    </row>
    <row r="31" spans="2:10" x14ac:dyDescent="0.2">
      <c r="B31" s="2">
        <f t="shared" si="0"/>
        <v>28</v>
      </c>
      <c r="C31" s="9">
        <v>43287</v>
      </c>
      <c r="D31" t="s">
        <v>5</v>
      </c>
      <c r="E31" t="s">
        <v>4</v>
      </c>
      <c r="F31" t="s">
        <v>34</v>
      </c>
      <c r="G31" s="3">
        <v>1500</v>
      </c>
      <c r="H31" s="5">
        <f>IFERROR(T_Dépenses[[#This Row],[MGA]]/VLOOKUP(T_Dépenses[[#This Row],[Date]],T_Devises[],2,1),"NC")</f>
        <v>0.39473684210526316</v>
      </c>
      <c r="I31" s="6">
        <f>IF(ROW()=4,T_Budget[],I30-T_Dépenses[[#This Row],[MGA]])</f>
        <v>6712600</v>
      </c>
      <c r="J31" s="5">
        <f>IFERROR(T_Dépenses[[#This Row],[Budget MGA]]/VLOOKUP(T_Dépenses[[#This Row],[Date]],T_Devises[],2,1),"NC")</f>
        <v>1766.4736842105262</v>
      </c>
    </row>
    <row r="32" spans="2:10" x14ac:dyDescent="0.2">
      <c r="B32" s="2">
        <f t="shared" si="0"/>
        <v>29</v>
      </c>
      <c r="C32" s="9">
        <v>43288</v>
      </c>
      <c r="D32" t="s">
        <v>10</v>
      </c>
      <c r="E32" t="s">
        <v>4</v>
      </c>
      <c r="F32" t="s">
        <v>35</v>
      </c>
      <c r="G32" s="3">
        <v>15000</v>
      </c>
      <c r="H32" s="5">
        <f>IFERROR(T_Dépenses[[#This Row],[MGA]]/VLOOKUP(T_Dépenses[[#This Row],[Date]],T_Devises[],2,1),"NC")</f>
        <v>3.9473684210526314</v>
      </c>
      <c r="I32" s="6">
        <f>IF(ROW()=4,T_Budget[],I31-T_Dépenses[[#This Row],[MGA]])</f>
        <v>6697600</v>
      </c>
      <c r="J32" s="5">
        <f>IFERROR(T_Dépenses[[#This Row],[Budget MGA]]/VLOOKUP(T_Dépenses[[#This Row],[Date]],T_Devises[],2,1),"NC")</f>
        <v>1762.5263157894738</v>
      </c>
    </row>
    <row r="33" spans="2:10" x14ac:dyDescent="0.2">
      <c r="B33" s="2">
        <f t="shared" si="0"/>
        <v>30</v>
      </c>
      <c r="C33" s="9">
        <v>43290</v>
      </c>
      <c r="D33" t="s">
        <v>10</v>
      </c>
      <c r="E33" t="s">
        <v>4</v>
      </c>
      <c r="F33" t="s">
        <v>36</v>
      </c>
      <c r="G33" s="3">
        <v>12000</v>
      </c>
      <c r="H33" s="5">
        <f>IFERROR(T_Dépenses[[#This Row],[MGA]]/VLOOKUP(T_Dépenses[[#This Row],[Date]],T_Devises[],2,1),"NC")</f>
        <v>3.1578947368421053</v>
      </c>
      <c r="I33" s="6">
        <f>IF(ROW()=4,T_Budget[],I32-T_Dépenses[[#This Row],[MGA]])</f>
        <v>6685600</v>
      </c>
      <c r="J33" s="5">
        <f>IFERROR(T_Dépenses[[#This Row],[Budget MGA]]/VLOOKUP(T_Dépenses[[#This Row],[Date]],T_Devises[],2,1),"NC")</f>
        <v>1759.3684210526317</v>
      </c>
    </row>
    <row r="34" spans="2:10" x14ac:dyDescent="0.2">
      <c r="B34" s="2">
        <f t="shared" si="0"/>
        <v>31</v>
      </c>
      <c r="C34" s="9">
        <v>43291</v>
      </c>
      <c r="D34" t="s">
        <v>8</v>
      </c>
      <c r="E34" t="s">
        <v>11</v>
      </c>
      <c r="F34" t="s">
        <v>37</v>
      </c>
      <c r="G34" s="3">
        <v>100000</v>
      </c>
      <c r="H34" s="5">
        <f>IFERROR(T_Dépenses[[#This Row],[MGA]]/VLOOKUP(T_Dépenses[[#This Row],[Date]],T_Devises[],2,1),"NC")</f>
        <v>26.315789473684209</v>
      </c>
      <c r="I34" s="6">
        <f>IF(ROW()=4,T_Budget[],I33-T_Dépenses[[#This Row],[MGA]])</f>
        <v>6585600</v>
      </c>
      <c r="J34" s="5">
        <f>IFERROR(T_Dépenses[[#This Row],[Budget MGA]]/VLOOKUP(T_Dépenses[[#This Row],[Date]],T_Devises[],2,1),"NC")</f>
        <v>1733.0526315789473</v>
      </c>
    </row>
    <row r="35" spans="2:10" x14ac:dyDescent="0.2">
      <c r="B35" s="2">
        <f t="shared" si="0"/>
        <v>32</v>
      </c>
      <c r="C35" s="9">
        <v>43291</v>
      </c>
      <c r="D35" t="s">
        <v>15</v>
      </c>
      <c r="E35" t="s">
        <v>11</v>
      </c>
      <c r="F35" t="s">
        <v>38</v>
      </c>
      <c r="G35" s="3">
        <v>15000</v>
      </c>
      <c r="H35" s="5">
        <f>IFERROR(T_Dépenses[[#This Row],[MGA]]/VLOOKUP(T_Dépenses[[#This Row],[Date]],T_Devises[],2,1),"NC")</f>
        <v>3.9473684210526314</v>
      </c>
      <c r="I35" s="6">
        <f>IF(ROW()=4,T_Budget[],I34-T_Dépenses[[#This Row],[MGA]])</f>
        <v>6570600</v>
      </c>
      <c r="J35" s="5">
        <f>IFERROR(T_Dépenses[[#This Row],[Budget MGA]]/VLOOKUP(T_Dépenses[[#This Row],[Date]],T_Devises[],2,1),"NC")</f>
        <v>1729.1052631578948</v>
      </c>
    </row>
    <row r="36" spans="2:10" x14ac:dyDescent="0.2">
      <c r="B36" s="2">
        <f t="shared" si="0"/>
        <v>33</v>
      </c>
      <c r="C36" s="9">
        <v>43291</v>
      </c>
      <c r="D36" t="s">
        <v>17</v>
      </c>
      <c r="E36" t="s">
        <v>11</v>
      </c>
      <c r="F36" t="s">
        <v>39</v>
      </c>
      <c r="G36" s="3">
        <v>3000</v>
      </c>
      <c r="H36" s="5">
        <f>IFERROR(T_Dépenses[[#This Row],[MGA]]/VLOOKUP(T_Dépenses[[#This Row],[Date]],T_Devises[],2,1),"NC")</f>
        <v>0.78947368421052633</v>
      </c>
      <c r="I36" s="6">
        <f>IF(ROW()=4,T_Budget[],I35-T_Dépenses[[#This Row],[MGA]])</f>
        <v>6567600</v>
      </c>
      <c r="J36" s="5">
        <f>IFERROR(T_Dépenses[[#This Row],[Budget MGA]]/VLOOKUP(T_Dépenses[[#This Row],[Date]],T_Devises[],2,1),"NC")</f>
        <v>1728.3157894736842</v>
      </c>
    </row>
    <row r="37" spans="2:10" x14ac:dyDescent="0.2">
      <c r="B37" s="2">
        <f t="shared" ref="B37:B68" si="1">ROW()-3</f>
        <v>34</v>
      </c>
      <c r="C37" s="9">
        <v>43291</v>
      </c>
      <c r="D37" t="s">
        <v>13</v>
      </c>
      <c r="E37" t="s">
        <v>11</v>
      </c>
      <c r="F37" t="s">
        <v>40</v>
      </c>
      <c r="G37" s="3">
        <v>11800</v>
      </c>
      <c r="H37" s="5">
        <f>IFERROR(T_Dépenses[[#This Row],[MGA]]/VLOOKUP(T_Dépenses[[#This Row],[Date]],T_Devises[],2,1),"NC")</f>
        <v>3.1052631578947367</v>
      </c>
      <c r="I37" s="6">
        <f>IF(ROW()=4,T_Budget[],I36-T_Dépenses[[#This Row],[MGA]])</f>
        <v>6555800</v>
      </c>
      <c r="J37" s="5">
        <f>IFERROR(T_Dépenses[[#This Row],[Budget MGA]]/VLOOKUP(T_Dépenses[[#This Row],[Date]],T_Devises[],2,1),"NC")</f>
        <v>1725.2105263157894</v>
      </c>
    </row>
    <row r="38" spans="2:10" x14ac:dyDescent="0.2">
      <c r="B38" s="2">
        <f t="shared" si="1"/>
        <v>35</v>
      </c>
      <c r="C38" s="9">
        <v>43291</v>
      </c>
      <c r="D38" t="s">
        <v>10</v>
      </c>
      <c r="E38" t="s">
        <v>11</v>
      </c>
      <c r="F38" t="s">
        <v>41</v>
      </c>
      <c r="G38" s="3">
        <v>800</v>
      </c>
      <c r="H38" s="5">
        <f>IFERROR(T_Dépenses[[#This Row],[MGA]]/VLOOKUP(T_Dépenses[[#This Row],[Date]],T_Devises[],2,1),"NC")</f>
        <v>0.21052631578947367</v>
      </c>
      <c r="I38" s="6">
        <f>IF(ROW()=4,T_Budget[],I37-T_Dépenses[[#This Row],[MGA]])</f>
        <v>6555000</v>
      </c>
      <c r="J38" s="5">
        <f>IFERROR(T_Dépenses[[#This Row],[Budget MGA]]/VLOOKUP(T_Dépenses[[#This Row],[Date]],T_Devises[],2,1),"NC")</f>
        <v>1725</v>
      </c>
    </row>
    <row r="39" spans="2:10" x14ac:dyDescent="0.2">
      <c r="B39" s="2">
        <f t="shared" si="1"/>
        <v>36</v>
      </c>
      <c r="C39" s="9">
        <v>43291</v>
      </c>
      <c r="D39" t="s">
        <v>10</v>
      </c>
      <c r="E39" t="s">
        <v>11</v>
      </c>
      <c r="F39" t="s">
        <v>42</v>
      </c>
      <c r="G39" s="3">
        <v>7600</v>
      </c>
      <c r="H39" s="5">
        <f>IFERROR(T_Dépenses[[#This Row],[MGA]]/VLOOKUP(T_Dépenses[[#This Row],[Date]],T_Devises[],2,1),"NC")</f>
        <v>2</v>
      </c>
      <c r="I39" s="6">
        <f>IF(ROW()=4,T_Budget[],I38-T_Dépenses[[#This Row],[MGA]])</f>
        <v>6547400</v>
      </c>
      <c r="J39" s="5">
        <f>IFERROR(T_Dépenses[[#This Row],[Budget MGA]]/VLOOKUP(T_Dépenses[[#This Row],[Date]],T_Devises[],2,1),"NC")</f>
        <v>1723</v>
      </c>
    </row>
    <row r="40" spans="2:10" x14ac:dyDescent="0.2">
      <c r="B40" s="2">
        <f t="shared" si="1"/>
        <v>37</v>
      </c>
      <c r="C40" s="9">
        <v>43291</v>
      </c>
      <c r="D40" t="s">
        <v>5</v>
      </c>
      <c r="E40" t="s">
        <v>4</v>
      </c>
      <c r="F40" t="s">
        <v>43</v>
      </c>
      <c r="G40" s="3">
        <v>1500</v>
      </c>
      <c r="H40" s="5">
        <f>IFERROR(T_Dépenses[[#This Row],[MGA]]/VLOOKUP(T_Dépenses[[#This Row],[Date]],T_Devises[],2,1),"NC")</f>
        <v>0.39473684210526316</v>
      </c>
      <c r="I40" s="6">
        <f>IF(ROW()=4,T_Budget[],I39-T_Dépenses[[#This Row],[MGA]])</f>
        <v>6545900</v>
      </c>
      <c r="J40" s="5">
        <f>IFERROR(T_Dépenses[[#This Row],[Budget MGA]]/VLOOKUP(T_Dépenses[[#This Row],[Date]],T_Devises[],2,1),"NC")</f>
        <v>1722.6052631578948</v>
      </c>
    </row>
    <row r="41" spans="2:10" x14ac:dyDescent="0.2">
      <c r="B41" s="2">
        <f t="shared" si="1"/>
        <v>38</v>
      </c>
      <c r="C41" s="9">
        <v>43292</v>
      </c>
      <c r="D41" t="s">
        <v>10</v>
      </c>
      <c r="E41" t="s">
        <v>11</v>
      </c>
      <c r="F41" t="s">
        <v>44</v>
      </c>
      <c r="G41" s="3">
        <v>8000</v>
      </c>
      <c r="H41" s="5">
        <f>IFERROR(T_Dépenses[[#This Row],[MGA]]/VLOOKUP(T_Dépenses[[#This Row],[Date]],T_Devises[],2,1),"NC")</f>
        <v>2.1052631578947367</v>
      </c>
      <c r="I41" s="6">
        <f>IF(ROW()=4,T_Budget[],I40-T_Dépenses[[#This Row],[MGA]])</f>
        <v>6537900</v>
      </c>
      <c r="J41" s="5">
        <f>IFERROR(T_Dépenses[[#This Row],[Budget MGA]]/VLOOKUP(T_Dépenses[[#This Row],[Date]],T_Devises[],2,1),"NC")</f>
        <v>1720.5</v>
      </c>
    </row>
    <row r="42" spans="2:10" x14ac:dyDescent="0.2">
      <c r="B42" s="2">
        <f t="shared" si="1"/>
        <v>39</v>
      </c>
      <c r="C42" s="9">
        <v>43292</v>
      </c>
      <c r="D42" t="s">
        <v>10</v>
      </c>
      <c r="E42" t="s">
        <v>11</v>
      </c>
      <c r="F42" t="s">
        <v>45</v>
      </c>
      <c r="G42" s="3">
        <v>50000</v>
      </c>
      <c r="H42" s="5">
        <f>IFERROR(T_Dépenses[[#This Row],[MGA]]/VLOOKUP(T_Dépenses[[#This Row],[Date]],T_Devises[],2,1),"NC")</f>
        <v>13.157894736842104</v>
      </c>
      <c r="I42" s="6">
        <f>IF(ROW()=4,T_Budget[],I41-T_Dépenses[[#This Row],[MGA]])</f>
        <v>6487900</v>
      </c>
      <c r="J42" s="5">
        <f>IFERROR(T_Dépenses[[#This Row],[Budget MGA]]/VLOOKUP(T_Dépenses[[#This Row],[Date]],T_Devises[],2,1),"NC")</f>
        <v>1707.3421052631579</v>
      </c>
    </row>
    <row r="43" spans="2:10" x14ac:dyDescent="0.2">
      <c r="B43" s="2">
        <f t="shared" si="1"/>
        <v>40</v>
      </c>
      <c r="C43" s="9">
        <v>43291</v>
      </c>
      <c r="D43" t="s">
        <v>10</v>
      </c>
      <c r="E43" t="s">
        <v>4</v>
      </c>
      <c r="F43" t="s">
        <v>46</v>
      </c>
      <c r="G43" s="3">
        <v>9000</v>
      </c>
      <c r="H43" s="5">
        <f>IFERROR(T_Dépenses[[#This Row],[MGA]]/VLOOKUP(T_Dépenses[[#This Row],[Date]],T_Devises[],2,1),"NC")</f>
        <v>2.3684210526315788</v>
      </c>
      <c r="I43" s="6">
        <f>IF(ROW()=4,T_Budget[],I42-T_Dépenses[[#This Row],[MGA]])</f>
        <v>6478900</v>
      </c>
      <c r="J43" s="5">
        <f>IFERROR(T_Dépenses[[#This Row],[Budget MGA]]/VLOOKUP(T_Dépenses[[#This Row],[Date]],T_Devises[],2,1),"NC")</f>
        <v>1704.9736842105262</v>
      </c>
    </row>
    <row r="44" spans="2:10" x14ac:dyDescent="0.2">
      <c r="B44" s="2">
        <f t="shared" si="1"/>
        <v>41</v>
      </c>
      <c r="C44" s="9">
        <v>43291</v>
      </c>
      <c r="D44" t="s">
        <v>10</v>
      </c>
      <c r="E44" t="s">
        <v>4</v>
      </c>
      <c r="F44" t="s">
        <v>47</v>
      </c>
      <c r="G44" s="3">
        <v>3800</v>
      </c>
      <c r="H44" s="5">
        <f>IFERROR(T_Dépenses[[#This Row],[MGA]]/VLOOKUP(T_Dépenses[[#This Row],[Date]],T_Devises[],2,1),"NC")</f>
        <v>1</v>
      </c>
      <c r="I44" s="6">
        <f>IF(ROW()=4,T_Budget[],I43-T_Dépenses[[#This Row],[MGA]])</f>
        <v>6475100</v>
      </c>
      <c r="J44" s="5">
        <f>IFERROR(T_Dépenses[[#This Row],[Budget MGA]]/VLOOKUP(T_Dépenses[[#This Row],[Date]],T_Devises[],2,1),"NC")</f>
        <v>1703.9736842105262</v>
      </c>
    </row>
    <row r="45" spans="2:10" x14ac:dyDescent="0.2">
      <c r="B45" s="2">
        <f t="shared" si="1"/>
        <v>42</v>
      </c>
      <c r="C45" s="9">
        <v>43291</v>
      </c>
      <c r="D45" t="s">
        <v>10</v>
      </c>
      <c r="E45" t="s">
        <v>4</v>
      </c>
      <c r="F45" t="s">
        <v>48</v>
      </c>
      <c r="G45" s="3">
        <v>10000</v>
      </c>
      <c r="H45" s="5">
        <f>IFERROR(T_Dépenses[[#This Row],[MGA]]/VLOOKUP(T_Dépenses[[#This Row],[Date]],T_Devises[],2,1),"NC")</f>
        <v>2.6315789473684212</v>
      </c>
      <c r="I45" s="6">
        <f>IF(ROW()=4,T_Budget[],I44-T_Dépenses[[#This Row],[MGA]])</f>
        <v>6465100</v>
      </c>
      <c r="J45" s="5">
        <f>IFERROR(T_Dépenses[[#This Row],[Budget MGA]]/VLOOKUP(T_Dépenses[[#This Row],[Date]],T_Devises[],2,1),"NC")</f>
        <v>1701.3421052631579</v>
      </c>
    </row>
    <row r="46" spans="2:10" x14ac:dyDescent="0.2">
      <c r="B46" s="2">
        <f t="shared" si="1"/>
        <v>43</v>
      </c>
      <c r="C46" s="9">
        <v>43294</v>
      </c>
      <c r="D46" t="s">
        <v>10</v>
      </c>
      <c r="E46" t="s">
        <v>11</v>
      </c>
      <c r="F46" t="s">
        <v>49</v>
      </c>
      <c r="G46" s="3">
        <v>12000</v>
      </c>
      <c r="H46" s="5">
        <f>IFERROR(T_Dépenses[[#This Row],[MGA]]/VLOOKUP(T_Dépenses[[#This Row],[Date]],T_Devises[],2,1),"NC")</f>
        <v>3.1578947368421053</v>
      </c>
      <c r="I46" s="6">
        <f>IF(ROW()=4,T_Budget[],I45-T_Dépenses[[#This Row],[MGA]])</f>
        <v>6453100</v>
      </c>
      <c r="J46" s="5">
        <f>IFERROR(T_Dépenses[[#This Row],[Budget MGA]]/VLOOKUP(T_Dépenses[[#This Row],[Date]],T_Devises[],2,1),"NC")</f>
        <v>1698.1842105263158</v>
      </c>
    </row>
    <row r="47" spans="2:10" x14ac:dyDescent="0.2">
      <c r="B47" s="2">
        <f t="shared" si="1"/>
        <v>44</v>
      </c>
      <c r="C47" s="9">
        <v>43294</v>
      </c>
      <c r="D47" t="s">
        <v>10</v>
      </c>
      <c r="E47" t="s">
        <v>4</v>
      </c>
      <c r="F47" t="s">
        <v>48</v>
      </c>
      <c r="G47" s="3">
        <v>5000</v>
      </c>
      <c r="H47" s="5">
        <f>IFERROR(T_Dépenses[[#This Row],[MGA]]/VLOOKUP(T_Dépenses[[#This Row],[Date]],T_Devises[],2,1),"NC")</f>
        <v>1.3157894736842106</v>
      </c>
      <c r="I47" s="6">
        <f>IF(ROW()=4,T_Budget[],I46-T_Dépenses[[#This Row],[MGA]])</f>
        <v>6448100</v>
      </c>
      <c r="J47" s="5">
        <f>IFERROR(T_Dépenses[[#This Row],[Budget MGA]]/VLOOKUP(T_Dépenses[[#This Row],[Date]],T_Devises[],2,1),"NC")</f>
        <v>1696.8684210526317</v>
      </c>
    </row>
    <row r="48" spans="2:10" x14ac:dyDescent="0.2">
      <c r="B48" s="2">
        <f t="shared" si="1"/>
        <v>45</v>
      </c>
      <c r="C48" s="9">
        <v>43300</v>
      </c>
      <c r="D48" t="s">
        <v>15</v>
      </c>
      <c r="E48" t="s">
        <v>50</v>
      </c>
      <c r="F48" t="s">
        <v>51</v>
      </c>
      <c r="G48" s="3">
        <v>3000</v>
      </c>
      <c r="H48" s="5">
        <f>IFERROR(T_Dépenses[[#This Row],[MGA]]/VLOOKUP(T_Dépenses[[#This Row],[Date]],T_Devises[],2,1),"NC")</f>
        <v>0.78947368421052633</v>
      </c>
      <c r="I48" s="6">
        <f>IF(ROW()=4,T_Budget[],I47-T_Dépenses[[#This Row],[MGA]])</f>
        <v>6445100</v>
      </c>
      <c r="J48" s="5">
        <f>IFERROR(T_Dépenses[[#This Row],[Budget MGA]]/VLOOKUP(T_Dépenses[[#This Row],[Date]],T_Devises[],2,1),"NC")</f>
        <v>1696.078947368421</v>
      </c>
    </row>
    <row r="49" spans="2:10" x14ac:dyDescent="0.2">
      <c r="B49" s="2">
        <f t="shared" si="1"/>
        <v>46</v>
      </c>
      <c r="C49" s="9">
        <v>43300</v>
      </c>
      <c r="D49" t="s">
        <v>13</v>
      </c>
      <c r="E49" t="s">
        <v>50</v>
      </c>
      <c r="F49" t="s">
        <v>51</v>
      </c>
      <c r="G49" s="3">
        <v>9600</v>
      </c>
      <c r="H49" s="5">
        <f>IFERROR(T_Dépenses[[#This Row],[MGA]]/VLOOKUP(T_Dépenses[[#This Row],[Date]],T_Devises[],2,1),"NC")</f>
        <v>2.5263157894736841</v>
      </c>
      <c r="I49" s="6">
        <f>IF(ROW()=4,T_Budget[],I48-T_Dépenses[[#This Row],[MGA]])</f>
        <v>6435500</v>
      </c>
      <c r="J49" s="5">
        <f>IFERROR(T_Dépenses[[#This Row],[Budget MGA]]/VLOOKUP(T_Dépenses[[#This Row],[Date]],T_Devises[],2,1),"NC")</f>
        <v>1693.5526315789473</v>
      </c>
    </row>
    <row r="50" spans="2:10" x14ac:dyDescent="0.2">
      <c r="B50" s="2">
        <f t="shared" si="1"/>
        <v>47</v>
      </c>
      <c r="C50" s="9">
        <v>43305</v>
      </c>
      <c r="D50" t="s">
        <v>5</v>
      </c>
      <c r="E50" t="s">
        <v>11</v>
      </c>
      <c r="F50" t="s">
        <v>52</v>
      </c>
      <c r="G50" s="3">
        <v>54000</v>
      </c>
      <c r="H50" s="5">
        <f>IFERROR(T_Dépenses[[#This Row],[MGA]]/VLOOKUP(T_Dépenses[[#This Row],[Date]],T_Devises[],2,1),"NC")</f>
        <v>14.210526315789474</v>
      </c>
      <c r="I50" s="6">
        <f>IF(ROW()=4,T_Budget[],I49-T_Dépenses[[#This Row],[MGA]])</f>
        <v>6381500</v>
      </c>
      <c r="J50" s="5">
        <f>IFERROR(T_Dépenses[[#This Row],[Budget MGA]]/VLOOKUP(T_Dépenses[[#This Row],[Date]],T_Devises[],2,1),"NC")</f>
        <v>1679.3421052631579</v>
      </c>
    </row>
    <row r="51" spans="2:10" x14ac:dyDescent="0.2">
      <c r="B51" s="2">
        <f t="shared" si="1"/>
        <v>48</v>
      </c>
      <c r="C51" s="9">
        <v>43305</v>
      </c>
      <c r="D51" t="s">
        <v>10</v>
      </c>
      <c r="E51" t="s">
        <v>4</v>
      </c>
      <c r="F51" t="s">
        <v>53</v>
      </c>
      <c r="G51" s="3">
        <v>5000</v>
      </c>
      <c r="H51" s="5">
        <f>IFERROR(T_Dépenses[[#This Row],[MGA]]/VLOOKUP(T_Dépenses[[#This Row],[Date]],T_Devises[],2,1),"NC")</f>
        <v>1.3157894736842106</v>
      </c>
      <c r="I51" s="6">
        <f>IF(ROW()=4,T_Budget[],I50-T_Dépenses[[#This Row],[MGA]])</f>
        <v>6376500</v>
      </c>
      <c r="J51" s="5">
        <f>IFERROR(T_Dépenses[[#This Row],[Budget MGA]]/VLOOKUP(T_Dépenses[[#This Row],[Date]],T_Devises[],2,1),"NC")</f>
        <v>1678.0263157894738</v>
      </c>
    </row>
    <row r="52" spans="2:10" x14ac:dyDescent="0.2">
      <c r="B52" s="2">
        <f t="shared" si="1"/>
        <v>49</v>
      </c>
      <c r="C52" s="9">
        <v>43307</v>
      </c>
      <c r="D52" t="s">
        <v>15</v>
      </c>
      <c r="E52" t="s">
        <v>50</v>
      </c>
      <c r="F52" t="s">
        <v>54</v>
      </c>
      <c r="G52" s="3">
        <v>3000</v>
      </c>
      <c r="H52" s="5">
        <f>IFERROR(T_Dépenses[[#This Row],[MGA]]/VLOOKUP(T_Dépenses[[#This Row],[Date]],T_Devises[],2,1),"NC")</f>
        <v>0.78947368421052633</v>
      </c>
      <c r="I52" s="6">
        <f>IF(ROW()=4,T_Budget[],I51-T_Dépenses[[#This Row],[MGA]])</f>
        <v>6373500</v>
      </c>
      <c r="J52" s="5">
        <f>IFERROR(T_Dépenses[[#This Row],[Budget MGA]]/VLOOKUP(T_Dépenses[[#This Row],[Date]],T_Devises[],2,1),"NC")</f>
        <v>1677.2368421052631</v>
      </c>
    </row>
    <row r="53" spans="2:10" x14ac:dyDescent="0.2">
      <c r="B53" s="2">
        <f t="shared" si="1"/>
        <v>50</v>
      </c>
      <c r="C53" s="9">
        <v>43307</v>
      </c>
      <c r="D53" t="s">
        <v>13</v>
      </c>
      <c r="E53" t="s">
        <v>11</v>
      </c>
      <c r="F53" t="s">
        <v>51</v>
      </c>
      <c r="G53" s="3">
        <v>7800</v>
      </c>
      <c r="H53" s="5">
        <f>IFERROR(T_Dépenses[[#This Row],[MGA]]/VLOOKUP(T_Dépenses[[#This Row],[Date]],T_Devises[],2,1),"NC")</f>
        <v>2.0526315789473686</v>
      </c>
      <c r="I53" s="6">
        <f>IF(ROW()=4,T_Budget[],I52-T_Dépenses[[#This Row],[MGA]])</f>
        <v>6365700</v>
      </c>
      <c r="J53" s="5">
        <f>IFERROR(T_Dépenses[[#This Row],[Budget MGA]]/VLOOKUP(T_Dépenses[[#This Row],[Date]],T_Devises[],2,1),"NC")</f>
        <v>1675.1842105263158</v>
      </c>
    </row>
    <row r="54" spans="2:10" x14ac:dyDescent="0.2">
      <c r="B54" s="2">
        <f t="shared" si="1"/>
        <v>51</v>
      </c>
      <c r="C54" s="9">
        <v>43314</v>
      </c>
      <c r="D54" t="s">
        <v>8</v>
      </c>
      <c r="E54" t="s">
        <v>11</v>
      </c>
      <c r="F54" t="s">
        <v>55</v>
      </c>
      <c r="G54" s="3">
        <v>323500</v>
      </c>
      <c r="H54" s="5">
        <f>IFERROR(T_Dépenses[[#This Row],[MGA]]/VLOOKUP(T_Dépenses[[#This Row],[Date]],T_Devises[],2,1),"NC")</f>
        <v>85.131578947368425</v>
      </c>
      <c r="I54" s="6">
        <f>IF(ROW()=4,T_Budget[],I53-T_Dépenses[[#This Row],[MGA]])</f>
        <v>6042200</v>
      </c>
      <c r="J54" s="5">
        <f>IFERROR(T_Dépenses[[#This Row],[Budget MGA]]/VLOOKUP(T_Dépenses[[#This Row],[Date]],T_Devises[],2,1),"NC")</f>
        <v>1590.0526315789473</v>
      </c>
    </row>
    <row r="55" spans="2:10" x14ac:dyDescent="0.2">
      <c r="B55" s="2">
        <f t="shared" si="1"/>
        <v>52</v>
      </c>
      <c r="C55" s="9">
        <v>43339</v>
      </c>
      <c r="D55" t="s">
        <v>15</v>
      </c>
      <c r="E55" t="s">
        <v>11</v>
      </c>
      <c r="F55">
        <v>3</v>
      </c>
      <c r="G55" s="3">
        <v>9000</v>
      </c>
      <c r="H55" s="5">
        <f>IFERROR(T_Dépenses[[#This Row],[MGA]]/VLOOKUP(T_Dépenses[[#This Row],[Date]],T_Devises[],2,1),"NC")</f>
        <v>2.3684210526315788</v>
      </c>
      <c r="I55" s="6">
        <f>IF(ROW()=4,T_Budget[],I54-T_Dépenses[[#This Row],[MGA]])</f>
        <v>6033200</v>
      </c>
      <c r="J55" s="5">
        <f>IFERROR(T_Dépenses[[#This Row],[Budget MGA]]/VLOOKUP(T_Dépenses[[#This Row],[Date]],T_Devises[],2,1),"NC")</f>
        <v>1587.6842105263158</v>
      </c>
    </row>
    <row r="56" spans="2:10" x14ac:dyDescent="0.2">
      <c r="B56" s="2">
        <f t="shared" si="1"/>
        <v>53</v>
      </c>
      <c r="C56" s="9">
        <v>43340</v>
      </c>
      <c r="D56" t="s">
        <v>8</v>
      </c>
      <c r="E56" t="s">
        <v>11</v>
      </c>
      <c r="F56" t="s">
        <v>9</v>
      </c>
      <c r="G56" s="3">
        <v>154500</v>
      </c>
      <c r="H56" s="5">
        <f>IFERROR(T_Dépenses[[#This Row],[MGA]]/VLOOKUP(T_Dépenses[[#This Row],[Date]],T_Devises[],2,1),"NC")</f>
        <v>40.657894736842103</v>
      </c>
      <c r="I56" s="6">
        <f>IF(ROW()=4,T_Budget[],I55-T_Dépenses[[#This Row],[MGA]])</f>
        <v>5878700</v>
      </c>
      <c r="J56" s="5">
        <f>IFERROR(T_Dépenses[[#This Row],[Budget MGA]]/VLOOKUP(T_Dépenses[[#This Row],[Date]],T_Devises[],2,1),"NC")</f>
        <v>1547.0263157894738</v>
      </c>
    </row>
    <row r="57" spans="2:10" x14ac:dyDescent="0.2">
      <c r="B57" s="2">
        <f t="shared" si="1"/>
        <v>54</v>
      </c>
      <c r="C57" s="9">
        <v>43340</v>
      </c>
      <c r="D57" t="s">
        <v>17</v>
      </c>
      <c r="E57" t="s">
        <v>11</v>
      </c>
      <c r="F57">
        <v>1</v>
      </c>
      <c r="G57" s="3">
        <v>1000</v>
      </c>
      <c r="H57" s="5">
        <f>IFERROR(T_Dépenses[[#This Row],[MGA]]/VLOOKUP(T_Dépenses[[#This Row],[Date]],T_Devises[],2,1),"NC")</f>
        <v>0.26315789473684209</v>
      </c>
      <c r="I57" s="6">
        <f>IF(ROW()=4,T_Budget[],I56-T_Dépenses[[#This Row],[MGA]])</f>
        <v>5877700</v>
      </c>
      <c r="J57" s="5">
        <f>IFERROR(T_Dépenses[[#This Row],[Budget MGA]]/VLOOKUP(T_Dépenses[[#This Row],[Date]],T_Devises[],2,1),"NC")</f>
        <v>1546.7631578947369</v>
      </c>
    </row>
    <row r="58" spans="2:10" x14ac:dyDescent="0.2">
      <c r="B58" s="2">
        <f t="shared" si="1"/>
        <v>55</v>
      </c>
      <c r="C58" s="9">
        <v>43340</v>
      </c>
      <c r="D58" t="s">
        <v>13</v>
      </c>
      <c r="E58" t="s">
        <v>11</v>
      </c>
      <c r="G58" s="3">
        <v>5000</v>
      </c>
      <c r="H58" s="5">
        <f>IFERROR(T_Dépenses[[#This Row],[MGA]]/VLOOKUP(T_Dépenses[[#This Row],[Date]],T_Devises[],2,1),"NC")</f>
        <v>1.3157894736842106</v>
      </c>
      <c r="I58" s="6">
        <f>IF(ROW()=4,T_Budget[],I57-T_Dépenses[[#This Row],[MGA]])</f>
        <v>5872700</v>
      </c>
      <c r="J58" s="5">
        <f>IFERROR(T_Dépenses[[#This Row],[Budget MGA]]/VLOOKUP(T_Dépenses[[#This Row],[Date]],T_Devises[],2,1),"NC")</f>
        <v>1545.4473684210527</v>
      </c>
    </row>
    <row r="59" spans="2:10" x14ac:dyDescent="0.2">
      <c r="B59" s="2">
        <f t="shared" si="1"/>
        <v>56</v>
      </c>
      <c r="C59" s="9">
        <v>43340</v>
      </c>
      <c r="D59" t="s">
        <v>13</v>
      </c>
      <c r="E59" t="s">
        <v>11</v>
      </c>
      <c r="G59" s="3">
        <v>5200</v>
      </c>
      <c r="H59" s="5">
        <f>IFERROR(T_Dépenses[[#This Row],[MGA]]/VLOOKUP(T_Dépenses[[#This Row],[Date]],T_Devises[],2,1),"NC")</f>
        <v>1.368421052631579</v>
      </c>
      <c r="I59" s="6">
        <f>IF(ROW()=4,T_Budget[],I58-T_Dépenses[[#This Row],[MGA]])</f>
        <v>5867500</v>
      </c>
      <c r="J59" s="5">
        <f>IFERROR(T_Dépenses[[#This Row],[Budget MGA]]/VLOOKUP(T_Dépenses[[#This Row],[Date]],T_Devises[],2,1),"NC")</f>
        <v>1544.078947368421</v>
      </c>
    </row>
    <row r="60" spans="2:10" x14ac:dyDescent="0.2">
      <c r="B60" s="2">
        <f t="shared" si="1"/>
        <v>57</v>
      </c>
      <c r="C60" s="9">
        <v>43340</v>
      </c>
      <c r="D60" t="s">
        <v>13</v>
      </c>
      <c r="E60" t="s">
        <v>11</v>
      </c>
      <c r="G60" s="3">
        <v>5000</v>
      </c>
      <c r="H60" s="5">
        <f>IFERROR(T_Dépenses[[#This Row],[MGA]]/VLOOKUP(T_Dépenses[[#This Row],[Date]],T_Devises[],2,1),"NC")</f>
        <v>1.3157894736842106</v>
      </c>
      <c r="I60" s="6">
        <f>IF(ROW()=4,T_Budget[],I59-T_Dépenses[[#This Row],[MGA]])</f>
        <v>5862500</v>
      </c>
      <c r="J60" s="5">
        <f>IFERROR(T_Dépenses[[#This Row],[Budget MGA]]/VLOOKUP(T_Dépenses[[#This Row],[Date]],T_Devises[],2,1),"NC")</f>
        <v>1542.7631578947369</v>
      </c>
    </row>
    <row r="61" spans="2:10" x14ac:dyDescent="0.2">
      <c r="B61" s="2">
        <f t="shared" si="1"/>
        <v>58</v>
      </c>
      <c r="C61" s="9">
        <v>43340</v>
      </c>
      <c r="D61" t="s">
        <v>10</v>
      </c>
      <c r="E61" t="s">
        <v>56</v>
      </c>
      <c r="F61" t="s">
        <v>57</v>
      </c>
      <c r="G61" s="3">
        <v>10000</v>
      </c>
      <c r="H61" s="5">
        <f>IFERROR(T_Dépenses[[#This Row],[MGA]]/VLOOKUP(T_Dépenses[[#This Row],[Date]],T_Devises[],2,1),"NC")</f>
        <v>2.6315789473684212</v>
      </c>
      <c r="I61" s="6">
        <f>IF(ROW()=4,T_Budget[],I60-T_Dépenses[[#This Row],[MGA]])</f>
        <v>5852500</v>
      </c>
      <c r="J61" s="5">
        <f>IFERROR(T_Dépenses[[#This Row],[Budget MGA]]/VLOOKUP(T_Dépenses[[#This Row],[Date]],T_Devises[],2,1),"NC")</f>
        <v>1540.1315789473683</v>
      </c>
    </row>
    <row r="62" spans="2:10" x14ac:dyDescent="0.2">
      <c r="B62" s="2">
        <f t="shared" si="1"/>
        <v>59</v>
      </c>
      <c r="C62" s="9">
        <v>43340</v>
      </c>
      <c r="D62" t="s">
        <v>58</v>
      </c>
      <c r="E62" t="s">
        <v>11</v>
      </c>
      <c r="F62" t="s">
        <v>59</v>
      </c>
      <c r="G62" s="3">
        <v>3000</v>
      </c>
      <c r="H62" s="5">
        <f>IFERROR(T_Dépenses[[#This Row],[MGA]]/VLOOKUP(T_Dépenses[[#This Row],[Date]],T_Devises[],2,1),"NC")</f>
        <v>0.78947368421052633</v>
      </c>
      <c r="I62" s="6">
        <f>IF(ROW()=4,T_Budget[],I61-T_Dépenses[[#This Row],[MGA]])</f>
        <v>5849500</v>
      </c>
      <c r="J62" s="5">
        <f>IFERROR(T_Dépenses[[#This Row],[Budget MGA]]/VLOOKUP(T_Dépenses[[#This Row],[Date]],T_Devises[],2,1),"NC")</f>
        <v>1539.3421052631579</v>
      </c>
    </row>
    <row r="63" spans="2:10" x14ac:dyDescent="0.2">
      <c r="B63" s="2">
        <f t="shared" si="1"/>
        <v>60</v>
      </c>
      <c r="C63" s="9">
        <v>43340</v>
      </c>
      <c r="D63" t="s">
        <v>58</v>
      </c>
      <c r="E63" t="s">
        <v>4</v>
      </c>
      <c r="F63" t="s">
        <v>60</v>
      </c>
      <c r="G63" s="3">
        <v>10000</v>
      </c>
      <c r="H63" s="5">
        <f>IFERROR(T_Dépenses[[#This Row],[MGA]]/VLOOKUP(T_Dépenses[[#This Row],[Date]],T_Devises[],2,1),"NC")</f>
        <v>2.6315789473684212</v>
      </c>
      <c r="I63" s="6">
        <f>IF(ROW()=4,T_Budget[],I62-T_Dépenses[[#This Row],[MGA]])</f>
        <v>5839500</v>
      </c>
      <c r="J63" s="5">
        <f>IFERROR(T_Dépenses[[#This Row],[Budget MGA]]/VLOOKUP(T_Dépenses[[#This Row],[Date]],T_Devises[],2,1),"NC")</f>
        <v>1536.7105263157894</v>
      </c>
    </row>
    <row r="64" spans="2:10" x14ac:dyDescent="0.2">
      <c r="B64" s="2">
        <f t="shared" si="1"/>
        <v>61</v>
      </c>
      <c r="C64" s="9">
        <v>43340</v>
      </c>
      <c r="D64" t="s">
        <v>58</v>
      </c>
      <c r="E64" t="s">
        <v>4</v>
      </c>
      <c r="F64" t="s">
        <v>61</v>
      </c>
      <c r="G64" s="3">
        <v>15000</v>
      </c>
      <c r="H64" s="5">
        <f>IFERROR(T_Dépenses[[#This Row],[MGA]]/VLOOKUP(T_Dépenses[[#This Row],[Date]],T_Devises[],2,1),"NC")</f>
        <v>3.9473684210526314</v>
      </c>
      <c r="I64" s="6">
        <f>IF(ROW()=4,T_Budget[],I63-T_Dépenses[[#This Row],[MGA]])</f>
        <v>5824500</v>
      </c>
      <c r="J64" s="5">
        <f>IFERROR(T_Dépenses[[#This Row],[Budget MGA]]/VLOOKUP(T_Dépenses[[#This Row],[Date]],T_Devises[],2,1),"NC")</f>
        <v>1532.7631578947369</v>
      </c>
    </row>
    <row r="65" spans="2:10" x14ac:dyDescent="0.2">
      <c r="B65" s="2">
        <f t="shared" si="1"/>
        <v>62</v>
      </c>
      <c r="C65" s="9">
        <v>43343</v>
      </c>
      <c r="D65" t="s">
        <v>5</v>
      </c>
      <c r="E65" t="s">
        <v>4</v>
      </c>
      <c r="F65" t="s">
        <v>62</v>
      </c>
      <c r="G65" s="3">
        <v>78000</v>
      </c>
      <c r="H65" s="5">
        <f>IFERROR(T_Dépenses[[#This Row],[MGA]]/VLOOKUP(T_Dépenses[[#This Row],[Date]],T_Devises[],2,1),"NC")</f>
        <v>20.526315789473685</v>
      </c>
      <c r="I65" s="6">
        <f>IF(ROW()=4,T_Budget[],I64-T_Dépenses[[#This Row],[MGA]])</f>
        <v>5746500</v>
      </c>
      <c r="J65" s="5">
        <f>IFERROR(T_Dépenses[[#This Row],[Budget MGA]]/VLOOKUP(T_Dépenses[[#This Row],[Date]],T_Devises[],2,1),"NC")</f>
        <v>1512.2368421052631</v>
      </c>
    </row>
    <row r="66" spans="2:10" x14ac:dyDescent="0.2">
      <c r="B66" s="2">
        <f t="shared" si="1"/>
        <v>63</v>
      </c>
      <c r="C66" s="9">
        <v>43346</v>
      </c>
      <c r="D66" t="s">
        <v>13</v>
      </c>
      <c r="E66" t="s">
        <v>11</v>
      </c>
      <c r="F66" t="s">
        <v>63</v>
      </c>
      <c r="G66" s="3">
        <v>29600</v>
      </c>
      <c r="H66" s="5">
        <f>IFERROR(T_Dépenses[[#This Row],[MGA]]/VLOOKUP(T_Dépenses[[#This Row],[Date]],T_Devises[],2,1),"NC")</f>
        <v>7.7894736842105265</v>
      </c>
      <c r="I66" s="6">
        <f>IF(ROW()=4,T_Budget[],I65-T_Dépenses[[#This Row],[MGA]])</f>
        <v>5716900</v>
      </c>
      <c r="J66" s="5">
        <f>IFERROR(T_Dépenses[[#This Row],[Budget MGA]]/VLOOKUP(T_Dépenses[[#This Row],[Date]],T_Devises[],2,1),"NC")</f>
        <v>1504.4473684210527</v>
      </c>
    </row>
    <row r="67" spans="2:10" x14ac:dyDescent="0.2">
      <c r="B67" s="2">
        <f t="shared" si="1"/>
        <v>64</v>
      </c>
      <c r="C67" s="9">
        <v>43346</v>
      </c>
      <c r="D67" t="s">
        <v>15</v>
      </c>
      <c r="E67" t="s">
        <v>11</v>
      </c>
      <c r="F67" t="s">
        <v>64</v>
      </c>
      <c r="G67" s="3">
        <v>6000</v>
      </c>
      <c r="H67" s="5">
        <f>IFERROR(T_Dépenses[[#This Row],[MGA]]/VLOOKUP(T_Dépenses[[#This Row],[Date]],T_Devises[],2,1),"NC")</f>
        <v>1.5789473684210527</v>
      </c>
      <c r="I67" s="6">
        <f>IF(ROW()=4,T_Budget[],I66-T_Dépenses[[#This Row],[MGA]])</f>
        <v>5710900</v>
      </c>
      <c r="J67" s="5">
        <f>IFERROR(T_Dépenses[[#This Row],[Budget MGA]]/VLOOKUP(T_Dépenses[[#This Row],[Date]],T_Devises[],2,1),"NC")</f>
        <v>1502.8684210526317</v>
      </c>
    </row>
    <row r="68" spans="2:10" x14ac:dyDescent="0.2">
      <c r="B68" s="2">
        <f t="shared" si="1"/>
        <v>65</v>
      </c>
      <c r="C68" s="9">
        <v>43347</v>
      </c>
      <c r="D68" t="s">
        <v>13</v>
      </c>
      <c r="E68" t="s">
        <v>11</v>
      </c>
      <c r="G68" s="3">
        <v>26500</v>
      </c>
      <c r="H68" s="5">
        <f>IFERROR(T_Dépenses[[#This Row],[MGA]]/VLOOKUP(T_Dépenses[[#This Row],[Date]],T_Devises[],2,1),"NC")</f>
        <v>6.9736842105263159</v>
      </c>
      <c r="I68" s="6">
        <f>IF(ROW()=4,T_Budget[],I67-T_Dépenses[[#This Row],[MGA]])</f>
        <v>5684400</v>
      </c>
      <c r="J68" s="5">
        <f>IFERROR(T_Dépenses[[#This Row],[Budget MGA]]/VLOOKUP(T_Dépenses[[#This Row],[Date]],T_Devises[],2,1),"NC")</f>
        <v>1495.8947368421052</v>
      </c>
    </row>
    <row r="69" spans="2:10" x14ac:dyDescent="0.2">
      <c r="B69" s="2">
        <f t="shared" ref="B69:B82" si="2">ROW()-3</f>
        <v>66</v>
      </c>
      <c r="C69" s="9">
        <v>43347</v>
      </c>
      <c r="D69" t="s">
        <v>10</v>
      </c>
      <c r="E69" t="s">
        <v>4</v>
      </c>
      <c r="F69" t="s">
        <v>65</v>
      </c>
      <c r="G69" s="3">
        <v>7000</v>
      </c>
      <c r="H69" s="5">
        <f>IFERROR(T_Dépenses[[#This Row],[MGA]]/VLOOKUP(T_Dépenses[[#This Row],[Date]],T_Devises[],2,1),"NC")</f>
        <v>1.8421052631578947</v>
      </c>
      <c r="I69" s="6">
        <f>IF(ROW()=4,T_Budget[],I68-T_Dépenses[[#This Row],[MGA]])</f>
        <v>5677400</v>
      </c>
      <c r="J69" s="5">
        <f>IFERROR(T_Dépenses[[#This Row],[Budget MGA]]/VLOOKUP(T_Dépenses[[#This Row],[Date]],T_Devises[],2,1),"NC")</f>
        <v>1494.0526315789473</v>
      </c>
    </row>
    <row r="70" spans="2:10" x14ac:dyDescent="0.2">
      <c r="B70" s="2">
        <f t="shared" si="2"/>
        <v>67</v>
      </c>
      <c r="C70" s="9">
        <v>43347</v>
      </c>
      <c r="D70" t="s">
        <v>58</v>
      </c>
      <c r="E70" t="s">
        <v>11</v>
      </c>
      <c r="F70" t="s">
        <v>66</v>
      </c>
      <c r="G70" s="3">
        <v>16400</v>
      </c>
      <c r="H70" s="5">
        <f>IFERROR(T_Dépenses[[#This Row],[MGA]]/VLOOKUP(T_Dépenses[[#This Row],[Date]],T_Devises[],2,1),"NC")</f>
        <v>4.3157894736842106</v>
      </c>
      <c r="I70" s="6">
        <f>IF(ROW()=4,T_Budget[],I69-T_Dépenses[[#This Row],[MGA]])</f>
        <v>5661000</v>
      </c>
      <c r="J70" s="5">
        <f>IFERROR(T_Dépenses[[#This Row],[Budget MGA]]/VLOOKUP(T_Dépenses[[#This Row],[Date]],T_Devises[],2,1),"NC")</f>
        <v>1489.7368421052631</v>
      </c>
    </row>
    <row r="71" spans="2:10" x14ac:dyDescent="0.2">
      <c r="B71" s="2">
        <f t="shared" si="2"/>
        <v>68</v>
      </c>
      <c r="C71" s="9">
        <v>43361</v>
      </c>
      <c r="D71" t="s">
        <v>10</v>
      </c>
      <c r="E71" t="s">
        <v>4</v>
      </c>
      <c r="F71" t="s">
        <v>67</v>
      </c>
      <c r="G71" s="3">
        <v>14000</v>
      </c>
      <c r="H71" s="5">
        <f>IFERROR(T_Dépenses[[#This Row],[MGA]]/VLOOKUP(T_Dépenses[[#This Row],[Date]],T_Devises[],2,1),"NC")</f>
        <v>3.6842105263157894</v>
      </c>
      <c r="I71" s="6">
        <f>IF(ROW()=4,T_Budget[],I70-T_Dépenses[[#This Row],[MGA]])</f>
        <v>5647000</v>
      </c>
      <c r="J71" s="5">
        <f>IFERROR(T_Dépenses[[#This Row],[Budget MGA]]/VLOOKUP(T_Dépenses[[#This Row],[Date]],T_Devises[],2,1),"NC")</f>
        <v>1486.0526315789473</v>
      </c>
    </row>
    <row r="72" spans="2:10" x14ac:dyDescent="0.2">
      <c r="B72" s="2">
        <f t="shared" si="2"/>
        <v>69</v>
      </c>
      <c r="C72" s="9">
        <v>43361</v>
      </c>
      <c r="D72" t="s">
        <v>10</v>
      </c>
      <c r="E72" t="s">
        <v>4</v>
      </c>
      <c r="F72" t="s">
        <v>68</v>
      </c>
      <c r="G72" s="3">
        <v>6000</v>
      </c>
      <c r="H72" s="5">
        <f>IFERROR(T_Dépenses[[#This Row],[MGA]]/VLOOKUP(T_Dépenses[[#This Row],[Date]],T_Devises[],2,1),"NC")</f>
        <v>1.5789473684210527</v>
      </c>
      <c r="I72" s="6">
        <f>IF(ROW()=4,T_Budget[],I71-T_Dépenses[[#This Row],[MGA]])</f>
        <v>5641000</v>
      </c>
      <c r="J72" s="5">
        <f>IFERROR(T_Dépenses[[#This Row],[Budget MGA]]/VLOOKUP(T_Dépenses[[#This Row],[Date]],T_Devises[],2,1),"NC")</f>
        <v>1484.4736842105262</v>
      </c>
    </row>
    <row r="73" spans="2:10" x14ac:dyDescent="0.2">
      <c r="B73" s="2">
        <f t="shared" si="2"/>
        <v>70</v>
      </c>
      <c r="C73" s="9">
        <v>43362</v>
      </c>
      <c r="D73" t="s">
        <v>13</v>
      </c>
      <c r="E73" t="s">
        <v>11</v>
      </c>
      <c r="F73" t="s">
        <v>69</v>
      </c>
      <c r="G73" s="3">
        <v>22300</v>
      </c>
      <c r="H73" s="5">
        <f>IFERROR(T_Dépenses[[#This Row],[MGA]]/VLOOKUP(T_Dépenses[[#This Row],[Date]],T_Devises[],2,1),"NC")</f>
        <v>5.8684210526315788</v>
      </c>
      <c r="I73" s="6">
        <f>IF(ROW()=4,T_Budget[],I72-T_Dépenses[[#This Row],[MGA]])</f>
        <v>5618700</v>
      </c>
      <c r="J73" s="5">
        <f>IFERROR(T_Dépenses[[#This Row],[Budget MGA]]/VLOOKUP(T_Dépenses[[#This Row],[Date]],T_Devises[],2,1),"NC")</f>
        <v>1478.6052631578948</v>
      </c>
    </row>
    <row r="74" spans="2:10" x14ac:dyDescent="0.2">
      <c r="B74" s="2">
        <f t="shared" si="2"/>
        <v>71</v>
      </c>
      <c r="C74" s="9">
        <v>43362</v>
      </c>
      <c r="D74" t="s">
        <v>17</v>
      </c>
      <c r="E74" t="s">
        <v>11</v>
      </c>
      <c r="F74" t="s">
        <v>70</v>
      </c>
      <c r="G74" s="3">
        <v>1000</v>
      </c>
      <c r="H74" s="5">
        <f>IFERROR(T_Dépenses[[#This Row],[MGA]]/VLOOKUP(T_Dépenses[[#This Row],[Date]],T_Devises[],2,1),"NC")</f>
        <v>0.26315789473684209</v>
      </c>
      <c r="I74" s="6">
        <f>IF(ROW()=4,T_Budget[],I73-T_Dépenses[[#This Row],[MGA]])</f>
        <v>5617700</v>
      </c>
      <c r="J74" s="5">
        <f>IFERROR(T_Dépenses[[#This Row],[Budget MGA]]/VLOOKUP(T_Dépenses[[#This Row],[Date]],T_Devises[],2,1),"NC")</f>
        <v>1478.3421052631579</v>
      </c>
    </row>
    <row r="75" spans="2:10" x14ac:dyDescent="0.2">
      <c r="B75" s="2">
        <f t="shared" si="2"/>
        <v>72</v>
      </c>
      <c r="C75" s="9">
        <v>43362</v>
      </c>
      <c r="D75" t="s">
        <v>15</v>
      </c>
      <c r="E75" t="s">
        <v>11</v>
      </c>
      <c r="F75" t="s">
        <v>71</v>
      </c>
      <c r="G75" s="3">
        <v>35000</v>
      </c>
      <c r="H75" s="5">
        <f>IFERROR(T_Dépenses[[#This Row],[MGA]]/VLOOKUP(T_Dépenses[[#This Row],[Date]],T_Devises[],2,1),"NC")</f>
        <v>9.2105263157894743</v>
      </c>
      <c r="I75" s="6">
        <f>IF(ROW()=4,T_Budget[],I74-T_Dépenses[[#This Row],[MGA]])</f>
        <v>5582700</v>
      </c>
      <c r="J75" s="5">
        <f>IFERROR(T_Dépenses[[#This Row],[Budget MGA]]/VLOOKUP(T_Dépenses[[#This Row],[Date]],T_Devises[],2,1),"NC")</f>
        <v>1469.1315789473683</v>
      </c>
    </row>
    <row r="76" spans="2:10" x14ac:dyDescent="0.2">
      <c r="B76" s="2">
        <f t="shared" si="2"/>
        <v>73</v>
      </c>
      <c r="C76" s="9">
        <v>43362</v>
      </c>
      <c r="D76" t="s">
        <v>15</v>
      </c>
      <c r="E76" t="s">
        <v>11</v>
      </c>
      <c r="F76" t="s">
        <v>72</v>
      </c>
      <c r="G76" s="3">
        <v>55000</v>
      </c>
      <c r="H76" s="5">
        <f>IFERROR(T_Dépenses[[#This Row],[MGA]]/VLOOKUP(T_Dépenses[[#This Row],[Date]],T_Devises[],2,1),"NC")</f>
        <v>14.473684210526315</v>
      </c>
      <c r="I76" s="6">
        <f>IF(ROW()=4,T_Budget[],I75-T_Dépenses[[#This Row],[MGA]])</f>
        <v>5527700</v>
      </c>
      <c r="J76" s="5">
        <f>IFERROR(T_Dépenses[[#This Row],[Budget MGA]]/VLOOKUP(T_Dépenses[[#This Row],[Date]],T_Devises[],2,1),"NC")</f>
        <v>1454.6578947368421</v>
      </c>
    </row>
    <row r="77" spans="2:10" x14ac:dyDescent="0.2">
      <c r="B77" s="2">
        <f t="shared" si="2"/>
        <v>74</v>
      </c>
      <c r="C77" s="9">
        <v>43362</v>
      </c>
      <c r="D77" t="s">
        <v>13</v>
      </c>
      <c r="E77" t="s">
        <v>11</v>
      </c>
      <c r="G77" s="3">
        <v>38000</v>
      </c>
      <c r="H77" s="5">
        <f>IFERROR(T_Dépenses[[#This Row],[MGA]]/VLOOKUP(T_Dépenses[[#This Row],[Date]],T_Devises[],2,1),"NC")</f>
        <v>10</v>
      </c>
      <c r="I77" s="6">
        <f>IF(ROW()=4,T_Budget[],I76-T_Dépenses[[#This Row],[MGA]])</f>
        <v>5489700</v>
      </c>
      <c r="J77" s="5">
        <f>IFERROR(T_Dépenses[[#This Row],[Budget MGA]]/VLOOKUP(T_Dépenses[[#This Row],[Date]],T_Devises[],2,1),"NC")</f>
        <v>1444.6578947368421</v>
      </c>
    </row>
    <row r="78" spans="2:10" x14ac:dyDescent="0.2">
      <c r="B78" s="2">
        <f t="shared" si="2"/>
        <v>75</v>
      </c>
      <c r="C78" s="9">
        <v>43362</v>
      </c>
      <c r="D78" t="s">
        <v>5</v>
      </c>
      <c r="E78" t="s">
        <v>4</v>
      </c>
      <c r="F78" t="s">
        <v>73</v>
      </c>
      <c r="G78" s="3">
        <v>6000</v>
      </c>
      <c r="H78" s="5">
        <f>IFERROR(T_Dépenses[[#This Row],[MGA]]/VLOOKUP(T_Dépenses[[#This Row],[Date]],T_Devises[],2,1),"NC")</f>
        <v>1.5789473684210527</v>
      </c>
      <c r="I78" s="6">
        <f>IF(ROW()=4,T_Budget[],I77-T_Dépenses[[#This Row],[MGA]])</f>
        <v>5483700</v>
      </c>
      <c r="J78" s="5">
        <f>IFERROR(T_Dépenses[[#This Row],[Budget MGA]]/VLOOKUP(T_Dépenses[[#This Row],[Date]],T_Devises[],2,1),"NC")</f>
        <v>1443.078947368421</v>
      </c>
    </row>
    <row r="79" spans="2:10" x14ac:dyDescent="0.2">
      <c r="B79" s="2">
        <f t="shared" si="2"/>
        <v>76</v>
      </c>
      <c r="C79" s="9">
        <v>43363</v>
      </c>
      <c r="D79" t="s">
        <v>15</v>
      </c>
      <c r="E79" t="s">
        <v>11</v>
      </c>
      <c r="F79" t="s">
        <v>74</v>
      </c>
      <c r="G79" s="3">
        <v>30000</v>
      </c>
      <c r="H79" s="5">
        <f>IFERROR(T_Dépenses[[#This Row],[MGA]]/VLOOKUP(T_Dépenses[[#This Row],[Date]],T_Devises[],2,1),"NC")</f>
        <v>7.8947368421052628</v>
      </c>
      <c r="I79" s="6">
        <f>IF(ROW()=4,T_Budget[],I78-T_Dépenses[[#This Row],[MGA]])</f>
        <v>5453700</v>
      </c>
      <c r="J79" s="5">
        <f>IFERROR(T_Dépenses[[#This Row],[Budget MGA]]/VLOOKUP(T_Dépenses[[#This Row],[Date]],T_Devises[],2,1),"NC")</f>
        <v>1435.1842105263158</v>
      </c>
    </row>
    <row r="80" spans="2:10" x14ac:dyDescent="0.2">
      <c r="B80" s="2">
        <f t="shared" si="2"/>
        <v>77</v>
      </c>
      <c r="C80" s="9">
        <v>43363</v>
      </c>
      <c r="D80" t="s">
        <v>13</v>
      </c>
      <c r="E80" t="s">
        <v>11</v>
      </c>
      <c r="F80" t="s">
        <v>75</v>
      </c>
      <c r="G80" s="3">
        <v>17100</v>
      </c>
      <c r="H80" s="5">
        <f>IFERROR(T_Dépenses[[#This Row],[MGA]]/VLOOKUP(T_Dépenses[[#This Row],[Date]],T_Devises[],2,1),"NC")</f>
        <v>4.5</v>
      </c>
      <c r="I80" s="6">
        <f>IF(ROW()=4,T_Budget[],I79-T_Dépenses[[#This Row],[MGA]])</f>
        <v>5436600</v>
      </c>
      <c r="J80" s="5">
        <f>IFERROR(T_Dépenses[[#This Row],[Budget MGA]]/VLOOKUP(T_Dépenses[[#This Row],[Date]],T_Devises[],2,1),"NC")</f>
        <v>1430.6842105263158</v>
      </c>
    </row>
    <row r="81" spans="2:10" x14ac:dyDescent="0.2">
      <c r="B81" s="2">
        <f t="shared" si="2"/>
        <v>78</v>
      </c>
      <c r="C81" s="9">
        <v>43364</v>
      </c>
      <c r="D81" t="s">
        <v>15</v>
      </c>
      <c r="E81" t="s">
        <v>11</v>
      </c>
      <c r="F81" t="s">
        <v>76</v>
      </c>
      <c r="G81" s="3">
        <v>6000</v>
      </c>
      <c r="H81" s="5">
        <f>IFERROR(T_Dépenses[[#This Row],[MGA]]/VLOOKUP(T_Dépenses[[#This Row],[Date]],T_Devises[],2,1),"NC")</f>
        <v>1.5789473684210527</v>
      </c>
      <c r="I81" s="6">
        <f>IF(ROW()=4,T_Budget[],I80-T_Dépenses[[#This Row],[MGA]])</f>
        <v>5430600</v>
      </c>
      <c r="J81" s="5">
        <f>IFERROR(T_Dépenses[[#This Row],[Budget MGA]]/VLOOKUP(T_Dépenses[[#This Row],[Date]],T_Devises[],2,1),"NC")</f>
        <v>1429.1052631578948</v>
      </c>
    </row>
    <row r="82" spans="2:10" x14ac:dyDescent="0.2">
      <c r="B82" s="2">
        <f t="shared" si="2"/>
        <v>79</v>
      </c>
      <c r="C82" s="9">
        <v>43364</v>
      </c>
      <c r="D82" t="s">
        <v>13</v>
      </c>
      <c r="E82" t="s">
        <v>11</v>
      </c>
      <c r="F82" t="s">
        <v>13</v>
      </c>
      <c r="G82" s="3">
        <v>10200</v>
      </c>
      <c r="H82" s="5">
        <f>IFERROR(T_Dépenses[[#This Row],[MGA]]/VLOOKUP(T_Dépenses[[#This Row],[Date]],T_Devises[],2,1),"NC")</f>
        <v>2.6842105263157894</v>
      </c>
      <c r="I82" s="6">
        <f>IF(ROW()=4,T_Budget[],I81-T_Dépenses[[#This Row],[MGA]])</f>
        <v>5420400</v>
      </c>
      <c r="J82" s="5">
        <f>IFERROR(T_Dépenses[[#This Row],[Budget MGA]]/VLOOKUP(T_Dépenses[[#This Row],[Date]],T_Devises[],2,1),"NC")</f>
        <v>1426.421052631579</v>
      </c>
    </row>
  </sheetData>
  <dataValidations count="2">
    <dataValidation type="list" allowBlank="1" showInputMessage="1" showErrorMessage="1" sqref="D4:D82">
      <formula1>d.catégories</formula1>
    </dataValidation>
    <dataValidation type="list" allowBlank="1" showInputMessage="1" showErrorMessage="1" sqref="E4:E82">
      <formula1>s.factures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83"/>
  <sheetViews>
    <sheetView showGridLines="0" topLeftCell="A64" zoomScaleNormal="100" workbookViewId="0"/>
  </sheetViews>
  <sheetFormatPr baseColWidth="10" defaultRowHeight="12.75" x14ac:dyDescent="0.2"/>
  <cols>
    <col min="1" max="1" width="1.7109375" customWidth="1"/>
    <col min="2" max="2" width="7.42578125" bestFit="1" customWidth="1"/>
  </cols>
  <sheetData>
    <row r="1" spans="2:6" ht="15" x14ac:dyDescent="0.25">
      <c r="B1" s="8" t="s">
        <v>123</v>
      </c>
    </row>
    <row r="3" spans="2:6" x14ac:dyDescent="0.2">
      <c r="B3" t="s">
        <v>77</v>
      </c>
      <c r="C3" t="s">
        <v>0</v>
      </c>
      <c r="D3" t="s">
        <v>80</v>
      </c>
      <c r="E3" t="s">
        <v>111</v>
      </c>
      <c r="F3" t="s">
        <v>112</v>
      </c>
    </row>
    <row r="4" spans="2:6" x14ac:dyDescent="0.2">
      <c r="B4" s="2">
        <f t="shared" ref="B4:B35" si="0">ROW()-3</f>
        <v>1</v>
      </c>
      <c r="C4" s="9">
        <v>43271</v>
      </c>
      <c r="D4" t="s">
        <v>113</v>
      </c>
      <c r="E4">
        <v>50</v>
      </c>
    </row>
    <row r="5" spans="2:6" x14ac:dyDescent="0.2">
      <c r="B5" s="2">
        <f t="shared" si="0"/>
        <v>2</v>
      </c>
      <c r="C5" s="9">
        <v>43283</v>
      </c>
      <c r="F5">
        <v>3</v>
      </c>
    </row>
    <row r="6" spans="2:6" x14ac:dyDescent="0.2">
      <c r="B6" s="2">
        <f t="shared" si="0"/>
        <v>3</v>
      </c>
      <c r="C6" s="9">
        <v>43284</v>
      </c>
      <c r="F6">
        <v>2.5</v>
      </c>
    </row>
    <row r="7" spans="2:6" x14ac:dyDescent="0.2">
      <c r="B7" s="2">
        <f t="shared" si="0"/>
        <v>4</v>
      </c>
      <c r="C7" s="9">
        <v>43285</v>
      </c>
      <c r="F7">
        <v>5</v>
      </c>
    </row>
    <row r="8" spans="2:6" x14ac:dyDescent="0.2">
      <c r="B8" s="2">
        <f t="shared" si="0"/>
        <v>5</v>
      </c>
      <c r="C8" s="9">
        <v>43286</v>
      </c>
      <c r="F8">
        <v>3</v>
      </c>
    </row>
    <row r="9" spans="2:6" x14ac:dyDescent="0.2">
      <c r="B9" s="2">
        <f t="shared" si="0"/>
        <v>6</v>
      </c>
      <c r="C9" s="9">
        <v>43287</v>
      </c>
      <c r="F9">
        <v>4</v>
      </c>
    </row>
    <row r="10" spans="2:6" x14ac:dyDescent="0.2">
      <c r="B10" s="2">
        <f t="shared" si="0"/>
        <v>7</v>
      </c>
      <c r="C10" s="9">
        <v>43288</v>
      </c>
      <c r="F10">
        <v>4</v>
      </c>
    </row>
    <row r="11" spans="2:6" x14ac:dyDescent="0.2">
      <c r="B11" s="2">
        <f t="shared" si="0"/>
        <v>8</v>
      </c>
      <c r="C11" s="9">
        <v>43290</v>
      </c>
      <c r="F11">
        <v>3</v>
      </c>
    </row>
    <row r="12" spans="2:6" x14ac:dyDescent="0.2">
      <c r="B12" s="2">
        <f t="shared" si="0"/>
        <v>9</v>
      </c>
      <c r="C12" s="9">
        <v>43291</v>
      </c>
      <c r="D12" t="s">
        <v>118</v>
      </c>
      <c r="E12">
        <v>50</v>
      </c>
      <c r="F12">
        <v>3</v>
      </c>
    </row>
    <row r="13" spans="2:6" x14ac:dyDescent="0.2">
      <c r="B13" s="2">
        <f t="shared" si="0"/>
        <v>10</v>
      </c>
      <c r="C13" s="9">
        <v>43292</v>
      </c>
      <c r="F13">
        <v>3</v>
      </c>
    </row>
    <row r="14" spans="2:6" x14ac:dyDescent="0.2">
      <c r="B14" s="2">
        <f t="shared" si="0"/>
        <v>11</v>
      </c>
      <c r="C14" s="9">
        <v>43293</v>
      </c>
      <c r="F14">
        <v>3</v>
      </c>
    </row>
    <row r="15" spans="2:6" x14ac:dyDescent="0.2">
      <c r="B15" s="2">
        <f t="shared" si="0"/>
        <v>12</v>
      </c>
      <c r="C15" s="9">
        <v>43294</v>
      </c>
      <c r="F15">
        <v>2</v>
      </c>
    </row>
    <row r="16" spans="2:6" x14ac:dyDescent="0.2">
      <c r="B16" s="2">
        <f t="shared" si="0"/>
        <v>13</v>
      </c>
      <c r="C16" s="9">
        <v>43295</v>
      </c>
      <c r="F16">
        <v>3</v>
      </c>
    </row>
    <row r="17" spans="2:6" x14ac:dyDescent="0.2">
      <c r="B17" s="2">
        <f t="shared" si="0"/>
        <v>14</v>
      </c>
      <c r="C17" s="9">
        <v>43296</v>
      </c>
      <c r="D17" t="s">
        <v>119</v>
      </c>
      <c r="F17">
        <v>2</v>
      </c>
    </row>
    <row r="18" spans="2:6" x14ac:dyDescent="0.2">
      <c r="B18" s="2">
        <f t="shared" si="0"/>
        <v>15</v>
      </c>
      <c r="C18" s="9">
        <v>43297</v>
      </c>
      <c r="F18">
        <v>2</v>
      </c>
    </row>
    <row r="19" spans="2:6" x14ac:dyDescent="0.2">
      <c r="B19" s="2">
        <f t="shared" si="0"/>
        <v>16</v>
      </c>
      <c r="C19" s="9">
        <v>43298</v>
      </c>
      <c r="F19">
        <v>2</v>
      </c>
    </row>
    <row r="20" spans="2:6" x14ac:dyDescent="0.2">
      <c r="B20" s="2">
        <f t="shared" si="0"/>
        <v>17</v>
      </c>
      <c r="C20" s="9">
        <v>43299</v>
      </c>
      <c r="F20">
        <v>1</v>
      </c>
    </row>
    <row r="21" spans="2:6" x14ac:dyDescent="0.2">
      <c r="B21" s="2">
        <f t="shared" si="0"/>
        <v>18</v>
      </c>
      <c r="C21" s="9">
        <v>43300</v>
      </c>
      <c r="F21">
        <v>1</v>
      </c>
    </row>
    <row r="22" spans="2:6" x14ac:dyDescent="0.2">
      <c r="B22" s="2">
        <f t="shared" si="0"/>
        <v>19</v>
      </c>
      <c r="C22" s="9">
        <v>43301</v>
      </c>
      <c r="F22">
        <v>2</v>
      </c>
    </row>
    <row r="23" spans="2:6" x14ac:dyDescent="0.2">
      <c r="B23" s="2">
        <f t="shared" si="0"/>
        <v>20</v>
      </c>
      <c r="C23" s="9">
        <v>43302</v>
      </c>
      <c r="F23">
        <v>3</v>
      </c>
    </row>
    <row r="24" spans="2:6" x14ac:dyDescent="0.2">
      <c r="B24" s="2">
        <f t="shared" si="0"/>
        <v>21</v>
      </c>
      <c r="C24" s="9">
        <v>43305</v>
      </c>
      <c r="F24">
        <v>1</v>
      </c>
    </row>
    <row r="25" spans="2:6" x14ac:dyDescent="0.2">
      <c r="B25" s="2">
        <f t="shared" si="0"/>
        <v>22</v>
      </c>
      <c r="C25" s="9">
        <v>43306</v>
      </c>
      <c r="F25">
        <v>1</v>
      </c>
    </row>
    <row r="26" spans="2:6" x14ac:dyDescent="0.2">
      <c r="B26" s="2">
        <f t="shared" si="0"/>
        <v>23</v>
      </c>
      <c r="C26" s="9">
        <v>43307</v>
      </c>
      <c r="F26">
        <v>2</v>
      </c>
    </row>
    <row r="27" spans="2:6" x14ac:dyDescent="0.2">
      <c r="B27" s="2">
        <f t="shared" si="0"/>
        <v>24</v>
      </c>
      <c r="C27" s="9">
        <v>43308</v>
      </c>
      <c r="F27">
        <v>1</v>
      </c>
    </row>
    <row r="28" spans="2:6" x14ac:dyDescent="0.2">
      <c r="B28" s="2">
        <f t="shared" si="0"/>
        <v>25</v>
      </c>
      <c r="C28" s="9">
        <v>43309</v>
      </c>
      <c r="F28">
        <v>2</v>
      </c>
    </row>
    <row r="29" spans="2:6" x14ac:dyDescent="0.2">
      <c r="B29" s="2">
        <f t="shared" si="0"/>
        <v>26</v>
      </c>
      <c r="C29" s="9">
        <v>43311</v>
      </c>
      <c r="F29">
        <v>1</v>
      </c>
    </row>
    <row r="30" spans="2:6" x14ac:dyDescent="0.2">
      <c r="B30" s="2">
        <f t="shared" si="0"/>
        <v>27</v>
      </c>
      <c r="C30" s="9">
        <v>43312</v>
      </c>
      <c r="F30">
        <v>2</v>
      </c>
    </row>
    <row r="31" spans="2:6" x14ac:dyDescent="0.2">
      <c r="B31" s="2">
        <f t="shared" si="0"/>
        <v>28</v>
      </c>
      <c r="C31" s="9">
        <v>43314</v>
      </c>
      <c r="E31">
        <v>70</v>
      </c>
      <c r="F31">
        <v>1</v>
      </c>
    </row>
    <row r="32" spans="2:6" x14ac:dyDescent="0.2">
      <c r="B32" s="2">
        <f t="shared" si="0"/>
        <v>29</v>
      </c>
      <c r="C32" s="9">
        <v>43315</v>
      </c>
      <c r="F32">
        <v>6</v>
      </c>
    </row>
    <row r="33" spans="2:6" x14ac:dyDescent="0.2">
      <c r="B33" s="2">
        <f t="shared" si="0"/>
        <v>30</v>
      </c>
      <c r="C33" s="9">
        <v>43316</v>
      </c>
      <c r="F33">
        <v>3</v>
      </c>
    </row>
    <row r="34" spans="2:6" x14ac:dyDescent="0.2">
      <c r="B34" s="2">
        <f t="shared" si="0"/>
        <v>31</v>
      </c>
      <c r="C34" s="9">
        <v>43318</v>
      </c>
      <c r="F34">
        <v>1</v>
      </c>
    </row>
    <row r="35" spans="2:6" x14ac:dyDescent="0.2">
      <c r="B35" s="2">
        <f t="shared" si="0"/>
        <v>32</v>
      </c>
      <c r="C35" s="9">
        <v>43319</v>
      </c>
      <c r="F35">
        <v>2</v>
      </c>
    </row>
    <row r="36" spans="2:6" x14ac:dyDescent="0.2">
      <c r="B36" s="2">
        <f t="shared" ref="B36:B67" si="1">ROW()-3</f>
        <v>33</v>
      </c>
      <c r="C36" s="9">
        <v>43320</v>
      </c>
      <c r="F36">
        <v>2</v>
      </c>
    </row>
    <row r="37" spans="2:6" x14ac:dyDescent="0.2">
      <c r="B37" s="2">
        <f t="shared" si="1"/>
        <v>34</v>
      </c>
      <c r="C37" s="9">
        <v>43321</v>
      </c>
      <c r="F37">
        <v>2</v>
      </c>
    </row>
    <row r="38" spans="2:6" x14ac:dyDescent="0.2">
      <c r="B38" s="2">
        <f t="shared" si="1"/>
        <v>35</v>
      </c>
      <c r="C38" s="9">
        <v>43322</v>
      </c>
      <c r="F38">
        <v>2</v>
      </c>
    </row>
    <row r="39" spans="2:6" x14ac:dyDescent="0.2">
      <c r="B39" s="2">
        <f t="shared" si="1"/>
        <v>36</v>
      </c>
      <c r="C39" s="9">
        <v>43323</v>
      </c>
      <c r="F39">
        <v>2</v>
      </c>
    </row>
    <row r="40" spans="2:6" x14ac:dyDescent="0.2">
      <c r="B40" s="2">
        <f t="shared" si="1"/>
        <v>37</v>
      </c>
      <c r="C40" s="9">
        <v>43325</v>
      </c>
      <c r="D40" t="s">
        <v>114</v>
      </c>
      <c r="F40">
        <v>4</v>
      </c>
    </row>
    <row r="41" spans="2:6" x14ac:dyDescent="0.2">
      <c r="B41" s="2">
        <f t="shared" si="1"/>
        <v>38</v>
      </c>
      <c r="C41" s="9">
        <v>43326</v>
      </c>
      <c r="D41" t="s">
        <v>115</v>
      </c>
      <c r="F41">
        <v>3</v>
      </c>
    </row>
    <row r="42" spans="2:6" x14ac:dyDescent="0.2">
      <c r="B42" s="2">
        <f t="shared" si="1"/>
        <v>39</v>
      </c>
      <c r="C42" s="9">
        <v>43328</v>
      </c>
      <c r="F42">
        <v>2</v>
      </c>
    </row>
    <row r="43" spans="2:6" x14ac:dyDescent="0.2">
      <c r="B43" s="2">
        <f t="shared" si="1"/>
        <v>40</v>
      </c>
      <c r="C43" s="9">
        <v>43329</v>
      </c>
      <c r="F43">
        <v>3</v>
      </c>
    </row>
    <row r="44" spans="2:6" x14ac:dyDescent="0.2">
      <c r="B44" s="2">
        <f t="shared" si="1"/>
        <v>41</v>
      </c>
      <c r="C44" s="9">
        <v>43330</v>
      </c>
      <c r="D44" t="s">
        <v>116</v>
      </c>
      <c r="F44">
        <v>3</v>
      </c>
    </row>
    <row r="45" spans="2:6" x14ac:dyDescent="0.2">
      <c r="B45" s="2">
        <f t="shared" si="1"/>
        <v>42</v>
      </c>
      <c r="C45" s="9">
        <v>43332</v>
      </c>
      <c r="F45">
        <v>2</v>
      </c>
    </row>
    <row r="46" spans="2:6" x14ac:dyDescent="0.2">
      <c r="B46" s="2">
        <f t="shared" si="1"/>
        <v>43</v>
      </c>
      <c r="C46" s="9">
        <v>43333</v>
      </c>
      <c r="F46">
        <v>2</v>
      </c>
    </row>
    <row r="47" spans="2:6" x14ac:dyDescent="0.2">
      <c r="B47" s="2">
        <f t="shared" si="1"/>
        <v>44</v>
      </c>
      <c r="C47" s="9">
        <v>43334</v>
      </c>
      <c r="F47">
        <v>2</v>
      </c>
    </row>
    <row r="48" spans="2:6" x14ac:dyDescent="0.2">
      <c r="B48" s="2">
        <f t="shared" si="1"/>
        <v>45</v>
      </c>
      <c r="C48" s="9">
        <v>43335</v>
      </c>
      <c r="F48">
        <v>2</v>
      </c>
    </row>
    <row r="49" spans="2:6" x14ac:dyDescent="0.2">
      <c r="B49" s="2">
        <f t="shared" si="1"/>
        <v>46</v>
      </c>
      <c r="C49" s="9">
        <v>43336</v>
      </c>
      <c r="F49">
        <v>2</v>
      </c>
    </row>
    <row r="50" spans="2:6" x14ac:dyDescent="0.2">
      <c r="B50" s="2">
        <f t="shared" si="1"/>
        <v>47</v>
      </c>
      <c r="C50" s="9">
        <v>43337</v>
      </c>
      <c r="F50">
        <v>2</v>
      </c>
    </row>
    <row r="51" spans="2:6" x14ac:dyDescent="0.2">
      <c r="B51" s="2">
        <f t="shared" si="1"/>
        <v>48</v>
      </c>
      <c r="C51" s="9">
        <v>43339</v>
      </c>
      <c r="F51">
        <v>2</v>
      </c>
    </row>
    <row r="52" spans="2:6" x14ac:dyDescent="0.2">
      <c r="B52" s="2">
        <f t="shared" si="1"/>
        <v>49</v>
      </c>
      <c r="C52" s="9">
        <v>43340</v>
      </c>
      <c r="D52" t="s">
        <v>117</v>
      </c>
      <c r="E52">
        <v>50</v>
      </c>
      <c r="F52">
        <v>3</v>
      </c>
    </row>
    <row r="53" spans="2:6" x14ac:dyDescent="0.2">
      <c r="B53" s="2">
        <f t="shared" si="1"/>
        <v>50</v>
      </c>
      <c r="C53" s="9">
        <v>43341</v>
      </c>
      <c r="F53">
        <v>2</v>
      </c>
    </row>
    <row r="54" spans="2:6" x14ac:dyDescent="0.2">
      <c r="B54" s="2">
        <f t="shared" si="1"/>
        <v>51</v>
      </c>
      <c r="C54" s="9">
        <v>43342</v>
      </c>
      <c r="F54">
        <v>2</v>
      </c>
    </row>
    <row r="55" spans="2:6" x14ac:dyDescent="0.2">
      <c r="B55" s="2">
        <f t="shared" si="1"/>
        <v>52</v>
      </c>
      <c r="C55" s="9">
        <v>43343</v>
      </c>
      <c r="F55">
        <v>2</v>
      </c>
    </row>
    <row r="56" spans="2:6" x14ac:dyDescent="0.2">
      <c r="B56" s="2">
        <f t="shared" si="1"/>
        <v>53</v>
      </c>
      <c r="C56" s="9">
        <v>43344</v>
      </c>
      <c r="F56">
        <v>2</v>
      </c>
    </row>
    <row r="57" spans="2:6" x14ac:dyDescent="0.2">
      <c r="B57" s="2">
        <f t="shared" si="1"/>
        <v>54</v>
      </c>
      <c r="C57" s="9">
        <v>43346</v>
      </c>
      <c r="F57">
        <v>2</v>
      </c>
    </row>
    <row r="58" spans="2:6" x14ac:dyDescent="0.2">
      <c r="B58" s="2">
        <f t="shared" si="1"/>
        <v>55</v>
      </c>
      <c r="C58" s="9">
        <v>43347</v>
      </c>
      <c r="F58">
        <v>2</v>
      </c>
    </row>
    <row r="59" spans="2:6" x14ac:dyDescent="0.2">
      <c r="B59" s="2">
        <f t="shared" si="1"/>
        <v>56</v>
      </c>
      <c r="C59" s="9">
        <v>43348</v>
      </c>
      <c r="F59">
        <v>2</v>
      </c>
    </row>
    <row r="60" spans="2:6" x14ac:dyDescent="0.2">
      <c r="B60" s="2">
        <f t="shared" si="1"/>
        <v>57</v>
      </c>
      <c r="C60" s="9">
        <v>43349</v>
      </c>
      <c r="F60">
        <v>3</v>
      </c>
    </row>
    <row r="61" spans="2:6" x14ac:dyDescent="0.2">
      <c r="B61" s="2">
        <f t="shared" si="1"/>
        <v>58</v>
      </c>
      <c r="C61" s="9">
        <v>43350</v>
      </c>
      <c r="F61">
        <v>2</v>
      </c>
    </row>
    <row r="62" spans="2:6" x14ac:dyDescent="0.2">
      <c r="B62" s="2">
        <f t="shared" si="1"/>
        <v>59</v>
      </c>
      <c r="C62" s="9">
        <v>43351</v>
      </c>
      <c r="F62">
        <v>2</v>
      </c>
    </row>
    <row r="63" spans="2:6" x14ac:dyDescent="0.2">
      <c r="B63" s="2">
        <f t="shared" si="1"/>
        <v>60</v>
      </c>
      <c r="C63" s="9">
        <v>43353</v>
      </c>
      <c r="F63">
        <v>2</v>
      </c>
    </row>
    <row r="64" spans="2:6" x14ac:dyDescent="0.2">
      <c r="B64" s="2">
        <f t="shared" si="1"/>
        <v>61</v>
      </c>
      <c r="C64" s="9">
        <v>43354</v>
      </c>
      <c r="F64">
        <v>2</v>
      </c>
    </row>
    <row r="65" spans="2:6" x14ac:dyDescent="0.2">
      <c r="B65" s="2">
        <f t="shared" si="1"/>
        <v>62</v>
      </c>
      <c r="C65" s="9">
        <v>43355</v>
      </c>
      <c r="F65">
        <v>2</v>
      </c>
    </row>
    <row r="66" spans="2:6" x14ac:dyDescent="0.2">
      <c r="B66" s="2">
        <f t="shared" si="1"/>
        <v>63</v>
      </c>
      <c r="C66" s="9">
        <v>43356</v>
      </c>
      <c r="F66">
        <v>2</v>
      </c>
    </row>
    <row r="67" spans="2:6" x14ac:dyDescent="0.2">
      <c r="B67" s="2">
        <f t="shared" si="1"/>
        <v>64</v>
      </c>
      <c r="C67" s="9">
        <v>43357</v>
      </c>
      <c r="F67">
        <v>3</v>
      </c>
    </row>
    <row r="68" spans="2:6" x14ac:dyDescent="0.2">
      <c r="B68" s="2">
        <f t="shared" ref="B68:B83" si="2">ROW()-3</f>
        <v>65</v>
      </c>
      <c r="C68" s="9">
        <v>43358</v>
      </c>
      <c r="F68">
        <v>2</v>
      </c>
    </row>
    <row r="69" spans="2:6" x14ac:dyDescent="0.2">
      <c r="B69" s="2">
        <f t="shared" si="2"/>
        <v>66</v>
      </c>
      <c r="C69" s="9">
        <v>43359</v>
      </c>
      <c r="F69">
        <v>2</v>
      </c>
    </row>
    <row r="70" spans="2:6" x14ac:dyDescent="0.2">
      <c r="B70" s="2">
        <f t="shared" si="2"/>
        <v>67</v>
      </c>
      <c r="C70" s="9">
        <v>43360</v>
      </c>
      <c r="F70">
        <v>2</v>
      </c>
    </row>
    <row r="71" spans="2:6" x14ac:dyDescent="0.2">
      <c r="B71" s="2">
        <f t="shared" si="2"/>
        <v>68</v>
      </c>
      <c r="C71" s="9">
        <v>43361</v>
      </c>
      <c r="F71">
        <v>3</v>
      </c>
    </row>
    <row r="72" spans="2:6" x14ac:dyDescent="0.2">
      <c r="B72" s="2">
        <f t="shared" si="2"/>
        <v>69</v>
      </c>
      <c r="C72" s="9">
        <v>43362</v>
      </c>
      <c r="F72">
        <v>3</v>
      </c>
    </row>
    <row r="73" spans="2:6" x14ac:dyDescent="0.2">
      <c r="B73" s="2">
        <f t="shared" si="2"/>
        <v>70</v>
      </c>
      <c r="C73" s="9">
        <v>43363</v>
      </c>
      <c r="F73">
        <v>2</v>
      </c>
    </row>
    <row r="74" spans="2:6" x14ac:dyDescent="0.2">
      <c r="B74" s="2">
        <f t="shared" si="2"/>
        <v>71</v>
      </c>
      <c r="C74" s="9">
        <v>43364</v>
      </c>
      <c r="F74">
        <v>2</v>
      </c>
    </row>
    <row r="75" spans="2:6" x14ac:dyDescent="0.2">
      <c r="B75" s="2">
        <f t="shared" si="2"/>
        <v>72</v>
      </c>
      <c r="C75" s="9">
        <v>43365</v>
      </c>
      <c r="F75">
        <v>2</v>
      </c>
    </row>
    <row r="76" spans="2:6" x14ac:dyDescent="0.2">
      <c r="B76" s="2">
        <f t="shared" si="2"/>
        <v>73</v>
      </c>
      <c r="C76" s="9">
        <v>43366</v>
      </c>
      <c r="F76">
        <v>2</v>
      </c>
    </row>
    <row r="77" spans="2:6" x14ac:dyDescent="0.2">
      <c r="B77" s="2">
        <f t="shared" si="2"/>
        <v>74</v>
      </c>
      <c r="C77" s="9">
        <v>43367</v>
      </c>
      <c r="F77">
        <v>2</v>
      </c>
    </row>
    <row r="78" spans="2:6" x14ac:dyDescent="0.2">
      <c r="B78" s="2">
        <f t="shared" si="2"/>
        <v>75</v>
      </c>
      <c r="C78" s="9">
        <v>43368</v>
      </c>
      <c r="F78">
        <v>2</v>
      </c>
    </row>
    <row r="79" spans="2:6" x14ac:dyDescent="0.2">
      <c r="B79" s="2">
        <f t="shared" si="2"/>
        <v>76</v>
      </c>
      <c r="C79" s="9">
        <v>43369</v>
      </c>
      <c r="F79">
        <v>2</v>
      </c>
    </row>
    <row r="80" spans="2:6" x14ac:dyDescent="0.2">
      <c r="B80" s="2">
        <f t="shared" si="2"/>
        <v>77</v>
      </c>
      <c r="C80" s="9">
        <v>43370</v>
      </c>
      <c r="F80">
        <v>2</v>
      </c>
    </row>
    <row r="81" spans="2:6" x14ac:dyDescent="0.2">
      <c r="B81" s="2">
        <f t="shared" si="2"/>
        <v>78</v>
      </c>
      <c r="C81" s="9">
        <v>43371</v>
      </c>
      <c r="F81">
        <v>2</v>
      </c>
    </row>
    <row r="82" spans="2:6" x14ac:dyDescent="0.2">
      <c r="B82" s="2">
        <f t="shared" si="2"/>
        <v>79</v>
      </c>
      <c r="C82" s="9">
        <v>43372</v>
      </c>
      <c r="F82">
        <v>2</v>
      </c>
    </row>
    <row r="83" spans="2:6" x14ac:dyDescent="0.2">
      <c r="B83" s="2">
        <f t="shared" si="2"/>
        <v>80</v>
      </c>
      <c r="C83" s="9">
        <v>43373</v>
      </c>
      <c r="F83">
        <v>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31"/>
  <sheetViews>
    <sheetView showGridLines="0" topLeftCell="A10" workbookViewId="0">
      <selection activeCell="E17" sqref="E17"/>
    </sheetView>
  </sheetViews>
  <sheetFormatPr baseColWidth="10" defaultRowHeight="12.75" x14ac:dyDescent="0.2"/>
  <cols>
    <col min="1" max="1" width="1.7109375" customWidth="1"/>
    <col min="2" max="2" width="31.7109375" bestFit="1" customWidth="1"/>
    <col min="3" max="12" width="10.7109375" customWidth="1"/>
  </cols>
  <sheetData>
    <row r="1" spans="2:12" ht="15.75" x14ac:dyDescent="0.25">
      <c r="B1" s="11" t="s">
        <v>109</v>
      </c>
    </row>
    <row r="3" spans="2:12" x14ac:dyDescent="0.2">
      <c r="C3" t="s">
        <v>89</v>
      </c>
      <c r="K3" t="s">
        <v>91</v>
      </c>
      <c r="L3" t="s">
        <v>92</v>
      </c>
    </row>
    <row r="4" spans="2:12" x14ac:dyDescent="0.2">
      <c r="C4" s="1" t="s">
        <v>85</v>
      </c>
      <c r="E4" s="1" t="s">
        <v>86</v>
      </c>
      <c r="G4" s="1" t="s">
        <v>87</v>
      </c>
      <c r="I4" s="1" t="s">
        <v>88</v>
      </c>
    </row>
    <row r="5" spans="2:12" x14ac:dyDescent="0.2">
      <c r="C5" t="s">
        <v>90</v>
      </c>
      <c r="D5" t="s">
        <v>93</v>
      </c>
      <c r="E5" t="s">
        <v>90</v>
      </c>
      <c r="F5" t="s">
        <v>93</v>
      </c>
      <c r="G5" t="s">
        <v>90</v>
      </c>
      <c r="H5" t="s">
        <v>93</v>
      </c>
      <c r="I5" t="s">
        <v>90</v>
      </c>
      <c r="J5" t="s">
        <v>93</v>
      </c>
    </row>
    <row r="6" spans="2:12" x14ac:dyDescent="0.2">
      <c r="B6" t="s">
        <v>8</v>
      </c>
      <c r="C6" s="14">
        <v>302500</v>
      </c>
      <c r="D6" s="16">
        <v>79.60526315789474</v>
      </c>
      <c r="E6" s="14">
        <v>100000</v>
      </c>
      <c r="F6" s="16">
        <v>26.315789473684209</v>
      </c>
      <c r="G6" s="14">
        <v>478000</v>
      </c>
      <c r="H6" s="16">
        <v>125.78947368421052</v>
      </c>
      <c r="I6" s="14"/>
      <c r="J6" s="16"/>
      <c r="K6" s="14">
        <v>880500</v>
      </c>
      <c r="L6" s="16">
        <v>231.71052631578948</v>
      </c>
    </row>
    <row r="7" spans="2:12" x14ac:dyDescent="0.2">
      <c r="B7" t="s">
        <v>10</v>
      </c>
      <c r="C7" s="14">
        <v>149800</v>
      </c>
      <c r="D7" s="16">
        <v>39.421052631578945</v>
      </c>
      <c r="E7" s="14">
        <v>190300</v>
      </c>
      <c r="F7" s="16">
        <v>50.078947368421048</v>
      </c>
      <c r="G7" s="14">
        <v>10000</v>
      </c>
      <c r="H7" s="16">
        <v>2.6315789473684212</v>
      </c>
      <c r="I7" s="14">
        <v>27000</v>
      </c>
      <c r="J7" s="16">
        <v>7.1052631578947363</v>
      </c>
      <c r="K7" s="14">
        <v>377100</v>
      </c>
      <c r="L7" s="16">
        <v>99.236842105263165</v>
      </c>
    </row>
    <row r="8" spans="2:12" x14ac:dyDescent="0.2">
      <c r="B8" t="s">
        <v>58</v>
      </c>
      <c r="C8" s="14"/>
      <c r="D8" s="16"/>
      <c r="E8" s="14"/>
      <c r="F8" s="16"/>
      <c r="G8" s="14">
        <v>28000</v>
      </c>
      <c r="H8" s="16">
        <v>7.3684210526315788</v>
      </c>
      <c r="I8" s="14">
        <v>16400</v>
      </c>
      <c r="J8" s="16">
        <v>4.3157894736842106</v>
      </c>
      <c r="K8" s="14">
        <v>44400</v>
      </c>
      <c r="L8" s="16">
        <v>11.684210526315789</v>
      </c>
    </row>
    <row r="9" spans="2:12" x14ac:dyDescent="0.2">
      <c r="B9" t="s">
        <v>15</v>
      </c>
      <c r="C9" s="14">
        <v>9000</v>
      </c>
      <c r="D9" s="16">
        <v>2.3684210526315788</v>
      </c>
      <c r="E9" s="14">
        <v>72000</v>
      </c>
      <c r="F9" s="16">
        <v>18.947368421052634</v>
      </c>
      <c r="G9" s="14">
        <v>9000</v>
      </c>
      <c r="H9" s="16">
        <v>2.3684210526315788</v>
      </c>
      <c r="I9" s="14">
        <v>132000</v>
      </c>
      <c r="J9" s="16">
        <v>34.736842105263158</v>
      </c>
      <c r="K9" s="14">
        <v>222000</v>
      </c>
      <c r="L9" s="16">
        <v>58.421052631578945</v>
      </c>
    </row>
    <row r="10" spans="2:12" x14ac:dyDescent="0.2">
      <c r="B10" t="s">
        <v>3</v>
      </c>
      <c r="C10" s="14">
        <v>4000</v>
      </c>
      <c r="D10" s="16">
        <v>1.0526315789473684</v>
      </c>
      <c r="E10" s="14"/>
      <c r="F10" s="16"/>
      <c r="G10" s="14"/>
      <c r="H10" s="16"/>
      <c r="I10" s="14"/>
      <c r="J10" s="16"/>
      <c r="K10" s="14">
        <v>4000</v>
      </c>
      <c r="L10" s="16">
        <v>1.0526315789473684</v>
      </c>
    </row>
    <row r="11" spans="2:12" x14ac:dyDescent="0.2">
      <c r="B11" t="s">
        <v>17</v>
      </c>
      <c r="C11" s="14">
        <v>3000</v>
      </c>
      <c r="D11" s="16">
        <v>0.78947368421052633</v>
      </c>
      <c r="E11" s="14">
        <v>19000</v>
      </c>
      <c r="F11" s="16">
        <v>5</v>
      </c>
      <c r="G11" s="14">
        <v>1000</v>
      </c>
      <c r="H11" s="16">
        <v>0.26315789473684209</v>
      </c>
      <c r="I11" s="14">
        <v>1000</v>
      </c>
      <c r="J11" s="16">
        <v>0.26315789473684209</v>
      </c>
      <c r="K11" s="14">
        <v>24000</v>
      </c>
      <c r="L11" s="16">
        <v>6.3157894736842115</v>
      </c>
    </row>
    <row r="12" spans="2:12" x14ac:dyDescent="0.2">
      <c r="B12" t="s">
        <v>13</v>
      </c>
      <c r="C12" s="14">
        <v>42000</v>
      </c>
      <c r="D12" s="16">
        <v>11.05263157894737</v>
      </c>
      <c r="E12" s="14">
        <v>132200</v>
      </c>
      <c r="F12" s="16">
        <v>34.789473684210527</v>
      </c>
      <c r="G12" s="14">
        <v>15200</v>
      </c>
      <c r="H12" s="16">
        <v>4</v>
      </c>
      <c r="I12" s="14">
        <v>143700</v>
      </c>
      <c r="J12" s="16">
        <v>37.815789473684205</v>
      </c>
      <c r="K12" s="14">
        <v>333100</v>
      </c>
      <c r="L12" s="16">
        <v>87.65789473684211</v>
      </c>
    </row>
    <row r="13" spans="2:12" x14ac:dyDescent="0.2">
      <c r="B13" t="s">
        <v>5</v>
      </c>
      <c r="C13" s="14">
        <v>31500</v>
      </c>
      <c r="D13" s="16">
        <v>8.2894736842105274</v>
      </c>
      <c r="E13" s="14">
        <v>79000</v>
      </c>
      <c r="F13" s="16">
        <v>20.789473684210527</v>
      </c>
      <c r="G13" s="14">
        <v>78000</v>
      </c>
      <c r="H13" s="16">
        <v>20.526315789473685</v>
      </c>
      <c r="I13" s="14">
        <v>6000</v>
      </c>
      <c r="J13" s="16">
        <v>1.5789473684210527</v>
      </c>
      <c r="K13" s="14">
        <v>194500</v>
      </c>
      <c r="L13" s="16">
        <v>51.184210526315795</v>
      </c>
    </row>
    <row r="14" spans="2:12" x14ac:dyDescent="0.2">
      <c r="B14" s="7" t="s">
        <v>84</v>
      </c>
      <c r="C14" s="15">
        <v>541800</v>
      </c>
      <c r="D14" s="17">
        <v>142.57894736842104</v>
      </c>
      <c r="E14" s="15">
        <v>592500</v>
      </c>
      <c r="F14" s="17">
        <v>155.92105263157893</v>
      </c>
      <c r="G14" s="15">
        <v>619200</v>
      </c>
      <c r="H14" s="17">
        <v>162.94736842105266</v>
      </c>
      <c r="I14" s="15">
        <v>326100</v>
      </c>
      <c r="J14" s="17">
        <v>85.815789473684205</v>
      </c>
      <c r="K14" s="15">
        <v>2079600</v>
      </c>
      <c r="L14" s="17">
        <v>547.26315789473688</v>
      </c>
    </row>
    <row r="18" spans="2:10" ht="15.75" x14ac:dyDescent="0.25">
      <c r="B18" s="11" t="s">
        <v>110</v>
      </c>
    </row>
    <row r="20" spans="2:10" x14ac:dyDescent="0.2">
      <c r="C20" t="s">
        <v>89</v>
      </c>
    </row>
    <row r="21" spans="2:10" x14ac:dyDescent="0.2">
      <c r="C21" s="1" t="s">
        <v>85</v>
      </c>
      <c r="E21" s="1" t="s">
        <v>86</v>
      </c>
      <c r="G21" s="1" t="s">
        <v>87</v>
      </c>
      <c r="I21" s="1" t="s">
        <v>88</v>
      </c>
    </row>
    <row r="22" spans="2:10" x14ac:dyDescent="0.2">
      <c r="C22" t="s">
        <v>90</v>
      </c>
      <c r="D22" t="s">
        <v>93</v>
      </c>
      <c r="E22" t="s">
        <v>90</v>
      </c>
      <c r="F22" t="s">
        <v>93</v>
      </c>
      <c r="G22" t="s">
        <v>90</v>
      </c>
      <c r="H22" t="s">
        <v>93</v>
      </c>
      <c r="I22" t="s">
        <v>90</v>
      </c>
      <c r="J22" t="s">
        <v>93</v>
      </c>
    </row>
    <row r="23" spans="2:10" x14ac:dyDescent="0.2">
      <c r="B23" t="s">
        <v>8</v>
      </c>
      <c r="C23" s="14">
        <v>302500</v>
      </c>
      <c r="D23" s="16">
        <v>79.60526315789474</v>
      </c>
      <c r="E23" s="14">
        <v>100000</v>
      </c>
      <c r="F23" s="16">
        <v>26.315789473684209</v>
      </c>
      <c r="G23" s="14">
        <v>478000</v>
      </c>
      <c r="H23" s="16">
        <v>125.78947368421052</v>
      </c>
      <c r="I23" s="14"/>
      <c r="J23" s="16"/>
    </row>
    <row r="24" spans="2:10" x14ac:dyDescent="0.2">
      <c r="B24" t="s">
        <v>10</v>
      </c>
      <c r="C24" s="14">
        <v>149800</v>
      </c>
      <c r="D24" s="16">
        <v>39.421052631578945</v>
      </c>
      <c r="E24" s="14">
        <v>190300</v>
      </c>
      <c r="F24" s="16">
        <v>50.078947368421048</v>
      </c>
      <c r="G24" s="14">
        <v>10000</v>
      </c>
      <c r="H24" s="16">
        <v>2.6315789473684212</v>
      </c>
      <c r="I24" s="14">
        <v>27000</v>
      </c>
      <c r="J24" s="16">
        <v>7.1052631578947363</v>
      </c>
    </row>
    <row r="25" spans="2:10" x14ac:dyDescent="0.2">
      <c r="B25" t="s">
        <v>58</v>
      </c>
      <c r="C25" s="14"/>
      <c r="D25" s="16"/>
      <c r="E25" s="14"/>
      <c r="F25" s="16"/>
      <c r="G25" s="14">
        <v>28000</v>
      </c>
      <c r="H25" s="16">
        <v>7.3684210526315788</v>
      </c>
      <c r="I25" s="14">
        <v>16400</v>
      </c>
      <c r="J25" s="16">
        <v>4.3157894736842106</v>
      </c>
    </row>
    <row r="26" spans="2:10" x14ac:dyDescent="0.2">
      <c r="B26" t="s">
        <v>15</v>
      </c>
      <c r="C26" s="14">
        <v>9000</v>
      </c>
      <c r="D26" s="16">
        <v>2.3684210526315788</v>
      </c>
      <c r="E26" s="14">
        <v>72000</v>
      </c>
      <c r="F26" s="16">
        <v>18.947368421052634</v>
      </c>
      <c r="G26" s="14">
        <v>9000</v>
      </c>
      <c r="H26" s="16">
        <v>2.3684210526315788</v>
      </c>
      <c r="I26" s="14">
        <v>132000</v>
      </c>
      <c r="J26" s="16">
        <v>34.736842105263158</v>
      </c>
    </row>
    <row r="27" spans="2:10" x14ac:dyDescent="0.2">
      <c r="B27" t="s">
        <v>3</v>
      </c>
      <c r="C27" s="14">
        <v>4000</v>
      </c>
      <c r="D27" s="16">
        <v>1.0526315789473684</v>
      </c>
      <c r="E27" s="14"/>
      <c r="F27" s="16"/>
      <c r="G27" s="14"/>
      <c r="H27" s="16"/>
      <c r="I27" s="14"/>
      <c r="J27" s="16"/>
    </row>
    <row r="28" spans="2:10" x14ac:dyDescent="0.2">
      <c r="B28" t="s">
        <v>17</v>
      </c>
      <c r="C28" s="14">
        <v>3000</v>
      </c>
      <c r="D28" s="16">
        <v>0.78947368421052633</v>
      </c>
      <c r="E28" s="14">
        <v>19000</v>
      </c>
      <c r="F28" s="16">
        <v>5</v>
      </c>
      <c r="G28" s="14">
        <v>1000</v>
      </c>
      <c r="H28" s="16">
        <v>0.26315789473684209</v>
      </c>
      <c r="I28" s="14">
        <v>1000</v>
      </c>
      <c r="J28" s="16">
        <v>0.26315789473684209</v>
      </c>
    </row>
    <row r="29" spans="2:10" x14ac:dyDescent="0.2">
      <c r="B29" t="s">
        <v>13</v>
      </c>
      <c r="C29" s="14">
        <v>42000</v>
      </c>
      <c r="D29" s="16">
        <v>11.05263157894737</v>
      </c>
      <c r="E29" s="14">
        <v>132200</v>
      </c>
      <c r="F29" s="16">
        <v>34.789473684210527</v>
      </c>
      <c r="G29" s="14">
        <v>15200</v>
      </c>
      <c r="H29" s="16">
        <v>4</v>
      </c>
      <c r="I29" s="14">
        <v>143700</v>
      </c>
      <c r="J29" s="16">
        <v>37.815789473684205</v>
      </c>
    </row>
    <row r="30" spans="2:10" x14ac:dyDescent="0.2">
      <c r="B30" t="s">
        <v>5</v>
      </c>
      <c r="C30" s="14">
        <v>31500</v>
      </c>
      <c r="D30" s="16">
        <v>8.2894736842105274</v>
      </c>
      <c r="E30" s="14">
        <v>79000</v>
      </c>
      <c r="F30" s="16">
        <v>20.789473684210527</v>
      </c>
      <c r="G30" s="14">
        <v>78000</v>
      </c>
      <c r="H30" s="16">
        <v>20.526315789473685</v>
      </c>
      <c r="I30" s="14">
        <v>6000</v>
      </c>
      <c r="J30" s="16">
        <v>1.5789473684210527</v>
      </c>
    </row>
    <row r="31" spans="2:10" x14ac:dyDescent="0.2">
      <c r="B31" s="7" t="s">
        <v>84</v>
      </c>
      <c r="C31" s="15">
        <v>541800</v>
      </c>
      <c r="D31" s="17">
        <v>142.57894736842104</v>
      </c>
      <c r="E31" s="15">
        <v>592500</v>
      </c>
      <c r="F31" s="17">
        <v>155.92105263157893</v>
      </c>
      <c r="G31" s="15">
        <v>619200</v>
      </c>
      <c r="H31" s="17">
        <v>162.94736842105266</v>
      </c>
      <c r="I31" s="15">
        <v>326100</v>
      </c>
      <c r="J31" s="17">
        <v>85.815789473684205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8"/>
  <sheetViews>
    <sheetView showGridLines="0" zoomScaleNormal="100" workbookViewId="0">
      <selection activeCell="F8" sqref="F8"/>
    </sheetView>
  </sheetViews>
  <sheetFormatPr baseColWidth="10" defaultRowHeight="12.75" x14ac:dyDescent="0.2"/>
  <cols>
    <col min="1" max="1" width="1.7109375" customWidth="1"/>
  </cols>
  <sheetData>
    <row r="1" spans="2:7" ht="15.75" x14ac:dyDescent="0.25">
      <c r="B1" s="11" t="s">
        <v>122</v>
      </c>
    </row>
    <row r="3" spans="2:7" x14ac:dyDescent="0.2">
      <c r="C3" t="s">
        <v>89</v>
      </c>
      <c r="G3" t="s">
        <v>84</v>
      </c>
    </row>
    <row r="4" spans="2:7" x14ac:dyDescent="0.2">
      <c r="C4" s="9" t="s">
        <v>85</v>
      </c>
      <c r="D4" s="9" t="s">
        <v>86</v>
      </c>
      <c r="E4" s="9" t="s">
        <v>87</v>
      </c>
      <c r="F4" s="9" t="s">
        <v>88</v>
      </c>
    </row>
    <row r="5" spans="2:7" x14ac:dyDescent="0.2">
      <c r="B5" t="s">
        <v>120</v>
      </c>
      <c r="C5" s="12">
        <v>50</v>
      </c>
      <c r="D5" s="12">
        <v>50</v>
      </c>
      <c r="E5" s="12">
        <v>120</v>
      </c>
      <c r="F5" s="12"/>
      <c r="G5" s="12">
        <v>220</v>
      </c>
    </row>
    <row r="6" spans="2:7" x14ac:dyDescent="0.2">
      <c r="B6" t="s">
        <v>121</v>
      </c>
      <c r="C6" s="12"/>
      <c r="D6" s="12">
        <v>61.5</v>
      </c>
      <c r="E6" s="12">
        <v>59</v>
      </c>
      <c r="F6" s="12">
        <v>60</v>
      </c>
      <c r="G6" s="12">
        <v>180.5</v>
      </c>
    </row>
    <row r="8" spans="2:7" x14ac:dyDescent="0.2">
      <c r="B8" s="10" t="s">
        <v>125</v>
      </c>
      <c r="C8" s="13">
        <f>SUM($C5:C5)-SUM($C6:C6)</f>
        <v>50</v>
      </c>
      <c r="D8" s="13">
        <f>SUM($C5:D5)-SUM($C6:D6)</f>
        <v>38.5</v>
      </c>
      <c r="E8" s="13">
        <f>SUM($C5:E5)-SUM($C6:E6)</f>
        <v>99.5</v>
      </c>
      <c r="F8" s="13">
        <f>SUM($C5:F5)-SUM($C6:F6)</f>
        <v>39.5</v>
      </c>
      <c r="G8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7"/>
  <sheetViews>
    <sheetView showGridLines="0" workbookViewId="0">
      <selection activeCell="G10" sqref="G10"/>
    </sheetView>
  </sheetViews>
  <sheetFormatPr baseColWidth="10" defaultRowHeight="12.75" x14ac:dyDescent="0.2"/>
  <cols>
    <col min="1" max="1" width="1.7109375" customWidth="1"/>
    <col min="2" max="2" width="11.28515625" customWidth="1"/>
    <col min="3" max="3" width="4.5703125" customWidth="1"/>
    <col min="4" max="4" width="9.28515625" customWidth="1"/>
    <col min="5" max="5" width="8.28515625" customWidth="1"/>
    <col min="6" max="11" width="11.28515625" customWidth="1"/>
    <col min="12" max="12" width="10.28515625" customWidth="1"/>
  </cols>
  <sheetData>
    <row r="1" spans="2:5" ht="15.75" x14ac:dyDescent="0.25">
      <c r="B1" s="11" t="s">
        <v>131</v>
      </c>
    </row>
    <row r="3" spans="2:5" x14ac:dyDescent="0.2">
      <c r="D3" t="s">
        <v>90</v>
      </c>
      <c r="E3" t="s">
        <v>93</v>
      </c>
    </row>
    <row r="4" spans="2:5" x14ac:dyDescent="0.2">
      <c r="B4" t="s">
        <v>89</v>
      </c>
      <c r="C4" s="9" t="s">
        <v>85</v>
      </c>
      <c r="D4" s="14">
        <v>7500000</v>
      </c>
      <c r="E4" s="16">
        <v>1973.6842105263158</v>
      </c>
    </row>
    <row r="5" spans="2:5" x14ac:dyDescent="0.2">
      <c r="C5" s="9" t="s">
        <v>86</v>
      </c>
      <c r="D5" s="14">
        <v>6956200</v>
      </c>
      <c r="E5" s="16">
        <v>1830.578947368421</v>
      </c>
    </row>
    <row r="6" spans="2:5" x14ac:dyDescent="0.2">
      <c r="C6" s="9" t="s">
        <v>87</v>
      </c>
      <c r="D6" s="14">
        <v>6042200</v>
      </c>
      <c r="E6" s="16">
        <v>1590.0526315789473</v>
      </c>
    </row>
    <row r="7" spans="2:5" x14ac:dyDescent="0.2">
      <c r="C7" s="9" t="s">
        <v>88</v>
      </c>
      <c r="D7" s="14">
        <v>5716900</v>
      </c>
      <c r="E7" s="16">
        <v>1504.4473684210527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Paramètres</vt:lpstr>
      <vt:lpstr>Dépenses</vt:lpstr>
      <vt:lpstr>Koba</vt:lpstr>
      <vt:lpstr>TCDs Dépenses</vt:lpstr>
      <vt:lpstr>TCDs Koba</vt:lpstr>
      <vt:lpstr>TCD Budget</vt:lpstr>
      <vt:lpstr>d.catégories</vt:lpstr>
      <vt:lpstr>s.factures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2018-10-07T20:51:11Z</dcterms:created>
  <dcterms:modified xsi:type="dcterms:W3CDTF">2018-10-07T23:51:45Z</dcterms:modified>
</cp:coreProperties>
</file>