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Feuil1" sheetId="1" r:id="rId1"/>
    <sheet name="Feuil1 (2)" sheetId="4" r:id="rId2"/>
  </sheets>
  <calcPr calcId="162913" iterate="1"/>
  <pivotCaches>
    <pivotCache cacheId="0" r:id="rId3"/>
  </pivotCaches>
</workbook>
</file>

<file path=xl/calcChain.xml><?xml version="1.0" encoding="utf-8"?>
<calcChain xmlns="http://schemas.openxmlformats.org/spreadsheetml/2006/main">
  <c r="E16" i="4" l="1"/>
  <c r="F16" i="4"/>
  <c r="G16" i="4"/>
  <c r="H16" i="4"/>
  <c r="I16" i="4"/>
  <c r="J16" i="4"/>
  <c r="E16" i="1"/>
  <c r="F16" i="1"/>
  <c r="G16" i="1"/>
  <c r="H16" i="1"/>
  <c r="I16" i="1"/>
  <c r="J16" i="1"/>
  <c r="K16" i="1"/>
  <c r="J3" i="4"/>
  <c r="J4" i="4"/>
  <c r="J5" i="4"/>
  <c r="J6" i="4"/>
  <c r="J7" i="4"/>
  <c r="J8" i="4"/>
  <c r="J9" i="4"/>
  <c r="J10" i="4"/>
  <c r="J11" i="4"/>
  <c r="J12" i="4"/>
  <c r="J13" i="4"/>
  <c r="J14" i="4"/>
  <c r="J15" i="4"/>
  <c r="D16" i="4" l="1"/>
  <c r="C15" i="4"/>
  <c r="C14" i="4"/>
  <c r="C13" i="4"/>
  <c r="C12" i="4"/>
  <c r="C11" i="4"/>
  <c r="C10" i="4"/>
  <c r="C9" i="4"/>
  <c r="C8" i="4"/>
  <c r="C7" i="4"/>
  <c r="C6" i="4"/>
  <c r="C5" i="4"/>
  <c r="C4" i="4"/>
  <c r="C3" i="4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D16" i="1"/>
  <c r="C4" i="1"/>
  <c r="C5" i="1"/>
  <c r="C6" i="1"/>
  <c r="K6" i="1" s="1"/>
  <c r="C7" i="1"/>
  <c r="C8" i="1"/>
  <c r="C9" i="1"/>
  <c r="C10" i="1"/>
  <c r="C11" i="1"/>
  <c r="C12" i="1"/>
  <c r="K12" i="1" s="1"/>
  <c r="C13" i="1"/>
  <c r="C14" i="1"/>
  <c r="K14" i="1" s="1"/>
  <c r="C15" i="1"/>
  <c r="C3" i="1"/>
  <c r="K3" i="1" s="1"/>
  <c r="K13" i="1" l="1"/>
  <c r="K9" i="1"/>
  <c r="K5" i="1"/>
  <c r="K8" i="1"/>
  <c r="K7" i="1"/>
  <c r="K4" i="1"/>
  <c r="K15" i="1"/>
  <c r="K11" i="1"/>
  <c r="K10" i="1"/>
</calcChain>
</file>

<file path=xl/sharedStrings.xml><?xml version="1.0" encoding="utf-8"?>
<sst xmlns="http://schemas.openxmlformats.org/spreadsheetml/2006/main" count="24" uniqueCount="12">
  <si>
    <t>Date</t>
  </si>
  <si>
    <t>Picard</t>
  </si>
  <si>
    <t>Boucherie 
Espagne</t>
  </si>
  <si>
    <t>Semaine</t>
  </si>
  <si>
    <t>Total</t>
  </si>
  <si>
    <t>Supermarché Espagne</t>
  </si>
  <si>
    <t>Marché Argelès</t>
  </si>
  <si>
    <t>Intermarché Argelès</t>
  </si>
  <si>
    <t>LIDL Argelès</t>
  </si>
  <si>
    <t>Total Semaine</t>
  </si>
  <si>
    <t>Total général</t>
  </si>
  <si>
    <t>Σ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</si>
</sst>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44" fontId="0" fillId="0" borderId="0" xfId="1" applyNumberFormat="1" applyFont="1"/>
    <xf numFmtId="44" fontId="1" fillId="0" borderId="0" xfId="0" applyNumberFormat="1" applyFont="1"/>
    <xf numFmtId="8" fontId="0" fillId="0" borderId="0" xfId="0" applyNumberFormat="1"/>
    <xf numFmtId="0" fontId="0" fillId="0" borderId="0" xfId="0" pivotButton="1" applyAlignment="1">
      <alignment vertical="top" wrapText="1"/>
    </xf>
  </cellXfs>
  <cellStyles count="2">
    <cellStyle name="Monétaire" xfId="1" builtinId="4"/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alignment horizontal="general" vertical="top" textRotation="0" wrapText="1" indent="0" justifyLastLine="0" shrinkToFit="0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73.963899305556" createdVersion="6" refreshedVersion="6" minRefreshableVersion="3" recordCount="13">
  <cacheSource type="worksheet">
    <worksheetSource name="Tableau13"/>
  </cacheSource>
  <cacheFields count="9">
    <cacheField name="Date" numFmtId="14">
      <sharedItems containsSemiMixedTypes="0" containsNonDate="0" containsDate="1" containsString="0" minDate="2002-10-24T00:00:00" maxDate="2018-11-11T00:00:00"/>
    </cacheField>
    <cacheField name="Semaine" numFmtId="0">
      <sharedItems containsSemiMixedTypes="0" containsString="0" containsNumber="1" containsInteger="1" minValue="41" maxValue="45" count="5">
        <n v="41"/>
        <n v="42"/>
        <n v="43"/>
        <n v="44"/>
        <n v="45"/>
      </sharedItems>
    </cacheField>
    <cacheField name="Intermarché Argelès" numFmtId="44">
      <sharedItems containsString="0" containsBlank="1" containsNumber="1" minValue="23.43" maxValue="93"/>
    </cacheField>
    <cacheField name="LIDL Argelès" numFmtId="44">
      <sharedItems containsString="0" containsBlank="1" containsNumber="1" minValue="8.5" maxValue="52.32"/>
    </cacheField>
    <cacheField name="Picard" numFmtId="44">
      <sharedItems containsString="0" containsBlank="1" containsNumber="1" minValue="24.75" maxValue="24.75"/>
    </cacheField>
    <cacheField name="Marché Argelès" numFmtId="44">
      <sharedItems containsString="0" containsBlank="1" containsNumber="1" minValue="13.43" maxValue="49.1"/>
    </cacheField>
    <cacheField name="Boucherie _x000a_Espagne" numFmtId="44">
      <sharedItems containsNonDate="0" containsString="0" containsBlank="1"/>
    </cacheField>
    <cacheField name="Supermarché Espagne" numFmtId="44">
      <sharedItems containsNonDate="0" containsString="0" containsBlank="1"/>
    </cacheField>
    <cacheField name="Total" numFmtId="44">
      <sharedItems containsSemiMixedTypes="0" containsString="0" containsNumber="1" minValue="13.43" maxValue="128.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d v="2018-10-12T00:00:00"/>
    <x v="0"/>
    <n v="26.82"/>
    <n v="52.32"/>
    <m/>
    <n v="49.1"/>
    <m/>
    <m/>
    <n v="128.24"/>
  </r>
  <r>
    <d v="2018-10-17T00:00:00"/>
    <x v="1"/>
    <m/>
    <m/>
    <m/>
    <n v="13.43"/>
    <m/>
    <m/>
    <n v="13.43"/>
  </r>
  <r>
    <d v="2018-10-19T00:00:00"/>
    <x v="1"/>
    <m/>
    <n v="22.11"/>
    <m/>
    <m/>
    <m/>
    <m/>
    <n v="22.11"/>
  </r>
  <r>
    <d v="2018-10-20T00:00:00"/>
    <x v="1"/>
    <m/>
    <m/>
    <m/>
    <n v="24.62"/>
    <m/>
    <m/>
    <n v="24.62"/>
  </r>
  <r>
    <d v="2018-10-22T00:00:00"/>
    <x v="2"/>
    <m/>
    <n v="52.07"/>
    <n v="24.75"/>
    <m/>
    <m/>
    <m/>
    <n v="76.819999999999993"/>
  </r>
  <r>
    <d v="2002-10-24T00:00:00"/>
    <x v="2"/>
    <m/>
    <m/>
    <m/>
    <n v="29.4"/>
    <m/>
    <m/>
    <n v="29.4"/>
  </r>
  <r>
    <d v="2018-10-25T00:00:00"/>
    <x v="2"/>
    <n v="93"/>
    <m/>
    <m/>
    <m/>
    <m/>
    <m/>
    <n v="93"/>
  </r>
  <r>
    <d v="2018-10-31T00:00:00"/>
    <x v="3"/>
    <n v="23.43"/>
    <m/>
    <m/>
    <n v="15.78"/>
    <m/>
    <m/>
    <n v="39.21"/>
  </r>
  <r>
    <d v="2018-11-02T00:00:00"/>
    <x v="3"/>
    <m/>
    <n v="22.35"/>
    <m/>
    <m/>
    <m/>
    <m/>
    <n v="22.35"/>
  </r>
  <r>
    <d v="2018-11-03T00:00:00"/>
    <x v="3"/>
    <m/>
    <m/>
    <m/>
    <n v="35.54"/>
    <m/>
    <m/>
    <n v="35.54"/>
  </r>
  <r>
    <d v="2018-11-07T00:00:00"/>
    <x v="4"/>
    <n v="23.89"/>
    <n v="8.5"/>
    <m/>
    <m/>
    <m/>
    <m/>
    <n v="32.39"/>
  </r>
  <r>
    <d v="2018-11-08T00:00:00"/>
    <x v="4"/>
    <m/>
    <n v="39.25"/>
    <m/>
    <m/>
    <m/>
    <m/>
    <n v="39.25"/>
  </r>
  <r>
    <d v="2018-11-10T00:00:00"/>
    <x v="4"/>
    <m/>
    <m/>
    <m/>
    <n v="26.58"/>
    <m/>
    <m/>
    <n v="26.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M2:N8" firstHeaderRow="1" firstDataRow="1" firstDataCol="1"/>
  <pivotFields count="9">
    <pivotField compact="0" numFmtId="14" outline="0" showAll="0"/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44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Σ Total" fld="8" baseField="1" baseItem="0" numFmtId="8"/>
  </dataFields>
  <formats count="3">
    <format dxfId="18">
      <pivotArea field="1" type="button" dataOnly="0" labelOnly="1" outline="0" axis="axisRow" fieldPosition="0"/>
    </format>
    <format dxfId="17">
      <pivotArea dataOnly="0" labelOnly="1" outline="0" axis="axisValues" fieldPosition="0"/>
    </format>
    <format dxfId="16">
      <pivotArea dataOnly="0" labelOnly="1" outline="0" axis="axisValues" fieldPosition="0"/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K16" totalsRowCount="1" headerRowDxfId="36">
  <autoFilter ref="B2:K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Date" totalsRowLabel="Total" dataDxfId="35"/>
    <tableColumn id="2" name="Semaine">
      <calculatedColumnFormula>_xlfn.ISOWEEKNUM(B3)</calculatedColumnFormula>
    </tableColumn>
    <tableColumn id="3" name="Intermarché Argelès" totalsRowFunction="sum" dataDxfId="34" totalsRowDxfId="33" dataCellStyle="Monétaire"/>
    <tableColumn id="4" name="LIDL Argelès" totalsRowFunction="sum" dataDxfId="32" totalsRowDxfId="31" dataCellStyle="Monétaire"/>
    <tableColumn id="5" name="Picard" totalsRowFunction="sum" dataDxfId="30" totalsRowDxfId="29" dataCellStyle="Monétaire"/>
    <tableColumn id="6" name="Marché Argelès" totalsRowFunction="sum" dataDxfId="28" totalsRowDxfId="27" dataCellStyle="Monétaire"/>
    <tableColumn id="7" name="Boucherie _x000a_Espagne" totalsRowFunction="sum" dataDxfId="26" totalsRowDxfId="25" dataCellStyle="Monétaire"/>
    <tableColumn id="8" name="Supermarché Espagne" totalsRowFunction="sum" dataDxfId="24" totalsRowDxfId="23" dataCellStyle="Monétaire"/>
    <tableColumn id="9" name="Total" totalsRowFunction="sum" dataDxfId="22" totalsRowDxfId="21" dataCellStyle="Monétaire">
      <calculatedColumnFormula>SUM(Tableau1[[#This Row],[Intermarché Argelès]:[Supermarché Espagne]])</calculatedColumnFormula>
    </tableColumn>
    <tableColumn id="10" name="Total Semaine" totalsRowFunction="sum" dataDxfId="20" totalsRowDxfId="19" dataCellStyle="Monétaire">
      <calculatedColumnFormula>IF(Tableau1[[#This Row],[Date]]="",0,IF(COUNTIF(C$3:C3,C3)=1,SUMIF(Tableau1[Semaine],Tableau1[[#This Row],[Semaine]],Tableau1[Total]),0))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J16" totalsRowCount="1" headerRowDxfId="15">
  <autoFilter ref="B2:J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Date" totalsRowLabel="Total" dataDxfId="14"/>
    <tableColumn id="2" name="Semaine">
      <calculatedColumnFormula>_xlfn.ISOWEEKNUM(B3)</calculatedColumnFormula>
    </tableColumn>
    <tableColumn id="3" name="Intermarché Argelès" totalsRowFunction="sum" dataDxfId="13" totalsRowDxfId="12" dataCellStyle="Monétaire"/>
    <tableColumn id="4" name="LIDL Argelès" totalsRowFunction="sum" dataDxfId="11" totalsRowDxfId="10" dataCellStyle="Monétaire"/>
    <tableColumn id="5" name="Picard" totalsRowFunction="sum" dataDxfId="9" totalsRowDxfId="8" dataCellStyle="Monétaire"/>
    <tableColumn id="6" name="Marché Argelès" totalsRowFunction="sum" dataDxfId="7" totalsRowDxfId="6" dataCellStyle="Monétaire"/>
    <tableColumn id="7" name="Boucherie _x000a_Espagne" totalsRowFunction="sum" dataDxfId="5" totalsRowDxfId="4" dataCellStyle="Monétaire"/>
    <tableColumn id="8" name="Supermarché Espagne" totalsRowFunction="sum" dataDxfId="3" totalsRowDxfId="2" dataCellStyle="Monétaire"/>
    <tableColumn id="9" name="Total" totalsRowFunction="sum" dataDxfId="1" totalsRowDxfId="0" dataCellStyle="Monétaire">
      <calculatedColumnFormula>SUM(Tableau13[[#This Row],[Intermarché Argelès]:[Supermarché Espagne]])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showGridLines="0" zoomScaleNormal="100" workbookViewId="0">
      <selection activeCell="D29" sqref="D28:D29"/>
    </sheetView>
  </sheetViews>
  <sheetFormatPr baseColWidth="10" defaultColWidth="11.42578125" defaultRowHeight="15" x14ac:dyDescent="0.25"/>
  <cols>
    <col min="1" max="1" width="1.7109375" customWidth="1"/>
    <col min="2" max="2" width="11.5703125" bestFit="1" customWidth="1"/>
    <col min="3" max="3" width="11.140625" bestFit="1" customWidth="1"/>
    <col min="4" max="4" width="13.5703125" customWidth="1"/>
    <col min="5" max="5" width="10.42578125" customWidth="1"/>
    <col min="6" max="6" width="8.85546875" customWidth="1"/>
    <col min="7" max="7" width="12.140625" customWidth="1"/>
    <col min="8" max="8" width="10.140625" bestFit="1" customWidth="1"/>
    <col min="9" max="9" width="13.85546875" customWidth="1"/>
    <col min="10" max="10" width="10" bestFit="1" customWidth="1"/>
    <col min="11" max="11" width="15.42578125" customWidth="1"/>
  </cols>
  <sheetData>
    <row r="2" spans="2:11" ht="30" x14ac:dyDescent="0.25">
      <c r="B2" s="2" t="s">
        <v>0</v>
      </c>
      <c r="C2" s="2" t="s">
        <v>3</v>
      </c>
      <c r="D2" s="2" t="s">
        <v>7</v>
      </c>
      <c r="E2" s="2" t="s">
        <v>8</v>
      </c>
      <c r="F2" s="2" t="s">
        <v>1</v>
      </c>
      <c r="G2" s="2" t="s">
        <v>6</v>
      </c>
      <c r="H2" s="2" t="s">
        <v>2</v>
      </c>
      <c r="I2" s="2" t="s">
        <v>5</v>
      </c>
      <c r="J2" s="2" t="s">
        <v>4</v>
      </c>
      <c r="K2" s="2" t="s">
        <v>9</v>
      </c>
    </row>
    <row r="3" spans="2:11" x14ac:dyDescent="0.25">
      <c r="B3" s="1">
        <v>43385</v>
      </c>
      <c r="C3">
        <f>_xlfn.ISOWEEKNUM(B3)</f>
        <v>41</v>
      </c>
      <c r="D3" s="3">
        <v>26.82</v>
      </c>
      <c r="E3" s="3">
        <v>52.32</v>
      </c>
      <c r="F3" s="3"/>
      <c r="G3" s="3">
        <v>49.1</v>
      </c>
      <c r="H3" s="3"/>
      <c r="I3" s="3"/>
      <c r="J3" s="3">
        <f>SUM(Tableau1[[#This Row],[Intermarché Argelès]:[Supermarché Espagne]])</f>
        <v>128.24</v>
      </c>
      <c r="K3" s="3">
        <f>IF(Tableau1[[#This Row],[Date]]="",0,IF(COUNTIF(C$3:C3,C3)=1,SUMIF(Tableau1[Semaine],Tableau1[[#This Row],[Semaine]],Tableau1[Total]),0))</f>
        <v>128.24</v>
      </c>
    </row>
    <row r="4" spans="2:11" x14ac:dyDescent="0.25">
      <c r="B4" s="1">
        <v>43390</v>
      </c>
      <c r="C4">
        <f t="shared" ref="C4:C15" si="0">_xlfn.ISOWEEKNUM(B4)</f>
        <v>42</v>
      </c>
      <c r="D4" s="3"/>
      <c r="E4" s="3"/>
      <c r="F4" s="3"/>
      <c r="G4" s="3">
        <v>13.43</v>
      </c>
      <c r="H4" s="3"/>
      <c r="I4" s="3"/>
      <c r="J4" s="3">
        <f>SUM(Tableau1[[#This Row],[Intermarché Argelès]:[Supermarché Espagne]])</f>
        <v>13.43</v>
      </c>
      <c r="K4" s="3">
        <f>IF(Tableau1[[#This Row],[Date]]="",0,IF(COUNTIF(C$3:C4,C4)=1,SUMIF(Tableau1[Semaine],Tableau1[[#This Row],[Semaine]],Tableau1[Total]),0))</f>
        <v>60.16</v>
      </c>
    </row>
    <row r="5" spans="2:11" x14ac:dyDescent="0.25">
      <c r="B5" s="1">
        <v>43392</v>
      </c>
      <c r="C5">
        <f t="shared" si="0"/>
        <v>42</v>
      </c>
      <c r="D5" s="3"/>
      <c r="E5" s="3">
        <v>22.11</v>
      </c>
      <c r="F5" s="3"/>
      <c r="G5" s="3"/>
      <c r="H5" s="3"/>
      <c r="I5" s="3"/>
      <c r="J5" s="3">
        <f>SUM(Tableau1[[#This Row],[Intermarché Argelès]:[Supermarché Espagne]])</f>
        <v>22.11</v>
      </c>
      <c r="K5" s="3">
        <f>IF(Tableau1[[#This Row],[Date]]="",0,IF(COUNTIF(C$3:C5,C5)=1,SUMIF(Tableau1[Semaine],Tableau1[[#This Row],[Semaine]],Tableau1[Total]),0))</f>
        <v>0</v>
      </c>
    </row>
    <row r="6" spans="2:11" x14ac:dyDescent="0.25">
      <c r="B6" s="1">
        <v>43393</v>
      </c>
      <c r="C6">
        <f t="shared" si="0"/>
        <v>42</v>
      </c>
      <c r="D6" s="3"/>
      <c r="E6" s="3"/>
      <c r="F6" s="3"/>
      <c r="G6" s="3">
        <v>24.62</v>
      </c>
      <c r="H6" s="3"/>
      <c r="I6" s="3"/>
      <c r="J6" s="3">
        <f>SUM(Tableau1[[#This Row],[Intermarché Argelès]:[Supermarché Espagne]])</f>
        <v>24.62</v>
      </c>
      <c r="K6" s="3">
        <f>IF(Tableau1[[#This Row],[Date]]="",0,IF(COUNTIF(C$3:C6,C6)=1,SUMIF(Tableau1[Semaine],Tableau1[[#This Row],[Semaine]],Tableau1[Total]),0))</f>
        <v>0</v>
      </c>
    </row>
    <row r="7" spans="2:11" x14ac:dyDescent="0.25">
      <c r="B7" s="1">
        <v>43395</v>
      </c>
      <c r="C7">
        <f t="shared" si="0"/>
        <v>43</v>
      </c>
      <c r="D7" s="3"/>
      <c r="E7" s="3">
        <v>52.07</v>
      </c>
      <c r="F7" s="3">
        <v>24.75</v>
      </c>
      <c r="G7" s="3"/>
      <c r="H7" s="3"/>
      <c r="I7" s="3"/>
      <c r="J7" s="3">
        <f>SUM(Tableau1[[#This Row],[Intermarché Argelès]:[Supermarché Espagne]])</f>
        <v>76.819999999999993</v>
      </c>
      <c r="K7" s="3">
        <f>IF(Tableau1[[#This Row],[Date]]="",0,IF(COUNTIF(C$3:C7,C7)=1,SUMIF(Tableau1[Semaine],Tableau1[[#This Row],[Semaine]],Tableau1[Total]),0))</f>
        <v>199.22</v>
      </c>
    </row>
    <row r="8" spans="2:11" x14ac:dyDescent="0.25">
      <c r="B8" s="1">
        <v>37553</v>
      </c>
      <c r="C8">
        <f t="shared" si="0"/>
        <v>43</v>
      </c>
      <c r="D8" s="3"/>
      <c r="E8" s="3"/>
      <c r="F8" s="3"/>
      <c r="G8" s="3">
        <v>29.4</v>
      </c>
      <c r="H8" s="3"/>
      <c r="I8" s="3"/>
      <c r="J8" s="3">
        <f>SUM(Tableau1[[#This Row],[Intermarché Argelès]:[Supermarché Espagne]])</f>
        <v>29.4</v>
      </c>
      <c r="K8" s="3">
        <f>IF(Tableau1[[#This Row],[Date]]="",0,IF(COUNTIF(C$3:C8,C8)=1,SUMIF(Tableau1[Semaine],Tableau1[[#This Row],[Semaine]],Tableau1[Total]),0))</f>
        <v>0</v>
      </c>
    </row>
    <row r="9" spans="2:11" x14ac:dyDescent="0.25">
      <c r="B9" s="1">
        <v>43398</v>
      </c>
      <c r="C9">
        <f t="shared" si="0"/>
        <v>43</v>
      </c>
      <c r="D9" s="3">
        <v>93</v>
      </c>
      <c r="E9" s="3"/>
      <c r="F9" s="3"/>
      <c r="G9" s="3"/>
      <c r="H9" s="3"/>
      <c r="I9" s="3"/>
      <c r="J9" s="3">
        <f>SUM(Tableau1[[#This Row],[Intermarché Argelès]:[Supermarché Espagne]])</f>
        <v>93</v>
      </c>
      <c r="K9" s="3">
        <f>IF(Tableau1[[#This Row],[Date]]="",0,IF(COUNTIF(C$3:C9,C9)=1,SUMIF(Tableau1[Semaine],Tableau1[[#This Row],[Semaine]],Tableau1[Total]),0))</f>
        <v>0</v>
      </c>
    </row>
    <row r="10" spans="2:11" x14ac:dyDescent="0.25">
      <c r="B10" s="1">
        <v>43404</v>
      </c>
      <c r="C10">
        <f t="shared" si="0"/>
        <v>44</v>
      </c>
      <c r="D10" s="3">
        <v>23.43</v>
      </c>
      <c r="E10" s="3"/>
      <c r="F10" s="3"/>
      <c r="G10" s="3">
        <v>15.78</v>
      </c>
      <c r="H10" s="3"/>
      <c r="I10" s="3"/>
      <c r="J10" s="3">
        <f>SUM(Tableau1[[#This Row],[Intermarché Argelès]:[Supermarché Espagne]])</f>
        <v>39.21</v>
      </c>
      <c r="K10" s="3">
        <f>IF(Tableau1[[#This Row],[Date]]="",0,IF(COUNTIF(C$3:C10,C10)=1,SUMIF(Tableau1[Semaine],Tableau1[[#This Row],[Semaine]],Tableau1[Total]),0))</f>
        <v>97.1</v>
      </c>
    </row>
    <row r="11" spans="2:11" x14ac:dyDescent="0.25">
      <c r="B11" s="1">
        <v>43406</v>
      </c>
      <c r="C11">
        <f t="shared" si="0"/>
        <v>44</v>
      </c>
      <c r="D11" s="3"/>
      <c r="E11" s="3">
        <v>22.35</v>
      </c>
      <c r="F11" s="3"/>
      <c r="G11" s="3"/>
      <c r="H11" s="3"/>
      <c r="I11" s="3"/>
      <c r="J11" s="3">
        <f>SUM(Tableau1[[#This Row],[Intermarché Argelès]:[Supermarché Espagne]])</f>
        <v>22.35</v>
      </c>
      <c r="K11" s="3">
        <f>IF(Tableau1[[#This Row],[Date]]="",0,IF(COUNTIF(C$3:C11,C11)=1,SUMIF(Tableau1[Semaine],Tableau1[[#This Row],[Semaine]],Tableau1[Total]),0))</f>
        <v>0</v>
      </c>
    </row>
    <row r="12" spans="2:11" x14ac:dyDescent="0.25">
      <c r="B12" s="1">
        <v>43407</v>
      </c>
      <c r="C12">
        <f t="shared" si="0"/>
        <v>44</v>
      </c>
      <c r="D12" s="3"/>
      <c r="E12" s="3"/>
      <c r="F12" s="3"/>
      <c r="G12" s="3">
        <v>35.54</v>
      </c>
      <c r="H12" s="3"/>
      <c r="I12" s="3"/>
      <c r="J12" s="3">
        <f>SUM(Tableau1[[#This Row],[Intermarché Argelès]:[Supermarché Espagne]])</f>
        <v>35.54</v>
      </c>
      <c r="K12" s="3">
        <f>IF(Tableau1[[#This Row],[Date]]="",0,IF(COUNTIF(C$3:C12,C12)=1,SUMIF(Tableau1[Semaine],Tableau1[[#This Row],[Semaine]],Tableau1[Total]),0))</f>
        <v>0</v>
      </c>
    </row>
    <row r="13" spans="2:11" x14ac:dyDescent="0.25">
      <c r="B13" s="1">
        <v>43411</v>
      </c>
      <c r="C13">
        <f t="shared" si="0"/>
        <v>45</v>
      </c>
      <c r="D13" s="3">
        <v>23.89</v>
      </c>
      <c r="E13" s="3">
        <v>8.5</v>
      </c>
      <c r="F13" s="3"/>
      <c r="G13" s="3"/>
      <c r="H13" s="3"/>
      <c r="I13" s="3"/>
      <c r="J13" s="3">
        <f>SUM(Tableau1[[#This Row],[Intermarché Argelès]:[Supermarché Espagne]])</f>
        <v>32.39</v>
      </c>
      <c r="K13" s="3">
        <f>IF(Tableau1[[#This Row],[Date]]="",0,IF(COUNTIF(C$3:C13,C13)=1,SUMIF(Tableau1[Semaine],Tableau1[[#This Row],[Semaine]],Tableau1[Total]),0))</f>
        <v>98.22</v>
      </c>
    </row>
    <row r="14" spans="2:11" x14ac:dyDescent="0.25">
      <c r="B14" s="1">
        <v>43412</v>
      </c>
      <c r="C14">
        <f t="shared" si="0"/>
        <v>45</v>
      </c>
      <c r="D14" s="3"/>
      <c r="E14" s="3">
        <v>39.25</v>
      </c>
      <c r="F14" s="3"/>
      <c r="G14" s="3"/>
      <c r="H14" s="3"/>
      <c r="I14" s="3"/>
      <c r="J14" s="3">
        <f>SUM(Tableau1[[#This Row],[Intermarché Argelès]:[Supermarché Espagne]])</f>
        <v>39.25</v>
      </c>
      <c r="K14" s="3">
        <f>IF(Tableau1[[#This Row],[Date]]="",0,IF(COUNTIF(C$3:C14,C14)=1,SUMIF(Tableau1[Semaine],Tableau1[[#This Row],[Semaine]],Tableau1[Total]),0))</f>
        <v>0</v>
      </c>
    </row>
    <row r="15" spans="2:11" x14ac:dyDescent="0.25">
      <c r="B15" s="1">
        <v>43414</v>
      </c>
      <c r="C15">
        <f t="shared" si="0"/>
        <v>45</v>
      </c>
      <c r="D15" s="3"/>
      <c r="E15" s="3"/>
      <c r="F15" s="3"/>
      <c r="G15" s="3">
        <v>26.58</v>
      </c>
      <c r="H15" s="3"/>
      <c r="I15" s="3"/>
      <c r="J15" s="3">
        <f>SUM(Tableau1[[#This Row],[Intermarché Argelès]:[Supermarché Espagne]])</f>
        <v>26.58</v>
      </c>
      <c r="K15" s="3">
        <f>IF(Tableau1[[#This Row],[Date]]="",0,IF(COUNTIF(C$3:C15,C15)=1,SUMIF(Tableau1[Semaine],Tableau1[[#This Row],[Semaine]],Tableau1[Total]),0))</f>
        <v>0</v>
      </c>
    </row>
    <row r="16" spans="2:11" x14ac:dyDescent="0.25">
      <c r="B16" t="s">
        <v>4</v>
      </c>
      <c r="D16" s="4">
        <f>SUBTOTAL(109,Tableau1[Intermarché Argelès])</f>
        <v>167.14</v>
      </c>
      <c r="E16" s="4">
        <f>SUBTOTAL(109,Tableau1[LIDL Argelès])</f>
        <v>196.6</v>
      </c>
      <c r="F16" s="4">
        <f>SUBTOTAL(109,Tableau1[Picard])</f>
        <v>24.75</v>
      </c>
      <c r="G16" s="4">
        <f>SUBTOTAL(109,Tableau1[Marché Argelès])</f>
        <v>194.45</v>
      </c>
      <c r="H16" s="4">
        <f>SUBTOTAL(109,Tableau1[Boucherie 
Espagne])</f>
        <v>0</v>
      </c>
      <c r="I16" s="4">
        <f>SUBTOTAL(109,Tableau1[Supermarché Espagne])</f>
        <v>0</v>
      </c>
      <c r="J16" s="4">
        <f>SUBTOTAL(109,Tableau1[Total])</f>
        <v>582.94000000000005</v>
      </c>
      <c r="K16" s="4">
        <f>SUBTOTAL(109,Tableau1[Total Semaine])</f>
        <v>582.94000000000005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6"/>
  <sheetViews>
    <sheetView showGridLines="0" tabSelected="1" zoomScaleNormal="100" workbookViewId="0">
      <selection activeCell="E24" sqref="E24"/>
    </sheetView>
  </sheetViews>
  <sheetFormatPr baseColWidth="10" defaultColWidth="11.42578125" defaultRowHeight="15" x14ac:dyDescent="0.25"/>
  <cols>
    <col min="1" max="1" width="1.7109375" customWidth="1"/>
    <col min="2" max="2" width="11.5703125" bestFit="1" customWidth="1"/>
    <col min="3" max="3" width="11.140625" bestFit="1" customWidth="1"/>
    <col min="4" max="4" width="13.5703125" customWidth="1"/>
    <col min="5" max="5" width="10.42578125" customWidth="1"/>
    <col min="6" max="6" width="8.85546875" customWidth="1"/>
    <col min="7" max="7" width="12.140625" customWidth="1"/>
    <col min="8" max="8" width="10.140625" bestFit="1" customWidth="1"/>
    <col min="9" max="9" width="13.85546875" customWidth="1"/>
    <col min="10" max="10" width="10" bestFit="1" customWidth="1"/>
    <col min="13" max="13" width="12.5703125" customWidth="1"/>
    <col min="14" max="14" width="11" customWidth="1"/>
  </cols>
  <sheetData>
    <row r="2" spans="2:14" ht="30" x14ac:dyDescent="0.25">
      <c r="B2" s="2" t="s">
        <v>0</v>
      </c>
      <c r="C2" s="2" t="s">
        <v>3</v>
      </c>
      <c r="D2" s="2" t="s">
        <v>7</v>
      </c>
      <c r="E2" s="2" t="s">
        <v>8</v>
      </c>
      <c r="F2" s="2" t="s">
        <v>1</v>
      </c>
      <c r="G2" s="2" t="s">
        <v>6</v>
      </c>
      <c r="H2" s="2" t="s">
        <v>2</v>
      </c>
      <c r="I2" s="2" t="s">
        <v>5</v>
      </c>
      <c r="J2" s="2" t="s">
        <v>4</v>
      </c>
      <c r="M2" s="6" t="s">
        <v>3</v>
      </c>
      <c r="N2" s="2" t="s">
        <v>11</v>
      </c>
    </row>
    <row r="3" spans="2:14" x14ac:dyDescent="0.25">
      <c r="B3" s="1">
        <v>43385</v>
      </c>
      <c r="C3">
        <f>_xlfn.ISOWEEKNUM(B3)</f>
        <v>41</v>
      </c>
      <c r="D3" s="3">
        <v>26.82</v>
      </c>
      <c r="E3" s="3">
        <v>52.32</v>
      </c>
      <c r="F3" s="3"/>
      <c r="G3" s="3">
        <v>49.1</v>
      </c>
      <c r="H3" s="3"/>
      <c r="I3" s="3"/>
      <c r="J3" s="3">
        <f>SUM(Tableau13[[#This Row],[Intermarché Argelès]:[Supermarché Espagne]])</f>
        <v>128.24</v>
      </c>
      <c r="M3">
        <v>41</v>
      </c>
      <c r="N3" s="5">
        <v>128.24</v>
      </c>
    </row>
    <row r="4" spans="2:14" x14ac:dyDescent="0.25">
      <c r="B4" s="1">
        <v>43390</v>
      </c>
      <c r="C4">
        <f t="shared" ref="C4:C15" si="0">_xlfn.ISOWEEKNUM(B4)</f>
        <v>42</v>
      </c>
      <c r="D4" s="3"/>
      <c r="E4" s="3"/>
      <c r="F4" s="3"/>
      <c r="G4" s="3">
        <v>13.43</v>
      </c>
      <c r="H4" s="3"/>
      <c r="I4" s="3"/>
      <c r="J4" s="3">
        <f>SUM(Tableau13[[#This Row],[Intermarché Argelès]:[Supermarché Espagne]])</f>
        <v>13.43</v>
      </c>
      <c r="M4">
        <v>42</v>
      </c>
      <c r="N4" s="5">
        <v>60.16</v>
      </c>
    </row>
    <row r="5" spans="2:14" x14ac:dyDescent="0.25">
      <c r="B5" s="1">
        <v>43392</v>
      </c>
      <c r="C5">
        <f t="shared" si="0"/>
        <v>42</v>
      </c>
      <c r="D5" s="3"/>
      <c r="E5" s="3">
        <v>22.11</v>
      </c>
      <c r="F5" s="3"/>
      <c r="G5" s="3"/>
      <c r="H5" s="3"/>
      <c r="I5" s="3"/>
      <c r="J5" s="3">
        <f>SUM(Tableau13[[#This Row],[Intermarché Argelès]:[Supermarché Espagne]])</f>
        <v>22.11</v>
      </c>
      <c r="M5">
        <v>43</v>
      </c>
      <c r="N5" s="5">
        <v>199.22</v>
      </c>
    </row>
    <row r="6" spans="2:14" x14ac:dyDescent="0.25">
      <c r="B6" s="1">
        <v>43393</v>
      </c>
      <c r="C6">
        <f t="shared" si="0"/>
        <v>42</v>
      </c>
      <c r="D6" s="3"/>
      <c r="E6" s="3"/>
      <c r="F6" s="3"/>
      <c r="G6" s="3">
        <v>24.62</v>
      </c>
      <c r="H6" s="3"/>
      <c r="I6" s="3"/>
      <c r="J6" s="3">
        <f>SUM(Tableau13[[#This Row],[Intermarché Argelès]:[Supermarché Espagne]])</f>
        <v>24.62</v>
      </c>
      <c r="M6">
        <v>44</v>
      </c>
      <c r="N6" s="5">
        <v>97.1</v>
      </c>
    </row>
    <row r="7" spans="2:14" x14ac:dyDescent="0.25">
      <c r="B7" s="1">
        <v>43395</v>
      </c>
      <c r="C7">
        <f t="shared" si="0"/>
        <v>43</v>
      </c>
      <c r="D7" s="3"/>
      <c r="E7" s="3">
        <v>52.07</v>
      </c>
      <c r="F7" s="3">
        <v>24.75</v>
      </c>
      <c r="G7" s="3"/>
      <c r="H7" s="3"/>
      <c r="I7" s="3"/>
      <c r="J7" s="3">
        <f>SUM(Tableau13[[#This Row],[Intermarché Argelès]:[Supermarché Espagne]])</f>
        <v>76.819999999999993</v>
      </c>
      <c r="M7">
        <v>45</v>
      </c>
      <c r="N7" s="5">
        <v>98.22</v>
      </c>
    </row>
    <row r="8" spans="2:14" x14ac:dyDescent="0.25">
      <c r="B8" s="1">
        <v>37553</v>
      </c>
      <c r="C8">
        <f t="shared" si="0"/>
        <v>43</v>
      </c>
      <c r="D8" s="3"/>
      <c r="E8" s="3"/>
      <c r="F8" s="3"/>
      <c r="G8" s="3">
        <v>29.4</v>
      </c>
      <c r="H8" s="3"/>
      <c r="I8" s="3"/>
      <c r="J8" s="3">
        <f>SUM(Tableau13[[#This Row],[Intermarché Argelès]:[Supermarché Espagne]])</f>
        <v>29.4</v>
      </c>
      <c r="M8" t="s">
        <v>10</v>
      </c>
      <c r="N8" s="5">
        <v>582.94000000000005</v>
      </c>
    </row>
    <row r="9" spans="2:14" x14ac:dyDescent="0.25">
      <c r="B9" s="1">
        <v>43398</v>
      </c>
      <c r="C9">
        <f t="shared" si="0"/>
        <v>43</v>
      </c>
      <c r="D9" s="3">
        <v>93</v>
      </c>
      <c r="E9" s="3"/>
      <c r="F9" s="3"/>
      <c r="G9" s="3"/>
      <c r="H9" s="3"/>
      <c r="I9" s="3"/>
      <c r="J9" s="3">
        <f>SUM(Tableau13[[#This Row],[Intermarché Argelès]:[Supermarché Espagne]])</f>
        <v>93</v>
      </c>
    </row>
    <row r="10" spans="2:14" x14ac:dyDescent="0.25">
      <c r="B10" s="1">
        <v>43404</v>
      </c>
      <c r="C10">
        <f t="shared" si="0"/>
        <v>44</v>
      </c>
      <c r="D10" s="3">
        <v>23.43</v>
      </c>
      <c r="E10" s="3"/>
      <c r="F10" s="3"/>
      <c r="G10" s="3">
        <v>15.78</v>
      </c>
      <c r="H10" s="3"/>
      <c r="I10" s="3"/>
      <c r="J10" s="3">
        <f>SUM(Tableau13[[#This Row],[Intermarché Argelès]:[Supermarché Espagne]])</f>
        <v>39.21</v>
      </c>
    </row>
    <row r="11" spans="2:14" x14ac:dyDescent="0.25">
      <c r="B11" s="1">
        <v>43406</v>
      </c>
      <c r="C11">
        <f t="shared" si="0"/>
        <v>44</v>
      </c>
      <c r="D11" s="3"/>
      <c r="E11" s="3">
        <v>22.35</v>
      </c>
      <c r="F11" s="3"/>
      <c r="G11" s="3"/>
      <c r="H11" s="3"/>
      <c r="I11" s="3"/>
      <c r="J11" s="3">
        <f>SUM(Tableau13[[#This Row],[Intermarché Argelès]:[Supermarché Espagne]])</f>
        <v>22.35</v>
      </c>
    </row>
    <row r="12" spans="2:14" x14ac:dyDescent="0.25">
      <c r="B12" s="1">
        <v>43407</v>
      </c>
      <c r="C12">
        <f t="shared" si="0"/>
        <v>44</v>
      </c>
      <c r="D12" s="3"/>
      <c r="E12" s="3"/>
      <c r="F12" s="3"/>
      <c r="G12" s="3">
        <v>35.54</v>
      </c>
      <c r="H12" s="3"/>
      <c r="I12" s="3"/>
      <c r="J12" s="3">
        <f>SUM(Tableau13[[#This Row],[Intermarché Argelès]:[Supermarché Espagne]])</f>
        <v>35.54</v>
      </c>
    </row>
    <row r="13" spans="2:14" x14ac:dyDescent="0.25">
      <c r="B13" s="1">
        <v>43411</v>
      </c>
      <c r="C13">
        <f t="shared" si="0"/>
        <v>45</v>
      </c>
      <c r="D13" s="3">
        <v>23.89</v>
      </c>
      <c r="E13" s="3">
        <v>8.5</v>
      </c>
      <c r="F13" s="3"/>
      <c r="G13" s="3"/>
      <c r="H13" s="3"/>
      <c r="I13" s="3"/>
      <c r="J13" s="3">
        <f>SUM(Tableau13[[#This Row],[Intermarché Argelès]:[Supermarché Espagne]])</f>
        <v>32.39</v>
      </c>
    </row>
    <row r="14" spans="2:14" x14ac:dyDescent="0.25">
      <c r="B14" s="1">
        <v>43412</v>
      </c>
      <c r="C14">
        <f t="shared" si="0"/>
        <v>45</v>
      </c>
      <c r="D14" s="3"/>
      <c r="E14" s="3">
        <v>39.25</v>
      </c>
      <c r="F14" s="3"/>
      <c r="G14" s="3"/>
      <c r="H14" s="3"/>
      <c r="I14" s="3"/>
      <c r="J14" s="3">
        <f>SUM(Tableau13[[#This Row],[Intermarché Argelès]:[Supermarché Espagne]])</f>
        <v>39.25</v>
      </c>
    </row>
    <row r="15" spans="2:14" x14ac:dyDescent="0.25">
      <c r="B15" s="1">
        <v>43414</v>
      </c>
      <c r="C15">
        <f t="shared" si="0"/>
        <v>45</v>
      </c>
      <c r="D15" s="3"/>
      <c r="E15" s="3"/>
      <c r="F15" s="3"/>
      <c r="G15" s="3">
        <v>26.58</v>
      </c>
      <c r="H15" s="3"/>
      <c r="I15" s="3"/>
      <c r="J15" s="3">
        <f>SUM(Tableau13[[#This Row],[Intermarché Argelès]:[Supermarché Espagne]])</f>
        <v>26.58</v>
      </c>
    </row>
    <row r="16" spans="2:14" x14ac:dyDescent="0.25">
      <c r="B16" t="s">
        <v>4</v>
      </c>
      <c r="D16" s="4">
        <f>SUBTOTAL(109,Tableau13[Intermarché Argelès])</f>
        <v>167.14</v>
      </c>
      <c r="E16" s="4">
        <f>SUBTOTAL(109,Tableau13[LIDL Argelès])</f>
        <v>196.6</v>
      </c>
      <c r="F16" s="4">
        <f>SUBTOTAL(109,Tableau13[Picard])</f>
        <v>24.75</v>
      </c>
      <c r="G16" s="4">
        <f>SUBTOTAL(109,Tableau13[Marché Argelès])</f>
        <v>194.45</v>
      </c>
      <c r="H16" s="4">
        <f>SUBTOTAL(109,Tableau13[Boucherie 
Espagne])</f>
        <v>0</v>
      </c>
      <c r="I16" s="4">
        <f>SUBTOTAL(109,Tableau13[Supermarché Espagne])</f>
        <v>0</v>
      </c>
      <c r="J16" s="4">
        <f>SUBTOTAL(109,Tableau13[Total])</f>
        <v>582.94000000000005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2018-10-13T12:34:18Z</dcterms:created>
  <dcterms:modified xsi:type="dcterms:W3CDTF">2019-01-08T22:11:13Z</dcterms:modified>
</cp:coreProperties>
</file>