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30" windowWidth="18675" windowHeight="11535"/>
  </bookViews>
  <sheets>
    <sheet name="Feuil1" sheetId="1" r:id="rId1"/>
    <sheet name="Jours fériés" sheetId="2" r:id="rId2"/>
  </sheets>
  <definedNames>
    <definedName name="Fériés">'Jours fériés'!$B$7:$Y$17</definedName>
    <definedName name="jours_mois">Feuil1!$G$16</definedName>
  </definedNames>
  <calcPr calcId="145621"/>
</workbook>
</file>

<file path=xl/calcChain.xml><?xml version="1.0" encoding="utf-8"?>
<calcChain xmlns="http://schemas.openxmlformats.org/spreadsheetml/2006/main">
  <c r="G16" i="1" l="1"/>
  <c r="M4" i="1"/>
  <c r="N4" i="1"/>
  <c r="O4" i="1"/>
  <c r="P4" i="1" s="1"/>
  <c r="Q4" i="1" s="1"/>
  <c r="M5" i="1"/>
  <c r="N5" i="1"/>
  <c r="O5" i="1"/>
  <c r="P5" i="1"/>
  <c r="Q5" i="1" s="1"/>
  <c r="M6" i="1"/>
  <c r="N6" i="1"/>
  <c r="O6" i="1"/>
  <c r="M7" i="1"/>
  <c r="N7" i="1"/>
  <c r="O7" i="1"/>
  <c r="P7" i="1" s="1"/>
  <c r="Q7" i="1" s="1"/>
  <c r="M8" i="1"/>
  <c r="N8" i="1"/>
  <c r="O8" i="1"/>
  <c r="M9" i="1"/>
  <c r="N9" i="1"/>
  <c r="O9" i="1"/>
  <c r="P9" i="1" s="1"/>
  <c r="Q9" i="1" s="1"/>
  <c r="M10" i="1"/>
  <c r="N10" i="1"/>
  <c r="O10" i="1"/>
  <c r="M11" i="1"/>
  <c r="N11" i="1"/>
  <c r="O11" i="1"/>
  <c r="M12" i="1"/>
  <c r="N12" i="1"/>
  <c r="O12" i="1"/>
  <c r="O3" i="1"/>
  <c r="N3" i="1"/>
  <c r="M3" i="1"/>
  <c r="P11" i="1" l="1"/>
  <c r="Q11" i="1" s="1"/>
  <c r="P10" i="1"/>
  <c r="Q10" i="1" s="1"/>
  <c r="P6" i="1"/>
  <c r="Q6" i="1" s="1"/>
  <c r="P12" i="1"/>
  <c r="Q12" i="1" s="1"/>
  <c r="P8" i="1"/>
  <c r="Q8" i="1" s="1"/>
  <c r="P3" i="1"/>
  <c r="Q3" i="1" s="1"/>
  <c r="I16" i="1"/>
  <c r="I11" i="1"/>
  <c r="I9" i="1"/>
  <c r="E11" i="1"/>
  <c r="E10" i="1"/>
  <c r="E9" i="1"/>
  <c r="E8" i="1"/>
  <c r="F9" i="1"/>
  <c r="F10" i="1"/>
  <c r="F8" i="1"/>
  <c r="F11" i="1"/>
  <c r="E3" i="1"/>
  <c r="E4" i="1"/>
  <c r="E5" i="1"/>
  <c r="E6" i="1"/>
  <c r="F4" i="1"/>
  <c r="F5" i="1"/>
  <c r="F6" i="1"/>
  <c r="F3" i="1"/>
  <c r="E7" i="1" l="1"/>
  <c r="E12" i="1" s="1"/>
  <c r="D11" i="1" l="1"/>
  <c r="D10" i="1"/>
  <c r="D9" i="1"/>
  <c r="D8" i="1"/>
  <c r="D6" i="1"/>
  <c r="D5" i="1"/>
  <c r="D4" i="1"/>
  <c r="D3" i="1"/>
  <c r="F7" i="1" l="1"/>
  <c r="B2" i="2"/>
  <c r="B4" i="2" s="1"/>
  <c r="C2" i="2"/>
  <c r="D7" i="1"/>
  <c r="B19" i="2" l="1"/>
  <c r="B15" i="2"/>
  <c r="B16" i="2"/>
  <c r="B13" i="2"/>
  <c r="B14" i="2"/>
  <c r="B10" i="2"/>
  <c r="B12" i="2"/>
  <c r="B7" i="2"/>
  <c r="B9" i="2"/>
  <c r="B5" i="2"/>
  <c r="C4" i="2"/>
  <c r="C7" i="2" l="1"/>
  <c r="C9" i="2"/>
  <c r="C13" i="2"/>
  <c r="C10" i="2"/>
  <c r="C14" i="2"/>
  <c r="C16" i="2"/>
  <c r="C12" i="2"/>
  <c r="C15" i="2"/>
  <c r="C19" i="2"/>
  <c r="B8" i="2"/>
  <c r="B11" i="2" s="1"/>
  <c r="B18" i="2"/>
  <c r="D4" i="2"/>
  <c r="C5" i="2"/>
  <c r="B17" i="2" l="1"/>
  <c r="C18" i="2"/>
  <c r="C8" i="2"/>
  <c r="D10" i="2"/>
  <c r="D12" i="2"/>
  <c r="D14" i="2"/>
  <c r="D7" i="2"/>
  <c r="D15" i="2"/>
  <c r="D19" i="2"/>
  <c r="D9" i="2"/>
  <c r="D13" i="2"/>
  <c r="D16" i="2"/>
  <c r="E4" i="2"/>
  <c r="D5" i="2"/>
  <c r="E7" i="2" l="1"/>
  <c r="E9" i="2"/>
  <c r="E13" i="2"/>
  <c r="E12" i="2"/>
  <c r="E16" i="2"/>
  <c r="E10" i="2"/>
  <c r="E14" i="2"/>
  <c r="E15" i="2"/>
  <c r="E19" i="2"/>
  <c r="C11" i="2"/>
  <c r="C17" i="2"/>
  <c r="D8" i="2"/>
  <c r="D18" i="2"/>
  <c r="F4" i="2"/>
  <c r="E5" i="2"/>
  <c r="E8" i="2" l="1"/>
  <c r="E18" i="2"/>
  <c r="F10" i="2"/>
  <c r="F12" i="2"/>
  <c r="F14" i="2"/>
  <c r="F9" i="2"/>
  <c r="F13" i="2"/>
  <c r="F15" i="2"/>
  <c r="F19" i="2"/>
  <c r="F7" i="2"/>
  <c r="F16" i="2"/>
  <c r="D11" i="2"/>
  <c r="D17" i="2"/>
  <c r="G4" i="2"/>
  <c r="F5" i="2"/>
  <c r="F8" i="2" l="1"/>
  <c r="F18" i="2"/>
  <c r="G7" i="2"/>
  <c r="G9" i="2"/>
  <c r="G13" i="2"/>
  <c r="G10" i="2"/>
  <c r="G14" i="2"/>
  <c r="G16" i="2"/>
  <c r="G12" i="2"/>
  <c r="G15" i="2"/>
  <c r="G19" i="2"/>
  <c r="E11" i="2"/>
  <c r="E17" i="2"/>
  <c r="H4" i="2"/>
  <c r="G5" i="2"/>
  <c r="G18" i="2" l="1"/>
  <c r="G8" i="2"/>
  <c r="H10" i="2"/>
  <c r="H12" i="2"/>
  <c r="H14" i="2"/>
  <c r="H7" i="2"/>
  <c r="H15" i="2"/>
  <c r="H19" i="2"/>
  <c r="H9" i="2"/>
  <c r="H13" i="2"/>
  <c r="H16" i="2"/>
  <c r="F17" i="2"/>
  <c r="F11" i="2"/>
  <c r="I4" i="2"/>
  <c r="H5" i="2"/>
  <c r="H8" i="2" l="1"/>
  <c r="H18" i="2"/>
  <c r="I7" i="2"/>
  <c r="I9" i="2"/>
  <c r="I13" i="2"/>
  <c r="I12" i="2"/>
  <c r="I16" i="2"/>
  <c r="I10" i="2"/>
  <c r="I14" i="2"/>
  <c r="I15" i="2"/>
  <c r="I19" i="2"/>
  <c r="G11" i="2"/>
  <c r="G17" i="2"/>
  <c r="J4" i="2"/>
  <c r="I5" i="2"/>
  <c r="I8" i="2" l="1"/>
  <c r="I18" i="2"/>
  <c r="J10" i="2"/>
  <c r="J12" i="2"/>
  <c r="J14" i="2"/>
  <c r="J9" i="2"/>
  <c r="J13" i="2"/>
  <c r="J15" i="2"/>
  <c r="J19" i="2"/>
  <c r="J7" i="2"/>
  <c r="J16" i="2"/>
  <c r="H11" i="2"/>
  <c r="H17" i="2"/>
  <c r="K4" i="2"/>
  <c r="J5" i="2"/>
  <c r="K7" i="2" l="1"/>
  <c r="K9" i="2"/>
  <c r="K13" i="2"/>
  <c r="K10" i="2"/>
  <c r="K14" i="2"/>
  <c r="K16" i="2"/>
  <c r="K12" i="2"/>
  <c r="K15" i="2"/>
  <c r="K19" i="2"/>
  <c r="J8" i="2"/>
  <c r="J18" i="2"/>
  <c r="I11" i="2"/>
  <c r="I17" i="2"/>
  <c r="L4" i="2"/>
  <c r="K5" i="2"/>
  <c r="L10" i="2" l="1"/>
  <c r="L12" i="2"/>
  <c r="L7" i="2"/>
  <c r="L15" i="2"/>
  <c r="L19" i="2"/>
  <c r="L9" i="2"/>
  <c r="L13" i="2"/>
  <c r="L14" i="2"/>
  <c r="L16" i="2"/>
  <c r="J17" i="2"/>
  <c r="J11" i="2"/>
  <c r="K18" i="2"/>
  <c r="K8" i="2"/>
  <c r="M4" i="2"/>
  <c r="L5" i="2"/>
  <c r="L8" i="2" l="1"/>
  <c r="L18" i="2"/>
  <c r="K11" i="2"/>
  <c r="K17" i="2"/>
  <c r="M7" i="2"/>
  <c r="M9" i="2"/>
  <c r="M13" i="2"/>
  <c r="M12" i="2"/>
  <c r="M14" i="2"/>
  <c r="M16" i="2"/>
  <c r="M10" i="2"/>
  <c r="M15" i="2"/>
  <c r="M19" i="2"/>
  <c r="N4" i="2"/>
  <c r="M5" i="2"/>
  <c r="N10" i="2" l="1"/>
  <c r="N12" i="2"/>
  <c r="N9" i="2"/>
  <c r="N13" i="2"/>
  <c r="N15" i="2"/>
  <c r="N19" i="2"/>
  <c r="N7" i="2"/>
  <c r="N14" i="2"/>
  <c r="N16" i="2"/>
  <c r="M8" i="2"/>
  <c r="M18" i="2"/>
  <c r="L11" i="2"/>
  <c r="L17" i="2"/>
  <c r="O4" i="2"/>
  <c r="N5" i="2"/>
  <c r="O7" i="2" l="1"/>
  <c r="O9" i="2"/>
  <c r="O13" i="2"/>
  <c r="O10" i="2"/>
  <c r="O14" i="2"/>
  <c r="O16" i="2"/>
  <c r="O12" i="2"/>
  <c r="O15" i="2"/>
  <c r="O19" i="2"/>
  <c r="M11" i="2"/>
  <c r="M17" i="2"/>
  <c r="N8" i="2"/>
  <c r="N18" i="2"/>
  <c r="O5" i="2"/>
  <c r="P4" i="2"/>
  <c r="O18" i="2" l="1"/>
  <c r="O8" i="2"/>
  <c r="N17" i="2"/>
  <c r="N11" i="2"/>
  <c r="P10" i="2"/>
  <c r="P12" i="2"/>
  <c r="P7" i="2"/>
  <c r="P15" i="2"/>
  <c r="P19" i="2"/>
  <c r="P9" i="2"/>
  <c r="P13" i="2"/>
  <c r="P14" i="2"/>
  <c r="P16" i="2"/>
  <c r="Q4" i="2"/>
  <c r="P5" i="2"/>
  <c r="Q7" i="2" l="1"/>
  <c r="Q9" i="2"/>
  <c r="Q13" i="2"/>
  <c r="Q12" i="2"/>
  <c r="Q14" i="2"/>
  <c r="Q16" i="2"/>
  <c r="Q10" i="2"/>
  <c r="Q15" i="2"/>
  <c r="Q19" i="2"/>
  <c r="O11" i="2"/>
  <c r="O17" i="2"/>
  <c r="P8" i="2"/>
  <c r="P18" i="2"/>
  <c r="R4" i="2"/>
  <c r="Q5" i="2"/>
  <c r="R10" i="2" l="1"/>
  <c r="R12" i="2"/>
  <c r="R9" i="2"/>
  <c r="R13" i="2"/>
  <c r="R15" i="2"/>
  <c r="R19" i="2"/>
  <c r="R7" i="2"/>
  <c r="R14" i="2"/>
  <c r="R16" i="2"/>
  <c r="P11" i="2"/>
  <c r="P17" i="2"/>
  <c r="Q8" i="2"/>
  <c r="Q18" i="2"/>
  <c r="S4" i="2"/>
  <c r="R5" i="2"/>
  <c r="R8" i="2" l="1"/>
  <c r="R18" i="2"/>
  <c r="S7" i="2"/>
  <c r="S9" i="2"/>
  <c r="S13" i="2"/>
  <c r="S10" i="2"/>
  <c r="S14" i="2"/>
  <c r="S16" i="2"/>
  <c r="S12" i="2"/>
  <c r="S15" i="2"/>
  <c r="S19" i="2"/>
  <c r="Q11" i="2"/>
  <c r="Q17" i="2"/>
  <c r="T4" i="2"/>
  <c r="S5" i="2"/>
  <c r="T10" i="2" l="1"/>
  <c r="T12" i="2"/>
  <c r="T7" i="2"/>
  <c r="T15" i="2"/>
  <c r="T19" i="2"/>
  <c r="T9" i="2"/>
  <c r="T13" i="2"/>
  <c r="T14" i="2"/>
  <c r="T16" i="2"/>
  <c r="S18" i="2"/>
  <c r="S8" i="2"/>
  <c r="R17" i="2"/>
  <c r="R11" i="2"/>
  <c r="U4" i="2"/>
  <c r="T5" i="2"/>
  <c r="T8" i="2" l="1"/>
  <c r="T18" i="2"/>
  <c r="S11" i="2"/>
  <c r="S17" i="2"/>
  <c r="U7" i="2"/>
  <c r="U9" i="2"/>
  <c r="U13" i="2"/>
  <c r="U12" i="2"/>
  <c r="U14" i="2"/>
  <c r="U16" i="2"/>
  <c r="U10" i="2"/>
  <c r="U15" i="2"/>
  <c r="U19" i="2"/>
  <c r="V4" i="2"/>
  <c r="U5" i="2"/>
  <c r="V10" i="2" l="1"/>
  <c r="V12" i="2"/>
  <c r="V9" i="2"/>
  <c r="V13" i="2"/>
  <c r="V15" i="2"/>
  <c r="V19" i="2"/>
  <c r="V7" i="2"/>
  <c r="V14" i="2"/>
  <c r="V16" i="2"/>
  <c r="U8" i="2"/>
  <c r="U18" i="2"/>
  <c r="T11" i="2"/>
  <c r="T17" i="2"/>
  <c r="W4" i="2"/>
  <c r="V5" i="2"/>
  <c r="W7" i="2" l="1"/>
  <c r="W9" i="2"/>
  <c r="W13" i="2"/>
  <c r="W10" i="2"/>
  <c r="W14" i="2"/>
  <c r="W16" i="2"/>
  <c r="W12" i="2"/>
  <c r="W15" i="2"/>
  <c r="W19" i="2"/>
  <c r="U11" i="2"/>
  <c r="U17" i="2"/>
  <c r="V8" i="2"/>
  <c r="V18" i="2"/>
  <c r="X4" i="2"/>
  <c r="W5" i="2"/>
  <c r="X10" i="2" l="1"/>
  <c r="X12" i="2"/>
  <c r="X7" i="2"/>
  <c r="X15" i="2"/>
  <c r="X19" i="2"/>
  <c r="X9" i="2"/>
  <c r="X13" i="2"/>
  <c r="X14" i="2"/>
  <c r="X16" i="2"/>
  <c r="V17" i="2"/>
  <c r="V11" i="2"/>
  <c r="W18" i="2"/>
  <c r="W8" i="2"/>
  <c r="Y4" i="2"/>
  <c r="X5" i="2"/>
  <c r="Y7" i="2" l="1"/>
  <c r="Y9" i="2"/>
  <c r="Y13" i="2"/>
  <c r="Y12" i="2"/>
  <c r="Y14" i="2"/>
  <c r="Y16" i="2"/>
  <c r="Y10" i="2"/>
  <c r="Y15" i="2"/>
  <c r="Y19" i="2"/>
  <c r="X8" i="2"/>
  <c r="X18" i="2"/>
  <c r="W11" i="2"/>
  <c r="W17" i="2"/>
  <c r="Y5" i="2"/>
  <c r="Y8" i="2" l="1"/>
  <c r="Y18" i="2"/>
  <c r="X11" i="2"/>
  <c r="X17" i="2"/>
  <c r="Y11" i="2" l="1"/>
  <c r="Y17" i="2"/>
  <c r="G7" i="1" l="1"/>
  <c r="H7" i="1" s="1"/>
  <c r="J7" i="1" s="1"/>
  <c r="G5" i="1"/>
  <c r="H5" i="1" s="1"/>
  <c r="J5" i="1" s="1"/>
  <c r="G11" i="1"/>
  <c r="H11" i="1" s="1"/>
  <c r="J11" i="1" s="1"/>
  <c r="G10" i="1"/>
  <c r="H10" i="1" s="1"/>
  <c r="J10" i="1" s="1"/>
  <c r="G4" i="1"/>
  <c r="H4" i="1" s="1"/>
  <c r="J4" i="1" s="1"/>
  <c r="G6" i="1"/>
  <c r="H6" i="1" s="1"/>
  <c r="J6" i="1" s="1"/>
  <c r="G9" i="1"/>
  <c r="H9" i="1" s="1"/>
  <c r="J9" i="1" s="1"/>
  <c r="G8" i="1"/>
  <c r="H8" i="1" s="1"/>
  <c r="J8" i="1" s="1"/>
  <c r="G3" i="1"/>
  <c r="H3" i="1" s="1"/>
  <c r="J3" i="1" s="1"/>
  <c r="J12" i="1" l="1"/>
  <c r="U3" i="1"/>
  <c r="T3" i="1"/>
  <c r="S3" i="1"/>
  <c r="U8" i="1"/>
  <c r="T8" i="1"/>
  <c r="S8" i="1"/>
  <c r="U6" i="1"/>
  <c r="T6" i="1"/>
  <c r="S6" i="1"/>
  <c r="U10" i="1"/>
  <c r="T10" i="1"/>
  <c r="S10" i="1"/>
  <c r="S5" i="1"/>
  <c r="U5" i="1"/>
  <c r="T5" i="1"/>
  <c r="S9" i="1"/>
  <c r="U9" i="1"/>
  <c r="T9" i="1"/>
  <c r="U4" i="1"/>
  <c r="T4" i="1"/>
  <c r="S4" i="1"/>
  <c r="S11" i="1"/>
  <c r="U11" i="1"/>
  <c r="T11" i="1"/>
  <c r="S7" i="1"/>
  <c r="U7" i="1"/>
  <c r="T7" i="1"/>
  <c r="K6" i="1"/>
  <c r="K5" i="1"/>
  <c r="K4" i="1"/>
  <c r="K7" i="1"/>
  <c r="K11" i="1"/>
  <c r="K8" i="1"/>
  <c r="K10" i="1"/>
  <c r="K9" i="1"/>
  <c r="K3" i="1"/>
  <c r="F12" i="1"/>
  <c r="U12" i="1" l="1"/>
  <c r="T12" i="1"/>
  <c r="S12" i="1"/>
  <c r="V3" i="1"/>
  <c r="W3" i="1" s="1"/>
  <c r="V8" i="1"/>
  <c r="W8" i="1" s="1"/>
  <c r="H12" i="1"/>
  <c r="I12" i="1" s="1"/>
  <c r="K12" i="1"/>
  <c r="G12" i="1"/>
  <c r="V10" i="1" l="1"/>
  <c r="W10" i="1" s="1"/>
  <c r="V6" i="1"/>
  <c r="W6" i="1" s="1"/>
  <c r="V5" i="1"/>
  <c r="W5" i="1" s="1"/>
  <c r="V4" i="1"/>
  <c r="W4" i="1" s="1"/>
  <c r="V7" i="1"/>
  <c r="W7" i="1" s="1"/>
  <c r="V11" i="1"/>
  <c r="W11" i="1" s="1"/>
  <c r="V9" i="1"/>
  <c r="W9" i="1" s="1"/>
  <c r="V12" i="1" l="1"/>
  <c r="W12" i="1" l="1"/>
  <c r="V16" i="1"/>
</calcChain>
</file>

<file path=xl/sharedStrings.xml><?xml version="1.0" encoding="utf-8"?>
<sst xmlns="http://schemas.openxmlformats.org/spreadsheetml/2006/main" count="45" uniqueCount="40">
  <si>
    <t>Durée de travail à Temps plein</t>
  </si>
  <si>
    <t>Durée de travail à Mi-Temps (ne prendre en compte que 50% de la durée exprimée en colonne D)</t>
  </si>
  <si>
    <t>Congé formation  (ne prendre en compte que 85% de la durée exprimée en colonne D)</t>
  </si>
  <si>
    <t>?</t>
  </si>
  <si>
    <t>Total Général Anné, Mois, jours</t>
  </si>
  <si>
    <t>Jours fériés</t>
  </si>
  <si>
    <t>Pâques</t>
  </si>
  <si>
    <t>Min</t>
  </si>
  <si>
    <t>Max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</si>
  <si>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</si>
  <si>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</si>
  <si>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</si>
  <si>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</si>
  <si>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</si>
  <si>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</si>
  <si>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</si>
  <si>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</si>
  <si>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</si>
  <si>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</si>
  <si>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</si>
  <si>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Vendredi saint</t>
  </si>
  <si>
    <t>Après Noël</t>
  </si>
  <si>
    <t>Années</t>
  </si>
  <si>
    <t>(*) jours week-end = samedi &amp; dimanche</t>
  </si>
  <si>
    <t>Total</t>
  </si>
  <si>
    <t>Jours week-end</t>
  </si>
  <si>
    <t>jours mois</t>
  </si>
  <si>
    <t>Année(s)</t>
  </si>
  <si>
    <t>Mois</t>
  </si>
  <si>
    <t>Jour(s)</t>
  </si>
  <si>
    <t>Vérification</t>
  </si>
  <si>
    <t>Heures_semaine</t>
  </si>
  <si>
    <t>Heures_jour</t>
  </si>
  <si>
    <t>Jours ouvrés hors jours fériés</t>
  </si>
  <si>
    <t>Jours ouvrés avec jours fériés</t>
  </si>
  <si>
    <t>Affectation</t>
  </si>
  <si>
    <t>Jours retenus</t>
  </si>
  <si>
    <t>Total heures</t>
  </si>
  <si>
    <r>
      <t xml:space="preserve">Total </t>
    </r>
    <r>
      <rPr>
        <b/>
        <sz val="11"/>
        <color theme="1"/>
        <rFont val="Calibri"/>
        <family val="2"/>
        <scheme val="minor"/>
      </rPr>
      <t>sans</t>
    </r>
    <r>
      <rPr>
        <sz val="11"/>
        <color theme="1"/>
        <rFont val="Calibri"/>
        <family val="2"/>
        <scheme val="minor"/>
      </rPr>
      <t xml:space="preserve"> jours fériés, week-ends et affectation</t>
    </r>
  </si>
  <si>
    <r>
      <t xml:space="preserve">Total </t>
    </r>
    <r>
      <rPr>
        <b/>
        <sz val="11"/>
        <color theme="1"/>
        <rFont val="Calibri"/>
        <family val="2"/>
        <scheme val="minor"/>
      </rPr>
      <t>avec</t>
    </r>
    <r>
      <rPr>
        <sz val="11"/>
        <color theme="1"/>
        <rFont val="Calibri"/>
        <family val="2"/>
        <scheme val="minor"/>
      </rPr>
      <t xml:space="preserve"> jours fériés, week-ends et affectation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</si>
</sst>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mmm"/>
    <numFmt numFmtId="165" formatCode="0.0%"/>
    <numFmt numFmtId="166" formatCode="#,##0&quot; h&quot;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2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0" applyNumberFormat="1"/>
    <xf numFmtId="14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4" fillId="0" borderId="0" xfId="0" applyFont="1" applyAlignment="1">
      <alignment horizontal="left" vertical="center"/>
    </xf>
    <xf numFmtId="3" fontId="0" fillId="0" borderId="0" xfId="0" applyNumberFormat="1" applyAlignment="1">
      <alignment vertical="center"/>
    </xf>
    <xf numFmtId="0" fontId="5" fillId="0" borderId="0" xfId="0" applyFont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2" fontId="6" fillId="0" borderId="0" xfId="0" applyNumberFormat="1" applyFont="1" applyAlignment="1">
      <alignment vertical="center"/>
    </xf>
    <xf numFmtId="1" fontId="0" fillId="0" borderId="0" xfId="0" applyNumberFormat="1" applyBorder="1" applyAlignment="1">
      <alignment vertical="center"/>
    </xf>
    <xf numFmtId="164" fontId="5" fillId="0" borderId="0" xfId="0" applyNumberFormat="1" applyFont="1"/>
    <xf numFmtId="165" fontId="0" fillId="0" borderId="0" xfId="1" applyNumberFormat="1" applyFont="1" applyAlignment="1">
      <alignment vertical="center"/>
    </xf>
    <xf numFmtId="3" fontId="0" fillId="4" borderId="0" xfId="0" applyNumberFormat="1" applyFill="1" applyAlignment="1">
      <alignment vertical="center"/>
    </xf>
    <xf numFmtId="1" fontId="7" fillId="4" borderId="0" xfId="0" applyNumberFormat="1" applyFont="1" applyFill="1" applyAlignment="1">
      <alignment vertical="center"/>
    </xf>
    <xf numFmtId="0" fontId="7" fillId="4" borderId="0" xfId="0" applyFont="1" applyFill="1" applyAlignment="1">
      <alignment vertical="center"/>
    </xf>
    <xf numFmtId="166" fontId="7" fillId="4" borderId="0" xfId="0" applyNumberFormat="1" applyFont="1" applyFill="1" applyAlignment="1">
      <alignment vertical="center"/>
    </xf>
    <xf numFmtId="3" fontId="7" fillId="4" borderId="0" xfId="1" applyNumberFormat="1" applyFont="1" applyFill="1" applyAlignment="1">
      <alignment vertical="center"/>
    </xf>
    <xf numFmtId="3" fontId="7" fillId="0" borderId="0" xfId="0" applyNumberFormat="1" applyFont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0" fillId="2" borderId="3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1" fontId="7" fillId="0" borderId="0" xfId="0" applyNumberFormat="1" applyFont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6"/>
  <sheetViews>
    <sheetView tabSelected="1" topLeftCell="I1" workbookViewId="0">
      <selection activeCell="U12" sqref="U12"/>
    </sheetView>
  </sheetViews>
  <sheetFormatPr baseColWidth="10" defaultRowHeight="15" x14ac:dyDescent="0.25"/>
  <cols>
    <col min="1" max="1" width="88.85546875" style="7" bestFit="1" customWidth="1"/>
    <col min="2" max="3" width="11.42578125" style="8"/>
    <col min="4" max="4" width="22" style="8" bestFit="1" customWidth="1"/>
    <col min="5" max="5" width="7.5703125" style="8" bestFit="1" customWidth="1"/>
    <col min="6" max="6" width="27.140625" style="14" bestFit="1" customWidth="1"/>
    <col min="7" max="7" width="11.140625" style="8" bestFit="1" customWidth="1"/>
    <col min="8" max="8" width="27.28515625" style="8" bestFit="1" customWidth="1"/>
    <col min="9" max="9" width="11" style="8" bestFit="1" customWidth="1"/>
    <col min="10" max="10" width="13.85546875" style="8" customWidth="1"/>
    <col min="11" max="11" width="15" style="8" bestFit="1" customWidth="1"/>
    <col min="12" max="12" width="15" style="8" customWidth="1"/>
    <col min="13" max="13" width="10" style="8" customWidth="1"/>
    <col min="14" max="15" width="6.7109375" style="8" customWidth="1"/>
    <col min="16" max="18" width="11.42578125" style="8"/>
    <col min="19" max="19" width="9.28515625" style="8" customWidth="1"/>
    <col min="20" max="20" width="5.28515625" style="8" bestFit="1" customWidth="1"/>
    <col min="21" max="21" width="7" style="8" bestFit="1" customWidth="1"/>
    <col min="22" max="22" width="11.42578125" style="8"/>
    <col min="23" max="23" width="4.5703125" style="8" bestFit="1" customWidth="1"/>
    <col min="24" max="16384" width="11.42578125" style="8"/>
  </cols>
  <sheetData>
    <row r="1" spans="1:23" x14ac:dyDescent="0.25">
      <c r="M1" s="8" t="s">
        <v>38</v>
      </c>
      <c r="S1" s="8" t="s">
        <v>39</v>
      </c>
    </row>
    <row r="2" spans="1:23" x14ac:dyDescent="0.25">
      <c r="E2" s="8" t="s">
        <v>24</v>
      </c>
      <c r="F2" s="14" t="s">
        <v>33</v>
      </c>
      <c r="G2" s="8" t="s">
        <v>5</v>
      </c>
      <c r="H2" s="8" t="s">
        <v>34</v>
      </c>
      <c r="I2" s="8" t="s">
        <v>35</v>
      </c>
      <c r="J2" s="8" t="s">
        <v>36</v>
      </c>
      <c r="K2" s="8" t="s">
        <v>25</v>
      </c>
      <c r="M2" s="8" t="s">
        <v>27</v>
      </c>
      <c r="N2" s="8" t="s">
        <v>28</v>
      </c>
      <c r="O2" s="8" t="s">
        <v>29</v>
      </c>
      <c r="P2" s="8" t="s">
        <v>30</v>
      </c>
      <c r="T2" s="8" t="s">
        <v>28</v>
      </c>
      <c r="U2" s="8" t="s">
        <v>29</v>
      </c>
      <c r="V2" s="8" t="s">
        <v>30</v>
      </c>
    </row>
    <row r="3" spans="1:23" x14ac:dyDescent="0.25">
      <c r="A3" s="38" t="s">
        <v>0</v>
      </c>
      <c r="B3" s="1">
        <v>32888</v>
      </c>
      <c r="C3" s="1">
        <v>36099</v>
      </c>
      <c r="D3" s="4" t="str">
        <f>DATEDIF(B3,C3,"y")&amp;IF(DATEDIF(B3,C3,"y")&gt;1," ans, "," an, ")&amp;DATEDIF(B3,C3,"ym") &amp;" mois et "&amp;DATEDIF(B3,C3,"md")&amp;IF(DATEDIF(
B3,C3,"md")&gt;1," jours"," jour")</f>
        <v>8 ans, 9 mois et 16 jours</v>
      </c>
      <c r="E3" s="16">
        <f>$C3-$B3</f>
        <v>3211</v>
      </c>
      <c r="F3" s="14">
        <f>NETWORKDAYS.INTL($B3,$C3,1)</f>
        <v>2295</v>
      </c>
      <c r="G3" s="14">
        <f t="shared" ref="G3:G11" si="0">F3-NETWORKDAYS.INTL($B3,$C3,1,Fériés)</f>
        <v>76</v>
      </c>
      <c r="H3" s="14">
        <f>F3-G3</f>
        <v>2219</v>
      </c>
      <c r="I3" s="25">
        <v>1</v>
      </c>
      <c r="J3" s="26">
        <f t="shared" ref="J3:J11" si="1">H3*I3</f>
        <v>2219</v>
      </c>
      <c r="K3" s="14">
        <f>E3-F3-G3</f>
        <v>840</v>
      </c>
      <c r="L3" s="14"/>
      <c r="M3" s="20">
        <f>INT($E3/365)</f>
        <v>8</v>
      </c>
      <c r="N3" s="20">
        <f>INT(MOD($E3,365)/(jours_mois))</f>
        <v>9</v>
      </c>
      <c r="O3" s="20">
        <f>MOD(MOD($E3,365)/(jours_mois),1)*(jours_mois)</f>
        <v>17.250000000000007</v>
      </c>
      <c r="P3" s="22">
        <f>M3*365+N3*(365/12)+O3</f>
        <v>3211</v>
      </c>
      <c r="Q3" s="21" t="b">
        <f t="shared" ref="Q3" si="2">P3=E3</f>
        <v>1</v>
      </c>
      <c r="R3" s="21"/>
      <c r="S3" s="20">
        <f>INT($J3/365)</f>
        <v>6</v>
      </c>
      <c r="T3" s="20">
        <f t="shared" ref="T3:T12" si="3">INT(MOD($J3,365)/(jours_mois))</f>
        <v>0</v>
      </c>
      <c r="U3" s="20">
        <f t="shared" ref="U3:U12" si="4">MOD(MOD($J3,365)/(jours_mois),1)*(jours_mois)</f>
        <v>29</v>
      </c>
      <c r="V3" s="22">
        <f>S3*365+T3*(365/12)+U3</f>
        <v>2219</v>
      </c>
      <c r="W3" s="21" t="b">
        <f t="shared" ref="W3:W12" si="5">V3=J3</f>
        <v>1</v>
      </c>
    </row>
    <row r="4" spans="1:23" x14ac:dyDescent="0.25">
      <c r="A4" s="39"/>
      <c r="B4" s="2">
        <v>36342</v>
      </c>
      <c r="C4" s="2">
        <v>36557</v>
      </c>
      <c r="D4" s="5" t="str">
        <f t="shared" ref="D4:D7" si="6">DATEDIF(B4,C4,"y")&amp;IF(DATEDIF(B4,C4,"y")&gt;1," ans, "," an, ")&amp;DATEDIF(B4,C4,"ym") &amp;" mois et "&amp;DATEDIF(B4,C4,"md")&amp;IF(DATEDIF(
B4,C4,"md")&gt;1," jours"," jour")</f>
        <v>0 an, 7 mois et 0 jour</v>
      </c>
      <c r="E4" s="16">
        <f t="shared" ref="E4:E7" si="7">$C4-$B4</f>
        <v>215</v>
      </c>
      <c r="F4" s="14">
        <f t="shared" ref="F4:F11" si="8">NETWORKDAYS.INTL($B4,$C4,1)</f>
        <v>154</v>
      </c>
      <c r="G4" s="14">
        <f t="shared" si="0"/>
        <v>3</v>
      </c>
      <c r="H4" s="14">
        <f t="shared" ref="H4:H11" si="9">F4-G4</f>
        <v>151</v>
      </c>
      <c r="I4" s="25">
        <v>1</v>
      </c>
      <c r="J4" s="26">
        <f t="shared" si="1"/>
        <v>151</v>
      </c>
      <c r="K4" s="14">
        <f t="shared" ref="K4:K11" si="10">E4-F4-G4</f>
        <v>58</v>
      </c>
      <c r="L4" s="14"/>
      <c r="M4" s="20">
        <f t="shared" ref="M4:M12" si="11">INT($E4/365)</f>
        <v>0</v>
      </c>
      <c r="N4" s="20">
        <f>INT(MOD($E4,365)/(jours_mois))</f>
        <v>7</v>
      </c>
      <c r="O4" s="20">
        <f>MOD(MOD($E4,365)/(jours_mois),1)*(jours_mois)</f>
        <v>2.0833333333333282</v>
      </c>
      <c r="P4" s="22">
        <f t="shared" ref="P4:P12" si="12">M4*365+N4*(365/12)+O4</f>
        <v>215</v>
      </c>
      <c r="Q4" s="21" t="b">
        <f t="shared" ref="Q4:Q12" si="13">P4=E4</f>
        <v>1</v>
      </c>
      <c r="S4" s="20">
        <f t="shared" ref="S4:S12" si="14">INT($J4/365)</f>
        <v>0</v>
      </c>
      <c r="T4" s="20">
        <f t="shared" si="3"/>
        <v>4</v>
      </c>
      <c r="U4" s="20">
        <f t="shared" si="4"/>
        <v>29.333333333333321</v>
      </c>
      <c r="V4" s="22">
        <f t="shared" ref="V4:V12" si="15">S4*365+T4*(365/12)+U4</f>
        <v>151</v>
      </c>
      <c r="W4" s="21" t="b">
        <f t="shared" si="5"/>
        <v>1</v>
      </c>
    </row>
    <row r="5" spans="1:23" x14ac:dyDescent="0.25">
      <c r="A5" s="39"/>
      <c r="B5" s="2">
        <v>36708</v>
      </c>
      <c r="C5" s="2">
        <v>36800</v>
      </c>
      <c r="D5" s="5" t="str">
        <f t="shared" si="6"/>
        <v>0 an, 3 mois et 0 jour</v>
      </c>
      <c r="E5" s="16">
        <f t="shared" si="7"/>
        <v>92</v>
      </c>
      <c r="F5" s="14">
        <f t="shared" si="8"/>
        <v>65</v>
      </c>
      <c r="G5" s="14">
        <f t="shared" si="0"/>
        <v>2</v>
      </c>
      <c r="H5" s="14">
        <f t="shared" si="9"/>
        <v>63</v>
      </c>
      <c r="I5" s="25">
        <v>1</v>
      </c>
      <c r="J5" s="26">
        <f t="shared" si="1"/>
        <v>63</v>
      </c>
      <c r="K5" s="14">
        <f t="shared" si="10"/>
        <v>25</v>
      </c>
      <c r="L5" s="14"/>
      <c r="M5" s="20">
        <f t="shared" si="11"/>
        <v>0</v>
      </c>
      <c r="N5" s="20">
        <f>INT(MOD($E5,365)/(jours_mois))</f>
        <v>3</v>
      </c>
      <c r="O5" s="20">
        <f>MOD(MOD($E5,365)/(jours_mois),1)*(jours_mois)</f>
        <v>0.75000000000000033</v>
      </c>
      <c r="P5" s="22">
        <f t="shared" si="12"/>
        <v>92</v>
      </c>
      <c r="Q5" s="21" t="b">
        <f t="shared" si="13"/>
        <v>1</v>
      </c>
      <c r="S5" s="20">
        <f t="shared" si="14"/>
        <v>0</v>
      </c>
      <c r="T5" s="20">
        <f t="shared" si="3"/>
        <v>2</v>
      </c>
      <c r="U5" s="20">
        <f t="shared" si="4"/>
        <v>2.1666666666666647</v>
      </c>
      <c r="V5" s="22">
        <f t="shared" si="15"/>
        <v>63</v>
      </c>
      <c r="W5" s="21" t="b">
        <f t="shared" si="5"/>
        <v>1</v>
      </c>
    </row>
    <row r="6" spans="1:23" x14ac:dyDescent="0.25">
      <c r="A6" s="39"/>
      <c r="B6" s="2">
        <v>37165</v>
      </c>
      <c r="C6" s="2">
        <v>37500</v>
      </c>
      <c r="D6" s="5" t="str">
        <f t="shared" si="6"/>
        <v>0 an, 11 mois et 0 jour</v>
      </c>
      <c r="E6" s="16">
        <f t="shared" si="7"/>
        <v>335</v>
      </c>
      <c r="F6" s="14">
        <f t="shared" si="8"/>
        <v>240</v>
      </c>
      <c r="G6" s="14">
        <f t="shared" si="0"/>
        <v>9</v>
      </c>
      <c r="H6" s="14">
        <f t="shared" si="9"/>
        <v>231</v>
      </c>
      <c r="I6" s="25">
        <v>1</v>
      </c>
      <c r="J6" s="26">
        <f t="shared" si="1"/>
        <v>231</v>
      </c>
      <c r="K6" s="14">
        <f t="shared" si="10"/>
        <v>86</v>
      </c>
      <c r="L6" s="14"/>
      <c r="M6" s="20">
        <f t="shared" si="11"/>
        <v>0</v>
      </c>
      <c r="N6" s="20">
        <f>INT(MOD($E6,365)/(jours_mois))</f>
        <v>11</v>
      </c>
      <c r="O6" s="20">
        <f>MOD(MOD($E6,365)/(jours_mois),1)*(jours_mois)</f>
        <v>0.41666666666665486</v>
      </c>
      <c r="P6" s="22">
        <f t="shared" si="12"/>
        <v>335</v>
      </c>
      <c r="Q6" s="21" t="b">
        <f t="shared" si="13"/>
        <v>1</v>
      </c>
      <c r="S6" s="20">
        <f t="shared" si="14"/>
        <v>0</v>
      </c>
      <c r="T6" s="20">
        <f t="shared" si="3"/>
        <v>7</v>
      </c>
      <c r="U6" s="20">
        <f t="shared" si="4"/>
        <v>18.083333333333318</v>
      </c>
      <c r="V6" s="22">
        <f t="shared" si="15"/>
        <v>231</v>
      </c>
      <c r="W6" s="21" t="b">
        <f t="shared" si="5"/>
        <v>1</v>
      </c>
    </row>
    <row r="7" spans="1:23" x14ac:dyDescent="0.25">
      <c r="A7" s="40"/>
      <c r="B7" s="3">
        <v>37742</v>
      </c>
      <c r="C7" s="3">
        <v>41287</v>
      </c>
      <c r="D7" s="6" t="str">
        <f t="shared" si="6"/>
        <v>9 ans, 8 mois et 12 jours</v>
      </c>
      <c r="E7" s="16">
        <f t="shared" si="7"/>
        <v>3545</v>
      </c>
      <c r="F7" s="14">
        <f t="shared" si="8"/>
        <v>2532</v>
      </c>
      <c r="G7" s="14">
        <f t="shared" si="0"/>
        <v>81</v>
      </c>
      <c r="H7" s="14">
        <f t="shared" si="9"/>
        <v>2451</v>
      </c>
      <c r="I7" s="25">
        <v>1</v>
      </c>
      <c r="J7" s="26">
        <f t="shared" si="1"/>
        <v>2451</v>
      </c>
      <c r="K7" s="14">
        <f t="shared" si="10"/>
        <v>932</v>
      </c>
      <c r="L7" s="14"/>
      <c r="M7" s="20">
        <f t="shared" si="11"/>
        <v>9</v>
      </c>
      <c r="N7" s="20">
        <f>INT(MOD($E7,365)/(jours_mois))</f>
        <v>8</v>
      </c>
      <c r="O7" s="20">
        <f>MOD(MOD($E7,365)/(jours_mois),1)*(jours_mois)</f>
        <v>16.666666666666679</v>
      </c>
      <c r="P7" s="22">
        <f t="shared" si="12"/>
        <v>3545</v>
      </c>
      <c r="Q7" s="21" t="b">
        <f t="shared" si="13"/>
        <v>1</v>
      </c>
      <c r="S7" s="20">
        <f t="shared" si="14"/>
        <v>6</v>
      </c>
      <c r="T7" s="20">
        <f t="shared" si="3"/>
        <v>8</v>
      </c>
      <c r="U7" s="20">
        <f t="shared" si="4"/>
        <v>17.666666666666661</v>
      </c>
      <c r="V7" s="22">
        <f t="shared" si="15"/>
        <v>2451</v>
      </c>
      <c r="W7" s="21" t="b">
        <f t="shared" si="5"/>
        <v>1</v>
      </c>
    </row>
    <row r="8" spans="1:23" x14ac:dyDescent="0.25">
      <c r="A8" s="36" t="s">
        <v>1</v>
      </c>
      <c r="B8" s="1">
        <v>36678</v>
      </c>
      <c r="C8" s="2">
        <v>36708</v>
      </c>
      <c r="D8" s="4" t="str">
        <f t="shared" ref="D8:D11" si="16">DATEDIF(B8,C8,"y")&amp;IF(DATEDIF(B8,C8,"y")&gt;1," ans, "," an, ")&amp;DATEDIF(B8,C8,"ym") &amp;" mois et "&amp;DATEDIF(B8,C8,"md")&amp;IF(DATEDIF(
B8,C8,"md")&gt;1," jours"," jour")</f>
        <v>0 an, 1 mois et 0 jour</v>
      </c>
      <c r="E8" s="16">
        <f>($C8-$B8)</f>
        <v>30</v>
      </c>
      <c r="F8" s="14">
        <f t="shared" si="8"/>
        <v>22</v>
      </c>
      <c r="G8" s="14">
        <f t="shared" si="0"/>
        <v>2</v>
      </c>
      <c r="H8" s="14">
        <f t="shared" si="9"/>
        <v>20</v>
      </c>
      <c r="I8" s="25">
        <v>0.5</v>
      </c>
      <c r="J8" s="26">
        <f t="shared" si="1"/>
        <v>10</v>
      </c>
      <c r="K8" s="14">
        <f t="shared" si="10"/>
        <v>6</v>
      </c>
      <c r="L8" s="14"/>
      <c r="M8" s="20">
        <f t="shared" si="11"/>
        <v>0</v>
      </c>
      <c r="N8" s="20">
        <f>INT(MOD($E8,365)/(jours_mois))</f>
        <v>0</v>
      </c>
      <c r="O8" s="20">
        <f>MOD(MOD($E8,365)/(jours_mois),1)*(jours_mois)</f>
        <v>30</v>
      </c>
      <c r="P8" s="22">
        <f t="shared" si="12"/>
        <v>30</v>
      </c>
      <c r="Q8" s="21" t="b">
        <f t="shared" si="13"/>
        <v>1</v>
      </c>
      <c r="S8" s="20">
        <f t="shared" si="14"/>
        <v>0</v>
      </c>
      <c r="T8" s="20">
        <f t="shared" si="3"/>
        <v>0</v>
      </c>
      <c r="U8" s="20">
        <f t="shared" si="4"/>
        <v>10</v>
      </c>
      <c r="V8" s="22">
        <f t="shared" si="15"/>
        <v>10</v>
      </c>
      <c r="W8" s="21" t="b">
        <f t="shared" si="5"/>
        <v>1</v>
      </c>
    </row>
    <row r="9" spans="1:23" x14ac:dyDescent="0.25">
      <c r="A9" s="37"/>
      <c r="B9" s="3">
        <v>37500</v>
      </c>
      <c r="C9" s="2">
        <v>37742</v>
      </c>
      <c r="D9" s="6" t="str">
        <f t="shared" si="16"/>
        <v>0 an, 8 mois et 0 jour</v>
      </c>
      <c r="E9" s="16">
        <f>($C9-$B9)</f>
        <v>242</v>
      </c>
      <c r="F9" s="14">
        <f>NETWORKDAYS.INTL($B9,$C9,1)</f>
        <v>174</v>
      </c>
      <c r="G9" s="14">
        <f t="shared" si="0"/>
        <v>6</v>
      </c>
      <c r="H9" s="14">
        <f t="shared" si="9"/>
        <v>168</v>
      </c>
      <c r="I9" s="25">
        <f>I8</f>
        <v>0.5</v>
      </c>
      <c r="J9" s="26">
        <f t="shared" si="1"/>
        <v>84</v>
      </c>
      <c r="K9" s="14">
        <f t="shared" si="10"/>
        <v>62</v>
      </c>
      <c r="L9" s="14"/>
      <c r="M9" s="20">
        <f t="shared" si="11"/>
        <v>0</v>
      </c>
      <c r="N9" s="20">
        <f>INT(MOD($E9,365)/(jours_mois))</f>
        <v>7</v>
      </c>
      <c r="O9" s="20">
        <f>MOD(MOD($E9,365)/(jours_mois),1)*(jours_mois)</f>
        <v>29.083333333333314</v>
      </c>
      <c r="P9" s="22">
        <f t="shared" si="12"/>
        <v>242</v>
      </c>
      <c r="Q9" s="21" t="b">
        <f t="shared" si="13"/>
        <v>1</v>
      </c>
      <c r="S9" s="20">
        <f t="shared" si="14"/>
        <v>0</v>
      </c>
      <c r="T9" s="20">
        <f t="shared" si="3"/>
        <v>2</v>
      </c>
      <c r="U9" s="20">
        <f t="shared" si="4"/>
        <v>23.166666666666661</v>
      </c>
      <c r="V9" s="22">
        <f t="shared" si="15"/>
        <v>84</v>
      </c>
      <c r="W9" s="21" t="b">
        <f t="shared" si="5"/>
        <v>1</v>
      </c>
    </row>
    <row r="10" spans="1:23" x14ac:dyDescent="0.25">
      <c r="A10" s="36" t="s">
        <v>2</v>
      </c>
      <c r="B10" s="1">
        <v>36100</v>
      </c>
      <c r="C10" s="1">
        <v>36342</v>
      </c>
      <c r="D10" s="4" t="str">
        <f t="shared" si="16"/>
        <v>0 an, 8 mois et 0 jour</v>
      </c>
      <c r="E10" s="23">
        <f>($C10-$B10)</f>
        <v>242</v>
      </c>
      <c r="F10" s="14">
        <f t="shared" si="8"/>
        <v>174</v>
      </c>
      <c r="G10" s="14">
        <f t="shared" si="0"/>
        <v>6</v>
      </c>
      <c r="H10" s="14">
        <f t="shared" si="9"/>
        <v>168</v>
      </c>
      <c r="I10" s="25">
        <v>0.85</v>
      </c>
      <c r="J10" s="26">
        <f t="shared" si="1"/>
        <v>142.79999999999998</v>
      </c>
      <c r="K10" s="14">
        <f t="shared" si="10"/>
        <v>62</v>
      </c>
      <c r="L10" s="14"/>
      <c r="M10" s="20">
        <f t="shared" si="11"/>
        <v>0</v>
      </c>
      <c r="N10" s="20">
        <f>INT(MOD($E10,365)/(jours_mois))</f>
        <v>7</v>
      </c>
      <c r="O10" s="20">
        <f>MOD(MOD($E10,365)/(jours_mois),1)*(jours_mois)</f>
        <v>29.083333333333314</v>
      </c>
      <c r="P10" s="22">
        <f t="shared" si="12"/>
        <v>242</v>
      </c>
      <c r="Q10" s="21" t="b">
        <f t="shared" si="13"/>
        <v>1</v>
      </c>
      <c r="S10" s="20">
        <f t="shared" si="14"/>
        <v>0</v>
      </c>
      <c r="T10" s="20">
        <f t="shared" si="3"/>
        <v>4</v>
      </c>
      <c r="U10" s="20">
        <f t="shared" si="4"/>
        <v>21.133333333333304</v>
      </c>
      <c r="V10" s="22">
        <f t="shared" si="15"/>
        <v>142.79999999999998</v>
      </c>
      <c r="W10" s="21" t="b">
        <f t="shared" si="5"/>
        <v>1</v>
      </c>
    </row>
    <row r="11" spans="1:23" x14ac:dyDescent="0.25">
      <c r="A11" s="37"/>
      <c r="B11" s="3">
        <v>36557</v>
      </c>
      <c r="C11" s="3">
        <v>36678</v>
      </c>
      <c r="D11" s="6" t="str">
        <f t="shared" si="16"/>
        <v>0 an, 4 mois et 0 jour</v>
      </c>
      <c r="E11" s="23">
        <f>($C11-$B11)</f>
        <v>121</v>
      </c>
      <c r="F11" s="14">
        <f t="shared" si="8"/>
        <v>88</v>
      </c>
      <c r="G11" s="14">
        <f t="shared" si="0"/>
        <v>4</v>
      </c>
      <c r="H11" s="14">
        <f t="shared" si="9"/>
        <v>84</v>
      </c>
      <c r="I11" s="25">
        <f>I10</f>
        <v>0.85</v>
      </c>
      <c r="J11" s="26">
        <f t="shared" si="1"/>
        <v>71.399999999999991</v>
      </c>
      <c r="K11" s="14">
        <f t="shared" si="10"/>
        <v>29</v>
      </c>
      <c r="L11" s="14"/>
      <c r="M11" s="20">
        <f t="shared" si="11"/>
        <v>0</v>
      </c>
      <c r="N11" s="20">
        <f>INT(MOD($E11,365)/(jours_mois))</f>
        <v>3</v>
      </c>
      <c r="O11" s="20">
        <f>MOD(MOD($E11,365)/(jours_mois),1)*(jours_mois)</f>
        <v>29.749999999999989</v>
      </c>
      <c r="P11" s="22">
        <f t="shared" si="12"/>
        <v>120.99999999999999</v>
      </c>
      <c r="Q11" s="21" t="b">
        <f t="shared" si="13"/>
        <v>1</v>
      </c>
      <c r="S11" s="20">
        <f t="shared" si="14"/>
        <v>0</v>
      </c>
      <c r="T11" s="20">
        <f t="shared" si="3"/>
        <v>2</v>
      </c>
      <c r="U11" s="20">
        <f t="shared" si="4"/>
        <v>10.566666666666652</v>
      </c>
      <c r="V11" s="22">
        <f t="shared" si="15"/>
        <v>71.399999999999991</v>
      </c>
      <c r="W11" s="21" t="b">
        <f t="shared" si="5"/>
        <v>1</v>
      </c>
    </row>
    <row r="12" spans="1:23" x14ac:dyDescent="0.25">
      <c r="E12" s="31">
        <f>SUM(E3:E11)</f>
        <v>8033</v>
      </c>
      <c r="F12" s="31">
        <f>SUM(F3:F11)</f>
        <v>5744</v>
      </c>
      <c r="G12" s="31">
        <f>SUM(G3:G11)</f>
        <v>189</v>
      </c>
      <c r="H12" s="31">
        <f>SUM(H3:H11)</f>
        <v>5555</v>
      </c>
      <c r="I12" s="25">
        <f>J12/H12</f>
        <v>0.97627362736273626</v>
      </c>
      <c r="J12" s="30">
        <f>SUM(J3:J11)</f>
        <v>5423.2</v>
      </c>
      <c r="K12" s="31">
        <f>SUM(K3:K11)</f>
        <v>2100</v>
      </c>
      <c r="L12" s="31"/>
      <c r="M12" s="41">
        <f t="shared" si="11"/>
        <v>22</v>
      </c>
      <c r="N12" s="41">
        <f>INT(MOD($E12,365)/(jours_mois))</f>
        <v>0</v>
      </c>
      <c r="O12" s="41">
        <f>MOD(MOD($E12,365)/(jours_mois),1)*(jours_mois)</f>
        <v>3</v>
      </c>
      <c r="P12" s="22">
        <f t="shared" si="12"/>
        <v>8033</v>
      </c>
      <c r="Q12" s="21" t="b">
        <f t="shared" si="13"/>
        <v>1</v>
      </c>
      <c r="S12" s="27">
        <f t="shared" si="14"/>
        <v>14</v>
      </c>
      <c r="T12" s="27">
        <f t="shared" si="3"/>
        <v>10</v>
      </c>
      <c r="U12" s="27">
        <f t="shared" si="4"/>
        <v>9.0333333333331662</v>
      </c>
      <c r="V12" s="22">
        <f t="shared" si="15"/>
        <v>5423.2</v>
      </c>
      <c r="W12" s="21" t="b">
        <f t="shared" si="5"/>
        <v>1</v>
      </c>
    </row>
    <row r="13" spans="1:23" x14ac:dyDescent="0.25">
      <c r="A13" s="13" t="s">
        <v>23</v>
      </c>
    </row>
    <row r="15" spans="1:23" x14ac:dyDescent="0.25">
      <c r="C15" s="32" t="s">
        <v>4</v>
      </c>
      <c r="D15" s="33"/>
      <c r="E15" s="17"/>
      <c r="G15" s="8" t="s">
        <v>26</v>
      </c>
      <c r="H15" s="8" t="s">
        <v>31</v>
      </c>
      <c r="I15" s="8" t="s">
        <v>32</v>
      </c>
      <c r="K15" s="8" t="s">
        <v>32</v>
      </c>
    </row>
    <row r="16" spans="1:23" ht="51.75" customHeight="1" x14ac:dyDescent="0.25">
      <c r="C16" s="34" t="s">
        <v>3</v>
      </c>
      <c r="D16" s="35"/>
      <c r="E16" s="18"/>
      <c r="G16" s="19">
        <f>365/12</f>
        <v>30.416666666666668</v>
      </c>
      <c r="H16" s="8">
        <v>35</v>
      </c>
      <c r="I16" s="8">
        <f>H16/5</f>
        <v>7</v>
      </c>
      <c r="K16" s="14"/>
      <c r="L16" s="14"/>
      <c r="M16" s="14"/>
      <c r="N16" s="14"/>
      <c r="O16" s="14"/>
      <c r="S16" s="28" t="s">
        <v>37</v>
      </c>
      <c r="T16" s="28"/>
      <c r="U16" s="28"/>
      <c r="V16" s="29">
        <f>V12*I16</f>
        <v>37962.400000000001</v>
      </c>
    </row>
    <row r="17" spans="6:6" x14ac:dyDescent="0.25">
      <c r="F17" s="8"/>
    </row>
    <row r="18" spans="6:6" x14ac:dyDescent="0.25">
      <c r="F18" s="8"/>
    </row>
    <row r="19" spans="6:6" x14ac:dyDescent="0.25">
      <c r="F19" s="8"/>
    </row>
    <row r="20" spans="6:6" x14ac:dyDescent="0.25">
      <c r="F20" s="8"/>
    </row>
    <row r="21" spans="6:6" x14ac:dyDescent="0.25">
      <c r="F21" s="8"/>
    </row>
    <row r="22" spans="6:6" x14ac:dyDescent="0.25">
      <c r="F22" s="8"/>
    </row>
    <row r="23" spans="6:6" x14ac:dyDescent="0.25">
      <c r="F23" s="8"/>
    </row>
    <row r="24" spans="6:6" x14ac:dyDescent="0.25">
      <c r="F24" s="8"/>
    </row>
    <row r="25" spans="6:6" x14ac:dyDescent="0.25">
      <c r="F25" s="8"/>
    </row>
    <row r="26" spans="6:6" x14ac:dyDescent="0.25">
      <c r="F26" s="8"/>
    </row>
    <row r="27" spans="6:6" x14ac:dyDescent="0.25">
      <c r="F27" s="8"/>
    </row>
    <row r="28" spans="6:6" x14ac:dyDescent="0.25">
      <c r="F28" s="8"/>
    </row>
    <row r="29" spans="6:6" x14ac:dyDescent="0.25">
      <c r="F29" s="8"/>
    </row>
    <row r="30" spans="6:6" x14ac:dyDescent="0.25">
      <c r="F30" s="8"/>
    </row>
    <row r="31" spans="6:6" x14ac:dyDescent="0.25">
      <c r="F31" s="8"/>
    </row>
    <row r="32" spans="6:6" x14ac:dyDescent="0.25">
      <c r="F32" s="8"/>
    </row>
    <row r="33" spans="6:6" x14ac:dyDescent="0.25">
      <c r="F33" s="8"/>
    </row>
    <row r="34" spans="6:6" x14ac:dyDescent="0.25">
      <c r="F34" s="8"/>
    </row>
    <row r="35" spans="6:6" x14ac:dyDescent="0.25">
      <c r="F35" s="8"/>
    </row>
    <row r="36" spans="6:6" x14ac:dyDescent="0.25">
      <c r="F36" s="8"/>
    </row>
  </sheetData>
  <mergeCells count="5">
    <mergeCell ref="C15:D15"/>
    <mergeCell ref="C16:D16"/>
    <mergeCell ref="A8:A9"/>
    <mergeCell ref="A10:A11"/>
    <mergeCell ref="A3:A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22"/>
  <sheetViews>
    <sheetView topLeftCell="A3" workbookViewId="0">
      <selection activeCell="A21" sqref="A21"/>
    </sheetView>
  </sheetViews>
  <sheetFormatPr baseColWidth="10" defaultRowHeight="15" x14ac:dyDescent="0.25"/>
  <cols>
    <col min="1" max="1" width="21.5703125" bestFit="1" customWidth="1"/>
    <col min="2" max="2" width="11.42578125" bestFit="1" customWidth="1"/>
    <col min="3" max="3" width="11.5703125" bestFit="1" customWidth="1"/>
    <col min="4" max="4" width="11.42578125" bestFit="1" customWidth="1"/>
    <col min="5" max="5" width="11.28515625" bestFit="1" customWidth="1"/>
    <col min="6" max="6" width="11.140625" bestFit="1" customWidth="1"/>
    <col min="7" max="7" width="11.28515625" bestFit="1" customWidth="1"/>
    <col min="8" max="8" width="10.7109375" bestFit="1" customWidth="1"/>
    <col min="9" max="9" width="11.5703125" bestFit="1" customWidth="1"/>
    <col min="10" max="10" width="11.42578125" bestFit="1" customWidth="1"/>
    <col min="11" max="12" width="11.28515625" bestFit="1" customWidth="1"/>
    <col min="13" max="13" width="11.42578125" bestFit="1" customWidth="1"/>
    <col min="14" max="14" width="11.5703125" bestFit="1" customWidth="1"/>
    <col min="15" max="15" width="11.140625" bestFit="1" customWidth="1"/>
    <col min="16" max="16" width="11.28515625" bestFit="1" customWidth="1"/>
    <col min="17" max="17" width="11.5703125" bestFit="1" customWidth="1"/>
    <col min="18" max="18" width="11.28515625" bestFit="1" customWidth="1"/>
    <col min="19" max="19" width="11.42578125" bestFit="1" customWidth="1"/>
    <col min="20" max="20" width="11.5703125" bestFit="1" customWidth="1"/>
    <col min="21" max="21" width="11.42578125" bestFit="1" customWidth="1"/>
    <col min="22" max="22" width="11.28515625" bestFit="1" customWidth="1"/>
    <col min="23" max="23" width="11.140625" bestFit="1" customWidth="1"/>
    <col min="24" max="24" width="11.42578125" bestFit="1" customWidth="1"/>
    <col min="25" max="25" width="11.5703125" bestFit="1" customWidth="1"/>
  </cols>
  <sheetData>
    <row r="1" spans="1:25" x14ac:dyDescent="0.25">
      <c r="B1" t="s">
        <v>7</v>
      </c>
      <c r="C1" t="s">
        <v>8</v>
      </c>
    </row>
    <row r="2" spans="1:25" x14ac:dyDescent="0.25">
      <c r="A2" t="s">
        <v>22</v>
      </c>
      <c r="B2" s="10">
        <f>MIN(Feuil1!$B$3:$C$11)</f>
        <v>32888</v>
      </c>
      <c r="C2" s="10">
        <f>MAX(Feuil1!$B$3:$C$11)</f>
        <v>41287</v>
      </c>
    </row>
    <row r="4" spans="1:25" x14ac:dyDescent="0.25">
      <c r="A4" t="s">
        <v>5</v>
      </c>
      <c r="B4">
        <f>YEAR(B2)</f>
        <v>1990</v>
      </c>
      <c r="C4">
        <f>B4+1</f>
        <v>1991</v>
      </c>
      <c r="D4">
        <f t="shared" ref="D4:O4" si="0">C4+1</f>
        <v>1992</v>
      </c>
      <c r="E4">
        <f t="shared" si="0"/>
        <v>1993</v>
      </c>
      <c r="F4">
        <f t="shared" si="0"/>
        <v>1994</v>
      </c>
      <c r="G4">
        <f t="shared" si="0"/>
        <v>1995</v>
      </c>
      <c r="H4">
        <f t="shared" si="0"/>
        <v>1996</v>
      </c>
      <c r="I4">
        <f t="shared" si="0"/>
        <v>1997</v>
      </c>
      <c r="J4">
        <f t="shared" si="0"/>
        <v>1998</v>
      </c>
      <c r="K4">
        <f t="shared" si="0"/>
        <v>1999</v>
      </c>
      <c r="L4">
        <f t="shared" si="0"/>
        <v>2000</v>
      </c>
      <c r="M4">
        <f t="shared" si="0"/>
        <v>2001</v>
      </c>
      <c r="N4">
        <f t="shared" si="0"/>
        <v>2002</v>
      </c>
      <c r="O4">
        <f t="shared" si="0"/>
        <v>2003</v>
      </c>
      <c r="P4">
        <f t="shared" ref="P4:Y4" si="1">O4+1</f>
        <v>2004</v>
      </c>
      <c r="Q4">
        <f t="shared" si="1"/>
        <v>2005</v>
      </c>
      <c r="R4">
        <f t="shared" si="1"/>
        <v>2006</v>
      </c>
      <c r="S4">
        <f t="shared" si="1"/>
        <v>2007</v>
      </c>
      <c r="T4">
        <f t="shared" si="1"/>
        <v>2008</v>
      </c>
      <c r="U4">
        <f t="shared" si="1"/>
        <v>2009</v>
      </c>
      <c r="V4">
        <f t="shared" si="1"/>
        <v>2010</v>
      </c>
      <c r="W4">
        <f t="shared" si="1"/>
        <v>2011</v>
      </c>
      <c r="X4">
        <f t="shared" si="1"/>
        <v>2012</v>
      </c>
      <c r="Y4">
        <f t="shared" si="1"/>
        <v>2013</v>
      </c>
    </row>
    <row r="5" spans="1:25" x14ac:dyDescent="0.25">
      <c r="A5" t="s">
        <v>6</v>
      </c>
      <c r="B5" s="9">
        <f>ROUND(DATE(B$4,4,MOD(234-11*MOD(B$4,19),30))/7,0)*7-6</f>
        <v>32978</v>
      </c>
      <c r="C5" s="9">
        <f t="shared" ref="C5:Y5" si="2">ROUND(DATE(C$4,4,MOD(234-11*MOD(C$4,19),30))/7,0)*7-6</f>
        <v>33328</v>
      </c>
      <c r="D5" s="9">
        <f t="shared" si="2"/>
        <v>33713</v>
      </c>
      <c r="E5" s="9">
        <f t="shared" si="2"/>
        <v>34070</v>
      </c>
      <c r="F5" s="9">
        <f t="shared" si="2"/>
        <v>34427</v>
      </c>
      <c r="G5" s="9">
        <f t="shared" si="2"/>
        <v>34805</v>
      </c>
      <c r="H5" s="9">
        <f t="shared" si="2"/>
        <v>35162</v>
      </c>
      <c r="I5" s="9">
        <f>ROUND(DATE(I$4,4,MOD(234-11*MOD(I$4,19),30))/7,0)*7-6</f>
        <v>35519</v>
      </c>
      <c r="J5" s="9">
        <f t="shared" si="2"/>
        <v>35897</v>
      </c>
      <c r="K5" s="9">
        <f t="shared" si="2"/>
        <v>36254</v>
      </c>
      <c r="L5" s="9">
        <f t="shared" si="2"/>
        <v>36639</v>
      </c>
      <c r="M5" s="9">
        <f t="shared" si="2"/>
        <v>36996</v>
      </c>
      <c r="N5" s="9">
        <f t="shared" si="2"/>
        <v>37346</v>
      </c>
      <c r="O5" s="9">
        <f t="shared" si="2"/>
        <v>37731</v>
      </c>
      <c r="P5" s="9">
        <f t="shared" si="2"/>
        <v>38088</v>
      </c>
      <c r="Q5" s="9">
        <f t="shared" si="2"/>
        <v>38438</v>
      </c>
      <c r="R5" s="9">
        <f t="shared" si="2"/>
        <v>38823</v>
      </c>
      <c r="S5" s="9">
        <f t="shared" si="2"/>
        <v>39180</v>
      </c>
      <c r="T5" s="9">
        <f t="shared" si="2"/>
        <v>39530</v>
      </c>
      <c r="U5" s="9">
        <f t="shared" si="2"/>
        <v>39915</v>
      </c>
      <c r="V5" s="9">
        <f t="shared" si="2"/>
        <v>40272</v>
      </c>
      <c r="W5" s="9">
        <f t="shared" si="2"/>
        <v>40657</v>
      </c>
      <c r="X5" s="9">
        <f t="shared" si="2"/>
        <v>41007</v>
      </c>
      <c r="Y5" s="9">
        <f t="shared" si="2"/>
        <v>41364</v>
      </c>
    </row>
    <row r="7" spans="1:25" x14ac:dyDescent="0.25">
      <c r="A7" t="s">
        <v>9</v>
      </c>
      <c r="B7" s="9">
        <f>DATE(B4,1,1)</f>
        <v>32874</v>
      </c>
      <c r="C7" s="9">
        <f t="shared" ref="C7:Y7" si="3">DATE(C4,1,1)</f>
        <v>33239</v>
      </c>
      <c r="D7" s="9">
        <f t="shared" si="3"/>
        <v>33604</v>
      </c>
      <c r="E7" s="9">
        <f t="shared" si="3"/>
        <v>33970</v>
      </c>
      <c r="F7" s="9">
        <f t="shared" si="3"/>
        <v>34335</v>
      </c>
      <c r="G7" s="9">
        <f t="shared" si="3"/>
        <v>34700</v>
      </c>
      <c r="H7" s="9">
        <f t="shared" si="3"/>
        <v>35065</v>
      </c>
      <c r="I7" s="9">
        <f t="shared" si="3"/>
        <v>35431</v>
      </c>
      <c r="J7" s="9">
        <f t="shared" si="3"/>
        <v>35796</v>
      </c>
      <c r="K7" s="9">
        <f t="shared" si="3"/>
        <v>36161</v>
      </c>
      <c r="L7" s="9">
        <f t="shared" si="3"/>
        <v>36526</v>
      </c>
      <c r="M7" s="9">
        <f t="shared" si="3"/>
        <v>36892</v>
      </c>
      <c r="N7" s="9">
        <f t="shared" si="3"/>
        <v>37257</v>
      </c>
      <c r="O7" s="9">
        <f t="shared" si="3"/>
        <v>37622</v>
      </c>
      <c r="P7" s="9">
        <f t="shared" si="3"/>
        <v>37987</v>
      </c>
      <c r="Q7" s="9">
        <f t="shared" si="3"/>
        <v>38353</v>
      </c>
      <c r="R7" s="9">
        <f t="shared" si="3"/>
        <v>38718</v>
      </c>
      <c r="S7" s="9">
        <f t="shared" si="3"/>
        <v>39083</v>
      </c>
      <c r="T7" s="9">
        <f t="shared" si="3"/>
        <v>39448</v>
      </c>
      <c r="U7" s="9">
        <f t="shared" si="3"/>
        <v>39814</v>
      </c>
      <c r="V7" s="9">
        <f t="shared" si="3"/>
        <v>40179</v>
      </c>
      <c r="W7" s="9">
        <f t="shared" si="3"/>
        <v>40544</v>
      </c>
      <c r="X7" s="9">
        <f t="shared" si="3"/>
        <v>40909</v>
      </c>
      <c r="Y7" s="9">
        <f t="shared" si="3"/>
        <v>41275</v>
      </c>
    </row>
    <row r="8" spans="1:25" x14ac:dyDescent="0.25">
      <c r="A8" t="s">
        <v>10</v>
      </c>
      <c r="B8" s="9">
        <f>B5+1</f>
        <v>32979</v>
      </c>
      <c r="C8" s="9">
        <f t="shared" ref="C8:Y8" si="4">C5+1</f>
        <v>33329</v>
      </c>
      <c r="D8" s="9">
        <f t="shared" si="4"/>
        <v>33714</v>
      </c>
      <c r="E8" s="9">
        <f t="shared" si="4"/>
        <v>34071</v>
      </c>
      <c r="F8" s="9">
        <f t="shared" si="4"/>
        <v>34428</v>
      </c>
      <c r="G8" s="9">
        <f t="shared" si="4"/>
        <v>34806</v>
      </c>
      <c r="H8" s="9">
        <f t="shared" si="4"/>
        <v>35163</v>
      </c>
      <c r="I8" s="9">
        <f t="shared" si="4"/>
        <v>35520</v>
      </c>
      <c r="J8" s="9">
        <f t="shared" si="4"/>
        <v>35898</v>
      </c>
      <c r="K8" s="9">
        <f t="shared" si="4"/>
        <v>36255</v>
      </c>
      <c r="L8" s="9">
        <f t="shared" si="4"/>
        <v>36640</v>
      </c>
      <c r="M8" s="9">
        <f t="shared" si="4"/>
        <v>36997</v>
      </c>
      <c r="N8" s="9">
        <f t="shared" si="4"/>
        <v>37347</v>
      </c>
      <c r="O8" s="9">
        <f t="shared" si="4"/>
        <v>37732</v>
      </c>
      <c r="P8" s="9">
        <f t="shared" si="4"/>
        <v>38089</v>
      </c>
      <c r="Q8" s="9">
        <f t="shared" si="4"/>
        <v>38439</v>
      </c>
      <c r="R8" s="9">
        <f t="shared" si="4"/>
        <v>38824</v>
      </c>
      <c r="S8" s="9">
        <f t="shared" si="4"/>
        <v>39181</v>
      </c>
      <c r="T8" s="9">
        <f t="shared" si="4"/>
        <v>39531</v>
      </c>
      <c r="U8" s="9">
        <f t="shared" si="4"/>
        <v>39916</v>
      </c>
      <c r="V8" s="9">
        <f t="shared" si="4"/>
        <v>40273</v>
      </c>
      <c r="W8" s="9">
        <f t="shared" si="4"/>
        <v>40658</v>
      </c>
      <c r="X8" s="9">
        <f t="shared" si="4"/>
        <v>41008</v>
      </c>
      <c r="Y8" s="9">
        <f t="shared" si="4"/>
        <v>41365</v>
      </c>
    </row>
    <row r="9" spans="1:25" x14ac:dyDescent="0.25">
      <c r="A9" t="s">
        <v>11</v>
      </c>
      <c r="B9" s="9">
        <f>DATE(B4,5,1)</f>
        <v>32994</v>
      </c>
      <c r="C9" s="9">
        <f t="shared" ref="C9:Y9" si="5">DATE(C4,5,1)</f>
        <v>33359</v>
      </c>
      <c r="D9" s="9">
        <f t="shared" si="5"/>
        <v>33725</v>
      </c>
      <c r="E9" s="9">
        <f t="shared" si="5"/>
        <v>34090</v>
      </c>
      <c r="F9" s="9">
        <f t="shared" si="5"/>
        <v>34455</v>
      </c>
      <c r="G9" s="9">
        <f t="shared" si="5"/>
        <v>34820</v>
      </c>
      <c r="H9" s="9">
        <f t="shared" si="5"/>
        <v>35186</v>
      </c>
      <c r="I9" s="9">
        <f t="shared" si="5"/>
        <v>35551</v>
      </c>
      <c r="J9" s="9">
        <f t="shared" si="5"/>
        <v>35916</v>
      </c>
      <c r="K9" s="9">
        <f t="shared" si="5"/>
        <v>36281</v>
      </c>
      <c r="L9" s="9">
        <f t="shared" si="5"/>
        <v>36647</v>
      </c>
      <c r="M9" s="9">
        <f t="shared" si="5"/>
        <v>37012</v>
      </c>
      <c r="N9" s="9">
        <f t="shared" si="5"/>
        <v>37377</v>
      </c>
      <c r="O9" s="9">
        <f t="shared" si="5"/>
        <v>37742</v>
      </c>
      <c r="P9" s="9">
        <f t="shared" si="5"/>
        <v>38108</v>
      </c>
      <c r="Q9" s="9">
        <f t="shared" si="5"/>
        <v>38473</v>
      </c>
      <c r="R9" s="9">
        <f t="shared" si="5"/>
        <v>38838</v>
      </c>
      <c r="S9" s="9">
        <f t="shared" si="5"/>
        <v>39203</v>
      </c>
      <c r="T9" s="9">
        <f t="shared" si="5"/>
        <v>39569</v>
      </c>
      <c r="U9" s="9">
        <f t="shared" si="5"/>
        <v>39934</v>
      </c>
      <c r="V9" s="9">
        <f t="shared" si="5"/>
        <v>40299</v>
      </c>
      <c r="W9" s="9">
        <f t="shared" si="5"/>
        <v>40664</v>
      </c>
      <c r="X9" s="9">
        <f t="shared" si="5"/>
        <v>41030</v>
      </c>
      <c r="Y9" s="9">
        <f t="shared" si="5"/>
        <v>41395</v>
      </c>
    </row>
    <row r="10" spans="1:25" x14ac:dyDescent="0.25">
      <c r="A10" t="s">
        <v>12</v>
      </c>
      <c r="B10" s="9">
        <f>DATE(B4,5,8)</f>
        <v>33001</v>
      </c>
      <c r="C10" s="9">
        <f t="shared" ref="C10:Y10" si="6">DATE(C4,5,8)</f>
        <v>33366</v>
      </c>
      <c r="D10" s="9">
        <f t="shared" si="6"/>
        <v>33732</v>
      </c>
      <c r="E10" s="9">
        <f t="shared" si="6"/>
        <v>34097</v>
      </c>
      <c r="F10" s="9">
        <f t="shared" si="6"/>
        <v>34462</v>
      </c>
      <c r="G10" s="9">
        <f t="shared" si="6"/>
        <v>34827</v>
      </c>
      <c r="H10" s="9">
        <f t="shared" si="6"/>
        <v>35193</v>
      </c>
      <c r="I10" s="9">
        <f t="shared" si="6"/>
        <v>35558</v>
      </c>
      <c r="J10" s="9">
        <f t="shared" si="6"/>
        <v>35923</v>
      </c>
      <c r="K10" s="9">
        <f t="shared" si="6"/>
        <v>36288</v>
      </c>
      <c r="L10" s="9">
        <f t="shared" si="6"/>
        <v>36654</v>
      </c>
      <c r="M10" s="9">
        <f t="shared" si="6"/>
        <v>37019</v>
      </c>
      <c r="N10" s="9">
        <f t="shared" si="6"/>
        <v>37384</v>
      </c>
      <c r="O10" s="9">
        <f t="shared" si="6"/>
        <v>37749</v>
      </c>
      <c r="P10" s="9">
        <f t="shared" si="6"/>
        <v>38115</v>
      </c>
      <c r="Q10" s="9">
        <f t="shared" si="6"/>
        <v>38480</v>
      </c>
      <c r="R10" s="9">
        <f t="shared" si="6"/>
        <v>38845</v>
      </c>
      <c r="S10" s="9">
        <f t="shared" si="6"/>
        <v>39210</v>
      </c>
      <c r="T10" s="9">
        <f t="shared" si="6"/>
        <v>39576</v>
      </c>
      <c r="U10" s="9">
        <f t="shared" si="6"/>
        <v>39941</v>
      </c>
      <c r="V10" s="9">
        <f t="shared" si="6"/>
        <v>40306</v>
      </c>
      <c r="W10" s="9">
        <f t="shared" si="6"/>
        <v>40671</v>
      </c>
      <c r="X10" s="9">
        <f t="shared" si="6"/>
        <v>41037</v>
      </c>
      <c r="Y10" s="9">
        <f t="shared" si="6"/>
        <v>41402</v>
      </c>
    </row>
    <row r="11" spans="1:25" x14ac:dyDescent="0.25">
      <c r="A11" t="s">
        <v>13</v>
      </c>
      <c r="B11" s="9">
        <f t="shared" ref="B11:Y11" si="7">B8+38</f>
        <v>33017</v>
      </c>
      <c r="C11" s="9">
        <f t="shared" si="7"/>
        <v>33367</v>
      </c>
      <c r="D11" s="9">
        <f t="shared" si="7"/>
        <v>33752</v>
      </c>
      <c r="E11" s="9">
        <f t="shared" si="7"/>
        <v>34109</v>
      </c>
      <c r="F11" s="9">
        <f t="shared" si="7"/>
        <v>34466</v>
      </c>
      <c r="G11" s="9">
        <f t="shared" si="7"/>
        <v>34844</v>
      </c>
      <c r="H11" s="9">
        <f t="shared" si="7"/>
        <v>35201</v>
      </c>
      <c r="I11" s="9">
        <f t="shared" si="7"/>
        <v>35558</v>
      </c>
      <c r="J11" s="9">
        <f t="shared" si="7"/>
        <v>35936</v>
      </c>
      <c r="K11" s="9">
        <f t="shared" si="7"/>
        <v>36293</v>
      </c>
      <c r="L11" s="9">
        <f t="shared" si="7"/>
        <v>36678</v>
      </c>
      <c r="M11" s="9">
        <f t="shared" si="7"/>
        <v>37035</v>
      </c>
      <c r="N11" s="9">
        <f t="shared" si="7"/>
        <v>37385</v>
      </c>
      <c r="O11" s="9">
        <f t="shared" si="7"/>
        <v>37770</v>
      </c>
      <c r="P11" s="9">
        <f t="shared" si="7"/>
        <v>38127</v>
      </c>
      <c r="Q11" s="9">
        <f t="shared" si="7"/>
        <v>38477</v>
      </c>
      <c r="R11" s="9">
        <f t="shared" si="7"/>
        <v>38862</v>
      </c>
      <c r="S11" s="9">
        <f t="shared" si="7"/>
        <v>39219</v>
      </c>
      <c r="T11" s="9">
        <f t="shared" si="7"/>
        <v>39569</v>
      </c>
      <c r="U11" s="9">
        <f t="shared" si="7"/>
        <v>39954</v>
      </c>
      <c r="V11" s="9">
        <f t="shared" si="7"/>
        <v>40311</v>
      </c>
      <c r="W11" s="9">
        <f t="shared" si="7"/>
        <v>40696</v>
      </c>
      <c r="X11" s="9">
        <f t="shared" si="7"/>
        <v>41046</v>
      </c>
      <c r="Y11" s="9">
        <f t="shared" si="7"/>
        <v>41403</v>
      </c>
    </row>
    <row r="12" spans="1:25" x14ac:dyDescent="0.25">
      <c r="A12" t="s">
        <v>15</v>
      </c>
      <c r="B12" s="9">
        <f>DATE(B4,7,14)</f>
        <v>33068</v>
      </c>
      <c r="C12" s="9">
        <f t="shared" ref="C12:Y12" si="8">DATE(C4,7,14)</f>
        <v>33433</v>
      </c>
      <c r="D12" s="9">
        <f t="shared" si="8"/>
        <v>33799</v>
      </c>
      <c r="E12" s="9">
        <f t="shared" si="8"/>
        <v>34164</v>
      </c>
      <c r="F12" s="9">
        <f t="shared" si="8"/>
        <v>34529</v>
      </c>
      <c r="G12" s="9">
        <f t="shared" si="8"/>
        <v>34894</v>
      </c>
      <c r="H12" s="9">
        <f t="shared" si="8"/>
        <v>35260</v>
      </c>
      <c r="I12" s="9">
        <f t="shared" si="8"/>
        <v>35625</v>
      </c>
      <c r="J12" s="9">
        <f t="shared" si="8"/>
        <v>35990</v>
      </c>
      <c r="K12" s="9">
        <f t="shared" si="8"/>
        <v>36355</v>
      </c>
      <c r="L12" s="9">
        <f t="shared" si="8"/>
        <v>36721</v>
      </c>
      <c r="M12" s="9">
        <f t="shared" si="8"/>
        <v>37086</v>
      </c>
      <c r="N12" s="9">
        <f t="shared" si="8"/>
        <v>37451</v>
      </c>
      <c r="O12" s="9">
        <f t="shared" si="8"/>
        <v>37816</v>
      </c>
      <c r="P12" s="9">
        <f t="shared" si="8"/>
        <v>38182</v>
      </c>
      <c r="Q12" s="9">
        <f t="shared" si="8"/>
        <v>38547</v>
      </c>
      <c r="R12" s="9">
        <f t="shared" si="8"/>
        <v>38912</v>
      </c>
      <c r="S12" s="9">
        <f t="shared" si="8"/>
        <v>39277</v>
      </c>
      <c r="T12" s="9">
        <f t="shared" si="8"/>
        <v>39643</v>
      </c>
      <c r="U12" s="9">
        <f t="shared" si="8"/>
        <v>40008</v>
      </c>
      <c r="V12" s="9">
        <f t="shared" si="8"/>
        <v>40373</v>
      </c>
      <c r="W12" s="9">
        <f t="shared" si="8"/>
        <v>40738</v>
      </c>
      <c r="X12" s="9">
        <f t="shared" si="8"/>
        <v>41104</v>
      </c>
      <c r="Y12" s="9">
        <f t="shared" si="8"/>
        <v>41469</v>
      </c>
    </row>
    <row r="13" spans="1:25" x14ac:dyDescent="0.25">
      <c r="A13" t="s">
        <v>16</v>
      </c>
      <c r="B13" s="9">
        <f>DATE(B4,8,15)</f>
        <v>33100</v>
      </c>
      <c r="C13" s="9">
        <f t="shared" ref="C13:Y13" si="9">DATE(C4,8,15)</f>
        <v>33465</v>
      </c>
      <c r="D13" s="9">
        <f t="shared" si="9"/>
        <v>33831</v>
      </c>
      <c r="E13" s="9">
        <f t="shared" si="9"/>
        <v>34196</v>
      </c>
      <c r="F13" s="9">
        <f t="shared" si="9"/>
        <v>34561</v>
      </c>
      <c r="G13" s="9">
        <f t="shared" si="9"/>
        <v>34926</v>
      </c>
      <c r="H13" s="9">
        <f t="shared" si="9"/>
        <v>35292</v>
      </c>
      <c r="I13" s="9">
        <f t="shared" si="9"/>
        <v>35657</v>
      </c>
      <c r="J13" s="9">
        <f t="shared" si="9"/>
        <v>36022</v>
      </c>
      <c r="K13" s="9">
        <f t="shared" si="9"/>
        <v>36387</v>
      </c>
      <c r="L13" s="9">
        <f t="shared" si="9"/>
        <v>36753</v>
      </c>
      <c r="M13" s="9">
        <f t="shared" si="9"/>
        <v>37118</v>
      </c>
      <c r="N13" s="9">
        <f t="shared" si="9"/>
        <v>37483</v>
      </c>
      <c r="O13" s="9">
        <f t="shared" si="9"/>
        <v>37848</v>
      </c>
      <c r="P13" s="9">
        <f t="shared" si="9"/>
        <v>38214</v>
      </c>
      <c r="Q13" s="9">
        <f t="shared" si="9"/>
        <v>38579</v>
      </c>
      <c r="R13" s="9">
        <f t="shared" si="9"/>
        <v>38944</v>
      </c>
      <c r="S13" s="9">
        <f t="shared" si="9"/>
        <v>39309</v>
      </c>
      <c r="T13" s="9">
        <f t="shared" si="9"/>
        <v>39675</v>
      </c>
      <c r="U13" s="9">
        <f t="shared" si="9"/>
        <v>40040</v>
      </c>
      <c r="V13" s="9">
        <f t="shared" si="9"/>
        <v>40405</v>
      </c>
      <c r="W13" s="9">
        <f t="shared" si="9"/>
        <v>40770</v>
      </c>
      <c r="X13" s="9">
        <f t="shared" si="9"/>
        <v>41136</v>
      </c>
      <c r="Y13" s="9">
        <f t="shared" si="9"/>
        <v>41501</v>
      </c>
    </row>
    <row r="14" spans="1:25" x14ac:dyDescent="0.25">
      <c r="A14" t="s">
        <v>17</v>
      </c>
      <c r="B14" s="9">
        <f>DATE(B4,11,1)</f>
        <v>33178</v>
      </c>
      <c r="C14" s="9">
        <f t="shared" ref="C14:Y14" si="10">DATE(C4,11,1)</f>
        <v>33543</v>
      </c>
      <c r="D14" s="9">
        <f t="shared" si="10"/>
        <v>33909</v>
      </c>
      <c r="E14" s="9">
        <f t="shared" si="10"/>
        <v>34274</v>
      </c>
      <c r="F14" s="9">
        <f t="shared" si="10"/>
        <v>34639</v>
      </c>
      <c r="G14" s="9">
        <f t="shared" si="10"/>
        <v>35004</v>
      </c>
      <c r="H14" s="9">
        <f t="shared" si="10"/>
        <v>35370</v>
      </c>
      <c r="I14" s="9">
        <f t="shared" si="10"/>
        <v>35735</v>
      </c>
      <c r="J14" s="9">
        <f t="shared" si="10"/>
        <v>36100</v>
      </c>
      <c r="K14" s="9">
        <f t="shared" si="10"/>
        <v>36465</v>
      </c>
      <c r="L14" s="9">
        <f t="shared" si="10"/>
        <v>36831</v>
      </c>
      <c r="M14" s="9">
        <f t="shared" si="10"/>
        <v>37196</v>
      </c>
      <c r="N14" s="9">
        <f t="shared" si="10"/>
        <v>37561</v>
      </c>
      <c r="O14" s="9">
        <f t="shared" si="10"/>
        <v>37926</v>
      </c>
      <c r="P14" s="9">
        <f t="shared" si="10"/>
        <v>38292</v>
      </c>
      <c r="Q14" s="9">
        <f t="shared" si="10"/>
        <v>38657</v>
      </c>
      <c r="R14" s="9">
        <f t="shared" si="10"/>
        <v>39022</v>
      </c>
      <c r="S14" s="9">
        <f t="shared" si="10"/>
        <v>39387</v>
      </c>
      <c r="T14" s="9">
        <f t="shared" si="10"/>
        <v>39753</v>
      </c>
      <c r="U14" s="9">
        <f t="shared" si="10"/>
        <v>40118</v>
      </c>
      <c r="V14" s="9">
        <f t="shared" si="10"/>
        <v>40483</v>
      </c>
      <c r="W14" s="9">
        <f t="shared" si="10"/>
        <v>40848</v>
      </c>
      <c r="X14" s="9">
        <f t="shared" si="10"/>
        <v>41214</v>
      </c>
      <c r="Y14" s="9">
        <f t="shared" si="10"/>
        <v>41579</v>
      </c>
    </row>
    <row r="15" spans="1:25" x14ac:dyDescent="0.25">
      <c r="A15" t="s">
        <v>18</v>
      </c>
      <c r="B15" s="9">
        <f>DATE(B4,11,11)</f>
        <v>33188</v>
      </c>
      <c r="C15" s="9">
        <f t="shared" ref="C15:Y15" si="11">DATE(C4,11,11)</f>
        <v>33553</v>
      </c>
      <c r="D15" s="9">
        <f t="shared" si="11"/>
        <v>33919</v>
      </c>
      <c r="E15" s="9">
        <f t="shared" si="11"/>
        <v>34284</v>
      </c>
      <c r="F15" s="9">
        <f t="shared" si="11"/>
        <v>34649</v>
      </c>
      <c r="G15" s="9">
        <f t="shared" si="11"/>
        <v>35014</v>
      </c>
      <c r="H15" s="9">
        <f t="shared" si="11"/>
        <v>35380</v>
      </c>
      <c r="I15" s="9">
        <f t="shared" si="11"/>
        <v>35745</v>
      </c>
      <c r="J15" s="9">
        <f t="shared" si="11"/>
        <v>36110</v>
      </c>
      <c r="K15" s="9">
        <f t="shared" si="11"/>
        <v>36475</v>
      </c>
      <c r="L15" s="9">
        <f t="shared" si="11"/>
        <v>36841</v>
      </c>
      <c r="M15" s="9">
        <f t="shared" si="11"/>
        <v>37206</v>
      </c>
      <c r="N15" s="9">
        <f t="shared" si="11"/>
        <v>37571</v>
      </c>
      <c r="O15" s="9">
        <f t="shared" si="11"/>
        <v>37936</v>
      </c>
      <c r="P15" s="9">
        <f t="shared" si="11"/>
        <v>38302</v>
      </c>
      <c r="Q15" s="9">
        <f t="shared" si="11"/>
        <v>38667</v>
      </c>
      <c r="R15" s="9">
        <f t="shared" si="11"/>
        <v>39032</v>
      </c>
      <c r="S15" s="9">
        <f t="shared" si="11"/>
        <v>39397</v>
      </c>
      <c r="T15" s="9">
        <f t="shared" si="11"/>
        <v>39763</v>
      </c>
      <c r="U15" s="9">
        <f t="shared" si="11"/>
        <v>40128</v>
      </c>
      <c r="V15" s="9">
        <f t="shared" si="11"/>
        <v>40493</v>
      </c>
      <c r="W15" s="9">
        <f t="shared" si="11"/>
        <v>40858</v>
      </c>
      <c r="X15" s="9">
        <f t="shared" si="11"/>
        <v>41224</v>
      </c>
      <c r="Y15" s="9">
        <f t="shared" si="11"/>
        <v>41589</v>
      </c>
    </row>
    <row r="16" spans="1:25" x14ac:dyDescent="0.25">
      <c r="A16" t="s">
        <v>19</v>
      </c>
      <c r="B16" s="9">
        <f>DATE(B4,12,25)</f>
        <v>33232</v>
      </c>
      <c r="C16" s="9">
        <f t="shared" ref="C16:Y16" si="12">DATE(C4,12,25)</f>
        <v>33597</v>
      </c>
      <c r="D16" s="9">
        <f t="shared" si="12"/>
        <v>33963</v>
      </c>
      <c r="E16" s="9">
        <f t="shared" si="12"/>
        <v>34328</v>
      </c>
      <c r="F16" s="9">
        <f t="shared" si="12"/>
        <v>34693</v>
      </c>
      <c r="G16" s="9">
        <f t="shared" si="12"/>
        <v>35058</v>
      </c>
      <c r="H16" s="9">
        <f t="shared" si="12"/>
        <v>35424</v>
      </c>
      <c r="I16" s="9">
        <f t="shared" si="12"/>
        <v>35789</v>
      </c>
      <c r="J16" s="9">
        <f t="shared" si="12"/>
        <v>36154</v>
      </c>
      <c r="K16" s="9">
        <f t="shared" si="12"/>
        <v>36519</v>
      </c>
      <c r="L16" s="9">
        <f t="shared" si="12"/>
        <v>36885</v>
      </c>
      <c r="M16" s="9">
        <f t="shared" si="12"/>
        <v>37250</v>
      </c>
      <c r="N16" s="9">
        <f t="shared" si="12"/>
        <v>37615</v>
      </c>
      <c r="O16" s="9">
        <f t="shared" si="12"/>
        <v>37980</v>
      </c>
      <c r="P16" s="9">
        <f t="shared" si="12"/>
        <v>38346</v>
      </c>
      <c r="Q16" s="9">
        <f t="shared" si="12"/>
        <v>38711</v>
      </c>
      <c r="R16" s="9">
        <f t="shared" si="12"/>
        <v>39076</v>
      </c>
      <c r="S16" s="9">
        <f t="shared" si="12"/>
        <v>39441</v>
      </c>
      <c r="T16" s="9">
        <f t="shared" si="12"/>
        <v>39807</v>
      </c>
      <c r="U16" s="9">
        <f t="shared" si="12"/>
        <v>40172</v>
      </c>
      <c r="V16" s="9">
        <f t="shared" si="12"/>
        <v>40537</v>
      </c>
      <c r="W16" s="9">
        <f t="shared" si="12"/>
        <v>40902</v>
      </c>
      <c r="X16" s="9">
        <f t="shared" si="12"/>
        <v>41268</v>
      </c>
      <c r="Y16" s="9">
        <f t="shared" si="12"/>
        <v>41633</v>
      </c>
    </row>
    <row r="17" spans="1:25" s="15" customFormat="1" x14ac:dyDescent="0.25">
      <c r="A17" s="15" t="s">
        <v>14</v>
      </c>
      <c r="B17" s="24">
        <f>B8+49</f>
        <v>33028</v>
      </c>
      <c r="C17" s="24">
        <f t="shared" ref="C17:Y17" si="13">C8+49</f>
        <v>33378</v>
      </c>
      <c r="D17" s="24">
        <f t="shared" si="13"/>
        <v>33763</v>
      </c>
      <c r="E17" s="24">
        <f t="shared" si="13"/>
        <v>34120</v>
      </c>
      <c r="F17" s="24">
        <f t="shared" si="13"/>
        <v>34477</v>
      </c>
      <c r="G17" s="24">
        <f t="shared" si="13"/>
        <v>34855</v>
      </c>
      <c r="H17" s="24">
        <f t="shared" si="13"/>
        <v>35212</v>
      </c>
      <c r="I17" s="24">
        <f t="shared" si="13"/>
        <v>35569</v>
      </c>
      <c r="J17" s="24">
        <f t="shared" si="13"/>
        <v>35947</v>
      </c>
      <c r="K17" s="24">
        <f t="shared" si="13"/>
        <v>36304</v>
      </c>
      <c r="L17" s="24">
        <f t="shared" si="13"/>
        <v>36689</v>
      </c>
      <c r="M17" s="24">
        <f t="shared" si="13"/>
        <v>37046</v>
      </c>
      <c r="N17" s="24">
        <f t="shared" si="13"/>
        <v>37396</v>
      </c>
      <c r="O17" s="24">
        <f t="shared" si="13"/>
        <v>37781</v>
      </c>
      <c r="P17" s="24">
        <f t="shared" si="13"/>
        <v>38138</v>
      </c>
      <c r="Q17" s="24">
        <f t="shared" si="13"/>
        <v>38488</v>
      </c>
      <c r="R17" s="24">
        <f t="shared" si="13"/>
        <v>38873</v>
      </c>
      <c r="S17" s="24">
        <f t="shared" si="13"/>
        <v>39230</v>
      </c>
      <c r="T17" s="24">
        <f t="shared" si="13"/>
        <v>39580</v>
      </c>
      <c r="U17" s="24">
        <f t="shared" si="13"/>
        <v>39965</v>
      </c>
      <c r="V17" s="24">
        <f t="shared" si="13"/>
        <v>40322</v>
      </c>
      <c r="W17" s="24">
        <f t="shared" si="13"/>
        <v>40707</v>
      </c>
      <c r="X17" s="24">
        <f t="shared" si="13"/>
        <v>41057</v>
      </c>
      <c r="Y17" s="24">
        <f t="shared" si="13"/>
        <v>41414</v>
      </c>
    </row>
    <row r="18" spans="1:25" s="11" customFormat="1" x14ac:dyDescent="0.25">
      <c r="A18" s="11" t="s">
        <v>20</v>
      </c>
      <c r="B18" s="12">
        <f>B5-2</f>
        <v>32976</v>
      </c>
      <c r="C18" s="12">
        <f t="shared" ref="C18:Y18" si="14">C5-2</f>
        <v>33326</v>
      </c>
      <c r="D18" s="12">
        <f t="shared" si="14"/>
        <v>33711</v>
      </c>
      <c r="E18" s="12">
        <f t="shared" si="14"/>
        <v>34068</v>
      </c>
      <c r="F18" s="12">
        <f t="shared" si="14"/>
        <v>34425</v>
      </c>
      <c r="G18" s="12">
        <f t="shared" si="14"/>
        <v>34803</v>
      </c>
      <c r="H18" s="12">
        <f t="shared" si="14"/>
        <v>35160</v>
      </c>
      <c r="I18" s="12">
        <f t="shared" si="14"/>
        <v>35517</v>
      </c>
      <c r="J18" s="12">
        <f t="shared" si="14"/>
        <v>35895</v>
      </c>
      <c r="K18" s="12">
        <f t="shared" si="14"/>
        <v>36252</v>
      </c>
      <c r="L18" s="12">
        <f t="shared" si="14"/>
        <v>36637</v>
      </c>
      <c r="M18" s="12">
        <f t="shared" si="14"/>
        <v>36994</v>
      </c>
      <c r="N18" s="12">
        <f t="shared" si="14"/>
        <v>37344</v>
      </c>
      <c r="O18" s="12">
        <f t="shared" si="14"/>
        <v>37729</v>
      </c>
      <c r="P18" s="12">
        <f t="shared" si="14"/>
        <v>38086</v>
      </c>
      <c r="Q18" s="12">
        <f t="shared" si="14"/>
        <v>38436</v>
      </c>
      <c r="R18" s="12">
        <f t="shared" si="14"/>
        <v>38821</v>
      </c>
      <c r="S18" s="12">
        <f t="shared" si="14"/>
        <v>39178</v>
      </c>
      <c r="T18" s="12">
        <f t="shared" si="14"/>
        <v>39528</v>
      </c>
      <c r="U18" s="12">
        <f t="shared" si="14"/>
        <v>39913</v>
      </c>
      <c r="V18" s="12">
        <f t="shared" si="14"/>
        <v>40270</v>
      </c>
      <c r="W18" s="12">
        <f t="shared" si="14"/>
        <v>40655</v>
      </c>
      <c r="X18" s="12">
        <f t="shared" si="14"/>
        <v>41005</v>
      </c>
      <c r="Y18" s="12">
        <f t="shared" si="14"/>
        <v>41362</v>
      </c>
    </row>
    <row r="19" spans="1:25" s="11" customFormat="1" x14ac:dyDescent="0.25">
      <c r="A19" s="11" t="s">
        <v>21</v>
      </c>
      <c r="B19" s="12">
        <f>DATE(B4,12,26)</f>
        <v>33233</v>
      </c>
      <c r="C19" s="12">
        <f t="shared" ref="C19:Y19" si="15">DATE(C4,12,26)</f>
        <v>33598</v>
      </c>
      <c r="D19" s="12">
        <f t="shared" si="15"/>
        <v>33964</v>
      </c>
      <c r="E19" s="12">
        <f t="shared" si="15"/>
        <v>34329</v>
      </c>
      <c r="F19" s="12">
        <f t="shared" si="15"/>
        <v>34694</v>
      </c>
      <c r="G19" s="12">
        <f t="shared" si="15"/>
        <v>35059</v>
      </c>
      <c r="H19" s="12">
        <f t="shared" si="15"/>
        <v>35425</v>
      </c>
      <c r="I19" s="12">
        <f t="shared" si="15"/>
        <v>35790</v>
      </c>
      <c r="J19" s="12">
        <f t="shared" si="15"/>
        <v>36155</v>
      </c>
      <c r="K19" s="12">
        <f t="shared" si="15"/>
        <v>36520</v>
      </c>
      <c r="L19" s="12">
        <f t="shared" si="15"/>
        <v>36886</v>
      </c>
      <c r="M19" s="12">
        <f t="shared" si="15"/>
        <v>37251</v>
      </c>
      <c r="N19" s="12">
        <f t="shared" si="15"/>
        <v>37616</v>
      </c>
      <c r="O19" s="12">
        <f t="shared" si="15"/>
        <v>37981</v>
      </c>
      <c r="P19" s="12">
        <f t="shared" si="15"/>
        <v>38347</v>
      </c>
      <c r="Q19" s="12">
        <f t="shared" si="15"/>
        <v>38712</v>
      </c>
      <c r="R19" s="12">
        <f t="shared" si="15"/>
        <v>39077</v>
      </c>
      <c r="S19" s="12">
        <f t="shared" si="15"/>
        <v>39442</v>
      </c>
      <c r="T19" s="12">
        <f t="shared" si="15"/>
        <v>39808</v>
      </c>
      <c r="U19" s="12">
        <f t="shared" si="15"/>
        <v>40173</v>
      </c>
      <c r="V19" s="12">
        <f t="shared" si="15"/>
        <v>40538</v>
      </c>
      <c r="W19" s="12">
        <f t="shared" si="15"/>
        <v>40903</v>
      </c>
      <c r="X19" s="12">
        <f t="shared" si="15"/>
        <v>41269</v>
      </c>
      <c r="Y19" s="12">
        <f t="shared" si="15"/>
        <v>41634</v>
      </c>
    </row>
    <row r="20" spans="1:25" s="15" customFormat="1" x14ac:dyDescent="0.25"/>
    <row r="21" spans="1:25" s="15" customFormat="1" x14ac:dyDescent="0.25"/>
    <row r="22" spans="1:25" s="1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Jours fériés</vt:lpstr>
      <vt:lpstr>Fériés</vt:lpstr>
      <vt:lpstr>jours_mois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Jean-Eric Pelouas</cp:lastModifiedBy>
  <dcterms:created xsi:type="dcterms:W3CDTF">2013-01-10T13:15:12Z</dcterms:created>
  <dcterms:modified xsi:type="dcterms:W3CDTF">2013-01-13T18:11:29Z</dcterms:modified>
</cp:coreProperties>
</file>