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tabRatio="500" activeTab="2"/>
  </bookViews>
  <sheets>
    <sheet name="DONNEES" sheetId="2" r:id="rId1"/>
    <sheet name="Saisie rapide" sheetId="4" r:id="rId2"/>
    <sheet name="LISTES" sheetId="23" r:id="rId3"/>
    <sheet name="TCDs" sheetId="5" r:id="rId4"/>
    <sheet name="Cahier de Saisie" sheetId="1" r:id="rId5"/>
  </sheets>
  <definedNames>
    <definedName name="_xlnm._FilterDatabase" localSheetId="4" hidden="1">'Cahier de Saisie'!$A$1:$K$20</definedName>
    <definedName name="_xlnm._FilterDatabase" localSheetId="0" hidden="1">DONNEES!$A:$C</definedName>
    <definedName name="Z_C1FD8A03_2286_B44E_AE02_186C8C18BFF0_.wvu.FilterData" localSheetId="4" hidden="1">'Cahier de Saisie'!$A$1:$K$20</definedName>
    <definedName name="Z_C1FD8A03_2286_B44E_AE02_186C8C18BFF0_.wvu.FilterData" localSheetId="0" hidden="1">DONNEES!$A$1:$D$45</definedName>
  </definedNames>
  <calcPr calcId="162913" concurrentCalc="0"/>
  <pivotCaches>
    <pivotCache cacheId="78" r:id="rId6"/>
    <pivotCache cacheId="82" r:id="rId7"/>
  </pivotCaches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4" l="1"/>
  <c r="G12" i="4"/>
  <c r="G13" i="4"/>
  <c r="G14" i="4"/>
  <c r="G15" i="4"/>
  <c r="G16" i="4"/>
  <c r="G10" i="4"/>
  <c r="C3" i="4"/>
  <c r="C20" i="1"/>
  <c r="F20" i="1"/>
  <c r="G20" i="1"/>
  <c r="H20" i="1"/>
  <c r="J20" i="1"/>
  <c r="K20" i="1"/>
  <c r="C19" i="1"/>
  <c r="F19" i="1"/>
  <c r="G19" i="1"/>
  <c r="H19" i="1"/>
  <c r="J19" i="1"/>
  <c r="K19" i="1"/>
  <c r="C18" i="1"/>
  <c r="F18" i="1"/>
  <c r="G18" i="1"/>
  <c r="H18" i="1"/>
  <c r="J18" i="1"/>
  <c r="K18" i="1"/>
  <c r="C17" i="1"/>
  <c r="F17" i="1"/>
  <c r="G17" i="1"/>
  <c r="H17" i="1"/>
  <c r="J17" i="1"/>
  <c r="K17" i="1"/>
  <c r="C16" i="1"/>
  <c r="F16" i="1"/>
  <c r="G16" i="1"/>
  <c r="H16" i="1"/>
  <c r="J16" i="1"/>
  <c r="K16" i="1"/>
  <c r="C15" i="1"/>
  <c r="F15" i="1"/>
  <c r="G15" i="1"/>
  <c r="H15" i="1"/>
  <c r="J15" i="1"/>
  <c r="K15" i="1"/>
  <c r="C14" i="1"/>
  <c r="F14" i="1"/>
  <c r="G14" i="1"/>
  <c r="H14" i="1"/>
  <c r="J14" i="1"/>
  <c r="K14" i="1"/>
  <c r="C13" i="1"/>
  <c r="F13" i="1"/>
  <c r="G13" i="1"/>
  <c r="H13" i="1"/>
  <c r="J13" i="1"/>
  <c r="K13" i="1"/>
  <c r="C12" i="1"/>
  <c r="F12" i="1"/>
  <c r="G12" i="1"/>
  <c r="H12" i="1"/>
  <c r="J12" i="1"/>
  <c r="K12" i="1"/>
  <c r="C11" i="1"/>
  <c r="F11" i="1"/>
  <c r="G11" i="1"/>
  <c r="H11" i="1"/>
  <c r="J11" i="1"/>
  <c r="K11" i="1"/>
  <c r="C10" i="1"/>
  <c r="F10" i="1"/>
  <c r="G10" i="1"/>
  <c r="H10" i="1"/>
  <c r="J10" i="1"/>
  <c r="K10" i="1"/>
  <c r="C9" i="1"/>
  <c r="F9" i="1"/>
  <c r="G9" i="1"/>
  <c r="H9" i="1"/>
  <c r="J9" i="1"/>
  <c r="K9" i="1"/>
  <c r="B9" i="2"/>
  <c r="N20" i="2"/>
  <c r="J2" i="1"/>
  <c r="K2" i="1"/>
  <c r="J3" i="1"/>
  <c r="K3" i="1"/>
  <c r="J4" i="1"/>
  <c r="K4" i="1"/>
  <c r="J5" i="1"/>
  <c r="K5" i="1"/>
  <c r="J6" i="1"/>
  <c r="K6" i="1"/>
  <c r="J7" i="1"/>
  <c r="K7" i="1"/>
  <c r="J8" i="1"/>
  <c r="K8" i="1"/>
  <c r="G2" i="1"/>
  <c r="G3" i="1"/>
  <c r="G4" i="1"/>
  <c r="G5" i="1"/>
  <c r="G6" i="1"/>
  <c r="G7" i="1"/>
  <c r="G8" i="1"/>
  <c r="N106" i="2"/>
  <c r="N39" i="2"/>
  <c r="F2" i="1"/>
  <c r="F3" i="1"/>
  <c r="F4" i="1"/>
  <c r="F5" i="1"/>
  <c r="F6" i="1"/>
  <c r="F7" i="1"/>
  <c r="F8" i="1"/>
  <c r="H2" i="1"/>
  <c r="H3" i="1"/>
  <c r="H4" i="1"/>
  <c r="H5" i="1"/>
  <c r="H6" i="1"/>
  <c r="H7" i="1"/>
  <c r="H8" i="1"/>
  <c r="N87" i="2"/>
  <c r="N19" i="2"/>
  <c r="N111" i="2"/>
  <c r="C2" i="1"/>
  <c r="C3" i="1"/>
  <c r="C4" i="1"/>
  <c r="C5" i="1"/>
  <c r="C6" i="1"/>
  <c r="C7" i="1"/>
  <c r="C8" i="1"/>
  <c r="N47" i="2"/>
  <c r="N70" i="2"/>
  <c r="N11" i="2"/>
  <c r="N48" i="2"/>
  <c r="N73" i="2"/>
  <c r="T15" i="2"/>
  <c r="S12" i="2"/>
  <c r="S13" i="2"/>
</calcChain>
</file>

<file path=xl/sharedStrings.xml><?xml version="1.0" encoding="utf-8"?>
<sst xmlns="http://schemas.openxmlformats.org/spreadsheetml/2006/main" count="1076" uniqueCount="314">
  <si>
    <t>date</t>
  </si>
  <si>
    <t>Parcelle</t>
  </si>
  <si>
    <t>Action &amp; intrant</t>
  </si>
  <si>
    <t xml:space="preserve">Qté </t>
  </si>
  <si>
    <t>Coût/ha</t>
  </si>
  <si>
    <t>Surface</t>
  </si>
  <si>
    <t>Coût action</t>
  </si>
  <si>
    <t>Observations</t>
  </si>
  <si>
    <t>type</t>
  </si>
  <si>
    <t>U azote</t>
  </si>
  <si>
    <t>digestat</t>
  </si>
  <si>
    <t>engrais azoté</t>
  </si>
  <si>
    <t>compost champi</t>
  </si>
  <si>
    <t>épandage fumier</t>
  </si>
  <si>
    <t>L'autoroute</t>
  </si>
  <si>
    <t>joker</t>
  </si>
  <si>
    <t>EXKIO</t>
  </si>
  <si>
    <t>limagri</t>
  </si>
  <si>
    <t>dandie</t>
  </si>
  <si>
    <t>nero</t>
  </si>
  <si>
    <t>exception</t>
  </si>
  <si>
    <t>Les quartiers</t>
  </si>
  <si>
    <t>L'église</t>
  </si>
  <si>
    <t>Labour</t>
  </si>
  <si>
    <t>etincel (pmg 36)</t>
  </si>
  <si>
    <t>Roundup</t>
  </si>
  <si>
    <t>Les brossettes</t>
  </si>
  <si>
    <t>Rogécourt</t>
  </si>
  <si>
    <t>Samoisson</t>
  </si>
  <si>
    <t>Rubisko</t>
  </si>
  <si>
    <t>Terano</t>
  </si>
  <si>
    <t>La Fère</t>
  </si>
  <si>
    <t>creek</t>
  </si>
  <si>
    <t>Semis</t>
  </si>
  <si>
    <t>Pinsart</t>
  </si>
  <si>
    <t>18 setiers pcd pdt</t>
  </si>
  <si>
    <t>Camp 2</t>
  </si>
  <si>
    <t>Gaitta</t>
  </si>
  <si>
    <t>Pointe commune</t>
  </si>
  <si>
    <t>Malis bas</t>
  </si>
  <si>
    <t>apache</t>
  </si>
  <si>
    <t>carat</t>
  </si>
  <si>
    <t>saint Jean</t>
  </si>
  <si>
    <t>Macquigny pature</t>
  </si>
  <si>
    <t>biwix</t>
  </si>
  <si>
    <t>blé dur</t>
  </si>
  <si>
    <t>broyage</t>
  </si>
  <si>
    <t>Macquigny route</t>
  </si>
  <si>
    <t>pont des meuniers</t>
  </si>
  <si>
    <t>nouvion</t>
  </si>
  <si>
    <t>camp de chalon</t>
  </si>
  <si>
    <t>compost menin</t>
  </si>
  <si>
    <t>fressancourt</t>
  </si>
  <si>
    <t>achery</t>
  </si>
  <si>
    <t>épandage vinasses</t>
  </si>
  <si>
    <t>vinasses</t>
  </si>
  <si>
    <t>Azote liquide (litre)</t>
  </si>
  <si>
    <t>La Bascule</t>
  </si>
  <si>
    <t>Bellevue</t>
  </si>
  <si>
    <t>derrière rambour</t>
  </si>
  <si>
    <t>safran</t>
  </si>
  <si>
    <t>herse rotative</t>
  </si>
  <si>
    <t>germinator</t>
  </si>
  <si>
    <t>germinator+croskiltt</t>
  </si>
  <si>
    <t>avadex</t>
  </si>
  <si>
    <t>betterave</t>
  </si>
  <si>
    <t>BDM pivot1</t>
  </si>
  <si>
    <t>BDM pivot2</t>
  </si>
  <si>
    <t>la pompe</t>
  </si>
  <si>
    <t>Les blancs</t>
  </si>
  <si>
    <t>cythrine L</t>
  </si>
  <si>
    <t>Bertaucourt</t>
  </si>
  <si>
    <t>FURY 10 EW</t>
  </si>
  <si>
    <t>Renansart</t>
  </si>
  <si>
    <t>28 Setiers</t>
  </si>
  <si>
    <t>Les ondes</t>
  </si>
  <si>
    <t>lesaout</t>
  </si>
  <si>
    <t>épandage engrais solide</t>
  </si>
  <si>
    <t>sulfan (24N 18SO3)</t>
  </si>
  <si>
    <t>Ammo 27</t>
  </si>
  <si>
    <t>Challenge</t>
  </si>
  <si>
    <t>stratos ultra</t>
  </si>
  <si>
    <t>epsotop</t>
  </si>
  <si>
    <t>diffuz</t>
  </si>
  <si>
    <t>phydeal</t>
  </si>
  <si>
    <t>activéine Bmo</t>
  </si>
  <si>
    <t>attribut</t>
  </si>
  <si>
    <t>atlantis</t>
  </si>
  <si>
    <t>toundra</t>
  </si>
  <si>
    <t>18 setiers pcd orge</t>
  </si>
  <si>
    <t>plantage pdt</t>
  </si>
  <si>
    <t>buttage</t>
  </si>
  <si>
    <t>méca</t>
  </si>
  <si>
    <t>?</t>
  </si>
  <si>
    <t>pollet</t>
  </si>
  <si>
    <t>jadex</t>
  </si>
  <si>
    <t>topepi</t>
  </si>
  <si>
    <t>activéine mn++</t>
  </si>
  <si>
    <t>Achery</t>
  </si>
  <si>
    <t>Camp 1</t>
  </si>
  <si>
    <t>Sapins</t>
  </si>
  <si>
    <t>betanal</t>
  </si>
  <si>
    <t>tramat</t>
  </si>
  <si>
    <t>goltix</t>
  </si>
  <si>
    <t>venzar</t>
  </si>
  <si>
    <t>bogota</t>
  </si>
  <si>
    <t>kayak</t>
  </si>
  <si>
    <t>meltop</t>
  </si>
  <si>
    <t>racing</t>
  </si>
  <si>
    <t>player</t>
  </si>
  <si>
    <t>yearling</t>
  </si>
  <si>
    <t>zoxis</t>
  </si>
  <si>
    <t>rebell</t>
  </si>
  <si>
    <t>Simbo pack citadelle</t>
  </si>
  <si>
    <t>Citadelle pack simbo</t>
  </si>
  <si>
    <t>proman</t>
  </si>
  <si>
    <t>centium</t>
  </si>
  <si>
    <t>BDM la pompe</t>
  </si>
  <si>
    <t>BDM der ferme tnl</t>
  </si>
  <si>
    <t>MAS83R tournesol</t>
  </si>
  <si>
    <t>LG5317 tournesol</t>
  </si>
  <si>
    <t>BDM la pointe</t>
  </si>
  <si>
    <t>BDM der ferme blé</t>
  </si>
  <si>
    <t>Nutrika 10-20-40</t>
  </si>
  <si>
    <t>baia</t>
  </si>
  <si>
    <t>comet</t>
  </si>
  <si>
    <t>betagri</t>
  </si>
  <si>
    <t>tornado sc</t>
  </si>
  <si>
    <t>BEETUP duo</t>
  </si>
  <si>
    <t>Venzar</t>
  </si>
  <si>
    <t>safari</t>
  </si>
  <si>
    <t>Culture</t>
  </si>
  <si>
    <t>Précedent</t>
  </si>
  <si>
    <t>Action et intrant</t>
  </si>
  <si>
    <t>Type</t>
  </si>
  <si>
    <t>Prix €/unité</t>
  </si>
  <si>
    <t>unité</t>
  </si>
  <si>
    <t>Mécanisation</t>
  </si>
  <si>
    <t>pomme de T</t>
  </si>
  <si>
    <t>orge</t>
  </si>
  <si>
    <t>U</t>
  </si>
  <si>
    <t>tracteur 230 cv</t>
  </si>
  <si>
    <t>38€/h</t>
  </si>
  <si>
    <t>avec fuel</t>
  </si>
  <si>
    <t>blé</t>
  </si>
  <si>
    <t>moutarde carabosse</t>
  </si>
  <si>
    <t>engrais</t>
  </si>
  <si>
    <t>Kg</t>
  </si>
  <si>
    <t>roule</t>
  </si>
  <si>
    <t>25€/h</t>
  </si>
  <si>
    <t>Colza</t>
  </si>
  <si>
    <t>Blé</t>
  </si>
  <si>
    <t>moutarde serval</t>
  </si>
  <si>
    <t>semoir</t>
  </si>
  <si>
    <t>Tonne</t>
  </si>
  <si>
    <t>m3</t>
  </si>
  <si>
    <t>herbicide</t>
  </si>
  <si>
    <t>L</t>
  </si>
  <si>
    <t>pmg</t>
  </si>
  <si>
    <t>Banvel</t>
  </si>
  <si>
    <t>dose</t>
  </si>
  <si>
    <t>mais</t>
  </si>
  <si>
    <t>Fosbury</t>
  </si>
  <si>
    <t>Herbicide</t>
  </si>
  <si>
    <t>l</t>
  </si>
  <si>
    <t>prix/dose</t>
  </si>
  <si>
    <t>kg/dose</t>
  </si>
  <si>
    <t>prix/kg</t>
  </si>
  <si>
    <t>Escourgeon</t>
  </si>
  <si>
    <t>Blé dur</t>
  </si>
  <si>
    <t>Herbe</t>
  </si>
  <si>
    <t>kerb</t>
  </si>
  <si>
    <t>pack clic power (5l fosbury, 2l carat)</t>
  </si>
  <si>
    <t>Betteraves</t>
  </si>
  <si>
    <t>densité solution azotée</t>
  </si>
  <si>
    <t>1320 kg/M3</t>
  </si>
  <si>
    <t>Target SC</t>
  </si>
  <si>
    <t>= goltix</t>
  </si>
  <si>
    <t>Tournesol</t>
  </si>
  <si>
    <t>insecticide</t>
  </si>
  <si>
    <t>kg</t>
  </si>
  <si>
    <t>Teneurs en azote</t>
  </si>
  <si>
    <t>wakil</t>
  </si>
  <si>
    <t>colza</t>
  </si>
  <si>
    <t>ha</t>
  </si>
  <si>
    <t>Pois</t>
  </si>
  <si>
    <t>pois printemps</t>
  </si>
  <si>
    <t>Joker</t>
  </si>
  <si>
    <t>Compost champi</t>
  </si>
  <si>
    <t>Compost menin</t>
  </si>
  <si>
    <t>Malis haut</t>
  </si>
  <si>
    <t>Roulage</t>
  </si>
  <si>
    <t>Digestat</t>
  </si>
  <si>
    <t>Malis pature</t>
  </si>
  <si>
    <t>pature</t>
  </si>
  <si>
    <t>Vinasses</t>
  </si>
  <si>
    <t>Traitement</t>
  </si>
  <si>
    <t>semence</t>
  </si>
  <si>
    <t>dose 12M</t>
  </si>
  <si>
    <t>semence de ferme ferial 0,2; PMG33</t>
  </si>
  <si>
    <t>Kilimanjaro</t>
  </si>
  <si>
    <t>semence de ferme ferial 0,2; PMG44</t>
  </si>
  <si>
    <t>semence de ferme vitavax 0,3; pmg 34</t>
  </si>
  <si>
    <t>pmg 44</t>
  </si>
  <si>
    <t>pmg ? Bcp de grains cassé et petits grains</t>
  </si>
  <si>
    <t>BDM pivot 2 mais</t>
  </si>
  <si>
    <t>KG</t>
  </si>
  <si>
    <t>pmg 5,92</t>
  </si>
  <si>
    <t>hastuce</t>
  </si>
  <si>
    <t>carotte</t>
  </si>
  <si>
    <t>Semence</t>
  </si>
  <si>
    <t>pmg 5,12</t>
  </si>
  <si>
    <t>tournesol</t>
  </si>
  <si>
    <t>pmg 8,9</t>
  </si>
  <si>
    <t>Alicia</t>
  </si>
  <si>
    <t>BDM pivot 2 JN</t>
  </si>
  <si>
    <t>jachère noire</t>
  </si>
  <si>
    <t>solde semence 2015</t>
  </si>
  <si>
    <t>achery pature</t>
  </si>
  <si>
    <t>herbe</t>
  </si>
  <si>
    <t>pois de printemps pmg 280</t>
  </si>
  <si>
    <t>commune</t>
  </si>
  <si>
    <t>sne</t>
  </si>
  <si>
    <t>u</t>
  </si>
  <si>
    <t>Bois ferloc</t>
  </si>
  <si>
    <t>derriere rambour 2</t>
  </si>
  <si>
    <t>Passot</t>
  </si>
  <si>
    <t>château d'eau</t>
  </si>
  <si>
    <t>Deneuville</t>
  </si>
  <si>
    <t>ozone 36CS</t>
  </si>
  <si>
    <t>Clermont</t>
  </si>
  <si>
    <t>Les peupliers</t>
  </si>
  <si>
    <t>Travecy 1</t>
  </si>
  <si>
    <t>adjuvant</t>
  </si>
  <si>
    <t>Travecy 2</t>
  </si>
  <si>
    <t>g</t>
  </si>
  <si>
    <t>119,17/100g</t>
  </si>
  <si>
    <t>chardol 600</t>
  </si>
  <si>
    <t>recolte</t>
  </si>
  <si>
    <t>production</t>
  </si>
  <si>
    <t>Kroquis KWS</t>
  </si>
  <si>
    <t>Dose</t>
  </si>
  <si>
    <t>raccourcisseur</t>
  </si>
  <si>
    <t>cicocel C3</t>
  </si>
  <si>
    <t>fongicide</t>
  </si>
  <si>
    <t>Karmin 600</t>
  </si>
  <si>
    <t>= challenge 600</t>
  </si>
  <si>
    <t>Challenge 600</t>
  </si>
  <si>
    <t>=Karmin 600</t>
  </si>
  <si>
    <t>Sulfate amoniac</t>
  </si>
  <si>
    <t>Cycocel C3</t>
  </si>
  <si>
    <t>Fongicide</t>
  </si>
  <si>
    <t>Veldig pack T245</t>
  </si>
  <si>
    <t>T245 pack veldig</t>
  </si>
  <si>
    <t>deft (Allié)</t>
  </si>
  <si>
    <t>Allié</t>
  </si>
  <si>
    <t>Korema</t>
  </si>
  <si>
    <t>Yearling pack zoxis</t>
  </si>
  <si>
    <t>Zoxis pack Yearling</t>
  </si>
  <si>
    <t>Karis 10CS</t>
  </si>
  <si>
    <t>Insecticide</t>
  </si>
  <si>
    <t>Karate Zéon</t>
  </si>
  <si>
    <t>Amistar Xtra</t>
  </si>
  <si>
    <t>Banko 500</t>
  </si>
  <si>
    <t>Karaté K</t>
  </si>
  <si>
    <t>Adengo</t>
  </si>
  <si>
    <t>Alpha ZN 14%</t>
  </si>
  <si>
    <t>Agrijet 500</t>
  </si>
  <si>
    <t>Tornado SC</t>
  </si>
  <si>
    <t>Algobor</t>
  </si>
  <si>
    <t>Nutri 2M</t>
  </si>
  <si>
    <t>mix in</t>
  </si>
  <si>
    <t>Almeria 70 WG</t>
  </si>
  <si>
    <t>Dithane néotech</t>
  </si>
  <si>
    <t>remiltine flex</t>
  </si>
  <si>
    <t>Banjo Forte</t>
  </si>
  <si>
    <t>acteon</t>
  </si>
  <si>
    <t>Adjuvant</t>
  </si>
  <si>
    <t>Teppeki</t>
  </si>
  <si>
    <t>Dantop 50W</t>
  </si>
  <si>
    <t>Nutriphomag</t>
  </si>
  <si>
    <t>2.4D</t>
  </si>
  <si>
    <t xml:space="preserve"> </t>
  </si>
  <si>
    <t>DUO 15</t>
  </si>
  <si>
    <t>p</t>
  </si>
  <si>
    <t>Action</t>
  </si>
  <si>
    <t>Quté</t>
  </si>
  <si>
    <t>Observation</t>
  </si>
  <si>
    <t xml:space="preserve">Reste à faire : </t>
  </si>
  <si>
    <t>Quté*</t>
  </si>
  <si>
    <t>Action*</t>
  </si>
  <si>
    <t>Date*</t>
  </si>
  <si>
    <t>Culture*</t>
  </si>
  <si>
    <t>Parcelles*</t>
  </si>
  <si>
    <t>meca</t>
  </si>
  <si>
    <t>Nouvel action et intrant*</t>
  </si>
  <si>
    <t>Type*</t>
  </si>
  <si>
    <t>zzz</t>
  </si>
  <si>
    <t>semence precoce</t>
  </si>
  <si>
    <t>en melange</t>
  </si>
  <si>
    <t>sefgzrfbzrgbz</t>
  </si>
  <si>
    <t>zob</t>
  </si>
  <si>
    <t>1POUL</t>
  </si>
  <si>
    <t>ras</t>
  </si>
  <si>
    <t>proposer les parcelles uniquement concernées par la culture selectionnée : liste déroulante en cascade</t>
  </si>
  <si>
    <t>créer liste deroulante dans le type</t>
  </si>
  <si>
    <t>(Tous)</t>
  </si>
  <si>
    <t>Total général</t>
  </si>
  <si>
    <t>(blank)</t>
  </si>
  <si>
    <t>jachère_noire</t>
  </si>
  <si>
    <t>pois_printemps</t>
  </si>
  <si>
    <t>pomme_de_T</t>
  </si>
  <si>
    <t>TCD_1</t>
  </si>
  <si>
    <t>TCD_2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</si>
</sst>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€&quot;_-;\-* #,##0.00\ &quot;€&quot;_-;_-* &quot;-&quot;??\ &quot;€&quot;_-;_-@_-"/>
    <numFmt numFmtId="164" formatCode="d/m/yy;@"/>
    <numFmt numFmtId="165" formatCode="0\ &quot; €   &quot;"/>
    <numFmt numFmtId="166" formatCode="0.00\ &quot; ha&quot;"/>
    <numFmt numFmtId="167" formatCode="0&quot; €  &quot;"/>
    <numFmt numFmtId="168" formatCode="dd/mm/yy;@"/>
    <numFmt numFmtId="169" formatCode="#,##0.00\ &quot; €  &quot;"/>
    <numFmt numFmtId="170" formatCode="0.00\ &quot; €/Ha   &quot;"/>
    <numFmt numFmtId="171" formatCode=";;;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Franklin Gothic Book"/>
      <family val="2"/>
    </font>
    <font>
      <b/>
      <sz val="12"/>
      <color theme="1"/>
      <name val="Franklin Gothic Book"/>
      <family val="2"/>
    </font>
    <font>
      <sz val="12"/>
      <color rgb="FF000000"/>
      <name val="Calibri"/>
      <family val="2"/>
      <scheme val="minor"/>
    </font>
    <font>
      <sz val="12"/>
      <color rgb="FF00206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Helvetica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ashDot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/>
      <bottom/>
      <diagonal/>
    </border>
    <border>
      <left/>
      <right style="dashDot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4">
    <xf numFmtId="0" fontId="0" fillId="0" borderId="0" xfId="0"/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2" fontId="4" fillId="2" borderId="3" xfId="0" applyNumberFormat="1" applyFont="1" applyFill="1" applyBorder="1" applyAlignment="1" applyProtection="1">
      <alignment horizontal="center"/>
      <protection locked="0"/>
    </xf>
    <xf numFmtId="165" fontId="4" fillId="2" borderId="2" xfId="0" applyNumberFormat="1" applyFont="1" applyFill="1" applyBorder="1" applyAlignment="1" applyProtection="1">
      <alignment horizontal="center"/>
      <protection locked="0"/>
    </xf>
    <xf numFmtId="166" fontId="4" fillId="2" borderId="2" xfId="0" applyNumberFormat="1" applyFont="1" applyFill="1" applyBorder="1" applyAlignment="1" applyProtection="1">
      <alignment horizontal="center"/>
      <protection locked="0"/>
    </xf>
    <xf numFmtId="167" fontId="4" fillId="2" borderId="4" xfId="0" applyNumberFormat="1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166" fontId="4" fillId="2" borderId="6" xfId="0" applyNumberFormat="1" applyFont="1" applyFill="1" applyBorder="1" applyAlignment="1" applyProtection="1">
      <alignment horizontal="left"/>
      <protection locked="0"/>
    </xf>
    <xf numFmtId="2" fontId="4" fillId="2" borderId="0" xfId="1" applyNumberFormat="1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168" fontId="3" fillId="2" borderId="7" xfId="0" applyNumberFormat="1" applyFont="1" applyFill="1" applyBorder="1" applyAlignment="1" applyProtection="1">
      <alignment horizontal="center" vertical="center"/>
    </xf>
    <xf numFmtId="165" fontId="3" fillId="2" borderId="7" xfId="0" applyNumberFormat="1" applyFont="1" applyFill="1" applyBorder="1" applyProtection="1"/>
    <xf numFmtId="166" fontId="3" fillId="2" borderId="7" xfId="0" applyNumberFormat="1" applyFont="1" applyFill="1" applyBorder="1" applyAlignment="1" applyProtection="1">
      <alignment horizontal="right" vertical="center"/>
    </xf>
    <xf numFmtId="167" fontId="3" fillId="2" borderId="0" xfId="1" applyNumberFormat="1" applyFont="1" applyFill="1" applyBorder="1" applyAlignment="1" applyProtection="1">
      <alignment horizontal="right" vertical="center"/>
    </xf>
    <xf numFmtId="44" fontId="3" fillId="2" borderId="8" xfId="1" applyFont="1" applyFill="1" applyBorder="1" applyAlignment="1" applyProtection="1">
      <alignment horizontal="left" vertical="center"/>
    </xf>
    <xf numFmtId="2" fontId="3" fillId="2" borderId="0" xfId="1" applyNumberFormat="1" applyFont="1" applyFill="1" applyBorder="1" applyAlignment="1" applyProtection="1">
      <alignment horizontal="right" vertical="center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6" fillId="4" borderId="0" xfId="0" applyFont="1" applyFill="1"/>
    <xf numFmtId="0" fontId="2" fillId="5" borderId="1" xfId="0" applyFont="1" applyFill="1" applyBorder="1"/>
    <xf numFmtId="169" fontId="2" fillId="5" borderId="9" xfId="0" applyNumberFormat="1" applyFont="1" applyFill="1" applyBorder="1"/>
    <xf numFmtId="0" fontId="2" fillId="5" borderId="1" xfId="0" applyFont="1" applyFill="1" applyBorder="1" applyAlignment="1">
      <alignment horizontal="center"/>
    </xf>
    <xf numFmtId="0" fontId="0" fillId="3" borderId="10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0" xfId="0" applyFill="1" applyBorder="1"/>
    <xf numFmtId="0" fontId="0" fillId="5" borderId="9" xfId="0" applyFill="1" applyBorder="1"/>
    <xf numFmtId="169" fontId="0" fillId="5" borderId="9" xfId="0" applyNumberFormat="1" applyFill="1" applyBorder="1"/>
    <xf numFmtId="0" fontId="0" fillId="5" borderId="9" xfId="0" applyFill="1" applyBorder="1" applyAlignment="1">
      <alignment horizontal="center"/>
    </xf>
    <xf numFmtId="0" fontId="0" fillId="3" borderId="9" xfId="0" applyFont="1" applyFill="1" applyBorder="1"/>
    <xf numFmtId="0" fontId="0" fillId="3" borderId="11" xfId="0" applyFont="1" applyFill="1" applyBorder="1"/>
    <xf numFmtId="0" fontId="0" fillId="3" borderId="0" xfId="0" applyFont="1" applyFill="1" applyBorder="1"/>
    <xf numFmtId="0" fontId="0" fillId="0" borderId="1" xfId="0" applyBorder="1"/>
    <xf numFmtId="0" fontId="5" fillId="5" borderId="9" xfId="0" applyFont="1" applyFill="1" applyBorder="1"/>
    <xf numFmtId="0" fontId="0" fillId="0" borderId="1" xfId="0" applyFont="1" applyBorder="1"/>
    <xf numFmtId="0" fontId="2" fillId="0" borderId="1" xfId="0" applyFont="1" applyBorder="1"/>
    <xf numFmtId="0" fontId="0" fillId="0" borderId="0" xfId="0" applyBorder="1"/>
    <xf numFmtId="0" fontId="0" fillId="5" borderId="9" xfId="0" quotePrefix="1" applyFill="1" applyBorder="1"/>
    <xf numFmtId="9" fontId="0" fillId="0" borderId="1" xfId="0" applyNumberFormat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2" fillId="5" borderId="5" xfId="0" applyFont="1" applyFill="1" applyBorder="1"/>
    <xf numFmtId="0" fontId="0" fillId="5" borderId="11" xfId="0" applyFill="1" applyBorder="1"/>
    <xf numFmtId="0" fontId="0" fillId="5" borderId="11" xfId="0" applyFont="1" applyFill="1" applyBorder="1"/>
    <xf numFmtId="0" fontId="0" fillId="4" borderId="0" xfId="0" applyFill="1"/>
    <xf numFmtId="167" fontId="3" fillId="2" borderId="0" xfId="1" applyNumberFormat="1" applyFont="1" applyFill="1" applyAlignment="1" applyProtection="1">
      <alignment horizontal="right" vertical="center"/>
    </xf>
    <xf numFmtId="0" fontId="0" fillId="4" borderId="0" xfId="0" applyFill="1" applyAlignment="1">
      <alignment horizontal="center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0" fillId="4" borderId="0" xfId="0" applyFill="1" applyAlignment="1">
      <alignment horizontal="left"/>
    </xf>
    <xf numFmtId="0" fontId="0" fillId="0" borderId="9" xfId="0" applyBorder="1"/>
    <xf numFmtId="0" fontId="0" fillId="5" borderId="0" xfId="0" quotePrefix="1" applyFill="1" applyBorder="1"/>
    <xf numFmtId="170" fontId="0" fillId="0" borderId="1" xfId="1" applyNumberFormat="1" applyFont="1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0" fontId="0" fillId="0" borderId="0" xfId="0" pivotButton="1"/>
    <xf numFmtId="0" fontId="9" fillId="0" borderId="0" xfId="4"/>
    <xf numFmtId="171" fontId="0" fillId="4" borderId="0" xfId="0" applyNumberFormat="1" applyFill="1"/>
    <xf numFmtId="0" fontId="2" fillId="0" borderId="1" xfId="0" applyFont="1" applyBorder="1" applyAlignment="1">
      <alignment horizontal="center"/>
    </xf>
  </cellXfs>
  <cellStyles count="5">
    <cellStyle name="Lien hypertexte" xfId="2" builtinId="8" hidden="1"/>
    <cellStyle name="Lien hypertexte visité" xfId="3" builtinId="9" hidden="1"/>
    <cellStyle name="Monétaire" xfId="1" builtinId="4"/>
    <cellStyle name="Normal" xfId="0" builtinId="0"/>
    <cellStyle name="Texte explicatif" xfId="4" builtinId="53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2" formatCode="0.00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dashDot">
          <color auto="1"/>
        </right>
        <top/>
        <bottom/>
        <vertical/>
        <horizontal/>
      </border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7" formatCode="0&quot; €  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6" formatCode="0.00\ &quot; ha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5" formatCode="0\ &quot; €   &quot;"/>
      <fill>
        <patternFill patternType="solid">
          <fgColor indexed="64"/>
          <bgColor theme="9" tint="0.79998168889431442"/>
        </patternFill>
      </fill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numFmt numFmtId="2" formatCode="0.0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8" formatCode="dd/mm/yy;@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4" formatCode="d/m/yy;@"/>
      <alignment horizontal="center" vertical="bottom" textRotation="0" wrapText="0" indent="0" justifyLastLine="0" shrinkToFit="0" readingOrder="0"/>
      <protection locked="0" hidden="0"/>
    </dxf>
    <dxf>
      <numFmt numFmtId="169" formatCode="#,##0.00\ &quot; €  &quot;"/>
      <fill>
        <patternFill patternType="solid">
          <fgColor indexed="64"/>
          <bgColor theme="8" tint="0.5999938962981048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left style="thin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</dxf>
    <dxf>
      <border outline="0">
        <left style="thin">
          <color auto="1"/>
        </left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723900</xdr:colOff>
      <xdr:row>12</xdr:row>
      <xdr:rowOff>0</xdr:rowOff>
    </xdr:from>
    <xdr:to>
      <xdr:col>12</xdr:col>
      <xdr:colOff>723900</xdr:colOff>
      <xdr:row>17</xdr:row>
      <xdr:rowOff>38100</xdr:rowOff>
    </xdr:to>
    <xdr:sp macro="[0]!SaisieRapide" textlink="">
      <xdr:nvSpPr>
        <xdr:cNvPr id="2" name="Flèche droite à entaille 1"/>
        <xdr:cNvSpPr/>
      </xdr:nvSpPr>
      <xdr:spPr>
        <a:xfrm>
          <a:off x="11887200" y="2438400"/>
          <a:ext cx="2476500" cy="1054100"/>
        </a:xfrm>
        <a:prstGeom prst="notchedRightArrow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</a:rPr>
            <a:t>Enregistrer</a:t>
          </a:r>
        </a:p>
      </xdr:txBody>
    </xdr:sp>
    <xdr:clientData/>
  </xdr:twoCellAnchor>
  <xdr:twoCellAnchor>
    <xdr:from>
      <xdr:col>4</xdr:col>
      <xdr:colOff>368300</xdr:colOff>
      <xdr:row>2</xdr:row>
      <xdr:rowOff>0</xdr:rowOff>
    </xdr:from>
    <xdr:to>
      <xdr:col>6</xdr:col>
      <xdr:colOff>25400</xdr:colOff>
      <xdr:row>3</xdr:row>
      <xdr:rowOff>12700</xdr:rowOff>
    </xdr:to>
    <xdr:sp macro="[0]!DateDuJour" textlink="">
      <xdr:nvSpPr>
        <xdr:cNvPr id="3" name="Rectangle à coins arrondis 2"/>
        <xdr:cNvSpPr/>
      </xdr:nvSpPr>
      <xdr:spPr>
        <a:xfrm>
          <a:off x="3784600" y="406400"/>
          <a:ext cx="876300" cy="2159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Ce</a:t>
          </a:r>
          <a:r>
            <a:rPr lang="fr-FR" sz="1200" b="1" baseline="0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 jour</a:t>
          </a:r>
          <a:endParaRPr lang="fr-FR" sz="1200" b="1">
            <a:solidFill>
              <a:schemeClr val="bg1"/>
            </a:solidFill>
            <a:effectLst>
              <a:outerShdw algn="ctr" rotWithShape="0">
                <a:srgbClr val="000000">
                  <a:alpha val="43137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0</xdr:colOff>
      <xdr:row>25</xdr:row>
      <xdr:rowOff>101600</xdr:rowOff>
    </xdr:from>
    <xdr:to>
      <xdr:col>12</xdr:col>
      <xdr:colOff>0</xdr:colOff>
      <xdr:row>27</xdr:row>
      <xdr:rowOff>101600</xdr:rowOff>
    </xdr:to>
    <xdr:sp macro="[0]!AjouterActionEtIntrant" textlink="">
      <xdr:nvSpPr>
        <xdr:cNvPr id="5" name="Rectangle à coins arrondis 4"/>
        <xdr:cNvSpPr/>
      </xdr:nvSpPr>
      <xdr:spPr>
        <a:xfrm>
          <a:off x="11988800" y="5181600"/>
          <a:ext cx="1651000" cy="4064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Ajouter</a:t>
          </a:r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12</xdr:col>
      <xdr:colOff>0</xdr:colOff>
      <xdr:row>11</xdr:row>
      <xdr:rowOff>0</xdr:rowOff>
    </xdr:to>
    <xdr:sp macro="[0]!Effacer" textlink="">
      <xdr:nvSpPr>
        <xdr:cNvPr id="6" name="Rectangle à coins arrondis 5"/>
        <xdr:cNvSpPr/>
      </xdr:nvSpPr>
      <xdr:spPr>
        <a:xfrm>
          <a:off x="11988800" y="1828800"/>
          <a:ext cx="1651000" cy="4064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9525</xdr:rowOff>
        </xdr:from>
        <xdr:to>
          <xdr:col>1</xdr:col>
          <xdr:colOff>752475</xdr:colOff>
          <xdr:row>2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listes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1209675</xdr:colOff>
          <xdr:row>0</xdr:row>
          <xdr:rowOff>76200</xdr:rowOff>
        </xdr:from>
        <xdr:to>
          <xdr:col>8</xdr:col>
          <xdr:colOff>2828925</xdr:colOff>
          <xdr:row>0</xdr:row>
          <xdr:rowOff>409575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Saisie Rapide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84.950478819446" createdVersion="6" refreshedVersion="6" minRefreshableVersion="3" recordCount="131">
  <cacheSource type="worksheet">
    <worksheetSource name="tbl_Liste_2"/>
  </cacheSource>
  <cacheFields count="5">
    <cacheField name="Action et intrant" numFmtId="0">
      <sharedItems count="127">
        <s v="1POUL"/>
        <s v="2.4D"/>
        <s v="acteon"/>
        <s v="activéine Bmo"/>
        <s v="activéine mn++"/>
        <s v="Adengo"/>
        <s v="Agrijet 500"/>
        <s v="Algobor"/>
        <s v="Alicia"/>
        <s v="Allié"/>
        <s v="Almeria 70 WG"/>
        <s v="Alpha ZN 14%"/>
        <s v="Amistar Xtra"/>
        <s v="Ammo 27"/>
        <s v="apache"/>
        <s v="atlantis"/>
        <s v="attribut"/>
        <s v="avadex"/>
        <s v="Azote liquide (litre)"/>
        <s v="baia"/>
        <s v="Banjo Forte"/>
        <s v="Banko 500"/>
        <s v="Banvel"/>
        <s v="BEETUP duo"/>
        <s v="betagri"/>
        <s v="betanal"/>
        <s v="betterave"/>
        <s v="biwix"/>
        <s v="blé dur"/>
        <s v="bogota"/>
        <s v="broyage"/>
        <s v="buttage"/>
        <s v="carat"/>
        <s v="centium"/>
        <s v="Challenge"/>
        <s v="Challenge 600"/>
        <s v="chardol 600"/>
        <s v="Citadelle pack simbo"/>
        <s v="comet"/>
        <s v="compost champi"/>
        <s v="compost menin"/>
        <s v="creek"/>
        <s v="Cycocel C3"/>
        <s v="cythrine L"/>
        <s v="dandie"/>
        <s v="Dantop 50W"/>
        <s v="deft (Allié)"/>
        <s v="diffuz"/>
        <s v="digestat"/>
        <s v="Dithane néotech"/>
        <s v="DUO 15"/>
        <s v="épandage engrais solide"/>
        <s v="épandage fumier"/>
        <s v="épandage vinasses"/>
        <s v="epsotop"/>
        <s v="etincel (pmg 36)"/>
        <s v="exception"/>
        <s v="EXKIO"/>
        <s v="Fosbury"/>
        <s v="FURY 10 EW"/>
        <s v="Gaitta"/>
        <s v="germinator"/>
        <s v="germinator+croskiltt"/>
        <s v="goltix"/>
        <s v="hastuce"/>
        <s v="herse rotative"/>
        <s v="jadex"/>
        <s v="Joker"/>
        <s v="Karaté K"/>
        <s v="Karate Zéon"/>
        <s v="Karis 10CS"/>
        <s v="Karmin 600"/>
        <s v="kayak"/>
        <s v="kerb"/>
        <s v="Kilimanjaro"/>
        <s v="Korema"/>
        <s v="Kroquis KWS"/>
        <s v="Labour"/>
        <s v="LG5317 tournesol"/>
        <s v="limagri"/>
        <s v="MAS83R tournesol"/>
        <s v="meltop"/>
        <s v="mix in"/>
        <s v="moutarde carabosse"/>
        <s v="moutarde serval"/>
        <s v="nero"/>
        <s v="Nutri 2M"/>
        <s v="Nutrika 10-20-40"/>
        <s v="Nutriphomag"/>
        <s v="ozone 36CS"/>
        <s v="phydeal"/>
        <s v="plantage pdt"/>
        <s v="player"/>
        <s v="proman"/>
        <s v="racing"/>
        <s v="rebell"/>
        <s v="recolte"/>
        <s v="remiltine flex"/>
        <s v="Roulage"/>
        <s v="Roundup"/>
        <s v="Rubisko"/>
        <s v="safari"/>
        <s v="safran"/>
        <s v="Semis"/>
        <s v="Simbo pack citadelle"/>
        <s v="stratos ultra"/>
        <s v="sulfan (24N 18SO3)"/>
        <s v="Sulfate amoniac"/>
        <s v="T245 pack veldig"/>
        <s v="Target SC"/>
        <s v="Teppeki"/>
        <s v="Terano"/>
        <s v="topepi"/>
        <s v="Tornado SC"/>
        <s v="toundra"/>
        <s v="Traitement"/>
        <s v="tramat"/>
        <s v="Veldig pack T245"/>
        <s v="venzar"/>
        <s v="vinasses"/>
        <s v="wakil"/>
        <s v="yearling"/>
        <s v="Yearling pack zoxis"/>
        <s v="zob"/>
        <s v="zoxis"/>
        <s v="Zoxis pack Yearling"/>
        <s v="zzz"/>
      </sharedItems>
    </cacheField>
    <cacheField name="Type" numFmtId="0">
      <sharedItems containsBlank="1"/>
    </cacheField>
    <cacheField name="Prix €/unité" numFmtId="169">
      <sharedItems containsBlank="1" containsMixedTypes="1" containsNumber="1" minValue="0.2097" maxValue="274"/>
    </cacheField>
    <cacheField name="unité" numFmtId="0">
      <sharedItems containsBlank="1"/>
    </cacheField>
    <cacheField name="Observation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884.950478935185" missingItemsLimit="0" createdVersion="6" refreshedVersion="6" minRefreshableVersion="3" recordCount="55">
  <cacheSource type="worksheet">
    <worksheetSource name="tbl_Listes_1"/>
  </cacheSource>
  <cacheFields count="4">
    <cacheField name="Parcelle" numFmtId="0">
      <sharedItems count="55">
        <s v="18 setiers pcd orge"/>
        <s v="18 setiers pcd pdt"/>
        <s v="28 Setiers"/>
        <s v="Achery"/>
        <s v="achery pature"/>
        <s v="BDM der ferme blé"/>
        <s v="BDM der ferme tnl"/>
        <s v="BDM la pointe"/>
        <s v="BDM la pompe"/>
        <s v="BDM pivot 2 JN"/>
        <s v="BDM pivot 2 mais"/>
        <s v="BDM pivot1"/>
        <s v="BDM pivot2"/>
        <s v="Bellevue"/>
        <s v="Bertaucourt"/>
        <s v="Bois ferloc"/>
        <s v="Camp 1"/>
        <s v="Camp 2"/>
        <s v="camp de chalon"/>
        <s v="château d'eau"/>
        <s v="Clermont"/>
        <s v="commune"/>
        <s v="Deneuville"/>
        <s v="derrière rambour"/>
        <s v="derriere rambour 2"/>
        <s v="fressancourt"/>
        <s v="L'autoroute"/>
        <s v="L'église"/>
        <s v="La Bascule"/>
        <s v="La Fère"/>
        <s v="la pompe"/>
        <s v="Les blancs"/>
        <s v="Les brossettes"/>
        <s v="Les ondes"/>
        <s v="Les peupliers"/>
        <s v="Les quartiers"/>
        <s v="lesaout"/>
        <s v="Macquigny pature"/>
        <s v="Macquigny route"/>
        <s v="Malis bas"/>
        <s v="Malis haut"/>
        <s v="Malis pature"/>
        <s v="nouvion"/>
        <s v="Passot"/>
        <s v="Pinsart"/>
        <s v="Pointe commune"/>
        <s v="pollet"/>
        <s v="pont des meuniers"/>
        <s v="Renansart"/>
        <s v="Rogécourt"/>
        <s v="saint Jean"/>
        <s v="Samoisson"/>
        <s v="Sapins"/>
        <s v="Travecy 1"/>
        <s v="Travecy 2"/>
      </sharedItems>
    </cacheField>
    <cacheField name="Surface" numFmtId="0">
      <sharedItems containsString="0" containsBlank="1" containsNumber="1" minValue="0.23" maxValue="36.07"/>
    </cacheField>
    <cacheField name="Culture" numFmtId="0">
      <sharedItems containsBlank="1" count="13">
        <s v="pomme de T"/>
        <s v="blé"/>
        <s v="Colza"/>
        <s v="betterave"/>
        <s v="herbe"/>
        <s v="tournesol"/>
        <s v="jachère noire"/>
        <s v="mais"/>
        <s v="sne"/>
        <m/>
        <s v="Escourgeon"/>
        <s v="pois printemps"/>
        <s v="pature"/>
      </sharedItems>
    </cacheField>
    <cacheField name="Préced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1">
  <r>
    <x v="0"/>
    <s v="fongicide"/>
    <n v="12"/>
    <m/>
    <m/>
  </r>
  <r>
    <x v="1"/>
    <s v="herbicide"/>
    <n v="8.8000000000000007"/>
    <s v="L"/>
    <m/>
  </r>
  <r>
    <x v="2"/>
    <s v="Adjuvant"/>
    <n v="25.65"/>
    <s v="L"/>
    <m/>
  </r>
  <r>
    <x v="3"/>
    <s v="engrais"/>
    <n v="15.2"/>
    <s v="L"/>
    <m/>
  </r>
  <r>
    <x v="4"/>
    <s v="engrais"/>
    <n v="16.149999999999999"/>
    <s v="L"/>
    <m/>
  </r>
  <r>
    <x v="5"/>
    <s v="?"/>
    <n v="32.207000000000001"/>
    <s v="L"/>
    <m/>
  </r>
  <r>
    <x v="6"/>
    <s v="herbicide"/>
    <n v="15.25"/>
    <s v="L"/>
    <m/>
  </r>
  <r>
    <x v="7"/>
    <s v="engrais"/>
    <n v="3.99"/>
    <s v="L"/>
    <m/>
  </r>
  <r>
    <x v="8"/>
    <s v="semence"/>
    <n v="2.4"/>
    <s v="kg"/>
    <m/>
  </r>
  <r>
    <x v="9"/>
    <s v="herbicide"/>
    <n v="0.2097"/>
    <s v="g"/>
    <m/>
  </r>
  <r>
    <x v="10"/>
    <s v="?"/>
    <n v="29.425000000000001"/>
    <s v="kg"/>
    <m/>
  </r>
  <r>
    <x v="11"/>
    <s v="?"/>
    <n v="13.3"/>
    <s v="kg"/>
    <m/>
  </r>
  <r>
    <x v="12"/>
    <s v="fongicide"/>
    <n v="51.78"/>
    <s v="L"/>
    <m/>
  </r>
  <r>
    <x v="13"/>
    <s v="engrais"/>
    <n v="0.25600000000000001"/>
    <s v="kg"/>
    <m/>
  </r>
  <r>
    <x v="14"/>
    <s v="semence"/>
    <s v="?"/>
    <s v="kg"/>
    <s v="pmg ? Bcp de grains cassé et petits grains"/>
  </r>
  <r>
    <x v="15"/>
    <s v="herbicide"/>
    <m/>
    <m/>
    <m/>
  </r>
  <r>
    <x v="16"/>
    <s v="herbicide"/>
    <n v="1.1917"/>
    <s v="g"/>
    <s v="119,17/100g"/>
  </r>
  <r>
    <x v="17"/>
    <s v="herbicide"/>
    <n v="17.580000000000002"/>
    <s v="L"/>
    <m/>
  </r>
  <r>
    <x v="18"/>
    <s v="engrais azoté"/>
    <n v="0.30499999999999999"/>
    <s v="U"/>
    <m/>
  </r>
  <r>
    <x v="19"/>
    <m/>
    <m/>
    <m/>
    <m/>
  </r>
  <r>
    <x v="20"/>
    <s v="fongicide"/>
    <n v="27.81"/>
    <s v="L"/>
    <m/>
  </r>
  <r>
    <x v="21"/>
    <s v="fongicide"/>
    <n v="11.1"/>
    <s v="L"/>
    <m/>
  </r>
  <r>
    <x v="22"/>
    <s v="herbicide"/>
    <n v="31.5"/>
    <s v="L"/>
    <m/>
  </r>
  <r>
    <x v="23"/>
    <s v="herbicide"/>
    <n v="15.77"/>
    <s v="L"/>
    <m/>
  </r>
  <r>
    <x v="24"/>
    <s v="herbicide"/>
    <n v="6.1580000000000004"/>
    <s v="L"/>
    <m/>
  </r>
  <r>
    <x v="25"/>
    <s v="herbicide"/>
    <n v="6.1559999999999997"/>
    <s v="L"/>
    <m/>
  </r>
  <r>
    <x v="26"/>
    <s v="semence"/>
    <n v="250"/>
    <s v="U"/>
    <m/>
  </r>
  <r>
    <x v="27"/>
    <s v="herbicide"/>
    <n v="3.956"/>
    <s v="L"/>
    <m/>
  </r>
  <r>
    <x v="28"/>
    <s v="semence"/>
    <s v="?"/>
    <s v="kg"/>
    <s v="solde semence 2015"/>
  </r>
  <r>
    <x v="29"/>
    <s v="?"/>
    <m/>
    <m/>
    <m/>
  </r>
  <r>
    <x v="30"/>
    <s v="méca"/>
    <s v="?"/>
    <s v="ha"/>
    <m/>
  </r>
  <r>
    <x v="31"/>
    <s v="méca"/>
    <m/>
    <m/>
    <m/>
  </r>
  <r>
    <x v="32"/>
    <s v="herbicide"/>
    <n v="83.91"/>
    <s v="L"/>
    <m/>
  </r>
  <r>
    <x v="33"/>
    <s v="herbicide"/>
    <n v="128.12"/>
    <s v="L"/>
    <m/>
  </r>
  <r>
    <x v="34"/>
    <s v="herbicide"/>
    <n v="23.99"/>
    <s v="L"/>
    <m/>
  </r>
  <r>
    <x v="35"/>
    <s v="herbicide"/>
    <n v="23.99"/>
    <s v="L"/>
    <s v="=Karmin 600"/>
  </r>
  <r>
    <x v="36"/>
    <s v="herbicide"/>
    <n v="8.8000000000000007"/>
    <s v="L"/>
    <m/>
  </r>
  <r>
    <x v="37"/>
    <s v="fongicide"/>
    <n v="18.757873015873017"/>
    <s v="L"/>
    <m/>
  </r>
  <r>
    <x v="38"/>
    <m/>
    <m/>
    <m/>
    <m/>
  </r>
  <r>
    <x v="39"/>
    <s v="engrais azoté"/>
    <n v="24"/>
    <s v="Tonne"/>
    <m/>
  </r>
  <r>
    <x v="40"/>
    <s v="engrais azoté"/>
    <s v="?"/>
    <s v="Tonne"/>
    <m/>
  </r>
  <r>
    <x v="41"/>
    <s v="semence"/>
    <s v="?"/>
    <s v="kg"/>
    <s v="semence de ferme vitavax 0,3; pmg 34"/>
  </r>
  <r>
    <x v="42"/>
    <s v="raccourcisseur"/>
    <n v="2.09"/>
    <s v="L"/>
    <m/>
  </r>
  <r>
    <x v="43"/>
    <s v="insecticide"/>
    <n v="10.175000000000001"/>
    <s v="L"/>
    <m/>
  </r>
  <r>
    <x v="44"/>
    <s v="semence"/>
    <n v="24"/>
    <s v="kg"/>
    <s v="pmg 8,9"/>
  </r>
  <r>
    <x v="45"/>
    <s v="?"/>
    <n v="274"/>
    <s v="kg"/>
    <m/>
  </r>
  <r>
    <x v="46"/>
    <s v="herbicide"/>
    <n v="0.2097"/>
    <s v="g"/>
    <m/>
  </r>
  <r>
    <x v="47"/>
    <s v="Adjuvant"/>
    <n v="6.65"/>
    <s v="L"/>
    <m/>
  </r>
  <r>
    <x v="48"/>
    <s v="engrais azoté"/>
    <n v="3"/>
    <s v="m3"/>
    <m/>
  </r>
  <r>
    <x v="49"/>
    <s v="fongicide"/>
    <n v="10.19"/>
    <s v="kg"/>
    <m/>
  </r>
  <r>
    <x v="50"/>
    <s v="fongicide"/>
    <n v="18.760000000000002"/>
    <s v="L"/>
    <m/>
  </r>
  <r>
    <x v="51"/>
    <s v="méca"/>
    <m/>
    <m/>
    <m/>
  </r>
  <r>
    <x v="52"/>
    <s v="méca"/>
    <n v="30"/>
    <s v="ha"/>
    <m/>
  </r>
  <r>
    <x v="53"/>
    <s v="méca"/>
    <m/>
    <m/>
    <m/>
  </r>
  <r>
    <x v="54"/>
    <s v="engrais"/>
    <n v="0.44650000000000001"/>
    <s v="kg"/>
    <m/>
  </r>
  <r>
    <x v="55"/>
    <s v="semence"/>
    <n v="0.69443999999999995"/>
    <s v="dose 12M"/>
    <m/>
  </r>
  <r>
    <x v="56"/>
    <s v="semence"/>
    <n v="27.33"/>
    <s v="kg"/>
    <s v="pmg 5,92"/>
  </r>
  <r>
    <x v="57"/>
    <s v="semence"/>
    <n v="27"/>
    <s v="kg"/>
    <s v="pmg 5,12"/>
  </r>
  <r>
    <x v="58"/>
    <s v="herbicide"/>
    <n v="83.91"/>
    <s v="L"/>
    <m/>
  </r>
  <r>
    <x v="59"/>
    <s v="insecticide"/>
    <n v="51.81"/>
    <s v="L"/>
    <m/>
  </r>
  <r>
    <x v="60"/>
    <s v="semence"/>
    <s v="?"/>
    <s v="kg"/>
    <s v="pmg 44"/>
  </r>
  <r>
    <x v="61"/>
    <s v="méca"/>
    <m/>
    <m/>
    <m/>
  </r>
  <r>
    <x v="62"/>
    <s v="méca"/>
    <m/>
    <m/>
    <m/>
  </r>
  <r>
    <x v="63"/>
    <s v="herbicide"/>
    <n v="35.07"/>
    <s v="L"/>
    <s v="Target SC"/>
  </r>
  <r>
    <x v="64"/>
    <s v="semence"/>
    <n v="24"/>
    <s v="kg"/>
    <s v="pmg 5,92"/>
  </r>
  <r>
    <x v="65"/>
    <s v="méca"/>
    <m/>
    <m/>
    <m/>
  </r>
  <r>
    <x v="66"/>
    <s v="raccourcisseur"/>
    <n v="2.09"/>
    <s v="L"/>
    <s v="cicocel C3"/>
  </r>
  <r>
    <x v="67"/>
    <s v="méca"/>
    <n v="14"/>
    <m/>
    <m/>
  </r>
  <r>
    <x v="68"/>
    <s v="insecticide"/>
    <n v="13.275500000000001"/>
    <s v="L"/>
    <m/>
  </r>
  <r>
    <x v="69"/>
    <s v="insecticide"/>
    <n v="68.91"/>
    <s v="L"/>
    <m/>
  </r>
  <r>
    <x v="70"/>
    <s v="insecticide"/>
    <n v="68.91"/>
    <s v="L"/>
    <m/>
  </r>
  <r>
    <x v="71"/>
    <s v="herbicide"/>
    <n v="23.99"/>
    <s v="L"/>
    <s v="= challenge 600"/>
  </r>
  <r>
    <x v="72"/>
    <s v="fongicide"/>
    <m/>
    <m/>
    <m/>
  </r>
  <r>
    <x v="73"/>
    <s v="herbicide"/>
    <m/>
    <m/>
    <m/>
  </r>
  <r>
    <x v="74"/>
    <s v="semence"/>
    <s v="?"/>
    <s v="kg"/>
    <s v="semence de ferme ferial 0,2; PMG44"/>
  </r>
  <r>
    <x v="75"/>
    <s v="?"/>
    <n v="24"/>
    <s v="L"/>
    <m/>
  </r>
  <r>
    <x v="76"/>
    <s v="semence"/>
    <n v="84.06"/>
    <s v="Dose"/>
    <m/>
  </r>
  <r>
    <x v="77"/>
    <s v="méca"/>
    <n v="58"/>
    <s v="ha"/>
    <m/>
  </r>
  <r>
    <x v="78"/>
    <s v="semence"/>
    <m/>
    <s v="Dose"/>
    <m/>
  </r>
  <r>
    <x v="79"/>
    <s v="insecticide"/>
    <n v="6.2"/>
    <s v="kg"/>
    <m/>
  </r>
  <r>
    <x v="80"/>
    <s v="semence"/>
    <m/>
    <s v="Dose"/>
    <m/>
  </r>
  <r>
    <x v="81"/>
    <s v="fongicide"/>
    <m/>
    <m/>
    <m/>
  </r>
  <r>
    <x v="82"/>
    <s v="?"/>
    <n v="3.04"/>
    <s v="L"/>
    <m/>
  </r>
  <r>
    <x v="83"/>
    <s v="engrais"/>
    <n v="2.5"/>
    <s v="kg"/>
    <m/>
  </r>
  <r>
    <x v="84"/>
    <s v="engrais"/>
    <n v="2.5"/>
    <s v="kg"/>
    <m/>
  </r>
  <r>
    <x v="85"/>
    <s v="herbicide"/>
    <n v="4.9695999999999998"/>
    <s v="L"/>
    <m/>
  </r>
  <r>
    <x v="86"/>
    <s v="engrais"/>
    <n v="3.99"/>
    <s v="L"/>
    <m/>
  </r>
  <r>
    <x v="87"/>
    <s v="engrais"/>
    <n v="11.875"/>
    <s v="L"/>
    <m/>
  </r>
  <r>
    <x v="88"/>
    <s v="engrais"/>
    <n v="5.89"/>
    <s v="L"/>
    <m/>
  </r>
  <r>
    <x v="89"/>
    <s v="herbicide"/>
    <n v="128.12"/>
    <s v="L"/>
    <m/>
  </r>
  <r>
    <x v="90"/>
    <s v="Adjuvant"/>
    <n v="15.68"/>
    <s v="L"/>
    <m/>
  </r>
  <r>
    <x v="91"/>
    <s v="méca"/>
    <m/>
    <m/>
    <m/>
  </r>
  <r>
    <x v="92"/>
    <s v="fongicide"/>
    <m/>
    <m/>
    <m/>
  </r>
  <r>
    <x v="93"/>
    <s v="herbicide"/>
    <m/>
    <m/>
    <m/>
  </r>
  <r>
    <x v="94"/>
    <s v="herbicide"/>
    <m/>
    <m/>
    <m/>
  </r>
  <r>
    <x v="95"/>
    <s v="herbicide"/>
    <m/>
    <m/>
    <m/>
  </r>
  <r>
    <x v="96"/>
    <s v="production"/>
    <n v="150"/>
    <m/>
    <m/>
  </r>
  <r>
    <x v="97"/>
    <s v="?"/>
    <n v="64.2"/>
    <s v="kg"/>
    <m/>
  </r>
  <r>
    <x v="98"/>
    <s v="méca"/>
    <n v="6"/>
    <s v="ha"/>
    <m/>
  </r>
  <r>
    <x v="99"/>
    <s v="herbicide"/>
    <n v="5.92"/>
    <s v="L"/>
    <m/>
  </r>
  <r>
    <x v="100"/>
    <s v="semence"/>
    <s v="?"/>
    <s v="kg"/>
    <s v="semence de ferme ferial 0,2; PMG33"/>
  </r>
  <r>
    <x v="101"/>
    <s v="herbicide"/>
    <m/>
    <m/>
    <m/>
  </r>
  <r>
    <x v="102"/>
    <s v="semence"/>
    <m/>
    <s v="kg"/>
    <s v="pois de printemps pmg 280"/>
  </r>
  <r>
    <x v="103"/>
    <s v="méca"/>
    <n v="37"/>
    <s v="ha"/>
    <m/>
  </r>
  <r>
    <x v="104"/>
    <s v="fongicide"/>
    <n v="18.757873015873017"/>
    <s v="L"/>
    <m/>
  </r>
  <r>
    <x v="105"/>
    <s v="herbicide"/>
    <n v="21.44"/>
    <s v="L"/>
    <m/>
  </r>
  <r>
    <x v="106"/>
    <s v="engrais"/>
    <n v="0.28299999999999997"/>
    <s v="kg"/>
    <m/>
  </r>
  <r>
    <x v="107"/>
    <s v="engrais"/>
    <n v="0.35"/>
    <s v="kg"/>
    <m/>
  </r>
  <r>
    <x v="108"/>
    <s v="?"/>
    <s v="?"/>
    <m/>
    <m/>
  </r>
  <r>
    <x v="109"/>
    <s v="herbicide"/>
    <n v="35.07"/>
    <s v="L"/>
    <s v="= goltix"/>
  </r>
  <r>
    <x v="110"/>
    <s v="?"/>
    <n v="95.55"/>
    <s v="kg"/>
    <m/>
  </r>
  <r>
    <x v="111"/>
    <s v="méca"/>
    <n v="35"/>
    <s v="ha"/>
    <m/>
  </r>
  <r>
    <x v="112"/>
    <s v="raccourcisseur"/>
    <s v="?"/>
    <m/>
    <m/>
  </r>
  <r>
    <x v="113"/>
    <s v="herbicide"/>
    <n v="35.07"/>
    <s v="L"/>
    <m/>
  </r>
  <r>
    <x v="114"/>
    <s v="herbicide"/>
    <n v="27.48"/>
    <s v="L"/>
    <m/>
  </r>
  <r>
    <x v="115"/>
    <s v="méca"/>
    <n v="8"/>
    <s v="ha"/>
    <m/>
  </r>
  <r>
    <x v="116"/>
    <s v="herbicide"/>
    <n v="15.25"/>
    <m/>
    <m/>
  </r>
  <r>
    <x v="117"/>
    <s v="?"/>
    <s v="?"/>
    <m/>
    <m/>
  </r>
  <r>
    <x v="118"/>
    <s v="herbicide"/>
    <n v="48.67"/>
    <s v="kg"/>
    <m/>
  </r>
  <r>
    <x v="118"/>
    <s v="herbicide"/>
    <n v="48.67"/>
    <s v="kg"/>
    <m/>
  </r>
  <r>
    <x v="119"/>
    <s v="engrais azoté"/>
    <s v="?"/>
    <s v="Tonne"/>
    <m/>
  </r>
  <r>
    <x v="120"/>
    <s v="insecticide"/>
    <n v="75.61"/>
    <s v="kg"/>
    <m/>
  </r>
  <r>
    <x v="121"/>
    <s v="fongicide"/>
    <n v="44.93"/>
    <s v="L"/>
    <m/>
  </r>
  <r>
    <x v="122"/>
    <s v="fongicide"/>
    <n v="44.93"/>
    <s v="L"/>
    <m/>
  </r>
  <r>
    <x v="123"/>
    <s v="herbicide"/>
    <n v="12"/>
    <s v="L"/>
    <m/>
  </r>
  <r>
    <x v="123"/>
    <s v="herbicide"/>
    <n v="12"/>
    <s v="L"/>
    <m/>
  </r>
  <r>
    <x v="123"/>
    <s v="herbicide"/>
    <n v="12"/>
    <s v="L"/>
    <m/>
  </r>
  <r>
    <x v="123"/>
    <s v="herbicide"/>
    <n v="12"/>
    <s v="L"/>
    <m/>
  </r>
  <r>
    <x v="124"/>
    <s v="fongicide"/>
    <n v="44.93"/>
    <s v="L"/>
    <m/>
  </r>
  <r>
    <x v="125"/>
    <s v="fongicide"/>
    <n v="44.93"/>
    <s v="L"/>
    <m/>
  </r>
  <r>
    <x v="126"/>
    <s v="meca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5">
  <r>
    <x v="0"/>
    <n v="17.940000000000001"/>
    <x v="0"/>
    <s v="orge"/>
  </r>
  <r>
    <x v="1"/>
    <n v="8"/>
    <x v="1"/>
    <s v="pomme de T"/>
  </r>
  <r>
    <x v="2"/>
    <n v="17.649999999999999"/>
    <x v="2"/>
    <s v="Blé"/>
  </r>
  <r>
    <x v="3"/>
    <n v="1.88"/>
    <x v="3"/>
    <s v="Blé"/>
  </r>
  <r>
    <x v="4"/>
    <n v="1.23"/>
    <x v="4"/>
    <s v="herbe"/>
  </r>
  <r>
    <x v="5"/>
    <n v="6.5"/>
    <x v="1"/>
    <s v="carotte"/>
  </r>
  <r>
    <x v="6"/>
    <n v="10.82"/>
    <x v="5"/>
    <s v="carotte"/>
  </r>
  <r>
    <x v="7"/>
    <n v="11.99"/>
    <x v="1"/>
    <s v="pomme de T"/>
  </r>
  <r>
    <x v="8"/>
    <n v="17.170000000000002"/>
    <x v="5"/>
    <m/>
  </r>
  <r>
    <x v="9"/>
    <n v="7.39"/>
    <x v="6"/>
    <s v="jachère noire"/>
  </r>
  <r>
    <x v="10"/>
    <n v="13.17"/>
    <x v="7"/>
    <m/>
  </r>
  <r>
    <x v="11"/>
    <n v="36.07"/>
    <x v="5"/>
    <s v="Blé dur"/>
  </r>
  <r>
    <x v="12"/>
    <n v="2.6"/>
    <x v="5"/>
    <m/>
  </r>
  <r>
    <x v="13"/>
    <n v="19"/>
    <x v="1"/>
    <s v="Colza"/>
  </r>
  <r>
    <x v="14"/>
    <n v="12"/>
    <x v="2"/>
    <s v="Blé"/>
  </r>
  <r>
    <x v="15"/>
    <n v="3.28"/>
    <x v="4"/>
    <s v="herbe"/>
  </r>
  <r>
    <x v="16"/>
    <n v="21"/>
    <x v="3"/>
    <s v="Blé"/>
  </r>
  <r>
    <x v="17"/>
    <n v="27"/>
    <x v="1"/>
    <s v="Colza"/>
  </r>
  <r>
    <x v="18"/>
    <n v="22.73"/>
    <x v="3"/>
    <s v="Blé"/>
  </r>
  <r>
    <x v="19"/>
    <n v="1.1599999999999999"/>
    <x v="4"/>
    <s v="herbe"/>
  </r>
  <r>
    <x v="20"/>
    <n v="0.23"/>
    <x v="4"/>
    <s v="herbe"/>
  </r>
  <r>
    <x v="21"/>
    <n v="5"/>
    <x v="8"/>
    <s v="Blé dur"/>
  </r>
  <r>
    <x v="22"/>
    <n v="0.53"/>
    <x v="4"/>
    <s v="herbe"/>
  </r>
  <r>
    <x v="23"/>
    <n v="4.5"/>
    <x v="7"/>
    <s v="Blé"/>
  </r>
  <r>
    <x v="24"/>
    <m/>
    <x v="9"/>
    <m/>
  </r>
  <r>
    <x v="25"/>
    <n v="4.5"/>
    <x v="7"/>
    <s v="Blé"/>
  </r>
  <r>
    <x v="26"/>
    <n v="20"/>
    <x v="2"/>
    <s v="Blé"/>
  </r>
  <r>
    <x v="27"/>
    <n v="14"/>
    <x v="10"/>
    <s v="Blé dur"/>
  </r>
  <r>
    <x v="28"/>
    <n v="7.7"/>
    <x v="1"/>
    <s v="Betteraves"/>
  </r>
  <r>
    <x v="29"/>
    <n v="19.059999999999999"/>
    <x v="1"/>
    <s v="Colza"/>
  </r>
  <r>
    <x v="30"/>
    <m/>
    <x v="5"/>
    <m/>
  </r>
  <r>
    <x v="31"/>
    <n v="16.09"/>
    <x v="2"/>
    <s v="Blé"/>
  </r>
  <r>
    <x v="32"/>
    <n v="3.27"/>
    <x v="1"/>
    <s v="Betteraves"/>
  </r>
  <r>
    <x v="33"/>
    <n v="5"/>
    <x v="2"/>
    <s v="Blé"/>
  </r>
  <r>
    <x v="34"/>
    <n v="0.68"/>
    <x v="4"/>
    <s v="herbe"/>
  </r>
  <r>
    <x v="35"/>
    <n v="11"/>
    <x v="1"/>
    <s v="Colza"/>
  </r>
  <r>
    <x v="36"/>
    <n v="5"/>
    <x v="4"/>
    <s v="Blé dur"/>
  </r>
  <r>
    <x v="37"/>
    <n v="20.079999999999998"/>
    <x v="1"/>
    <s v="Pois"/>
  </r>
  <r>
    <x v="38"/>
    <n v="19"/>
    <x v="11"/>
    <s v="Blé"/>
  </r>
  <r>
    <x v="39"/>
    <n v="2.8"/>
    <x v="1"/>
    <s v="Betteraves"/>
  </r>
  <r>
    <x v="40"/>
    <n v="1.8"/>
    <x v="7"/>
    <s v="mais"/>
  </r>
  <r>
    <x v="41"/>
    <n v="1.1399999999999999"/>
    <x v="12"/>
    <s v="pature"/>
  </r>
  <r>
    <x v="42"/>
    <n v="2.5299999999999998"/>
    <x v="3"/>
    <s v="Blé"/>
  </r>
  <r>
    <x v="43"/>
    <n v="1.81"/>
    <x v="4"/>
    <s v="herbe"/>
  </r>
  <r>
    <x v="44"/>
    <n v="20"/>
    <x v="1"/>
    <s v="Pois"/>
  </r>
  <r>
    <x v="45"/>
    <n v="0.5"/>
    <x v="1"/>
    <s v="Colza"/>
  </r>
  <r>
    <x v="46"/>
    <n v="0.4"/>
    <x v="7"/>
    <m/>
  </r>
  <r>
    <x v="47"/>
    <n v="3.27"/>
    <x v="7"/>
    <s v="Blé"/>
  </r>
  <r>
    <x v="48"/>
    <n v="17.93"/>
    <x v="2"/>
    <s v="Blé"/>
  </r>
  <r>
    <x v="49"/>
    <n v="2.58"/>
    <x v="1"/>
    <s v="Betteraves"/>
  </r>
  <r>
    <x v="50"/>
    <n v="25"/>
    <x v="1"/>
    <s v="Betteraves"/>
  </r>
  <r>
    <x v="51"/>
    <n v="2"/>
    <x v="1"/>
    <s v="Betteraves"/>
  </r>
  <r>
    <x v="52"/>
    <n v="2.58"/>
    <x v="3"/>
    <s v="Blé"/>
  </r>
  <r>
    <x v="53"/>
    <n v="0.95"/>
    <x v="4"/>
    <s v="herbe"/>
  </r>
  <r>
    <x v="54"/>
    <n v="0.53"/>
    <x v="4"/>
    <s v="herb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2" cacheId="7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7:F135" firstHeaderRow="1" firstDataRow="1" firstDataCol="1"/>
  <pivotFields count="5">
    <pivotField axis="axisRow" compact="0" outline="0" showAll="0">
      <items count="1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1">
    <field x="0"/>
  </rowFields>
  <rowItems count="1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 t="grand">
      <x/>
    </i>
  </rowItems>
  <colItems count="1">
    <i/>
  </colItem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8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7:B62" firstHeaderRow="1" firstDataRow="1" firstDataCol="1" rowPageCount="1" colPageCount="1"/>
  <pivotFields count="4">
    <pivotField axis="axisRow" compact="0" outline="0" showAll="0">
      <items count="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8"/>
        <item x="29"/>
        <item x="30"/>
        <item x="26"/>
        <item x="27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/>
      </items>
    </pivotField>
    <pivotField compact="0" outline="0" showAll="0"/>
    <pivotField axis="axisPage" compact="0" outline="0" showAll="0">
      <items count="14">
        <item x="3"/>
        <item x="1"/>
        <item x="2"/>
        <item x="10"/>
        <item x="4"/>
        <item x="6"/>
        <item x="7"/>
        <item x="12"/>
        <item x="11"/>
        <item x="0"/>
        <item x="8"/>
        <item x="5"/>
        <item x="9"/>
        <item t="default"/>
      </items>
    </pivotField>
    <pivotField compact="0" outline="0" showAll="0"/>
  </pivotFields>
  <rowFields count="1">
    <field x="0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</rowItems>
  <colItems count="1">
    <i/>
  </colItems>
  <pageFields count="1">
    <pageField fld="2" hier="-1"/>
  </page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_Listes_1" displayName="tbl_Listes_1" ref="A1:D56" totalsRowShown="0" headerRowDxfId="21" headerRowBorderDxfId="20" tableBorderDxfId="19">
  <autoFilter ref="A1:D56"/>
  <sortState ref="A2:D56">
    <sortCondition ref="A3"/>
  </sortState>
  <tableColumns count="4">
    <tableColumn id="1" name="Parcelle" dataDxfId="18"/>
    <tableColumn id="2" name="Surface" dataDxfId="17"/>
    <tableColumn id="3" name="Culture" dataDxfId="16"/>
    <tableColumn id="4" name="Précedent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bl_Liste_2" displayName="tbl_Liste_2" ref="L1:P132" totalsRowShown="0" headerRowDxfId="14" tableBorderDxfId="13">
  <autoFilter ref="L1:P132"/>
  <sortState ref="L2:P132">
    <sortCondition ref="L1"/>
  </sortState>
  <tableColumns count="5">
    <tableColumn id="1" name="Action et intrant" dataDxfId="12"/>
    <tableColumn id="2" name="Type"/>
    <tableColumn id="3" name="Prix €/unité" dataDxfId="11"/>
    <tableColumn id="4" name="unité"/>
    <tableColumn id="5" name="Observation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64" name="Culture" displayName="Culture" ref="A1:A14" totalsRowShown="0">
  <autoFilter ref="A1:A14"/>
  <tableColumns count="1">
    <tableColumn id="1" name="Cultur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65" name="betterave" displayName="betterave" ref="B1:B6" totalsRowShown="0">
  <autoFilter ref="B1:B6"/>
  <tableColumns count="1">
    <tableColumn id="1" name="betterav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6" name="blé" displayName="blé" ref="C1:C17" totalsRowShown="0">
  <autoFilter ref="C1:C17"/>
  <tableColumns count="1">
    <tableColumn id="1" name="blé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7" name="Colza" displayName="Colza" ref="D1:D7" totalsRowShown="0">
  <autoFilter ref="D1:D7"/>
  <tableColumns count="1">
    <tableColumn id="1" name="Colza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68" name="Escourgeon" displayName="Escourgeon" ref="E1:E2" totalsRowShown="0">
  <autoFilter ref="E1:E2"/>
  <tableColumns count="1">
    <tableColumn id="1" name="Escourgeon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9" name="herbe" displayName="herbe" ref="F1:F11" totalsRowShown="0">
  <autoFilter ref="F1:F11"/>
  <tableColumns count="1">
    <tableColumn id="1" name="herbe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70" name="jachère_noire" displayName="jachère_noire" ref="G1:G2" totalsRowShown="0">
  <autoFilter ref="G1:G2"/>
  <tableColumns count="1">
    <tableColumn id="1" name="jachère noire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71" name="mais" displayName="mais" ref="H1:H7" totalsRowShown="0">
  <autoFilter ref="H1:H7"/>
  <tableColumns count="1">
    <tableColumn id="1" name="mais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72" name="pature" displayName="pature" ref="I1:I2" totalsRowShown="0">
  <autoFilter ref="I1:I2"/>
  <tableColumns count="1">
    <tableColumn id="1" name="pature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73" name="pois_printemps" displayName="pois_printemps" ref="J1:J2" totalsRowShown="0">
  <autoFilter ref="J1:J2"/>
  <tableColumns count="1">
    <tableColumn id="1" name="pois printemps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74" name="pomme_de_T" displayName="pomme_de_T" ref="K1:K2" totalsRowShown="0">
  <autoFilter ref="K1:K2"/>
  <tableColumns count="1">
    <tableColumn id="1" name="pomme de T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75" name="sne" displayName="sne" ref="L1:L2" totalsRowShown="0">
  <autoFilter ref="L1:L2"/>
  <tableColumns count="1">
    <tableColumn id="1" name="sne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76" name="tournesol" displayName="tournesol" ref="M1:M6" totalsRowShown="0">
  <autoFilter ref="M1:M6"/>
  <tableColumns count="1">
    <tableColumn id="1" name="tournesol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77" name="(blank)" displayName="blank" ref="N1:N2" totalsRowShown="0">
  <autoFilter ref="N1:N2"/>
  <tableColumns count="1">
    <tableColumn id="1" name="(blank)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78" name="Action_et_intrant" displayName="Action_et_intrant" ref="O1:O128" totalsRowShown="0">
  <autoFilter ref="O1:O128"/>
  <tableColumns count="1">
    <tableColumn id="1" name="Action et intrant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" name="Tableau1" displayName="Tableau1" ref="A1:K20" totalsRowShown="0">
  <autoFilter ref="A1:K20"/>
  <tableColumns count="11">
    <tableColumn id="1" name="date" dataDxfId="10"/>
    <tableColumn id="2" name="Parcelle" dataDxfId="9"/>
    <tableColumn id="3" name="Culture" dataDxfId="8">
      <calculatedColumnFormula>VLOOKUP(B2,DONNEES!A:C,3,0)</calculatedColumnFormula>
    </tableColumn>
    <tableColumn id="4" name="Action &amp; intrant" dataDxfId="7"/>
    <tableColumn id="5" name="Qté " dataDxfId="6"/>
    <tableColumn id="6" name="Coût/ha" dataDxfId="5">
      <calculatedColumnFormula>(VLOOKUP(D2,DONNEES!L:N,3,0)*E2)</calculatedColumnFormula>
    </tableColumn>
    <tableColumn id="7" name="Surface" dataDxfId="4">
      <calculatedColumnFormula>VLOOKUP(B2,DONNEES!A:B,2)</calculatedColumnFormula>
    </tableColumn>
    <tableColumn id="8" name="Coût action" dataDxfId="3" dataCellStyle="Monétaire">
      <calculatedColumnFormula>G2*F2</calculatedColumnFormula>
    </tableColumn>
    <tableColumn id="9" name="Observations" dataDxfId="2"/>
    <tableColumn id="10" name="type" dataDxfId="1" dataCellStyle="Monétaire">
      <calculatedColumnFormula>VLOOKUP(D2,DONNEES!L:M,2,0)</calculatedColumnFormula>
    </tableColumn>
    <tableColumn id="11" name="U azote" dataDxfId="0" dataCellStyle="Monétaire">
      <calculatedColumnFormula>IF(J2="engrais azoté",VLOOKUP(D2,DONNEES!$R$20:$T$28,3,0)*E2,0)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13" Type="http://schemas.openxmlformats.org/officeDocument/2006/relationships/table" Target="../tables/table15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12" Type="http://schemas.openxmlformats.org/officeDocument/2006/relationships/table" Target="../tables/table14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11" Type="http://schemas.openxmlformats.org/officeDocument/2006/relationships/table" Target="../tables/table13.xml"/><Relationship Id="rId5" Type="http://schemas.openxmlformats.org/officeDocument/2006/relationships/table" Target="../tables/table7.xml"/><Relationship Id="rId15" Type="http://schemas.openxmlformats.org/officeDocument/2006/relationships/table" Target="../tables/table17.xml"/><Relationship Id="rId10" Type="http://schemas.openxmlformats.org/officeDocument/2006/relationships/table" Target="../tables/table12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Relationship Id="rId14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8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>
    <tabColor rgb="FF002060"/>
  </sheetPr>
  <dimension ref="A1:V132"/>
  <sheetViews>
    <sheetView showGridLines="0" workbookViewId="0">
      <selection activeCell="L1" sqref="L1"/>
    </sheetView>
  </sheetViews>
  <sheetFormatPr baseColWidth="10" defaultRowHeight="15.75" outlineLevelCol="2" x14ac:dyDescent="0.25"/>
  <cols>
    <col min="1" max="1" width="16.625" customWidth="1" outlineLevel="2"/>
    <col min="2" max="2" width="10" customWidth="1" outlineLevel="2"/>
    <col min="3" max="3" width="13.125" customWidth="1" outlineLevel="2"/>
    <col min="4" max="4" width="12.125" bestFit="1" customWidth="1"/>
    <col min="5" max="5" width="5.875" style="20" customWidth="1"/>
    <col min="6" max="6" width="13.125" style="20" customWidth="1"/>
    <col min="7" max="11" width="5.875" style="20" customWidth="1"/>
    <col min="12" max="12" width="17.625" bestFit="1" customWidth="1"/>
    <col min="13" max="13" width="12.875" bestFit="1" customWidth="1"/>
    <col min="14" max="14" width="13.5" style="29" customWidth="1"/>
    <col min="16" max="16" width="34.625" bestFit="1" customWidth="1"/>
    <col min="17" max="17" width="4.375" style="20" customWidth="1"/>
  </cols>
  <sheetData>
    <row r="1" spans="1:22" x14ac:dyDescent="0.25">
      <c r="A1" s="43" t="s">
        <v>1</v>
      </c>
      <c r="B1" s="44" t="s">
        <v>5</v>
      </c>
      <c r="C1" s="45" t="s">
        <v>131</v>
      </c>
      <c r="D1" s="45" t="s">
        <v>132</v>
      </c>
      <c r="L1" s="46" t="s">
        <v>133</v>
      </c>
      <c r="M1" s="21" t="s">
        <v>134</v>
      </c>
      <c r="N1" s="22" t="s">
        <v>135</v>
      </c>
      <c r="O1" s="23" t="s">
        <v>136</v>
      </c>
      <c r="P1" s="21" t="s">
        <v>7</v>
      </c>
      <c r="R1" s="63" t="s">
        <v>137</v>
      </c>
      <c r="S1" s="63"/>
    </row>
    <row r="2" spans="1:22" x14ac:dyDescent="0.25">
      <c r="A2" s="27" t="s">
        <v>89</v>
      </c>
      <c r="B2" s="25">
        <v>17.940000000000001</v>
      </c>
      <c r="C2" s="26" t="s">
        <v>138</v>
      </c>
      <c r="D2" s="27" t="s">
        <v>139</v>
      </c>
      <c r="L2" s="48" t="s">
        <v>302</v>
      </c>
      <c r="M2" s="56" t="s">
        <v>244</v>
      </c>
      <c r="N2" s="29">
        <v>12</v>
      </c>
      <c r="O2" s="56"/>
      <c r="P2" s="56"/>
      <c r="R2" t="s">
        <v>141</v>
      </c>
      <c r="S2" t="s">
        <v>142</v>
      </c>
      <c r="T2" t="s">
        <v>143</v>
      </c>
    </row>
    <row r="3" spans="1:22" x14ac:dyDescent="0.25">
      <c r="A3" s="27" t="s">
        <v>35</v>
      </c>
      <c r="B3" s="31">
        <v>8</v>
      </c>
      <c r="C3" s="32" t="s">
        <v>144</v>
      </c>
      <c r="D3" s="33" t="s">
        <v>138</v>
      </c>
      <c r="L3" s="48" t="s">
        <v>281</v>
      </c>
      <c r="M3" s="28" t="s">
        <v>156</v>
      </c>
      <c r="N3" s="29">
        <v>8.8000000000000007</v>
      </c>
      <c r="O3" s="30" t="s">
        <v>157</v>
      </c>
      <c r="P3" s="56"/>
      <c r="R3" t="s">
        <v>148</v>
      </c>
      <c r="S3" t="s">
        <v>149</v>
      </c>
    </row>
    <row r="4" spans="1:22" x14ac:dyDescent="0.25">
      <c r="A4" s="27" t="s">
        <v>74</v>
      </c>
      <c r="B4" s="31">
        <v>17.649999999999999</v>
      </c>
      <c r="C4" s="32" t="s">
        <v>150</v>
      </c>
      <c r="D4" s="33" t="s">
        <v>151</v>
      </c>
      <c r="L4" s="48" t="s">
        <v>276</v>
      </c>
      <c r="M4" s="28" t="s">
        <v>277</v>
      </c>
      <c r="N4" s="29">
        <v>25.65</v>
      </c>
      <c r="O4" s="30" t="s">
        <v>157</v>
      </c>
      <c r="P4" s="56"/>
      <c r="R4" t="s">
        <v>153</v>
      </c>
      <c r="S4">
        <v>111</v>
      </c>
    </row>
    <row r="5" spans="1:22" x14ac:dyDescent="0.25">
      <c r="A5" s="27" t="s">
        <v>98</v>
      </c>
      <c r="B5" s="25">
        <v>1.88</v>
      </c>
      <c r="C5" s="26" t="s">
        <v>65</v>
      </c>
      <c r="D5" s="27" t="s">
        <v>144</v>
      </c>
      <c r="L5" s="47" t="s">
        <v>85</v>
      </c>
      <c r="M5" s="28" t="s">
        <v>146</v>
      </c>
      <c r="N5" s="29">
        <v>15.2</v>
      </c>
      <c r="O5" s="30" t="s">
        <v>157</v>
      </c>
      <c r="P5" s="28"/>
      <c r="R5" t="s">
        <v>15</v>
      </c>
      <c r="S5">
        <v>47</v>
      </c>
    </row>
    <row r="6" spans="1:22" x14ac:dyDescent="0.25">
      <c r="A6" s="27" t="s">
        <v>218</v>
      </c>
      <c r="B6" s="25">
        <v>1.23</v>
      </c>
      <c r="C6" s="26" t="s">
        <v>219</v>
      </c>
      <c r="D6" s="27" t="s">
        <v>219</v>
      </c>
      <c r="L6" s="47" t="s">
        <v>97</v>
      </c>
      <c r="M6" s="28" t="s">
        <v>146</v>
      </c>
      <c r="N6" s="29">
        <v>16.149999999999999</v>
      </c>
      <c r="O6" s="30" t="s">
        <v>157</v>
      </c>
      <c r="P6" s="28"/>
    </row>
    <row r="7" spans="1:22" x14ac:dyDescent="0.25">
      <c r="A7" s="27" t="s">
        <v>122</v>
      </c>
      <c r="B7" s="25">
        <v>6.5</v>
      </c>
      <c r="C7" s="26" t="s">
        <v>144</v>
      </c>
      <c r="D7" s="27" t="s">
        <v>209</v>
      </c>
      <c r="L7" s="47" t="s">
        <v>265</v>
      </c>
      <c r="M7" s="28" t="s">
        <v>93</v>
      </c>
      <c r="N7" s="29">
        <v>32.207000000000001</v>
      </c>
      <c r="O7" s="30" t="s">
        <v>157</v>
      </c>
      <c r="P7" s="56"/>
    </row>
    <row r="8" spans="1:22" ht="15.95" x14ac:dyDescent="0.25">
      <c r="A8" s="27" t="s">
        <v>118</v>
      </c>
      <c r="B8" s="25">
        <v>10.82</v>
      </c>
      <c r="C8" s="26" t="s">
        <v>212</v>
      </c>
      <c r="D8" s="27" t="s">
        <v>209</v>
      </c>
      <c r="L8" s="47" t="s">
        <v>267</v>
      </c>
      <c r="M8" s="28" t="s">
        <v>163</v>
      </c>
      <c r="N8" s="29">
        <v>15.25</v>
      </c>
      <c r="O8" s="30" t="s">
        <v>157</v>
      </c>
      <c r="P8" s="56"/>
    </row>
    <row r="9" spans="1:22" x14ac:dyDescent="0.25">
      <c r="A9" s="27" t="s">
        <v>121</v>
      </c>
      <c r="B9" s="25">
        <f>6.62+5.37</f>
        <v>11.99</v>
      </c>
      <c r="C9" s="26" t="s">
        <v>144</v>
      </c>
      <c r="D9" s="27" t="s">
        <v>138</v>
      </c>
      <c r="L9" s="48" t="s">
        <v>269</v>
      </c>
      <c r="M9" s="28" t="s">
        <v>146</v>
      </c>
      <c r="N9" s="29">
        <v>3.99</v>
      </c>
      <c r="O9" s="30" t="s">
        <v>157</v>
      </c>
      <c r="P9" s="56"/>
      <c r="R9" s="34" t="s">
        <v>158</v>
      </c>
      <c r="S9" s="34">
        <v>5</v>
      </c>
    </row>
    <row r="10" spans="1:22" ht="15.95" x14ac:dyDescent="0.25">
      <c r="A10" s="27" t="s">
        <v>117</v>
      </c>
      <c r="B10" s="25">
        <v>17.170000000000002</v>
      </c>
      <c r="C10" s="26" t="s">
        <v>178</v>
      </c>
      <c r="D10" s="27"/>
      <c r="L10" s="47" t="s">
        <v>214</v>
      </c>
      <c r="M10" s="28" t="s">
        <v>197</v>
      </c>
      <c r="N10" s="29">
        <v>2.4</v>
      </c>
      <c r="O10" s="30" t="s">
        <v>180</v>
      </c>
      <c r="P10" s="28"/>
      <c r="R10" s="34" t="s">
        <v>160</v>
      </c>
      <c r="S10" s="34">
        <v>1500000</v>
      </c>
    </row>
    <row r="11" spans="1:22" x14ac:dyDescent="0.25">
      <c r="A11" s="27" t="s">
        <v>215</v>
      </c>
      <c r="B11" s="25">
        <v>7.39</v>
      </c>
      <c r="C11" s="26" t="s">
        <v>216</v>
      </c>
      <c r="D11" s="27" t="s">
        <v>216</v>
      </c>
      <c r="L11" s="47" t="s">
        <v>255</v>
      </c>
      <c r="M11" s="28" t="s">
        <v>156</v>
      </c>
      <c r="N11" s="29">
        <f>20.97/100</f>
        <v>0.2097</v>
      </c>
      <c r="O11" s="30" t="s">
        <v>235</v>
      </c>
      <c r="P11" s="28"/>
      <c r="R11" s="34" t="s">
        <v>165</v>
      </c>
      <c r="S11" s="34">
        <v>18</v>
      </c>
    </row>
    <row r="12" spans="1:22" ht="15.95" x14ac:dyDescent="0.25">
      <c r="A12" s="27" t="s">
        <v>205</v>
      </c>
      <c r="B12" s="25">
        <v>13.17</v>
      </c>
      <c r="C12" s="26" t="s">
        <v>161</v>
      </c>
      <c r="D12" s="27"/>
      <c r="L12" s="48" t="s">
        <v>272</v>
      </c>
      <c r="M12" s="28" t="s">
        <v>93</v>
      </c>
      <c r="N12" s="29">
        <v>29.425000000000001</v>
      </c>
      <c r="O12" s="30" t="s">
        <v>147</v>
      </c>
      <c r="P12" s="56"/>
      <c r="R12" s="34" t="s">
        <v>166</v>
      </c>
      <c r="S12" s="36">
        <f>S10*S9/1000/1000</f>
        <v>7.5</v>
      </c>
    </row>
    <row r="13" spans="1:22" x14ac:dyDescent="0.25">
      <c r="A13" s="27" t="s">
        <v>66</v>
      </c>
      <c r="B13" s="25">
        <v>36.07</v>
      </c>
      <c r="C13" s="26" t="s">
        <v>178</v>
      </c>
      <c r="D13" s="27" t="s">
        <v>169</v>
      </c>
      <c r="L13" s="47" t="s">
        <v>266</v>
      </c>
      <c r="M13" s="28" t="s">
        <v>93</v>
      </c>
      <c r="N13" s="29">
        <v>13.3</v>
      </c>
      <c r="O13" s="30" t="s">
        <v>147</v>
      </c>
      <c r="P13" s="56"/>
      <c r="R13" s="37" t="s">
        <v>167</v>
      </c>
      <c r="S13" s="37">
        <f>S11/S12</f>
        <v>2.4</v>
      </c>
    </row>
    <row r="14" spans="1:22" ht="15.95" x14ac:dyDescent="0.25">
      <c r="A14" s="27" t="s">
        <v>67</v>
      </c>
      <c r="B14" s="25">
        <v>2.6</v>
      </c>
      <c r="C14" s="26" t="s">
        <v>178</v>
      </c>
      <c r="D14" s="27"/>
      <c r="L14" s="47" t="s">
        <v>262</v>
      </c>
      <c r="M14" s="28" t="s">
        <v>251</v>
      </c>
      <c r="N14" s="29">
        <v>51.78</v>
      </c>
      <c r="O14" s="30" t="s">
        <v>157</v>
      </c>
      <c r="P14" s="28"/>
      <c r="V14" s="38"/>
    </row>
    <row r="15" spans="1:22" x14ac:dyDescent="0.25">
      <c r="A15" s="27" t="s">
        <v>58</v>
      </c>
      <c r="B15" s="31">
        <v>19</v>
      </c>
      <c r="C15" s="32" t="s">
        <v>151</v>
      </c>
      <c r="D15" s="33" t="s">
        <v>150</v>
      </c>
      <c r="L15" s="47" t="s">
        <v>79</v>
      </c>
      <c r="M15" s="28" t="s">
        <v>146</v>
      </c>
      <c r="N15" s="29">
        <v>0.25600000000000001</v>
      </c>
      <c r="O15" s="30" t="s">
        <v>180</v>
      </c>
      <c r="P15" s="28"/>
      <c r="R15" t="s">
        <v>172</v>
      </c>
      <c r="S15">
        <v>587.4</v>
      </c>
      <c r="T15">
        <f>S15/7</f>
        <v>83.914285714285711</v>
      </c>
    </row>
    <row r="16" spans="1:22" x14ac:dyDescent="0.25">
      <c r="A16" s="27" t="s">
        <v>71</v>
      </c>
      <c r="B16" s="31">
        <v>12</v>
      </c>
      <c r="C16" s="32" t="s">
        <v>150</v>
      </c>
      <c r="D16" s="33" t="s">
        <v>151</v>
      </c>
      <c r="L16" s="47" t="s">
        <v>40</v>
      </c>
      <c r="M16" s="28" t="s">
        <v>197</v>
      </c>
      <c r="N16" s="29" t="s">
        <v>93</v>
      </c>
      <c r="O16" s="30" t="s">
        <v>180</v>
      </c>
      <c r="P16" s="28" t="s">
        <v>204</v>
      </c>
      <c r="R16" t="s">
        <v>174</v>
      </c>
      <c r="T16" t="s">
        <v>175</v>
      </c>
    </row>
    <row r="17" spans="1:20" ht="15.95" x14ac:dyDescent="0.25">
      <c r="A17" s="27" t="s">
        <v>224</v>
      </c>
      <c r="B17" s="25">
        <v>3.28</v>
      </c>
      <c r="C17" s="26" t="s">
        <v>219</v>
      </c>
      <c r="D17" s="27" t="s">
        <v>219</v>
      </c>
      <c r="L17" s="47" t="s">
        <v>87</v>
      </c>
      <c r="M17" s="28" t="s">
        <v>156</v>
      </c>
      <c r="O17" s="30"/>
      <c r="P17" s="28"/>
    </row>
    <row r="18" spans="1:20" x14ac:dyDescent="0.25">
      <c r="A18" s="27" t="s">
        <v>99</v>
      </c>
      <c r="B18" s="25">
        <v>21</v>
      </c>
      <c r="C18" s="26" t="s">
        <v>65</v>
      </c>
      <c r="D18" s="27" t="s">
        <v>144</v>
      </c>
      <c r="L18" s="47" t="s">
        <v>86</v>
      </c>
      <c r="M18" s="28" t="s">
        <v>156</v>
      </c>
      <c r="N18" s="29">
        <v>1.1917</v>
      </c>
      <c r="O18" s="30" t="s">
        <v>235</v>
      </c>
      <c r="P18" s="28" t="s">
        <v>236</v>
      </c>
    </row>
    <row r="19" spans="1:20" x14ac:dyDescent="0.25">
      <c r="A19" s="27" t="s">
        <v>36</v>
      </c>
      <c r="B19" s="31">
        <v>27</v>
      </c>
      <c r="C19" s="32" t="s">
        <v>151</v>
      </c>
      <c r="D19" s="33" t="s">
        <v>150</v>
      </c>
      <c r="L19" s="47" t="s">
        <v>64</v>
      </c>
      <c r="M19" s="28" t="s">
        <v>156</v>
      </c>
      <c r="N19" s="29">
        <f>16.62+0.96</f>
        <v>17.580000000000002</v>
      </c>
      <c r="O19" s="30" t="s">
        <v>164</v>
      </c>
      <c r="P19" s="28"/>
      <c r="R19" s="34" t="s">
        <v>181</v>
      </c>
      <c r="S19" s="34"/>
      <c r="T19" s="34"/>
    </row>
    <row r="20" spans="1:20" x14ac:dyDescent="0.25">
      <c r="A20" s="27" t="s">
        <v>50</v>
      </c>
      <c r="B20" s="25">
        <v>22.73</v>
      </c>
      <c r="C20" s="26" t="s">
        <v>65</v>
      </c>
      <c r="D20" s="27" t="s">
        <v>144</v>
      </c>
      <c r="L20" s="47" t="s">
        <v>56</v>
      </c>
      <c r="M20" s="28" t="s">
        <v>11</v>
      </c>
      <c r="N20" s="29">
        <f>0.122*2.5</f>
        <v>0.30499999999999999</v>
      </c>
      <c r="O20" s="30" t="s">
        <v>140</v>
      </c>
      <c r="P20" s="28"/>
      <c r="R20" s="34"/>
      <c r="S20" s="34"/>
      <c r="T20" s="34"/>
    </row>
    <row r="21" spans="1:20" x14ac:dyDescent="0.25">
      <c r="A21" s="27" t="s">
        <v>227</v>
      </c>
      <c r="B21" s="25">
        <v>1.1599999999999999</v>
      </c>
      <c r="C21" s="26" t="s">
        <v>219</v>
      </c>
      <c r="D21" s="27" t="s">
        <v>219</v>
      </c>
      <c r="L21" s="48" t="s">
        <v>124</v>
      </c>
      <c r="M21" s="56"/>
      <c r="O21" s="56"/>
      <c r="P21" s="56"/>
      <c r="R21" s="34" t="s">
        <v>56</v>
      </c>
      <c r="S21" s="34"/>
      <c r="T21" s="40">
        <v>0.4</v>
      </c>
    </row>
    <row r="22" spans="1:20" ht="15.95" x14ac:dyDescent="0.25">
      <c r="A22" s="27" t="s">
        <v>230</v>
      </c>
      <c r="B22" s="25">
        <v>0.23</v>
      </c>
      <c r="C22" s="26" t="s">
        <v>219</v>
      </c>
      <c r="D22" s="27" t="s">
        <v>219</v>
      </c>
      <c r="L22" s="48" t="s">
        <v>275</v>
      </c>
      <c r="M22" s="28" t="s">
        <v>251</v>
      </c>
      <c r="N22" s="29">
        <v>27.81</v>
      </c>
      <c r="O22" s="30" t="s">
        <v>157</v>
      </c>
      <c r="P22" s="56"/>
      <c r="R22" s="34" t="s">
        <v>79</v>
      </c>
      <c r="S22" s="34"/>
      <c r="T22" s="40">
        <v>0.27</v>
      </c>
    </row>
    <row r="23" spans="1:20" x14ac:dyDescent="0.25">
      <c r="A23" s="27" t="s">
        <v>221</v>
      </c>
      <c r="B23" s="25">
        <v>5</v>
      </c>
      <c r="C23" s="26" t="s">
        <v>222</v>
      </c>
      <c r="D23" s="27" t="s">
        <v>45</v>
      </c>
      <c r="L23" s="47" t="s">
        <v>263</v>
      </c>
      <c r="M23" s="28" t="s">
        <v>251</v>
      </c>
      <c r="N23" s="29">
        <v>11.1</v>
      </c>
      <c r="O23" s="30" t="s">
        <v>157</v>
      </c>
      <c r="P23" s="28"/>
      <c r="R23" s="34" t="s">
        <v>78</v>
      </c>
      <c r="S23" s="34"/>
      <c r="T23" s="40">
        <v>0.24</v>
      </c>
    </row>
    <row r="24" spans="1:20" x14ac:dyDescent="0.25">
      <c r="A24" s="27" t="s">
        <v>228</v>
      </c>
      <c r="B24" s="25">
        <v>0.53</v>
      </c>
      <c r="C24" s="26" t="s">
        <v>219</v>
      </c>
      <c r="D24" s="27" t="s">
        <v>219</v>
      </c>
      <c r="L24" s="47" t="s">
        <v>159</v>
      </c>
      <c r="M24" s="28" t="s">
        <v>156</v>
      </c>
      <c r="N24" s="29">
        <v>31.5</v>
      </c>
      <c r="O24" s="30" t="s">
        <v>157</v>
      </c>
      <c r="P24" s="28"/>
      <c r="R24" s="34" t="s">
        <v>188</v>
      </c>
      <c r="S24" s="34"/>
      <c r="T24" s="34">
        <v>4</v>
      </c>
    </row>
    <row r="25" spans="1:20" x14ac:dyDescent="0.25">
      <c r="A25" s="27" t="s">
        <v>59</v>
      </c>
      <c r="B25" s="25">
        <v>4.5</v>
      </c>
      <c r="C25" s="26" t="s">
        <v>161</v>
      </c>
      <c r="D25" s="27" t="s">
        <v>144</v>
      </c>
      <c r="L25" s="47" t="s">
        <v>128</v>
      </c>
      <c r="M25" s="28" t="s">
        <v>163</v>
      </c>
      <c r="N25" s="29">
        <v>15.77</v>
      </c>
      <c r="O25" s="30" t="s">
        <v>157</v>
      </c>
      <c r="P25" s="56"/>
      <c r="R25" s="34" t="s">
        <v>189</v>
      </c>
      <c r="S25" s="34"/>
      <c r="T25" s="34">
        <v>4</v>
      </c>
    </row>
    <row r="26" spans="1:20" x14ac:dyDescent="0.25">
      <c r="A26" s="27" t="s">
        <v>225</v>
      </c>
      <c r="B26" s="25"/>
      <c r="C26" s="26"/>
      <c r="D26" s="27"/>
      <c r="L26" s="47" t="s">
        <v>126</v>
      </c>
      <c r="M26" s="28" t="s">
        <v>156</v>
      </c>
      <c r="N26" s="29">
        <v>6.1580000000000004</v>
      </c>
      <c r="O26" s="30" t="s">
        <v>157</v>
      </c>
      <c r="P26" s="56"/>
      <c r="R26" s="34" t="s">
        <v>192</v>
      </c>
      <c r="S26" s="34"/>
      <c r="T26" s="34">
        <v>2</v>
      </c>
    </row>
    <row r="27" spans="1:20" x14ac:dyDescent="0.25">
      <c r="A27" s="27" t="s">
        <v>52</v>
      </c>
      <c r="B27" s="25">
        <v>4.5</v>
      </c>
      <c r="C27" s="26" t="s">
        <v>161</v>
      </c>
      <c r="D27" s="27" t="s">
        <v>144</v>
      </c>
      <c r="L27" s="47" t="s">
        <v>101</v>
      </c>
      <c r="M27" s="28" t="s">
        <v>156</v>
      </c>
      <c r="N27" s="29">
        <v>6.1559999999999997</v>
      </c>
      <c r="O27" s="30" t="s">
        <v>157</v>
      </c>
      <c r="P27" s="28"/>
      <c r="R27" s="34" t="s">
        <v>195</v>
      </c>
      <c r="S27" s="34"/>
      <c r="T27" s="34">
        <v>3</v>
      </c>
    </row>
    <row r="28" spans="1:20" x14ac:dyDescent="0.25">
      <c r="A28" s="27" t="s">
        <v>14</v>
      </c>
      <c r="B28" s="31">
        <v>20</v>
      </c>
      <c r="C28" s="32" t="s">
        <v>150</v>
      </c>
      <c r="D28" s="33" t="s">
        <v>144</v>
      </c>
      <c r="L28" s="47" t="s">
        <v>65</v>
      </c>
      <c r="M28" s="28" t="s">
        <v>197</v>
      </c>
      <c r="N28" s="29">
        <v>250</v>
      </c>
      <c r="O28" s="30" t="s">
        <v>223</v>
      </c>
      <c r="P28" s="28"/>
      <c r="R28" s="34"/>
      <c r="S28" s="34"/>
      <c r="T28" s="34"/>
    </row>
    <row r="29" spans="1:20" x14ac:dyDescent="0.25">
      <c r="A29" s="27" t="s">
        <v>22</v>
      </c>
      <c r="B29" s="31">
        <v>14</v>
      </c>
      <c r="C29" s="32" t="s">
        <v>168</v>
      </c>
      <c r="D29" s="33" t="s">
        <v>169</v>
      </c>
      <c r="L29" s="47" t="s">
        <v>44</v>
      </c>
      <c r="M29" s="28" t="s">
        <v>156</v>
      </c>
      <c r="N29" s="29">
        <v>3.956</v>
      </c>
      <c r="O29" s="30" t="s">
        <v>164</v>
      </c>
      <c r="P29" s="28"/>
    </row>
    <row r="30" spans="1:20" x14ac:dyDescent="0.25">
      <c r="A30" s="27" t="s">
        <v>57</v>
      </c>
      <c r="B30" s="31">
        <v>7.7</v>
      </c>
      <c r="C30" s="32" t="s">
        <v>151</v>
      </c>
      <c r="D30" s="33" t="s">
        <v>173</v>
      </c>
      <c r="L30" s="47" t="s">
        <v>45</v>
      </c>
      <c r="M30" s="28" t="s">
        <v>197</v>
      </c>
      <c r="N30" s="29" t="s">
        <v>93</v>
      </c>
      <c r="O30" s="30" t="s">
        <v>180</v>
      </c>
      <c r="P30" s="28" t="s">
        <v>217</v>
      </c>
    </row>
    <row r="31" spans="1:20" x14ac:dyDescent="0.25">
      <c r="A31" s="27" t="s">
        <v>31</v>
      </c>
      <c r="B31" s="31">
        <v>19.059999999999999</v>
      </c>
      <c r="C31" s="32" t="s">
        <v>144</v>
      </c>
      <c r="D31" s="33" t="s">
        <v>150</v>
      </c>
      <c r="L31" s="47" t="s">
        <v>105</v>
      </c>
      <c r="M31" s="28" t="s">
        <v>93</v>
      </c>
      <c r="O31" s="30"/>
      <c r="P31" s="28"/>
    </row>
    <row r="32" spans="1:20" x14ac:dyDescent="0.25">
      <c r="A32" s="27" t="s">
        <v>68</v>
      </c>
      <c r="B32" s="25"/>
      <c r="C32" s="26" t="s">
        <v>178</v>
      </c>
      <c r="D32" s="27"/>
      <c r="L32" s="47" t="s">
        <v>46</v>
      </c>
      <c r="M32" s="28" t="s">
        <v>92</v>
      </c>
      <c r="N32" s="29" t="s">
        <v>93</v>
      </c>
      <c r="O32" s="30" t="s">
        <v>184</v>
      </c>
      <c r="P32" s="28"/>
    </row>
    <row r="33" spans="1:16" x14ac:dyDescent="0.25">
      <c r="A33" s="27" t="s">
        <v>69</v>
      </c>
      <c r="B33" s="31">
        <v>16.09</v>
      </c>
      <c r="C33" s="32" t="s">
        <v>150</v>
      </c>
      <c r="D33" s="33" t="s">
        <v>151</v>
      </c>
      <c r="L33" s="47" t="s">
        <v>91</v>
      </c>
      <c r="M33" s="28" t="s">
        <v>92</v>
      </c>
      <c r="O33" s="30"/>
      <c r="P33" s="28"/>
    </row>
    <row r="34" spans="1:16" x14ac:dyDescent="0.25">
      <c r="A34" s="27" t="s">
        <v>26</v>
      </c>
      <c r="B34" s="31">
        <v>3.27</v>
      </c>
      <c r="C34" s="32" t="s">
        <v>151</v>
      </c>
      <c r="D34" s="33" t="s">
        <v>173</v>
      </c>
      <c r="L34" s="47" t="s">
        <v>41</v>
      </c>
      <c r="M34" s="28" t="s">
        <v>156</v>
      </c>
      <c r="N34" s="29">
        <v>83.91</v>
      </c>
      <c r="O34" s="30" t="s">
        <v>164</v>
      </c>
      <c r="P34" s="28"/>
    </row>
    <row r="35" spans="1:16" x14ac:dyDescent="0.25">
      <c r="A35" s="27" t="s">
        <v>75</v>
      </c>
      <c r="B35" s="25">
        <v>5</v>
      </c>
      <c r="C35" s="26" t="s">
        <v>183</v>
      </c>
      <c r="D35" s="27" t="s">
        <v>151</v>
      </c>
      <c r="L35" s="48" t="s">
        <v>116</v>
      </c>
      <c r="M35" s="28" t="s">
        <v>156</v>
      </c>
      <c r="N35" s="29">
        <v>128.12</v>
      </c>
      <c r="O35" s="30" t="s">
        <v>157</v>
      </c>
      <c r="P35" s="56"/>
    </row>
    <row r="36" spans="1:16" x14ac:dyDescent="0.25">
      <c r="A36" s="27" t="s">
        <v>231</v>
      </c>
      <c r="B36" s="25">
        <v>0.68</v>
      </c>
      <c r="C36" s="26" t="s">
        <v>219</v>
      </c>
      <c r="D36" s="27" t="s">
        <v>219</v>
      </c>
      <c r="L36" s="47" t="s">
        <v>80</v>
      </c>
      <c r="M36" s="28" t="s">
        <v>156</v>
      </c>
      <c r="N36" s="29">
        <v>23.99</v>
      </c>
      <c r="O36" s="30" t="s">
        <v>157</v>
      </c>
      <c r="P36" s="28"/>
    </row>
    <row r="37" spans="1:16" x14ac:dyDescent="0.25">
      <c r="A37" s="27" t="s">
        <v>21</v>
      </c>
      <c r="B37" s="31">
        <v>11</v>
      </c>
      <c r="C37" s="32" t="s">
        <v>151</v>
      </c>
      <c r="D37" s="33" t="s">
        <v>150</v>
      </c>
      <c r="L37" s="47" t="s">
        <v>247</v>
      </c>
      <c r="M37" s="28" t="s">
        <v>156</v>
      </c>
      <c r="N37" s="29">
        <v>23.99</v>
      </c>
      <c r="O37" s="30" t="s">
        <v>157</v>
      </c>
      <c r="P37" s="39" t="s">
        <v>248</v>
      </c>
    </row>
    <row r="38" spans="1:16" x14ac:dyDescent="0.25">
      <c r="A38" s="27" t="s">
        <v>76</v>
      </c>
      <c r="B38" s="31">
        <v>5</v>
      </c>
      <c r="C38" s="32" t="s">
        <v>170</v>
      </c>
      <c r="D38" s="33" t="s">
        <v>169</v>
      </c>
      <c r="L38" s="47" t="s">
        <v>237</v>
      </c>
      <c r="M38" s="28" t="s">
        <v>156</v>
      </c>
      <c r="N38" s="29">
        <v>8.8000000000000007</v>
      </c>
      <c r="O38" s="30" t="s">
        <v>157</v>
      </c>
      <c r="P38" s="28"/>
    </row>
    <row r="39" spans="1:16" x14ac:dyDescent="0.25">
      <c r="A39" s="27" t="s">
        <v>43</v>
      </c>
      <c r="B39" s="31">
        <v>20.079999999999998</v>
      </c>
      <c r="C39" s="32" t="s">
        <v>151</v>
      </c>
      <c r="D39" s="33" t="s">
        <v>185</v>
      </c>
      <c r="L39" s="47" t="s">
        <v>114</v>
      </c>
      <c r="M39" s="28" t="s">
        <v>251</v>
      </c>
      <c r="N39" s="29">
        <f>2130.77/126+1.847</f>
        <v>18.757873015873017</v>
      </c>
      <c r="O39" s="30" t="s">
        <v>157</v>
      </c>
      <c r="P39" s="28"/>
    </row>
    <row r="40" spans="1:16" x14ac:dyDescent="0.25">
      <c r="A40" s="27" t="s">
        <v>47</v>
      </c>
      <c r="B40" s="25">
        <v>19</v>
      </c>
      <c r="C40" s="26" t="s">
        <v>186</v>
      </c>
      <c r="D40" s="27" t="s">
        <v>144</v>
      </c>
      <c r="L40" s="48" t="s">
        <v>125</v>
      </c>
      <c r="M40" s="56"/>
      <c r="O40" s="56"/>
      <c r="P40" s="56"/>
    </row>
    <row r="41" spans="1:16" x14ac:dyDescent="0.25">
      <c r="A41" s="27" t="s">
        <v>39</v>
      </c>
      <c r="B41" s="31">
        <v>2.8</v>
      </c>
      <c r="C41" s="32" t="s">
        <v>144</v>
      </c>
      <c r="D41" s="33" t="s">
        <v>173</v>
      </c>
      <c r="L41" s="47" t="s">
        <v>12</v>
      </c>
      <c r="M41" s="28" t="s">
        <v>11</v>
      </c>
      <c r="N41" s="29">
        <v>24</v>
      </c>
      <c r="O41" s="30" t="s">
        <v>154</v>
      </c>
      <c r="P41" s="28"/>
    </row>
    <row r="42" spans="1:16" x14ac:dyDescent="0.25">
      <c r="A42" s="27" t="s">
        <v>190</v>
      </c>
      <c r="B42" s="25">
        <v>1.8</v>
      </c>
      <c r="C42" s="26" t="s">
        <v>161</v>
      </c>
      <c r="D42" s="27" t="s">
        <v>161</v>
      </c>
      <c r="L42" s="47" t="s">
        <v>51</v>
      </c>
      <c r="M42" s="28" t="s">
        <v>11</v>
      </c>
      <c r="N42" s="29" t="s">
        <v>93</v>
      </c>
      <c r="O42" s="30" t="s">
        <v>154</v>
      </c>
      <c r="P42" s="28"/>
    </row>
    <row r="43" spans="1:16" x14ac:dyDescent="0.25">
      <c r="A43" s="27" t="s">
        <v>193</v>
      </c>
      <c r="B43" s="25">
        <v>1.1399999999999999</v>
      </c>
      <c r="C43" s="26" t="s">
        <v>194</v>
      </c>
      <c r="D43" s="27" t="s">
        <v>194</v>
      </c>
      <c r="L43" s="47" t="s">
        <v>32</v>
      </c>
      <c r="M43" s="28" t="s">
        <v>197</v>
      </c>
      <c r="N43" s="29" t="s">
        <v>93</v>
      </c>
      <c r="O43" s="30" t="s">
        <v>147</v>
      </c>
      <c r="P43" s="28" t="s">
        <v>202</v>
      </c>
    </row>
    <row r="44" spans="1:16" x14ac:dyDescent="0.25">
      <c r="A44" s="27" t="s">
        <v>49</v>
      </c>
      <c r="B44" s="25">
        <v>2.5299999999999998</v>
      </c>
      <c r="C44" s="26" t="s">
        <v>65</v>
      </c>
      <c r="D44" s="27" t="s">
        <v>144</v>
      </c>
      <c r="L44" s="47" t="s">
        <v>250</v>
      </c>
      <c r="M44" s="28" t="s">
        <v>242</v>
      </c>
      <c r="N44" s="29">
        <v>2.09</v>
      </c>
      <c r="O44" s="30" t="s">
        <v>157</v>
      </c>
      <c r="P44" s="28"/>
    </row>
    <row r="45" spans="1:16" x14ac:dyDescent="0.25">
      <c r="A45" s="27" t="s">
        <v>226</v>
      </c>
      <c r="B45" s="25">
        <v>1.81</v>
      </c>
      <c r="C45" s="26" t="s">
        <v>219</v>
      </c>
      <c r="D45" s="27" t="s">
        <v>219</v>
      </c>
      <c r="L45" s="47" t="s">
        <v>70</v>
      </c>
      <c r="M45" s="28" t="s">
        <v>179</v>
      </c>
      <c r="N45" s="29">
        <v>10.175000000000001</v>
      </c>
      <c r="O45" s="30" t="s">
        <v>157</v>
      </c>
      <c r="P45" s="28"/>
    </row>
    <row r="46" spans="1:16" x14ac:dyDescent="0.25">
      <c r="A46" s="27" t="s">
        <v>34</v>
      </c>
      <c r="B46" s="31">
        <v>20</v>
      </c>
      <c r="C46" s="32" t="s">
        <v>144</v>
      </c>
      <c r="D46" s="33" t="s">
        <v>185</v>
      </c>
      <c r="L46" s="47" t="s">
        <v>18</v>
      </c>
      <c r="M46" s="28" t="s">
        <v>197</v>
      </c>
      <c r="N46" s="29">
        <v>24</v>
      </c>
      <c r="O46" s="30" t="s">
        <v>180</v>
      </c>
      <c r="P46" s="28" t="s">
        <v>213</v>
      </c>
    </row>
    <row r="47" spans="1:16" x14ac:dyDescent="0.25">
      <c r="A47" s="27" t="s">
        <v>38</v>
      </c>
      <c r="B47" s="31">
        <v>0.5</v>
      </c>
      <c r="C47" s="32" t="s">
        <v>151</v>
      </c>
      <c r="D47" s="33" t="s">
        <v>150</v>
      </c>
      <c r="L47" s="48" t="s">
        <v>279</v>
      </c>
      <c r="M47" s="28" t="s">
        <v>93</v>
      </c>
      <c r="N47" s="29">
        <f>164.4/600*1000</f>
        <v>274</v>
      </c>
      <c r="O47" s="30" t="s">
        <v>147</v>
      </c>
      <c r="P47" s="56"/>
    </row>
    <row r="48" spans="1:16" x14ac:dyDescent="0.25">
      <c r="A48" s="27" t="s">
        <v>94</v>
      </c>
      <c r="B48" s="25">
        <v>0.4</v>
      </c>
      <c r="C48" s="26" t="s">
        <v>161</v>
      </c>
      <c r="D48" s="27"/>
      <c r="L48" s="47" t="s">
        <v>254</v>
      </c>
      <c r="M48" s="28" t="s">
        <v>156</v>
      </c>
      <c r="N48" s="29">
        <f>20.97/100</f>
        <v>0.2097</v>
      </c>
      <c r="O48" s="30" t="s">
        <v>235</v>
      </c>
      <c r="P48" s="28"/>
    </row>
    <row r="49" spans="1:16" x14ac:dyDescent="0.25">
      <c r="A49" s="27" t="s">
        <v>48</v>
      </c>
      <c r="B49" s="25">
        <v>3.27</v>
      </c>
      <c r="C49" s="26" t="s">
        <v>161</v>
      </c>
      <c r="D49" s="27" t="s">
        <v>151</v>
      </c>
      <c r="L49" s="47" t="s">
        <v>83</v>
      </c>
      <c r="M49" s="28" t="s">
        <v>233</v>
      </c>
      <c r="N49" s="29">
        <v>6.65</v>
      </c>
      <c r="O49" s="30" t="s">
        <v>157</v>
      </c>
      <c r="P49" s="28"/>
    </row>
    <row r="50" spans="1:16" x14ac:dyDescent="0.25">
      <c r="A50" s="27" t="s">
        <v>73</v>
      </c>
      <c r="B50" s="31">
        <v>17.93</v>
      </c>
      <c r="C50" s="32" t="s">
        <v>150</v>
      </c>
      <c r="D50" s="33" t="s">
        <v>151</v>
      </c>
      <c r="L50" s="47" t="s">
        <v>10</v>
      </c>
      <c r="M50" s="28" t="s">
        <v>11</v>
      </c>
      <c r="N50" s="29">
        <v>3</v>
      </c>
      <c r="O50" s="30" t="s">
        <v>155</v>
      </c>
      <c r="P50" s="28"/>
    </row>
    <row r="51" spans="1:16" x14ac:dyDescent="0.25">
      <c r="A51" s="27" t="s">
        <v>27</v>
      </c>
      <c r="B51" s="31">
        <v>2.58</v>
      </c>
      <c r="C51" s="32" t="s">
        <v>151</v>
      </c>
      <c r="D51" s="33" t="s">
        <v>173</v>
      </c>
      <c r="L51" s="48" t="s">
        <v>273</v>
      </c>
      <c r="M51" s="28" t="s">
        <v>251</v>
      </c>
      <c r="N51" s="29">
        <v>10.19</v>
      </c>
      <c r="O51" s="30" t="s">
        <v>147</v>
      </c>
      <c r="P51" s="56"/>
    </row>
    <row r="52" spans="1:16" x14ac:dyDescent="0.25">
      <c r="A52" s="27" t="s">
        <v>42</v>
      </c>
      <c r="B52" s="25">
        <v>25</v>
      </c>
      <c r="C52" s="26" t="s">
        <v>144</v>
      </c>
      <c r="D52" s="27" t="s">
        <v>173</v>
      </c>
      <c r="L52" s="48" t="s">
        <v>283</v>
      </c>
      <c r="M52" s="28" t="s">
        <v>251</v>
      </c>
      <c r="N52" s="29">
        <v>18.760000000000002</v>
      </c>
      <c r="O52" s="56" t="s">
        <v>157</v>
      </c>
      <c r="P52" s="56"/>
    </row>
    <row r="53" spans="1:16" x14ac:dyDescent="0.25">
      <c r="A53" s="27" t="s">
        <v>28</v>
      </c>
      <c r="B53" s="31">
        <v>2</v>
      </c>
      <c r="C53" s="32" t="s">
        <v>151</v>
      </c>
      <c r="D53" s="33" t="s">
        <v>173</v>
      </c>
      <c r="L53" s="47" t="s">
        <v>77</v>
      </c>
      <c r="M53" s="28" t="s">
        <v>92</v>
      </c>
      <c r="O53" s="30"/>
      <c r="P53" s="28"/>
    </row>
    <row r="54" spans="1:16" x14ac:dyDescent="0.25">
      <c r="A54" s="27" t="s">
        <v>100</v>
      </c>
      <c r="B54" s="25">
        <v>2.58</v>
      </c>
      <c r="C54" s="26" t="s">
        <v>65</v>
      </c>
      <c r="D54" s="27" t="s">
        <v>151</v>
      </c>
      <c r="L54" s="47" t="s">
        <v>13</v>
      </c>
      <c r="M54" s="28" t="s">
        <v>92</v>
      </c>
      <c r="N54" s="29">
        <v>30</v>
      </c>
      <c r="O54" s="30" t="s">
        <v>184</v>
      </c>
      <c r="P54" s="28"/>
    </row>
    <row r="55" spans="1:16" x14ac:dyDescent="0.25">
      <c r="A55" s="27" t="s">
        <v>232</v>
      </c>
      <c r="B55" s="25">
        <v>0.95</v>
      </c>
      <c r="C55" s="26" t="s">
        <v>219</v>
      </c>
      <c r="D55" s="27" t="s">
        <v>219</v>
      </c>
      <c r="L55" s="47" t="s">
        <v>54</v>
      </c>
      <c r="M55" s="28" t="s">
        <v>92</v>
      </c>
      <c r="O55" s="30"/>
      <c r="P55" s="28"/>
    </row>
    <row r="56" spans="1:16" x14ac:dyDescent="0.25">
      <c r="A56" s="27" t="s">
        <v>234</v>
      </c>
      <c r="B56" s="25">
        <v>0.53</v>
      </c>
      <c r="C56" s="26" t="s">
        <v>219</v>
      </c>
      <c r="D56" s="27" t="s">
        <v>219</v>
      </c>
      <c r="L56" s="47" t="s">
        <v>82</v>
      </c>
      <c r="M56" s="28" t="s">
        <v>146</v>
      </c>
      <c r="N56" s="29">
        <v>0.44650000000000001</v>
      </c>
      <c r="O56" s="30" t="s">
        <v>147</v>
      </c>
      <c r="P56" s="28"/>
    </row>
    <row r="57" spans="1:16" x14ac:dyDescent="0.25">
      <c r="A57" s="24"/>
      <c r="B57" s="25"/>
      <c r="C57" s="26"/>
      <c r="D57" s="27"/>
      <c r="L57" s="47" t="s">
        <v>24</v>
      </c>
      <c r="M57" s="28" t="s">
        <v>197</v>
      </c>
      <c r="N57" s="29">
        <v>0.69443999999999995</v>
      </c>
      <c r="O57" s="30" t="s">
        <v>198</v>
      </c>
      <c r="P57" s="28"/>
    </row>
    <row r="58" spans="1:16" x14ac:dyDescent="0.25">
      <c r="A58" s="24"/>
      <c r="B58" s="25"/>
      <c r="C58" s="26"/>
      <c r="D58" s="27"/>
      <c r="L58" s="47" t="s">
        <v>20</v>
      </c>
      <c r="M58" s="28" t="s">
        <v>197</v>
      </c>
      <c r="N58" s="29">
        <v>27.33</v>
      </c>
      <c r="O58" s="30" t="s">
        <v>206</v>
      </c>
      <c r="P58" s="28" t="s">
        <v>207</v>
      </c>
    </row>
    <row r="59" spans="1:16" x14ac:dyDescent="0.25">
      <c r="A59" s="24"/>
      <c r="B59" s="25"/>
      <c r="C59" s="26"/>
      <c r="D59" s="27"/>
      <c r="L59" s="47" t="s">
        <v>16</v>
      </c>
      <c r="M59" s="28" t="s">
        <v>210</v>
      </c>
      <c r="N59" s="29">
        <v>27</v>
      </c>
      <c r="O59" s="30" t="s">
        <v>206</v>
      </c>
      <c r="P59" s="28" t="s">
        <v>211</v>
      </c>
    </row>
    <row r="60" spans="1:16" x14ac:dyDescent="0.25">
      <c r="A60" s="24"/>
      <c r="B60" s="25"/>
      <c r="C60" s="26"/>
      <c r="D60" s="27"/>
      <c r="L60" s="47" t="s">
        <v>162</v>
      </c>
      <c r="M60" s="35" t="s">
        <v>163</v>
      </c>
      <c r="N60" s="29">
        <v>83.91</v>
      </c>
      <c r="O60" s="30" t="s">
        <v>164</v>
      </c>
      <c r="P60" s="28"/>
    </row>
    <row r="61" spans="1:16" x14ac:dyDescent="0.25">
      <c r="A61" s="24"/>
      <c r="B61" s="25"/>
      <c r="C61" s="26"/>
      <c r="D61" s="27"/>
      <c r="L61" s="47" t="s">
        <v>72</v>
      </c>
      <c r="M61" s="28" t="s">
        <v>179</v>
      </c>
      <c r="N61" s="29">
        <v>51.81</v>
      </c>
      <c r="O61" s="30" t="s">
        <v>157</v>
      </c>
      <c r="P61" s="28"/>
    </row>
    <row r="62" spans="1:16" x14ac:dyDescent="0.25">
      <c r="A62" s="24"/>
      <c r="B62" s="25"/>
      <c r="C62" s="26"/>
      <c r="D62" s="27"/>
      <c r="L62" s="47" t="s">
        <v>37</v>
      </c>
      <c r="M62" s="28" t="s">
        <v>197</v>
      </c>
      <c r="N62" s="29" t="s">
        <v>93</v>
      </c>
      <c r="O62" s="30" t="s">
        <v>180</v>
      </c>
      <c r="P62" s="28" t="s">
        <v>203</v>
      </c>
    </row>
    <row r="63" spans="1:16" x14ac:dyDescent="0.25">
      <c r="A63" s="24"/>
      <c r="B63" s="25"/>
      <c r="C63" s="26"/>
      <c r="D63" s="27"/>
      <c r="L63" s="47" t="s">
        <v>62</v>
      </c>
      <c r="M63" s="28" t="s">
        <v>92</v>
      </c>
      <c r="O63" s="30"/>
      <c r="P63" s="28"/>
    </row>
    <row r="64" spans="1:16" x14ac:dyDescent="0.25">
      <c r="A64" s="24"/>
      <c r="B64" s="25"/>
      <c r="C64" s="26"/>
      <c r="D64" s="27"/>
      <c r="L64" s="47" t="s">
        <v>63</v>
      </c>
      <c r="M64" s="28" t="s">
        <v>92</v>
      </c>
      <c r="O64" s="30"/>
      <c r="P64" s="28"/>
    </row>
    <row r="65" spans="1:18" x14ac:dyDescent="0.25">
      <c r="A65" s="24"/>
      <c r="B65" s="25"/>
      <c r="C65" s="26"/>
      <c r="D65" s="27"/>
      <c r="L65" s="47" t="s">
        <v>103</v>
      </c>
      <c r="M65" s="28" t="s">
        <v>156</v>
      </c>
      <c r="N65" s="29">
        <v>35.07</v>
      </c>
      <c r="O65" s="30" t="s">
        <v>157</v>
      </c>
      <c r="P65" s="28" t="s">
        <v>176</v>
      </c>
    </row>
    <row r="66" spans="1:18" x14ac:dyDescent="0.25">
      <c r="A66" s="24"/>
      <c r="B66" s="25"/>
      <c r="C66" s="26"/>
      <c r="D66" s="27"/>
      <c r="L66" s="47" t="s">
        <v>208</v>
      </c>
      <c r="M66" s="28" t="s">
        <v>197</v>
      </c>
      <c r="N66" s="29">
        <v>24</v>
      </c>
      <c r="O66" s="30" t="s">
        <v>206</v>
      </c>
      <c r="P66" s="28" t="s">
        <v>207</v>
      </c>
    </row>
    <row r="67" spans="1:18" x14ac:dyDescent="0.25">
      <c r="A67" s="24"/>
      <c r="B67" s="25"/>
      <c r="C67" s="26"/>
      <c r="D67" s="27"/>
      <c r="L67" s="47" t="s">
        <v>61</v>
      </c>
      <c r="M67" s="28" t="s">
        <v>92</v>
      </c>
      <c r="O67" s="30"/>
      <c r="P67" s="28"/>
    </row>
    <row r="68" spans="1:18" x14ac:dyDescent="0.25">
      <c r="A68" s="24"/>
      <c r="B68" s="25"/>
      <c r="C68" s="26"/>
      <c r="D68" s="27"/>
      <c r="L68" s="47" t="s">
        <v>95</v>
      </c>
      <c r="M68" s="28" t="s">
        <v>242</v>
      </c>
      <c r="N68" s="29">
        <v>2.09</v>
      </c>
      <c r="O68" s="30" t="s">
        <v>157</v>
      </c>
      <c r="P68" s="28" t="s">
        <v>243</v>
      </c>
    </row>
    <row r="69" spans="1:18" x14ac:dyDescent="0.25">
      <c r="A69" s="24"/>
      <c r="B69" s="25"/>
      <c r="C69" s="26"/>
      <c r="D69" s="27"/>
      <c r="L69" s="47" t="s">
        <v>187</v>
      </c>
      <c r="M69" s="28" t="s">
        <v>92</v>
      </c>
      <c r="N69" s="29">
        <v>14</v>
      </c>
      <c r="O69" s="30"/>
      <c r="P69" s="28"/>
    </row>
    <row r="70" spans="1:18" x14ac:dyDescent="0.25">
      <c r="A70" s="24"/>
      <c r="B70" s="25"/>
      <c r="C70" s="26"/>
      <c r="D70" s="27"/>
      <c r="L70" s="47" t="s">
        <v>264</v>
      </c>
      <c r="M70" s="28" t="s">
        <v>179</v>
      </c>
      <c r="N70" s="29">
        <f>12.74+0.5355</f>
        <v>13.275500000000001</v>
      </c>
      <c r="O70" s="30" t="s">
        <v>157</v>
      </c>
      <c r="P70" s="28"/>
    </row>
    <row r="71" spans="1:18" x14ac:dyDescent="0.25">
      <c r="A71" s="24"/>
      <c r="B71" s="25"/>
      <c r="C71" s="26"/>
      <c r="D71" s="27"/>
      <c r="L71" s="47" t="s">
        <v>261</v>
      </c>
      <c r="M71" s="28" t="s">
        <v>260</v>
      </c>
      <c r="N71" s="29">
        <v>68.91</v>
      </c>
      <c r="O71" s="30" t="s">
        <v>157</v>
      </c>
      <c r="P71" s="28"/>
    </row>
    <row r="72" spans="1:18" x14ac:dyDescent="0.25">
      <c r="A72" s="24"/>
      <c r="B72" s="25"/>
      <c r="C72" s="26"/>
      <c r="D72" s="27"/>
      <c r="L72" s="47" t="s">
        <v>259</v>
      </c>
      <c r="M72" s="28" t="s">
        <v>260</v>
      </c>
      <c r="N72" s="29">
        <v>68.91</v>
      </c>
      <c r="O72" s="30" t="s">
        <v>157</v>
      </c>
      <c r="P72" s="28"/>
    </row>
    <row r="73" spans="1:18" x14ac:dyDescent="0.25">
      <c r="A73" s="24"/>
      <c r="B73" s="25"/>
      <c r="C73" s="26"/>
      <c r="D73" s="27"/>
      <c r="L73" s="47" t="s">
        <v>245</v>
      </c>
      <c r="M73" s="28" t="s">
        <v>156</v>
      </c>
      <c r="N73" s="29">
        <f>20.93+3.06</f>
        <v>23.99</v>
      </c>
      <c r="O73" s="30" t="s">
        <v>157</v>
      </c>
      <c r="P73" s="39" t="s">
        <v>246</v>
      </c>
    </row>
    <row r="74" spans="1:18" x14ac:dyDescent="0.25">
      <c r="A74" s="24"/>
      <c r="B74" s="25"/>
      <c r="C74" s="26"/>
      <c r="D74" s="27"/>
      <c r="L74" s="47" t="s">
        <v>106</v>
      </c>
      <c r="M74" s="28" t="s">
        <v>244</v>
      </c>
      <c r="O74" s="30"/>
      <c r="P74" s="28"/>
    </row>
    <row r="75" spans="1:18" x14ac:dyDescent="0.25">
      <c r="A75" s="24"/>
      <c r="B75" s="25"/>
      <c r="C75" s="26"/>
      <c r="D75" s="27"/>
      <c r="L75" s="47" t="s">
        <v>171</v>
      </c>
      <c r="M75" s="28" t="s">
        <v>156</v>
      </c>
      <c r="O75" s="30"/>
      <c r="P75" s="28"/>
      <c r="R75" t="s">
        <v>284</v>
      </c>
    </row>
    <row r="76" spans="1:18" x14ac:dyDescent="0.25">
      <c r="A76" s="24"/>
      <c r="B76" s="25"/>
      <c r="C76" s="26"/>
      <c r="D76" s="27"/>
      <c r="L76" s="47" t="s">
        <v>200</v>
      </c>
      <c r="M76" s="28" t="s">
        <v>197</v>
      </c>
      <c r="N76" s="29" t="s">
        <v>93</v>
      </c>
      <c r="O76" s="30" t="s">
        <v>147</v>
      </c>
      <c r="P76" s="28" t="s">
        <v>201</v>
      </c>
    </row>
    <row r="77" spans="1:18" x14ac:dyDescent="0.25">
      <c r="A77" s="24"/>
      <c r="B77" s="25"/>
      <c r="C77" s="26"/>
      <c r="D77" s="27"/>
      <c r="L77" s="47" t="s">
        <v>256</v>
      </c>
      <c r="M77" s="28" t="s">
        <v>93</v>
      </c>
      <c r="N77" s="29">
        <v>24</v>
      </c>
      <c r="O77" s="30" t="s">
        <v>157</v>
      </c>
      <c r="P77" s="28"/>
    </row>
    <row r="78" spans="1:18" x14ac:dyDescent="0.25">
      <c r="A78" s="24"/>
      <c r="B78" s="25"/>
      <c r="C78" s="26"/>
      <c r="D78" s="27"/>
      <c r="L78" s="47" t="s">
        <v>240</v>
      </c>
      <c r="M78" s="28" t="s">
        <v>197</v>
      </c>
      <c r="N78" s="29">
        <v>84.06</v>
      </c>
      <c r="O78" s="30" t="s">
        <v>241</v>
      </c>
      <c r="P78" s="28"/>
    </row>
    <row r="79" spans="1:18" x14ac:dyDescent="0.25">
      <c r="A79" s="24"/>
      <c r="B79" s="25"/>
      <c r="C79" s="26"/>
      <c r="D79" s="27"/>
      <c r="L79" s="47" t="s">
        <v>23</v>
      </c>
      <c r="M79" s="28" t="s">
        <v>92</v>
      </c>
      <c r="N79" s="29">
        <v>58</v>
      </c>
      <c r="O79" s="30" t="s">
        <v>184</v>
      </c>
      <c r="P79" s="28"/>
    </row>
    <row r="80" spans="1:18" x14ac:dyDescent="0.25">
      <c r="A80" s="24"/>
      <c r="B80" s="25"/>
      <c r="C80" s="26"/>
      <c r="D80" s="27"/>
      <c r="L80" s="48" t="s">
        <v>120</v>
      </c>
      <c r="M80" s="28" t="s">
        <v>197</v>
      </c>
      <c r="O80" s="30" t="s">
        <v>160</v>
      </c>
      <c r="P80" s="56"/>
    </row>
    <row r="81" spans="1:16" x14ac:dyDescent="0.25">
      <c r="A81" s="24"/>
      <c r="B81" s="25"/>
      <c r="C81" s="26"/>
      <c r="D81" s="27"/>
      <c r="L81" s="47" t="s">
        <v>17</v>
      </c>
      <c r="M81" s="28" t="s">
        <v>179</v>
      </c>
      <c r="N81" s="29">
        <v>6.2</v>
      </c>
      <c r="O81" s="30" t="s">
        <v>180</v>
      </c>
      <c r="P81" s="28"/>
    </row>
    <row r="82" spans="1:16" x14ac:dyDescent="0.25">
      <c r="A82" s="24"/>
      <c r="B82" s="25"/>
      <c r="C82" s="26"/>
      <c r="D82" s="27"/>
      <c r="L82" s="48" t="s">
        <v>119</v>
      </c>
      <c r="M82" s="28" t="s">
        <v>197</v>
      </c>
      <c r="O82" s="30" t="s">
        <v>160</v>
      </c>
      <c r="P82" s="56"/>
    </row>
    <row r="83" spans="1:16" x14ac:dyDescent="0.25">
      <c r="A83" s="24"/>
      <c r="B83" s="25"/>
      <c r="C83" s="26"/>
      <c r="D83" s="27"/>
      <c r="L83" s="47" t="s">
        <v>107</v>
      </c>
      <c r="M83" s="28" t="s">
        <v>244</v>
      </c>
      <c r="O83" s="30"/>
      <c r="P83" s="28"/>
    </row>
    <row r="84" spans="1:16" x14ac:dyDescent="0.25">
      <c r="A84" s="24"/>
      <c r="B84" s="25"/>
      <c r="C84" s="26"/>
      <c r="D84" s="27"/>
      <c r="L84" s="48" t="s">
        <v>271</v>
      </c>
      <c r="M84" s="28" t="s">
        <v>93</v>
      </c>
      <c r="N84" s="29">
        <v>3.04</v>
      </c>
      <c r="O84" s="30" t="s">
        <v>157</v>
      </c>
      <c r="P84" s="56"/>
    </row>
    <row r="85" spans="1:16" x14ac:dyDescent="0.25">
      <c r="A85" s="24"/>
      <c r="B85" s="25"/>
      <c r="C85" s="26"/>
      <c r="D85" s="27"/>
      <c r="L85" s="47" t="s">
        <v>145</v>
      </c>
      <c r="M85" s="28" t="s">
        <v>146</v>
      </c>
      <c r="N85" s="29">
        <v>2.5</v>
      </c>
      <c r="O85" s="30" t="s">
        <v>147</v>
      </c>
      <c r="P85" s="28"/>
    </row>
    <row r="86" spans="1:16" x14ac:dyDescent="0.25">
      <c r="A86" s="24"/>
      <c r="B86" s="25"/>
      <c r="C86" s="26"/>
      <c r="D86" s="27"/>
      <c r="L86" s="47" t="s">
        <v>152</v>
      </c>
      <c r="M86" s="28" t="s">
        <v>146</v>
      </c>
      <c r="N86" s="29">
        <v>2.5</v>
      </c>
      <c r="O86" s="30" t="s">
        <v>147</v>
      </c>
      <c r="P86" s="28"/>
    </row>
    <row r="87" spans="1:16" x14ac:dyDescent="0.25">
      <c r="A87" s="24"/>
      <c r="B87" s="25"/>
      <c r="C87" s="26"/>
      <c r="D87" s="27"/>
      <c r="L87" s="47" t="s">
        <v>19</v>
      </c>
      <c r="M87" s="28" t="s">
        <v>156</v>
      </c>
      <c r="N87" s="29">
        <f>24.848/5</f>
        <v>4.9695999999999998</v>
      </c>
      <c r="O87" s="30" t="s">
        <v>164</v>
      </c>
      <c r="P87" s="28"/>
    </row>
    <row r="88" spans="1:16" x14ac:dyDescent="0.25">
      <c r="A88" s="24"/>
      <c r="B88" s="25"/>
      <c r="C88" s="26"/>
      <c r="D88" s="27"/>
      <c r="L88" s="48" t="s">
        <v>270</v>
      </c>
      <c r="M88" s="28" t="s">
        <v>146</v>
      </c>
      <c r="N88" s="29">
        <v>3.99</v>
      </c>
      <c r="O88" s="30" t="s">
        <v>157</v>
      </c>
      <c r="P88" s="56"/>
    </row>
    <row r="89" spans="1:16" x14ac:dyDescent="0.25">
      <c r="A89" s="24"/>
      <c r="B89" s="25"/>
      <c r="C89" s="26"/>
      <c r="D89" s="27"/>
      <c r="L89" s="47" t="s">
        <v>123</v>
      </c>
      <c r="M89" s="28" t="s">
        <v>146</v>
      </c>
      <c r="N89" s="29">
        <v>11.875</v>
      </c>
      <c r="O89" s="30" t="s">
        <v>157</v>
      </c>
      <c r="P89" s="28"/>
    </row>
    <row r="90" spans="1:16" x14ac:dyDescent="0.25">
      <c r="A90" s="24"/>
      <c r="B90" s="25"/>
      <c r="C90" s="26"/>
      <c r="D90" s="27"/>
      <c r="L90" s="48" t="s">
        <v>280</v>
      </c>
      <c r="M90" s="28" t="s">
        <v>146</v>
      </c>
      <c r="N90" s="29">
        <v>5.89</v>
      </c>
      <c r="O90" s="30" t="s">
        <v>157</v>
      </c>
      <c r="P90" s="56"/>
    </row>
    <row r="91" spans="1:16" x14ac:dyDescent="0.25">
      <c r="A91" s="24"/>
      <c r="B91" s="25"/>
      <c r="C91" s="26"/>
      <c r="D91" s="27"/>
      <c r="L91" s="47" t="s">
        <v>229</v>
      </c>
      <c r="M91" s="28" t="s">
        <v>156</v>
      </c>
      <c r="N91" s="29">
        <v>128.12</v>
      </c>
      <c r="O91" s="30" t="s">
        <v>157</v>
      </c>
      <c r="P91" s="28"/>
    </row>
    <row r="92" spans="1:16" x14ac:dyDescent="0.25">
      <c r="A92" s="24"/>
      <c r="B92" s="25"/>
      <c r="C92" s="26"/>
      <c r="D92" s="27"/>
      <c r="L92" s="47" t="s">
        <v>84</v>
      </c>
      <c r="M92" s="28" t="s">
        <v>233</v>
      </c>
      <c r="N92" s="29">
        <v>15.68</v>
      </c>
      <c r="O92" s="30" t="s">
        <v>157</v>
      </c>
      <c r="P92" s="28"/>
    </row>
    <row r="93" spans="1:16" x14ac:dyDescent="0.25">
      <c r="A93" s="24"/>
      <c r="B93" s="25"/>
      <c r="C93" s="26"/>
      <c r="D93" s="27"/>
      <c r="L93" s="47" t="s">
        <v>90</v>
      </c>
      <c r="M93" s="28" t="s">
        <v>92</v>
      </c>
      <c r="O93" s="30"/>
      <c r="P93" s="28"/>
    </row>
    <row r="94" spans="1:16" x14ac:dyDescent="0.25">
      <c r="A94" s="24"/>
      <c r="B94" s="25"/>
      <c r="C94" s="26"/>
      <c r="D94" s="27"/>
      <c r="L94" s="47" t="s">
        <v>109</v>
      </c>
      <c r="M94" s="28" t="s">
        <v>244</v>
      </c>
      <c r="O94" s="30"/>
      <c r="P94" s="28"/>
    </row>
    <row r="95" spans="1:16" x14ac:dyDescent="0.25">
      <c r="A95" s="24"/>
      <c r="B95" s="25"/>
      <c r="C95" s="26"/>
      <c r="D95" s="27"/>
      <c r="L95" s="48" t="s">
        <v>115</v>
      </c>
      <c r="M95" s="28" t="s">
        <v>156</v>
      </c>
      <c r="O95" s="56"/>
      <c r="P95" s="56"/>
    </row>
    <row r="96" spans="1:16" x14ac:dyDescent="0.25">
      <c r="A96" s="24"/>
      <c r="B96" s="25"/>
      <c r="C96" s="26"/>
      <c r="D96" s="27"/>
      <c r="L96" s="47" t="s">
        <v>108</v>
      </c>
      <c r="M96" s="28" t="s">
        <v>156</v>
      </c>
      <c r="O96" s="30"/>
      <c r="P96" s="28"/>
    </row>
    <row r="97" spans="1:16" x14ac:dyDescent="0.25">
      <c r="A97" s="24"/>
      <c r="B97" s="25"/>
      <c r="C97" s="26"/>
      <c r="D97" s="27"/>
      <c r="L97" s="47" t="s">
        <v>112</v>
      </c>
      <c r="M97" s="28" t="s">
        <v>156</v>
      </c>
      <c r="O97" s="30"/>
      <c r="P97" s="28"/>
    </row>
    <row r="98" spans="1:16" x14ac:dyDescent="0.25">
      <c r="A98" s="24"/>
      <c r="B98" s="25"/>
      <c r="C98" s="26"/>
      <c r="D98" s="27"/>
      <c r="L98" s="47" t="s">
        <v>238</v>
      </c>
      <c r="M98" s="28" t="s">
        <v>239</v>
      </c>
      <c r="N98" s="29">
        <v>150</v>
      </c>
      <c r="O98" s="30"/>
      <c r="P98" s="28"/>
    </row>
    <row r="99" spans="1:16" x14ac:dyDescent="0.25">
      <c r="A99" s="24"/>
      <c r="B99" s="25"/>
      <c r="C99" s="26"/>
      <c r="D99" s="27"/>
      <c r="L99" s="48" t="s">
        <v>274</v>
      </c>
      <c r="M99" s="28" t="s">
        <v>93</v>
      </c>
      <c r="N99" s="29">
        <v>64.2</v>
      </c>
      <c r="O99" s="30" t="s">
        <v>147</v>
      </c>
      <c r="P99" s="56"/>
    </row>
    <row r="100" spans="1:16" x14ac:dyDescent="0.25">
      <c r="A100" s="24"/>
      <c r="B100" s="25"/>
      <c r="C100" s="26"/>
      <c r="D100" s="27"/>
      <c r="L100" s="47" t="s">
        <v>191</v>
      </c>
      <c r="M100" s="28" t="s">
        <v>92</v>
      </c>
      <c r="N100" s="29">
        <v>6</v>
      </c>
      <c r="O100" s="30" t="s">
        <v>184</v>
      </c>
      <c r="P100" s="42"/>
    </row>
    <row r="101" spans="1:16" x14ac:dyDescent="0.25">
      <c r="A101" s="24"/>
      <c r="B101" s="25"/>
      <c r="C101" s="26"/>
      <c r="D101" s="27"/>
      <c r="L101" s="47" t="s">
        <v>25</v>
      </c>
      <c r="M101" s="28" t="s">
        <v>156</v>
      </c>
      <c r="N101" s="29">
        <v>5.92</v>
      </c>
      <c r="O101" s="30" t="s">
        <v>157</v>
      </c>
      <c r="P101" s="42"/>
    </row>
    <row r="102" spans="1:16" x14ac:dyDescent="0.25">
      <c r="L102" s="47" t="s">
        <v>29</v>
      </c>
      <c r="M102" s="28" t="s">
        <v>197</v>
      </c>
      <c r="N102" s="29" t="s">
        <v>93</v>
      </c>
      <c r="O102" s="30" t="s">
        <v>147</v>
      </c>
      <c r="P102" s="42" t="s">
        <v>199</v>
      </c>
    </row>
    <row r="103" spans="1:16" x14ac:dyDescent="0.25">
      <c r="L103" s="47" t="s">
        <v>130</v>
      </c>
      <c r="M103" s="28" t="s">
        <v>156</v>
      </c>
      <c r="O103" s="30"/>
      <c r="P103" s="42"/>
    </row>
    <row r="104" spans="1:16" x14ac:dyDescent="0.25">
      <c r="L104" s="47" t="s">
        <v>60</v>
      </c>
      <c r="M104" s="28" t="s">
        <v>197</v>
      </c>
      <c r="O104" s="30" t="s">
        <v>180</v>
      </c>
      <c r="P104" s="42" t="s">
        <v>220</v>
      </c>
    </row>
    <row r="105" spans="1:16" x14ac:dyDescent="0.25">
      <c r="L105" s="47" t="s">
        <v>33</v>
      </c>
      <c r="M105" s="28" t="s">
        <v>92</v>
      </c>
      <c r="N105" s="29">
        <v>37</v>
      </c>
      <c r="O105" s="30" t="s">
        <v>184</v>
      </c>
      <c r="P105" s="42"/>
    </row>
    <row r="106" spans="1:16" x14ac:dyDescent="0.25">
      <c r="L106" s="47" t="s">
        <v>113</v>
      </c>
      <c r="M106" s="28" t="s">
        <v>251</v>
      </c>
      <c r="N106" s="29">
        <f>2130.77/126+1.847</f>
        <v>18.757873015873017</v>
      </c>
      <c r="O106" s="30" t="s">
        <v>157</v>
      </c>
      <c r="P106" s="42"/>
    </row>
    <row r="107" spans="1:16" x14ac:dyDescent="0.25">
      <c r="L107" s="47" t="s">
        <v>81</v>
      </c>
      <c r="M107" s="28" t="s">
        <v>156</v>
      </c>
      <c r="N107" s="29">
        <v>21.44</v>
      </c>
      <c r="O107" s="30" t="s">
        <v>157</v>
      </c>
      <c r="P107" s="42"/>
    </row>
    <row r="108" spans="1:16" x14ac:dyDescent="0.25">
      <c r="L108" s="47" t="s">
        <v>78</v>
      </c>
      <c r="M108" s="28" t="s">
        <v>146</v>
      </c>
      <c r="N108" s="29">
        <v>0.28299999999999997</v>
      </c>
      <c r="O108" s="30" t="s">
        <v>180</v>
      </c>
      <c r="P108" s="42"/>
    </row>
    <row r="109" spans="1:16" x14ac:dyDescent="0.25">
      <c r="L109" s="47" t="s">
        <v>249</v>
      </c>
      <c r="M109" s="28" t="s">
        <v>146</v>
      </c>
      <c r="N109" s="29">
        <v>0.35</v>
      </c>
      <c r="O109" s="30" t="s">
        <v>147</v>
      </c>
      <c r="P109" s="42"/>
    </row>
    <row r="110" spans="1:16" x14ac:dyDescent="0.25">
      <c r="L110" s="47" t="s">
        <v>253</v>
      </c>
      <c r="M110" s="28" t="s">
        <v>93</v>
      </c>
      <c r="N110" s="29" t="s">
        <v>93</v>
      </c>
      <c r="O110" s="30"/>
      <c r="P110" s="42"/>
    </row>
    <row r="111" spans="1:16" x14ac:dyDescent="0.25">
      <c r="L111" s="47" t="s">
        <v>176</v>
      </c>
      <c r="M111" s="28" t="s">
        <v>156</v>
      </c>
      <c r="N111" s="29">
        <f>33.67+1.4</f>
        <v>35.07</v>
      </c>
      <c r="O111" s="30" t="s">
        <v>164</v>
      </c>
      <c r="P111" s="57" t="s">
        <v>177</v>
      </c>
    </row>
    <row r="112" spans="1:16" x14ac:dyDescent="0.25">
      <c r="L112" s="48" t="s">
        <v>278</v>
      </c>
      <c r="M112" s="28" t="s">
        <v>93</v>
      </c>
      <c r="N112" s="29">
        <v>95.55</v>
      </c>
      <c r="O112" s="30" t="s">
        <v>180</v>
      </c>
    </row>
    <row r="113" spans="10:16" x14ac:dyDescent="0.25">
      <c r="L113" s="47" t="s">
        <v>30</v>
      </c>
      <c r="M113" s="28" t="s">
        <v>92</v>
      </c>
      <c r="N113" s="29">
        <v>35</v>
      </c>
      <c r="O113" s="30" t="s">
        <v>184</v>
      </c>
      <c r="P113" s="42"/>
    </row>
    <row r="114" spans="10:16" x14ac:dyDescent="0.25">
      <c r="L114" s="47" t="s">
        <v>96</v>
      </c>
      <c r="M114" s="28" t="s">
        <v>242</v>
      </c>
      <c r="N114" s="29" t="s">
        <v>93</v>
      </c>
      <c r="O114" s="30"/>
      <c r="P114" s="42"/>
    </row>
    <row r="115" spans="10:16" x14ac:dyDescent="0.25">
      <c r="L115" s="47" t="s">
        <v>268</v>
      </c>
      <c r="M115" s="28" t="s">
        <v>163</v>
      </c>
      <c r="N115" s="29">
        <v>35.07</v>
      </c>
      <c r="O115" s="30" t="s">
        <v>157</v>
      </c>
    </row>
    <row r="116" spans="10:16" x14ac:dyDescent="0.25">
      <c r="L116" s="47" t="s">
        <v>88</v>
      </c>
      <c r="M116" s="28" t="s">
        <v>156</v>
      </c>
      <c r="N116" s="29">
        <v>27.48</v>
      </c>
      <c r="O116" s="30" t="s">
        <v>157</v>
      </c>
      <c r="P116" s="42"/>
    </row>
    <row r="117" spans="10:16" x14ac:dyDescent="0.25">
      <c r="L117" s="47" t="s">
        <v>196</v>
      </c>
      <c r="M117" s="28" t="s">
        <v>92</v>
      </c>
      <c r="N117" s="29">
        <v>8</v>
      </c>
      <c r="O117" s="30" t="s">
        <v>184</v>
      </c>
      <c r="P117" s="42"/>
    </row>
    <row r="118" spans="10:16" x14ac:dyDescent="0.25">
      <c r="L118" s="47" t="s">
        <v>102</v>
      </c>
      <c r="M118" s="28" t="s">
        <v>156</v>
      </c>
      <c r="N118" s="29">
        <v>15.25</v>
      </c>
      <c r="O118" s="30"/>
      <c r="P118" s="42"/>
    </row>
    <row r="119" spans="10:16" x14ac:dyDescent="0.25">
      <c r="L119" s="47" t="s">
        <v>252</v>
      </c>
      <c r="M119" s="28" t="s">
        <v>93</v>
      </c>
      <c r="N119" s="29" t="s">
        <v>93</v>
      </c>
      <c r="O119" s="30"/>
      <c r="P119" s="42"/>
    </row>
    <row r="120" spans="10:16" x14ac:dyDescent="0.25">
      <c r="L120" s="47" t="s">
        <v>104</v>
      </c>
      <c r="M120" s="28" t="s">
        <v>156</v>
      </c>
      <c r="N120" s="29">
        <v>48.67</v>
      </c>
      <c r="O120" s="41" t="s">
        <v>147</v>
      </c>
      <c r="P120" s="42"/>
    </row>
    <row r="121" spans="10:16" x14ac:dyDescent="0.25">
      <c r="L121" s="47" t="s">
        <v>129</v>
      </c>
      <c r="M121" s="28" t="s">
        <v>163</v>
      </c>
      <c r="N121" s="29">
        <v>48.67</v>
      </c>
      <c r="O121" s="41" t="s">
        <v>180</v>
      </c>
    </row>
    <row r="122" spans="10:16" x14ac:dyDescent="0.25">
      <c r="L122" s="47" t="s">
        <v>55</v>
      </c>
      <c r="M122" s="28" t="s">
        <v>11</v>
      </c>
      <c r="N122" s="29" t="s">
        <v>93</v>
      </c>
      <c r="O122" s="41" t="s">
        <v>154</v>
      </c>
      <c r="P122" s="42"/>
    </row>
    <row r="123" spans="10:16" x14ac:dyDescent="0.25">
      <c r="L123" s="47" t="s">
        <v>182</v>
      </c>
      <c r="M123" s="42" t="s">
        <v>179</v>
      </c>
      <c r="N123" s="29">
        <v>75.61</v>
      </c>
      <c r="O123" s="41" t="s">
        <v>147</v>
      </c>
      <c r="P123" s="42"/>
    </row>
    <row r="124" spans="10:16" x14ac:dyDescent="0.25">
      <c r="L124" s="47" t="s">
        <v>110</v>
      </c>
      <c r="M124" s="42" t="s">
        <v>244</v>
      </c>
      <c r="N124" s="29">
        <v>44.93</v>
      </c>
      <c r="O124" s="41" t="s">
        <v>157</v>
      </c>
      <c r="P124" s="42"/>
    </row>
    <row r="125" spans="10:16" x14ac:dyDescent="0.25">
      <c r="L125" s="47" t="s">
        <v>257</v>
      </c>
      <c r="M125" s="42" t="s">
        <v>251</v>
      </c>
      <c r="N125" s="29">
        <v>44.93</v>
      </c>
      <c r="O125" s="41" t="s">
        <v>157</v>
      </c>
      <c r="P125" s="42"/>
    </row>
    <row r="126" spans="10:16" x14ac:dyDescent="0.25">
      <c r="J126" s="20" t="s">
        <v>282</v>
      </c>
      <c r="L126" s="48" t="s">
        <v>301</v>
      </c>
      <c r="M126" t="s">
        <v>156</v>
      </c>
      <c r="N126" s="29">
        <v>12</v>
      </c>
      <c r="O126" t="s">
        <v>157</v>
      </c>
    </row>
    <row r="127" spans="10:16" x14ac:dyDescent="0.25">
      <c r="L127" s="48" t="s">
        <v>301</v>
      </c>
      <c r="M127" t="s">
        <v>156</v>
      </c>
      <c r="N127" s="29">
        <v>12</v>
      </c>
      <c r="O127" t="s">
        <v>157</v>
      </c>
    </row>
    <row r="128" spans="10:16" x14ac:dyDescent="0.25">
      <c r="L128" s="48" t="s">
        <v>301</v>
      </c>
      <c r="M128" t="s">
        <v>156</v>
      </c>
      <c r="N128" s="29">
        <v>12</v>
      </c>
      <c r="O128" t="s">
        <v>157</v>
      </c>
    </row>
    <row r="129" spans="12:16" x14ac:dyDescent="0.25">
      <c r="L129" s="48" t="s">
        <v>301</v>
      </c>
      <c r="M129" t="s">
        <v>156</v>
      </c>
      <c r="N129" s="29">
        <v>12</v>
      </c>
      <c r="O129" t="s">
        <v>157</v>
      </c>
    </row>
    <row r="130" spans="12:16" x14ac:dyDescent="0.25">
      <c r="L130" s="47" t="s">
        <v>111</v>
      </c>
      <c r="M130" s="42" t="s">
        <v>244</v>
      </c>
      <c r="N130" s="29">
        <v>44.93</v>
      </c>
      <c r="O130" s="41" t="s">
        <v>157</v>
      </c>
      <c r="P130" s="42"/>
    </row>
    <row r="131" spans="12:16" x14ac:dyDescent="0.25">
      <c r="L131" s="47" t="s">
        <v>258</v>
      </c>
      <c r="M131" s="42" t="s">
        <v>251</v>
      </c>
      <c r="N131" s="29">
        <v>44.93</v>
      </c>
      <c r="O131" s="41" t="s">
        <v>157</v>
      </c>
      <c r="P131" s="42"/>
    </row>
    <row r="132" spans="12:16" x14ac:dyDescent="0.25">
      <c r="L132" s="48" t="s">
        <v>297</v>
      </c>
      <c r="M132" t="s">
        <v>294</v>
      </c>
    </row>
  </sheetData>
  <mergeCells count="1">
    <mergeCell ref="R1:S1"/>
  </mergeCells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A1:M29"/>
  <sheetViews>
    <sheetView showGridLines="0" zoomScale="90" zoomScaleNormal="90" workbookViewId="0">
      <selection activeCell="C13" sqref="C13"/>
    </sheetView>
  </sheetViews>
  <sheetFormatPr baseColWidth="10" defaultColWidth="0" defaultRowHeight="15.75" zeroHeight="1" x14ac:dyDescent="0.25"/>
  <cols>
    <col min="1" max="2" width="10.875" customWidth="1"/>
    <col min="3" max="3" width="20.625" bestFit="1" customWidth="1"/>
    <col min="4" max="4" width="2.5" customWidth="1"/>
    <col min="5" max="5" width="5.875" customWidth="1"/>
    <col min="6" max="6" width="10.875" customWidth="1"/>
    <col min="7" max="7" width="14.625" customWidth="1"/>
    <col min="8" max="8" width="12.375" customWidth="1"/>
    <col min="9" max="9" width="58" customWidth="1"/>
    <col min="10" max="13" width="10.875" customWidth="1"/>
    <col min="14" max="16384" width="10.875" hidden="1"/>
  </cols>
  <sheetData>
    <row r="1" spans="1:13" x14ac:dyDescent="0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x14ac:dyDescent="0.25">
      <c r="A3" s="49"/>
      <c r="B3" s="49" t="s">
        <v>291</v>
      </c>
      <c r="C3" s="52">
        <f ca="1">TODAY()</f>
        <v>42884</v>
      </c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x14ac:dyDescent="0.2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3" x14ac:dyDescent="0.25">
      <c r="A5" s="49"/>
      <c r="B5" s="49" t="s">
        <v>292</v>
      </c>
      <c r="C5" s="59"/>
      <c r="D5" s="49"/>
      <c r="E5" s="49"/>
      <c r="F5" s="49"/>
      <c r="G5" s="49"/>
      <c r="H5" s="49"/>
      <c r="I5" s="49"/>
      <c r="J5" s="49"/>
      <c r="K5" s="49"/>
      <c r="L5" s="49"/>
      <c r="M5" s="49"/>
    </row>
    <row r="6" spans="1:13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3" x14ac:dyDescent="0.25">
      <c r="A7" s="49"/>
      <c r="B7" s="49" t="s">
        <v>293</v>
      </c>
      <c r="C7" s="53"/>
      <c r="D7" s="49"/>
      <c r="E7" s="49"/>
      <c r="F7" s="49"/>
      <c r="G7" s="49"/>
      <c r="H7" s="49"/>
      <c r="I7" s="49"/>
      <c r="J7" s="49"/>
      <c r="K7" s="49"/>
      <c r="L7" s="49"/>
      <c r="M7" s="49"/>
    </row>
    <row r="8" spans="1:13" x14ac:dyDescent="0.25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</row>
    <row r="9" spans="1:13" x14ac:dyDescent="0.25">
      <c r="A9" s="49"/>
      <c r="B9" s="49"/>
      <c r="C9" s="62" t="s">
        <v>133</v>
      </c>
      <c r="D9" s="49"/>
      <c r="E9" s="49"/>
      <c r="F9" s="49"/>
      <c r="G9" s="49"/>
      <c r="H9" s="49"/>
      <c r="I9" s="49"/>
      <c r="J9" s="49"/>
      <c r="K9" s="49"/>
      <c r="L9" s="49"/>
      <c r="M9" s="49"/>
    </row>
    <row r="10" spans="1:13" x14ac:dyDescent="0.25">
      <c r="A10" s="49"/>
      <c r="B10" s="49" t="s">
        <v>290</v>
      </c>
      <c r="C10" s="54"/>
      <c r="D10" s="49"/>
      <c r="E10" s="49" t="s">
        <v>289</v>
      </c>
      <c r="F10" s="54"/>
      <c r="G10" s="55" t="str">
        <f>IFERROR(VLOOKUP(C10,tbl_Liste_2[],4,FALSE),"")</f>
        <v/>
      </c>
      <c r="H10" s="51" t="s">
        <v>287</v>
      </c>
      <c r="I10" s="54"/>
      <c r="J10" s="49"/>
      <c r="K10" s="49"/>
      <c r="L10" s="49"/>
      <c r="M10" s="49"/>
    </row>
    <row r="11" spans="1:13" x14ac:dyDescent="0.25">
      <c r="A11" s="49"/>
      <c r="B11" s="49" t="s">
        <v>285</v>
      </c>
      <c r="C11" s="54"/>
      <c r="D11" s="49"/>
      <c r="E11" s="49" t="s">
        <v>286</v>
      </c>
      <c r="F11" s="54"/>
      <c r="G11" s="55" t="str">
        <f>IFERROR(VLOOKUP(C11,tbl_Liste_2[],4,FALSE),"")</f>
        <v/>
      </c>
      <c r="H11" s="51" t="s">
        <v>287</v>
      </c>
      <c r="I11" s="54"/>
      <c r="J11" s="49"/>
      <c r="K11" s="49"/>
      <c r="L11" s="49"/>
      <c r="M11" s="49"/>
    </row>
    <row r="12" spans="1:13" x14ac:dyDescent="0.25">
      <c r="A12" s="49"/>
      <c r="B12" s="49" t="s">
        <v>285</v>
      </c>
      <c r="C12" s="54"/>
      <c r="D12" s="49"/>
      <c r="E12" s="49" t="s">
        <v>286</v>
      </c>
      <c r="F12" s="54"/>
      <c r="G12" s="55" t="str">
        <f>IFERROR(VLOOKUP(C12,tbl_Liste_2[],4,FALSE),"")</f>
        <v/>
      </c>
      <c r="H12" s="51" t="s">
        <v>287</v>
      </c>
      <c r="I12" s="54"/>
      <c r="J12" s="49"/>
      <c r="K12" s="49"/>
      <c r="L12" s="49"/>
      <c r="M12" s="49"/>
    </row>
    <row r="13" spans="1:13" x14ac:dyDescent="0.25">
      <c r="A13" s="49"/>
      <c r="B13" s="49" t="s">
        <v>285</v>
      </c>
      <c r="C13" s="54"/>
      <c r="D13" s="49"/>
      <c r="E13" s="49" t="s">
        <v>286</v>
      </c>
      <c r="F13" s="54"/>
      <c r="G13" s="55" t="str">
        <f>IFERROR(VLOOKUP(C13,tbl_Liste_2[],4,FALSE),"")</f>
        <v/>
      </c>
      <c r="H13" s="51" t="s">
        <v>287</v>
      </c>
      <c r="I13" s="54"/>
      <c r="J13" s="49"/>
      <c r="K13" s="49"/>
      <c r="L13" s="49"/>
      <c r="M13" s="49"/>
    </row>
    <row r="14" spans="1:13" x14ac:dyDescent="0.25">
      <c r="A14" s="49"/>
      <c r="B14" s="49" t="s">
        <v>285</v>
      </c>
      <c r="C14" s="54"/>
      <c r="D14" s="49"/>
      <c r="E14" s="49" t="s">
        <v>286</v>
      </c>
      <c r="F14" s="54"/>
      <c r="G14" s="55" t="str">
        <f>IFERROR(VLOOKUP(C14,tbl_Liste_2[],4,FALSE),"")</f>
        <v/>
      </c>
      <c r="H14" s="51" t="s">
        <v>287</v>
      </c>
      <c r="I14" s="54"/>
      <c r="J14" s="49"/>
      <c r="K14" s="49"/>
      <c r="L14" s="49"/>
      <c r="M14" s="49"/>
    </row>
    <row r="15" spans="1:13" x14ac:dyDescent="0.25">
      <c r="A15" s="49"/>
      <c r="B15" s="49" t="s">
        <v>285</v>
      </c>
      <c r="C15" s="54"/>
      <c r="D15" s="49"/>
      <c r="E15" s="49" t="s">
        <v>286</v>
      </c>
      <c r="F15" s="54"/>
      <c r="G15" s="55" t="str">
        <f>IFERROR(VLOOKUP(C15,tbl_Liste_2[],4,FALSE),"")</f>
        <v/>
      </c>
      <c r="H15" s="51" t="s">
        <v>287</v>
      </c>
      <c r="I15" s="54"/>
      <c r="J15" s="49"/>
      <c r="K15" s="49"/>
      <c r="L15" s="49"/>
      <c r="M15" s="49"/>
    </row>
    <row r="16" spans="1:13" x14ac:dyDescent="0.25">
      <c r="A16" s="49"/>
      <c r="B16" s="49" t="s">
        <v>285</v>
      </c>
      <c r="C16" s="54"/>
      <c r="D16" s="49"/>
      <c r="E16" s="49" t="s">
        <v>286</v>
      </c>
      <c r="F16" s="54"/>
      <c r="G16" s="55" t="str">
        <f>IFERROR(VLOOKUP(C16,tbl_Liste_2[],4,FALSE),"")</f>
        <v/>
      </c>
      <c r="H16" s="51" t="s">
        <v>287</v>
      </c>
      <c r="I16" s="54"/>
      <c r="J16" s="49"/>
      <c r="K16" s="49"/>
      <c r="L16" s="49"/>
      <c r="M16" s="49"/>
    </row>
    <row r="17" spans="1:13" x14ac:dyDescent="0.2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</row>
    <row r="18" spans="1:13" x14ac:dyDescent="0.2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</row>
    <row r="19" spans="1:13" x14ac:dyDescent="0.25">
      <c r="A19" s="49"/>
      <c r="B19" s="49"/>
      <c r="C19" s="49" t="s">
        <v>288</v>
      </c>
      <c r="D19" s="49" t="s">
        <v>304</v>
      </c>
      <c r="E19" s="49"/>
      <c r="F19" s="49"/>
      <c r="G19" s="49"/>
      <c r="H19" s="49"/>
      <c r="I19" s="49"/>
      <c r="J19" s="49"/>
      <c r="K19" s="49"/>
      <c r="L19" s="49"/>
      <c r="M19" s="49"/>
    </row>
    <row r="20" spans="1:13" x14ac:dyDescent="0.25">
      <c r="A20" s="49"/>
      <c r="B20" s="49"/>
      <c r="C20" s="49"/>
      <c r="D20" s="49" t="s">
        <v>305</v>
      </c>
      <c r="E20" s="49"/>
      <c r="F20" s="49"/>
      <c r="G20" s="49"/>
      <c r="H20" s="49"/>
      <c r="I20" s="49"/>
      <c r="J20" s="49"/>
      <c r="K20" s="49"/>
      <c r="L20" s="49"/>
      <c r="M20" s="49"/>
    </row>
    <row r="21" spans="1:13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</row>
    <row r="22" spans="1:13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</row>
    <row r="23" spans="1:13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</row>
    <row r="24" spans="1:13" x14ac:dyDescent="0.2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</row>
    <row r="25" spans="1:13" x14ac:dyDescent="0.25">
      <c r="A25" s="49"/>
      <c r="B25" s="49"/>
      <c r="C25" s="49" t="s">
        <v>295</v>
      </c>
      <c r="D25" s="49"/>
      <c r="E25" s="49"/>
      <c r="F25" s="49" t="s">
        <v>296</v>
      </c>
      <c r="G25" s="49" t="s">
        <v>135</v>
      </c>
      <c r="H25" s="49" t="s">
        <v>136</v>
      </c>
      <c r="I25" s="49" t="s">
        <v>7</v>
      </c>
      <c r="J25" s="49"/>
      <c r="K25" s="49"/>
      <c r="L25" s="49"/>
      <c r="M25" s="49"/>
    </row>
    <row r="26" spans="1:13" x14ac:dyDescent="0.25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</row>
    <row r="27" spans="1:13" x14ac:dyDescent="0.25">
      <c r="A27" s="49"/>
      <c r="B27" s="49"/>
      <c r="C27" s="54"/>
      <c r="D27" s="49"/>
      <c r="E27" s="49"/>
      <c r="F27" s="54"/>
      <c r="G27" s="58"/>
      <c r="H27" s="54"/>
      <c r="I27" s="54"/>
      <c r="J27" s="49"/>
      <c r="K27" s="49"/>
      <c r="L27" s="49"/>
      <c r="M27" s="49"/>
    </row>
    <row r="28" spans="1:13" x14ac:dyDescent="0.2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</row>
    <row r="29" spans="1:13" x14ac:dyDescent="0.25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</row>
  </sheetData>
  <sheetProtection selectLockedCells="1"/>
  <dataValidations count="3">
    <dataValidation type="list" allowBlank="1" showInputMessage="1" showErrorMessage="1" sqref="C5">
      <formula1>INDIRECT(SUBSTITUTE($B$5,"*",""))</formula1>
    </dataValidation>
    <dataValidation type="list" allowBlank="1" showInputMessage="1" showErrorMessage="1" sqref="C7">
      <formula1>INDIRECT($C$5)</formula1>
    </dataValidation>
    <dataValidation type="list" allowBlank="1" showInputMessage="1" showErrorMessage="1" sqref="C10:C16">
      <formula1>INDIRECT(SUBSTITUTE($C$9," ","_"))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28"/>
  <sheetViews>
    <sheetView tabSelected="1" workbookViewId="0">
      <selection activeCell="O2" sqref="O2:O128"/>
    </sheetView>
  </sheetViews>
  <sheetFormatPr baseColWidth="10" defaultRowHeight="15.75" x14ac:dyDescent="0.25"/>
  <cols>
    <col min="1" max="1" width="13.375" bestFit="1" customWidth="1"/>
    <col min="2" max="2" width="13.625" bestFit="1" customWidth="1"/>
    <col min="3" max="3" width="16.375" bestFit="1" customWidth="1"/>
    <col min="4" max="4" width="10.375" bestFit="1" customWidth="1"/>
    <col min="5" max="5" width="12.625" customWidth="1"/>
    <col min="6" max="6" width="12.375" bestFit="1" customWidth="1"/>
    <col min="7" max="7" width="14" customWidth="1"/>
    <col min="8" max="8" width="16" bestFit="1" customWidth="1"/>
    <col min="9" max="9" width="11.125" bestFit="1" customWidth="1"/>
    <col min="10" max="10" width="15.5" customWidth="1"/>
    <col min="11" max="11" width="16.5" bestFit="1" customWidth="1"/>
    <col min="12" max="12" width="8.75" bestFit="1" customWidth="1"/>
    <col min="13" max="13" width="16" bestFit="1" customWidth="1"/>
    <col min="14" max="14" width="16.125" bestFit="1" customWidth="1"/>
    <col min="15" max="15" width="20.875" bestFit="1" customWidth="1"/>
  </cols>
  <sheetData>
    <row r="1" spans="1:15" x14ac:dyDescent="0.25">
      <c r="A1" t="s">
        <v>131</v>
      </c>
      <c r="B1" t="s">
        <v>65</v>
      </c>
      <c r="C1" t="s">
        <v>144</v>
      </c>
      <c r="D1" t="s">
        <v>150</v>
      </c>
      <c r="E1" t="s">
        <v>168</v>
      </c>
      <c r="F1" t="s">
        <v>219</v>
      </c>
      <c r="G1" t="s">
        <v>216</v>
      </c>
      <c r="H1" t="s">
        <v>161</v>
      </c>
      <c r="I1" t="s">
        <v>194</v>
      </c>
      <c r="J1" t="s">
        <v>186</v>
      </c>
      <c r="K1" t="s">
        <v>138</v>
      </c>
      <c r="L1" t="s">
        <v>222</v>
      </c>
      <c r="M1" t="s">
        <v>212</v>
      </c>
      <c r="N1" t="s">
        <v>308</v>
      </c>
      <c r="O1" t="s">
        <v>133</v>
      </c>
    </row>
    <row r="2" spans="1:15" x14ac:dyDescent="0.25">
      <c r="A2" t="s">
        <v>65</v>
      </c>
      <c r="B2" t="s">
        <v>98</v>
      </c>
      <c r="C2" t="s">
        <v>35</v>
      </c>
      <c r="D2" t="s">
        <v>74</v>
      </c>
      <c r="E2" t="s">
        <v>22</v>
      </c>
      <c r="F2" t="s">
        <v>218</v>
      </c>
      <c r="G2" t="s">
        <v>215</v>
      </c>
      <c r="H2" t="s">
        <v>205</v>
      </c>
      <c r="I2" t="s">
        <v>193</v>
      </c>
      <c r="J2" t="s">
        <v>47</v>
      </c>
      <c r="K2" t="s">
        <v>89</v>
      </c>
      <c r="L2" t="s">
        <v>221</v>
      </c>
      <c r="M2" t="s">
        <v>118</v>
      </c>
      <c r="N2" t="s">
        <v>225</v>
      </c>
      <c r="O2" t="s">
        <v>302</v>
      </c>
    </row>
    <row r="3" spans="1:15" x14ac:dyDescent="0.25">
      <c r="A3" t="s">
        <v>144</v>
      </c>
      <c r="B3" t="s">
        <v>99</v>
      </c>
      <c r="C3" t="s">
        <v>122</v>
      </c>
      <c r="D3" t="s">
        <v>71</v>
      </c>
      <c r="F3" t="s">
        <v>224</v>
      </c>
      <c r="H3" t="s">
        <v>59</v>
      </c>
      <c r="M3" t="s">
        <v>117</v>
      </c>
      <c r="O3" t="s">
        <v>281</v>
      </c>
    </row>
    <row r="4" spans="1:15" x14ac:dyDescent="0.25">
      <c r="A4" t="s">
        <v>150</v>
      </c>
      <c r="B4" t="s">
        <v>50</v>
      </c>
      <c r="C4" t="s">
        <v>121</v>
      </c>
      <c r="D4" t="s">
        <v>14</v>
      </c>
      <c r="F4" t="s">
        <v>227</v>
      </c>
      <c r="H4" t="s">
        <v>52</v>
      </c>
      <c r="M4" t="s">
        <v>66</v>
      </c>
      <c r="O4" t="s">
        <v>276</v>
      </c>
    </row>
    <row r="5" spans="1:15" x14ac:dyDescent="0.25">
      <c r="A5" t="s">
        <v>168</v>
      </c>
      <c r="B5" t="s">
        <v>49</v>
      </c>
      <c r="C5" t="s">
        <v>58</v>
      </c>
      <c r="D5" t="s">
        <v>69</v>
      </c>
      <c r="F5" t="s">
        <v>230</v>
      </c>
      <c r="H5" t="s">
        <v>190</v>
      </c>
      <c r="M5" t="s">
        <v>67</v>
      </c>
      <c r="O5" t="s">
        <v>85</v>
      </c>
    </row>
    <row r="6" spans="1:15" x14ac:dyDescent="0.25">
      <c r="A6" t="s">
        <v>219</v>
      </c>
      <c r="B6" t="s">
        <v>100</v>
      </c>
      <c r="C6" t="s">
        <v>36</v>
      </c>
      <c r="D6" t="s">
        <v>75</v>
      </c>
      <c r="F6" t="s">
        <v>228</v>
      </c>
      <c r="H6" t="s">
        <v>94</v>
      </c>
      <c r="M6" t="s">
        <v>68</v>
      </c>
      <c r="O6" t="s">
        <v>97</v>
      </c>
    </row>
    <row r="7" spans="1:15" x14ac:dyDescent="0.25">
      <c r="A7" t="s">
        <v>309</v>
      </c>
      <c r="C7" t="s">
        <v>57</v>
      </c>
      <c r="D7" t="s">
        <v>73</v>
      </c>
      <c r="F7" t="s">
        <v>231</v>
      </c>
      <c r="H7" t="s">
        <v>48</v>
      </c>
      <c r="O7" t="s">
        <v>265</v>
      </c>
    </row>
    <row r="8" spans="1:15" x14ac:dyDescent="0.25">
      <c r="A8" t="s">
        <v>161</v>
      </c>
      <c r="C8" t="s">
        <v>31</v>
      </c>
      <c r="F8" t="s">
        <v>76</v>
      </c>
      <c r="O8" t="s">
        <v>267</v>
      </c>
    </row>
    <row r="9" spans="1:15" x14ac:dyDescent="0.25">
      <c r="A9" t="s">
        <v>194</v>
      </c>
      <c r="C9" t="s">
        <v>26</v>
      </c>
      <c r="F9" t="s">
        <v>226</v>
      </c>
      <c r="O9" t="s">
        <v>269</v>
      </c>
    </row>
    <row r="10" spans="1:15" x14ac:dyDescent="0.25">
      <c r="A10" t="s">
        <v>310</v>
      </c>
      <c r="C10" t="s">
        <v>21</v>
      </c>
      <c r="F10" t="s">
        <v>232</v>
      </c>
      <c r="O10" t="s">
        <v>214</v>
      </c>
    </row>
    <row r="11" spans="1:15" x14ac:dyDescent="0.25">
      <c r="A11" t="s">
        <v>311</v>
      </c>
      <c r="C11" t="s">
        <v>43</v>
      </c>
      <c r="F11" t="s">
        <v>234</v>
      </c>
      <c r="O11" t="s">
        <v>255</v>
      </c>
    </row>
    <row r="12" spans="1:15" x14ac:dyDescent="0.25">
      <c r="A12" t="s">
        <v>222</v>
      </c>
      <c r="C12" t="s">
        <v>39</v>
      </c>
      <c r="O12" t="s">
        <v>272</v>
      </c>
    </row>
    <row r="13" spans="1:15" x14ac:dyDescent="0.25">
      <c r="A13" t="s">
        <v>212</v>
      </c>
      <c r="C13" t="s">
        <v>34</v>
      </c>
      <c r="O13" t="s">
        <v>266</v>
      </c>
    </row>
    <row r="14" spans="1:15" x14ac:dyDescent="0.25">
      <c r="A14" t="s">
        <v>308</v>
      </c>
      <c r="C14" t="s">
        <v>38</v>
      </c>
      <c r="O14" t="s">
        <v>262</v>
      </c>
    </row>
    <row r="15" spans="1:15" x14ac:dyDescent="0.25">
      <c r="C15" t="s">
        <v>27</v>
      </c>
      <c r="O15" t="s">
        <v>79</v>
      </c>
    </row>
    <row r="16" spans="1:15" x14ac:dyDescent="0.25">
      <c r="C16" t="s">
        <v>42</v>
      </c>
      <c r="O16" t="s">
        <v>40</v>
      </c>
    </row>
    <row r="17" spans="3:15" x14ac:dyDescent="0.25">
      <c r="C17" t="s">
        <v>28</v>
      </c>
      <c r="O17" t="s">
        <v>87</v>
      </c>
    </row>
    <row r="18" spans="3:15" x14ac:dyDescent="0.25">
      <c r="O18" t="s">
        <v>86</v>
      </c>
    </row>
    <row r="19" spans="3:15" x14ac:dyDescent="0.25">
      <c r="O19" t="s">
        <v>64</v>
      </c>
    </row>
    <row r="20" spans="3:15" x14ac:dyDescent="0.25">
      <c r="O20" t="s">
        <v>56</v>
      </c>
    </row>
    <row r="21" spans="3:15" x14ac:dyDescent="0.25">
      <c r="O21" t="s">
        <v>124</v>
      </c>
    </row>
    <row r="22" spans="3:15" x14ac:dyDescent="0.25">
      <c r="O22" t="s">
        <v>275</v>
      </c>
    </row>
    <row r="23" spans="3:15" x14ac:dyDescent="0.25">
      <c r="O23" t="s">
        <v>263</v>
      </c>
    </row>
    <row r="24" spans="3:15" x14ac:dyDescent="0.25">
      <c r="O24" t="s">
        <v>159</v>
      </c>
    </row>
    <row r="25" spans="3:15" x14ac:dyDescent="0.25">
      <c r="O25" t="s">
        <v>128</v>
      </c>
    </row>
    <row r="26" spans="3:15" x14ac:dyDescent="0.25">
      <c r="O26" t="s">
        <v>126</v>
      </c>
    </row>
    <row r="27" spans="3:15" x14ac:dyDescent="0.25">
      <c r="O27" t="s">
        <v>101</v>
      </c>
    </row>
    <row r="28" spans="3:15" x14ac:dyDescent="0.25">
      <c r="O28" t="s">
        <v>65</v>
      </c>
    </row>
    <row r="29" spans="3:15" x14ac:dyDescent="0.25">
      <c r="O29" t="s">
        <v>44</v>
      </c>
    </row>
    <row r="30" spans="3:15" x14ac:dyDescent="0.25">
      <c r="O30" t="s">
        <v>45</v>
      </c>
    </row>
    <row r="31" spans="3:15" x14ac:dyDescent="0.25">
      <c r="O31" t="s">
        <v>105</v>
      </c>
    </row>
    <row r="32" spans="3:15" x14ac:dyDescent="0.25">
      <c r="O32" t="s">
        <v>46</v>
      </c>
    </row>
    <row r="33" spans="15:15" x14ac:dyDescent="0.25">
      <c r="O33" t="s">
        <v>91</v>
      </c>
    </row>
    <row r="34" spans="15:15" x14ac:dyDescent="0.25">
      <c r="O34" t="s">
        <v>41</v>
      </c>
    </row>
    <row r="35" spans="15:15" x14ac:dyDescent="0.25">
      <c r="O35" t="s">
        <v>116</v>
      </c>
    </row>
    <row r="36" spans="15:15" x14ac:dyDescent="0.25">
      <c r="O36" t="s">
        <v>80</v>
      </c>
    </row>
    <row r="37" spans="15:15" x14ac:dyDescent="0.25">
      <c r="O37" t="s">
        <v>247</v>
      </c>
    </row>
    <row r="38" spans="15:15" x14ac:dyDescent="0.25">
      <c r="O38" t="s">
        <v>237</v>
      </c>
    </row>
    <row r="39" spans="15:15" x14ac:dyDescent="0.25">
      <c r="O39" t="s">
        <v>114</v>
      </c>
    </row>
    <row r="40" spans="15:15" x14ac:dyDescent="0.25">
      <c r="O40" t="s">
        <v>125</v>
      </c>
    </row>
    <row r="41" spans="15:15" x14ac:dyDescent="0.25">
      <c r="O41" t="s">
        <v>12</v>
      </c>
    </row>
    <row r="42" spans="15:15" x14ac:dyDescent="0.25">
      <c r="O42" t="s">
        <v>51</v>
      </c>
    </row>
    <row r="43" spans="15:15" x14ac:dyDescent="0.25">
      <c r="O43" t="s">
        <v>32</v>
      </c>
    </row>
    <row r="44" spans="15:15" x14ac:dyDescent="0.25">
      <c r="O44" t="s">
        <v>250</v>
      </c>
    </row>
    <row r="45" spans="15:15" x14ac:dyDescent="0.25">
      <c r="O45" t="s">
        <v>70</v>
      </c>
    </row>
    <row r="46" spans="15:15" x14ac:dyDescent="0.25">
      <c r="O46" t="s">
        <v>18</v>
      </c>
    </row>
    <row r="47" spans="15:15" x14ac:dyDescent="0.25">
      <c r="O47" t="s">
        <v>279</v>
      </c>
    </row>
    <row r="48" spans="15:15" x14ac:dyDescent="0.25">
      <c r="O48" t="s">
        <v>254</v>
      </c>
    </row>
    <row r="49" spans="15:15" x14ac:dyDescent="0.25">
      <c r="O49" t="s">
        <v>83</v>
      </c>
    </row>
    <row r="50" spans="15:15" x14ac:dyDescent="0.25">
      <c r="O50" t="s">
        <v>10</v>
      </c>
    </row>
    <row r="51" spans="15:15" x14ac:dyDescent="0.25">
      <c r="O51" t="s">
        <v>273</v>
      </c>
    </row>
    <row r="52" spans="15:15" x14ac:dyDescent="0.25">
      <c r="O52" t="s">
        <v>283</v>
      </c>
    </row>
    <row r="53" spans="15:15" x14ac:dyDescent="0.25">
      <c r="O53" t="s">
        <v>77</v>
      </c>
    </row>
    <row r="54" spans="15:15" x14ac:dyDescent="0.25">
      <c r="O54" t="s">
        <v>13</v>
      </c>
    </row>
    <row r="55" spans="15:15" x14ac:dyDescent="0.25">
      <c r="O55" t="s">
        <v>54</v>
      </c>
    </row>
    <row r="56" spans="15:15" x14ac:dyDescent="0.25">
      <c r="O56" t="s">
        <v>82</v>
      </c>
    </row>
    <row r="57" spans="15:15" x14ac:dyDescent="0.25">
      <c r="O57" t="s">
        <v>24</v>
      </c>
    </row>
    <row r="58" spans="15:15" x14ac:dyDescent="0.25">
      <c r="O58" t="s">
        <v>20</v>
      </c>
    </row>
    <row r="59" spans="15:15" x14ac:dyDescent="0.25">
      <c r="O59" t="s">
        <v>16</v>
      </c>
    </row>
    <row r="60" spans="15:15" x14ac:dyDescent="0.25">
      <c r="O60" t="s">
        <v>162</v>
      </c>
    </row>
    <row r="61" spans="15:15" x14ac:dyDescent="0.25">
      <c r="O61" t="s">
        <v>72</v>
      </c>
    </row>
    <row r="62" spans="15:15" x14ac:dyDescent="0.25">
      <c r="O62" t="s">
        <v>37</v>
      </c>
    </row>
    <row r="63" spans="15:15" x14ac:dyDescent="0.25">
      <c r="O63" t="s">
        <v>62</v>
      </c>
    </row>
    <row r="64" spans="15:15" x14ac:dyDescent="0.25">
      <c r="O64" t="s">
        <v>63</v>
      </c>
    </row>
    <row r="65" spans="15:15" x14ac:dyDescent="0.25">
      <c r="O65" t="s">
        <v>103</v>
      </c>
    </row>
    <row r="66" spans="15:15" x14ac:dyDescent="0.25">
      <c r="O66" t="s">
        <v>208</v>
      </c>
    </row>
    <row r="67" spans="15:15" x14ac:dyDescent="0.25">
      <c r="O67" t="s">
        <v>61</v>
      </c>
    </row>
    <row r="68" spans="15:15" x14ac:dyDescent="0.25">
      <c r="O68" t="s">
        <v>95</v>
      </c>
    </row>
    <row r="69" spans="15:15" x14ac:dyDescent="0.25">
      <c r="O69" t="s">
        <v>187</v>
      </c>
    </row>
    <row r="70" spans="15:15" x14ac:dyDescent="0.25">
      <c r="O70" t="s">
        <v>264</v>
      </c>
    </row>
    <row r="71" spans="15:15" x14ac:dyDescent="0.25">
      <c r="O71" t="s">
        <v>261</v>
      </c>
    </row>
    <row r="72" spans="15:15" x14ac:dyDescent="0.25">
      <c r="O72" t="s">
        <v>259</v>
      </c>
    </row>
    <row r="73" spans="15:15" x14ac:dyDescent="0.25">
      <c r="O73" t="s">
        <v>245</v>
      </c>
    </row>
    <row r="74" spans="15:15" x14ac:dyDescent="0.25">
      <c r="O74" t="s">
        <v>106</v>
      </c>
    </row>
    <row r="75" spans="15:15" x14ac:dyDescent="0.25">
      <c r="O75" t="s">
        <v>171</v>
      </c>
    </row>
    <row r="76" spans="15:15" x14ac:dyDescent="0.25">
      <c r="O76" t="s">
        <v>200</v>
      </c>
    </row>
    <row r="77" spans="15:15" x14ac:dyDescent="0.25">
      <c r="O77" t="s">
        <v>256</v>
      </c>
    </row>
    <row r="78" spans="15:15" x14ac:dyDescent="0.25">
      <c r="O78" t="s">
        <v>240</v>
      </c>
    </row>
    <row r="79" spans="15:15" x14ac:dyDescent="0.25">
      <c r="O79" t="s">
        <v>23</v>
      </c>
    </row>
    <row r="80" spans="15:15" x14ac:dyDescent="0.25">
      <c r="O80" t="s">
        <v>120</v>
      </c>
    </row>
    <row r="81" spans="15:15" x14ac:dyDescent="0.25">
      <c r="O81" t="s">
        <v>17</v>
      </c>
    </row>
    <row r="82" spans="15:15" x14ac:dyDescent="0.25">
      <c r="O82" t="s">
        <v>119</v>
      </c>
    </row>
    <row r="83" spans="15:15" x14ac:dyDescent="0.25">
      <c r="O83" t="s">
        <v>107</v>
      </c>
    </row>
    <row r="84" spans="15:15" x14ac:dyDescent="0.25">
      <c r="O84" t="s">
        <v>271</v>
      </c>
    </row>
    <row r="85" spans="15:15" x14ac:dyDescent="0.25">
      <c r="O85" t="s">
        <v>145</v>
      </c>
    </row>
    <row r="86" spans="15:15" x14ac:dyDescent="0.25">
      <c r="O86" t="s">
        <v>152</v>
      </c>
    </row>
    <row r="87" spans="15:15" x14ac:dyDescent="0.25">
      <c r="O87" t="s">
        <v>19</v>
      </c>
    </row>
    <row r="88" spans="15:15" x14ac:dyDescent="0.25">
      <c r="O88" t="s">
        <v>270</v>
      </c>
    </row>
    <row r="89" spans="15:15" x14ac:dyDescent="0.25">
      <c r="O89" t="s">
        <v>123</v>
      </c>
    </row>
    <row r="90" spans="15:15" x14ac:dyDescent="0.25">
      <c r="O90" t="s">
        <v>280</v>
      </c>
    </row>
    <row r="91" spans="15:15" x14ac:dyDescent="0.25">
      <c r="O91" t="s">
        <v>229</v>
      </c>
    </row>
    <row r="92" spans="15:15" x14ac:dyDescent="0.25">
      <c r="O92" t="s">
        <v>84</v>
      </c>
    </row>
    <row r="93" spans="15:15" x14ac:dyDescent="0.25">
      <c r="O93" t="s">
        <v>90</v>
      </c>
    </row>
    <row r="94" spans="15:15" x14ac:dyDescent="0.25">
      <c r="O94" t="s">
        <v>109</v>
      </c>
    </row>
    <row r="95" spans="15:15" x14ac:dyDescent="0.25">
      <c r="O95" t="s">
        <v>115</v>
      </c>
    </row>
    <row r="96" spans="15:15" x14ac:dyDescent="0.25">
      <c r="O96" t="s">
        <v>108</v>
      </c>
    </row>
    <row r="97" spans="15:15" x14ac:dyDescent="0.25">
      <c r="O97" t="s">
        <v>112</v>
      </c>
    </row>
    <row r="98" spans="15:15" x14ac:dyDescent="0.25">
      <c r="O98" t="s">
        <v>238</v>
      </c>
    </row>
    <row r="99" spans="15:15" x14ac:dyDescent="0.25">
      <c r="O99" t="s">
        <v>274</v>
      </c>
    </row>
    <row r="100" spans="15:15" x14ac:dyDescent="0.25">
      <c r="O100" t="s">
        <v>191</v>
      </c>
    </row>
    <row r="101" spans="15:15" x14ac:dyDescent="0.25">
      <c r="O101" t="s">
        <v>25</v>
      </c>
    </row>
    <row r="102" spans="15:15" x14ac:dyDescent="0.25">
      <c r="O102" t="s">
        <v>29</v>
      </c>
    </row>
    <row r="103" spans="15:15" x14ac:dyDescent="0.25">
      <c r="O103" t="s">
        <v>130</v>
      </c>
    </row>
    <row r="104" spans="15:15" x14ac:dyDescent="0.25">
      <c r="O104" t="s">
        <v>60</v>
      </c>
    </row>
    <row r="105" spans="15:15" x14ac:dyDescent="0.25">
      <c r="O105" t="s">
        <v>33</v>
      </c>
    </row>
    <row r="106" spans="15:15" x14ac:dyDescent="0.25">
      <c r="O106" t="s">
        <v>113</v>
      </c>
    </row>
    <row r="107" spans="15:15" x14ac:dyDescent="0.25">
      <c r="O107" t="s">
        <v>81</v>
      </c>
    </row>
    <row r="108" spans="15:15" x14ac:dyDescent="0.25">
      <c r="O108" t="s">
        <v>78</v>
      </c>
    </row>
    <row r="109" spans="15:15" x14ac:dyDescent="0.25">
      <c r="O109" t="s">
        <v>249</v>
      </c>
    </row>
    <row r="110" spans="15:15" x14ac:dyDescent="0.25">
      <c r="O110" t="s">
        <v>253</v>
      </c>
    </row>
    <row r="111" spans="15:15" x14ac:dyDescent="0.25">
      <c r="O111" t="s">
        <v>176</v>
      </c>
    </row>
    <row r="112" spans="15:15" x14ac:dyDescent="0.25">
      <c r="O112" t="s">
        <v>278</v>
      </c>
    </row>
    <row r="113" spans="15:15" x14ac:dyDescent="0.25">
      <c r="O113" t="s">
        <v>30</v>
      </c>
    </row>
    <row r="114" spans="15:15" x14ac:dyDescent="0.25">
      <c r="O114" t="s">
        <v>96</v>
      </c>
    </row>
    <row r="115" spans="15:15" x14ac:dyDescent="0.25">
      <c r="O115" t="s">
        <v>268</v>
      </c>
    </row>
    <row r="116" spans="15:15" x14ac:dyDescent="0.25">
      <c r="O116" t="s">
        <v>88</v>
      </c>
    </row>
    <row r="117" spans="15:15" x14ac:dyDescent="0.25">
      <c r="O117" t="s">
        <v>196</v>
      </c>
    </row>
    <row r="118" spans="15:15" x14ac:dyDescent="0.25">
      <c r="O118" t="s">
        <v>102</v>
      </c>
    </row>
    <row r="119" spans="15:15" x14ac:dyDescent="0.25">
      <c r="O119" t="s">
        <v>252</v>
      </c>
    </row>
    <row r="120" spans="15:15" x14ac:dyDescent="0.25">
      <c r="O120" t="s">
        <v>104</v>
      </c>
    </row>
    <row r="121" spans="15:15" x14ac:dyDescent="0.25">
      <c r="O121" t="s">
        <v>55</v>
      </c>
    </row>
    <row r="122" spans="15:15" x14ac:dyDescent="0.25">
      <c r="O122" t="s">
        <v>182</v>
      </c>
    </row>
    <row r="123" spans="15:15" x14ac:dyDescent="0.25">
      <c r="O123" t="s">
        <v>110</v>
      </c>
    </row>
    <row r="124" spans="15:15" x14ac:dyDescent="0.25">
      <c r="O124" t="s">
        <v>257</v>
      </c>
    </row>
    <row r="125" spans="15:15" x14ac:dyDescent="0.25">
      <c r="O125" t="s">
        <v>301</v>
      </c>
    </row>
    <row r="126" spans="15:15" x14ac:dyDescent="0.25">
      <c r="O126" t="s">
        <v>111</v>
      </c>
    </row>
    <row r="127" spans="15:15" x14ac:dyDescent="0.25">
      <c r="O127" t="s">
        <v>258</v>
      </c>
    </row>
    <row r="128" spans="15:15" x14ac:dyDescent="0.25">
      <c r="O128" t="s">
        <v>297</v>
      </c>
    </row>
  </sheetData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/>
  <dimension ref="B5:F135"/>
  <sheetViews>
    <sheetView showGridLines="0" workbookViewId="0"/>
  </sheetViews>
  <sheetFormatPr baseColWidth="10" defaultRowHeight="15.75" x14ac:dyDescent="0.25"/>
  <cols>
    <col min="2" max="2" width="16.5" customWidth="1"/>
    <col min="3" max="3" width="8" customWidth="1"/>
    <col min="6" max="6" width="20.875" customWidth="1"/>
  </cols>
  <sheetData>
    <row r="5" spans="2:6" ht="15.95" x14ac:dyDescent="0.25">
      <c r="B5" s="60" t="s">
        <v>131</v>
      </c>
      <c r="C5" t="s">
        <v>306</v>
      </c>
    </row>
    <row r="6" spans="2:6" ht="15.95" x14ac:dyDescent="0.25">
      <c r="B6" s="61" t="s">
        <v>312</v>
      </c>
      <c r="F6" s="61" t="s">
        <v>313</v>
      </c>
    </row>
    <row r="7" spans="2:6" ht="15.95" x14ac:dyDescent="0.25">
      <c r="B7" s="60" t="s">
        <v>1</v>
      </c>
      <c r="F7" s="60" t="s">
        <v>133</v>
      </c>
    </row>
    <row r="8" spans="2:6" ht="15.95" x14ac:dyDescent="0.25">
      <c r="B8" t="s">
        <v>89</v>
      </c>
      <c r="F8" t="s">
        <v>302</v>
      </c>
    </row>
    <row r="9" spans="2:6" ht="15.95" x14ac:dyDescent="0.25">
      <c r="B9" t="s">
        <v>35</v>
      </c>
      <c r="F9" t="s">
        <v>281</v>
      </c>
    </row>
    <row r="10" spans="2:6" ht="15.95" x14ac:dyDescent="0.25">
      <c r="B10" t="s">
        <v>74</v>
      </c>
      <c r="F10" t="s">
        <v>276</v>
      </c>
    </row>
    <row r="11" spans="2:6" x14ac:dyDescent="0.25">
      <c r="B11" t="s">
        <v>98</v>
      </c>
      <c r="F11" t="s">
        <v>85</v>
      </c>
    </row>
    <row r="12" spans="2:6" x14ac:dyDescent="0.25">
      <c r="B12" t="s">
        <v>218</v>
      </c>
      <c r="F12" t="s">
        <v>97</v>
      </c>
    </row>
    <row r="13" spans="2:6" x14ac:dyDescent="0.25">
      <c r="B13" t="s">
        <v>122</v>
      </c>
      <c r="F13" t="s">
        <v>265</v>
      </c>
    </row>
    <row r="14" spans="2:6" ht="15.95" x14ac:dyDescent="0.25">
      <c r="B14" t="s">
        <v>118</v>
      </c>
      <c r="F14" t="s">
        <v>267</v>
      </c>
    </row>
    <row r="15" spans="2:6" ht="15.95" x14ac:dyDescent="0.25">
      <c r="B15" t="s">
        <v>121</v>
      </c>
      <c r="F15" t="s">
        <v>269</v>
      </c>
    </row>
    <row r="16" spans="2:6" ht="15.95" x14ac:dyDescent="0.25">
      <c r="B16" t="s">
        <v>117</v>
      </c>
      <c r="F16" t="s">
        <v>214</v>
      </c>
    </row>
    <row r="17" spans="2:6" x14ac:dyDescent="0.25">
      <c r="B17" t="s">
        <v>215</v>
      </c>
      <c r="F17" t="s">
        <v>255</v>
      </c>
    </row>
    <row r="18" spans="2:6" ht="15.95" x14ac:dyDescent="0.25">
      <c r="B18" t="s">
        <v>205</v>
      </c>
      <c r="F18" t="s">
        <v>272</v>
      </c>
    </row>
    <row r="19" spans="2:6" ht="15.95" x14ac:dyDescent="0.25">
      <c r="B19" t="s">
        <v>66</v>
      </c>
      <c r="F19" t="s">
        <v>266</v>
      </c>
    </row>
    <row r="20" spans="2:6" ht="15.95" x14ac:dyDescent="0.25">
      <c r="B20" t="s">
        <v>67</v>
      </c>
      <c r="F20" t="s">
        <v>262</v>
      </c>
    </row>
    <row r="21" spans="2:6" ht="15.95" x14ac:dyDescent="0.25">
      <c r="B21" t="s">
        <v>58</v>
      </c>
      <c r="F21" t="s">
        <v>79</v>
      </c>
    </row>
    <row r="22" spans="2:6" ht="15.95" x14ac:dyDescent="0.25">
      <c r="B22" t="s">
        <v>71</v>
      </c>
      <c r="F22" t="s">
        <v>40</v>
      </c>
    </row>
    <row r="23" spans="2:6" ht="15.95" x14ac:dyDescent="0.25">
      <c r="B23" t="s">
        <v>224</v>
      </c>
      <c r="F23" t="s">
        <v>87</v>
      </c>
    </row>
    <row r="24" spans="2:6" ht="15.95" x14ac:dyDescent="0.25">
      <c r="B24" t="s">
        <v>99</v>
      </c>
      <c r="F24" t="s">
        <v>86</v>
      </c>
    </row>
    <row r="25" spans="2:6" ht="15.95" x14ac:dyDescent="0.25">
      <c r="B25" t="s">
        <v>36</v>
      </c>
      <c r="F25" t="s">
        <v>64</v>
      </c>
    </row>
    <row r="26" spans="2:6" ht="15.95" x14ac:dyDescent="0.25">
      <c r="B26" t="s">
        <v>50</v>
      </c>
      <c r="F26" t="s">
        <v>56</v>
      </c>
    </row>
    <row r="27" spans="2:6" x14ac:dyDescent="0.25">
      <c r="B27" t="s">
        <v>227</v>
      </c>
      <c r="F27" t="s">
        <v>124</v>
      </c>
    </row>
    <row r="28" spans="2:6" x14ac:dyDescent="0.25">
      <c r="B28" t="s">
        <v>230</v>
      </c>
      <c r="F28" t="s">
        <v>275</v>
      </c>
    </row>
    <row r="29" spans="2:6" x14ac:dyDescent="0.25">
      <c r="B29" t="s">
        <v>221</v>
      </c>
      <c r="F29" t="s">
        <v>263</v>
      </c>
    </row>
    <row r="30" spans="2:6" x14ac:dyDescent="0.25">
      <c r="B30" t="s">
        <v>228</v>
      </c>
      <c r="F30" t="s">
        <v>159</v>
      </c>
    </row>
    <row r="31" spans="2:6" x14ac:dyDescent="0.25">
      <c r="B31" t="s">
        <v>59</v>
      </c>
      <c r="F31" t="s">
        <v>128</v>
      </c>
    </row>
    <row r="32" spans="2:6" x14ac:dyDescent="0.25">
      <c r="B32" t="s">
        <v>225</v>
      </c>
      <c r="F32" t="s">
        <v>126</v>
      </c>
    </row>
    <row r="33" spans="2:6" x14ac:dyDescent="0.25">
      <c r="B33" t="s">
        <v>52</v>
      </c>
      <c r="F33" t="s">
        <v>101</v>
      </c>
    </row>
    <row r="34" spans="2:6" x14ac:dyDescent="0.25">
      <c r="B34" t="s">
        <v>57</v>
      </c>
      <c r="F34" t="s">
        <v>65</v>
      </c>
    </row>
    <row r="35" spans="2:6" x14ac:dyDescent="0.25">
      <c r="B35" t="s">
        <v>31</v>
      </c>
      <c r="F35" t="s">
        <v>44</v>
      </c>
    </row>
    <row r="36" spans="2:6" x14ac:dyDescent="0.25">
      <c r="B36" t="s">
        <v>68</v>
      </c>
      <c r="F36" t="s">
        <v>45</v>
      </c>
    </row>
    <row r="37" spans="2:6" x14ac:dyDescent="0.25">
      <c r="B37" t="s">
        <v>14</v>
      </c>
      <c r="F37" t="s">
        <v>105</v>
      </c>
    </row>
    <row r="38" spans="2:6" x14ac:dyDescent="0.25">
      <c r="B38" t="s">
        <v>22</v>
      </c>
      <c r="F38" t="s">
        <v>46</v>
      </c>
    </row>
    <row r="39" spans="2:6" x14ac:dyDescent="0.25">
      <c r="B39" t="s">
        <v>69</v>
      </c>
      <c r="F39" t="s">
        <v>91</v>
      </c>
    </row>
    <row r="40" spans="2:6" x14ac:dyDescent="0.25">
      <c r="B40" t="s">
        <v>26</v>
      </c>
      <c r="F40" t="s">
        <v>41</v>
      </c>
    </row>
    <row r="41" spans="2:6" x14ac:dyDescent="0.25">
      <c r="B41" t="s">
        <v>75</v>
      </c>
      <c r="F41" t="s">
        <v>116</v>
      </c>
    </row>
    <row r="42" spans="2:6" x14ac:dyDescent="0.25">
      <c r="B42" t="s">
        <v>231</v>
      </c>
      <c r="F42" t="s">
        <v>80</v>
      </c>
    </row>
    <row r="43" spans="2:6" x14ac:dyDescent="0.25">
      <c r="B43" t="s">
        <v>21</v>
      </c>
      <c r="F43" t="s">
        <v>247</v>
      </c>
    </row>
    <row r="44" spans="2:6" x14ac:dyDescent="0.25">
      <c r="B44" t="s">
        <v>76</v>
      </c>
      <c r="F44" t="s">
        <v>237</v>
      </c>
    </row>
    <row r="45" spans="2:6" x14ac:dyDescent="0.25">
      <c r="B45" t="s">
        <v>43</v>
      </c>
      <c r="F45" t="s">
        <v>114</v>
      </c>
    </row>
    <row r="46" spans="2:6" x14ac:dyDescent="0.25">
      <c r="B46" t="s">
        <v>47</v>
      </c>
      <c r="F46" t="s">
        <v>125</v>
      </c>
    </row>
    <row r="47" spans="2:6" x14ac:dyDescent="0.25">
      <c r="B47" t="s">
        <v>39</v>
      </c>
      <c r="F47" t="s">
        <v>12</v>
      </c>
    </row>
    <row r="48" spans="2:6" x14ac:dyDescent="0.25">
      <c r="B48" t="s">
        <v>190</v>
      </c>
      <c r="F48" t="s">
        <v>51</v>
      </c>
    </row>
    <row r="49" spans="2:6" x14ac:dyDescent="0.25">
      <c r="B49" t="s">
        <v>193</v>
      </c>
      <c r="F49" t="s">
        <v>32</v>
      </c>
    </row>
    <row r="50" spans="2:6" x14ac:dyDescent="0.25">
      <c r="B50" t="s">
        <v>49</v>
      </c>
      <c r="F50" t="s">
        <v>250</v>
      </c>
    </row>
    <row r="51" spans="2:6" x14ac:dyDescent="0.25">
      <c r="B51" t="s">
        <v>226</v>
      </c>
      <c r="F51" t="s">
        <v>70</v>
      </c>
    </row>
    <row r="52" spans="2:6" x14ac:dyDescent="0.25">
      <c r="B52" t="s">
        <v>34</v>
      </c>
      <c r="F52" t="s">
        <v>18</v>
      </c>
    </row>
    <row r="53" spans="2:6" x14ac:dyDescent="0.25">
      <c r="B53" t="s">
        <v>38</v>
      </c>
      <c r="F53" t="s">
        <v>279</v>
      </c>
    </row>
    <row r="54" spans="2:6" x14ac:dyDescent="0.25">
      <c r="B54" t="s">
        <v>94</v>
      </c>
      <c r="F54" t="s">
        <v>254</v>
      </c>
    </row>
    <row r="55" spans="2:6" x14ac:dyDescent="0.25">
      <c r="B55" t="s">
        <v>48</v>
      </c>
      <c r="F55" t="s">
        <v>83</v>
      </c>
    </row>
    <row r="56" spans="2:6" x14ac:dyDescent="0.25">
      <c r="B56" t="s">
        <v>73</v>
      </c>
      <c r="F56" t="s">
        <v>10</v>
      </c>
    </row>
    <row r="57" spans="2:6" x14ac:dyDescent="0.25">
      <c r="B57" t="s">
        <v>27</v>
      </c>
      <c r="F57" t="s">
        <v>273</v>
      </c>
    </row>
    <row r="58" spans="2:6" x14ac:dyDescent="0.25">
      <c r="B58" t="s">
        <v>42</v>
      </c>
      <c r="F58" t="s">
        <v>283</v>
      </c>
    </row>
    <row r="59" spans="2:6" x14ac:dyDescent="0.25">
      <c r="B59" t="s">
        <v>28</v>
      </c>
      <c r="F59" t="s">
        <v>77</v>
      </c>
    </row>
    <row r="60" spans="2:6" x14ac:dyDescent="0.25">
      <c r="B60" t="s">
        <v>100</v>
      </c>
      <c r="F60" t="s">
        <v>13</v>
      </c>
    </row>
    <row r="61" spans="2:6" x14ac:dyDescent="0.25">
      <c r="B61" t="s">
        <v>232</v>
      </c>
      <c r="F61" t="s">
        <v>54</v>
      </c>
    </row>
    <row r="62" spans="2:6" x14ac:dyDescent="0.25">
      <c r="B62" t="s">
        <v>234</v>
      </c>
      <c r="F62" t="s">
        <v>82</v>
      </c>
    </row>
    <row r="63" spans="2:6" x14ac:dyDescent="0.25">
      <c r="F63" t="s">
        <v>24</v>
      </c>
    </row>
    <row r="64" spans="2:6" x14ac:dyDescent="0.25">
      <c r="F64" t="s">
        <v>20</v>
      </c>
    </row>
    <row r="65" spans="6:6" x14ac:dyDescent="0.25">
      <c r="F65" t="s">
        <v>16</v>
      </c>
    </row>
    <row r="66" spans="6:6" x14ac:dyDescent="0.25">
      <c r="F66" t="s">
        <v>162</v>
      </c>
    </row>
    <row r="67" spans="6:6" x14ac:dyDescent="0.25">
      <c r="F67" t="s">
        <v>72</v>
      </c>
    </row>
    <row r="68" spans="6:6" x14ac:dyDescent="0.25">
      <c r="F68" t="s">
        <v>37</v>
      </c>
    </row>
    <row r="69" spans="6:6" x14ac:dyDescent="0.25">
      <c r="F69" t="s">
        <v>62</v>
      </c>
    </row>
    <row r="70" spans="6:6" x14ac:dyDescent="0.25">
      <c r="F70" t="s">
        <v>63</v>
      </c>
    </row>
    <row r="71" spans="6:6" x14ac:dyDescent="0.25">
      <c r="F71" t="s">
        <v>103</v>
      </c>
    </row>
    <row r="72" spans="6:6" x14ac:dyDescent="0.25">
      <c r="F72" t="s">
        <v>208</v>
      </c>
    </row>
    <row r="73" spans="6:6" x14ac:dyDescent="0.25">
      <c r="F73" t="s">
        <v>61</v>
      </c>
    </row>
    <row r="74" spans="6:6" x14ac:dyDescent="0.25">
      <c r="F74" t="s">
        <v>95</v>
      </c>
    </row>
    <row r="75" spans="6:6" x14ac:dyDescent="0.25">
      <c r="F75" t="s">
        <v>187</v>
      </c>
    </row>
    <row r="76" spans="6:6" x14ac:dyDescent="0.25">
      <c r="F76" t="s">
        <v>264</v>
      </c>
    </row>
    <row r="77" spans="6:6" x14ac:dyDescent="0.25">
      <c r="F77" t="s">
        <v>261</v>
      </c>
    </row>
    <row r="78" spans="6:6" x14ac:dyDescent="0.25">
      <c r="F78" t="s">
        <v>259</v>
      </c>
    </row>
    <row r="79" spans="6:6" x14ac:dyDescent="0.25">
      <c r="F79" t="s">
        <v>245</v>
      </c>
    </row>
    <row r="80" spans="6:6" x14ac:dyDescent="0.25">
      <c r="F80" t="s">
        <v>106</v>
      </c>
    </row>
    <row r="81" spans="6:6" x14ac:dyDescent="0.25">
      <c r="F81" t="s">
        <v>171</v>
      </c>
    </row>
    <row r="82" spans="6:6" x14ac:dyDescent="0.25">
      <c r="F82" t="s">
        <v>200</v>
      </c>
    </row>
    <row r="83" spans="6:6" x14ac:dyDescent="0.25">
      <c r="F83" t="s">
        <v>256</v>
      </c>
    </row>
    <row r="84" spans="6:6" x14ac:dyDescent="0.25">
      <c r="F84" t="s">
        <v>240</v>
      </c>
    </row>
    <row r="85" spans="6:6" x14ac:dyDescent="0.25">
      <c r="F85" t="s">
        <v>23</v>
      </c>
    </row>
    <row r="86" spans="6:6" x14ac:dyDescent="0.25">
      <c r="F86" t="s">
        <v>120</v>
      </c>
    </row>
    <row r="87" spans="6:6" x14ac:dyDescent="0.25">
      <c r="F87" t="s">
        <v>17</v>
      </c>
    </row>
    <row r="88" spans="6:6" x14ac:dyDescent="0.25">
      <c r="F88" t="s">
        <v>119</v>
      </c>
    </row>
    <row r="89" spans="6:6" x14ac:dyDescent="0.25">
      <c r="F89" t="s">
        <v>107</v>
      </c>
    </row>
    <row r="90" spans="6:6" x14ac:dyDescent="0.25">
      <c r="F90" t="s">
        <v>271</v>
      </c>
    </row>
    <row r="91" spans="6:6" x14ac:dyDescent="0.25">
      <c r="F91" t="s">
        <v>145</v>
      </c>
    </row>
    <row r="92" spans="6:6" x14ac:dyDescent="0.25">
      <c r="F92" t="s">
        <v>152</v>
      </c>
    </row>
    <row r="93" spans="6:6" x14ac:dyDescent="0.25">
      <c r="F93" t="s">
        <v>19</v>
      </c>
    </row>
    <row r="94" spans="6:6" x14ac:dyDescent="0.25">
      <c r="F94" t="s">
        <v>270</v>
      </c>
    </row>
    <row r="95" spans="6:6" x14ac:dyDescent="0.25">
      <c r="F95" t="s">
        <v>123</v>
      </c>
    </row>
    <row r="96" spans="6:6" x14ac:dyDescent="0.25">
      <c r="F96" t="s">
        <v>280</v>
      </c>
    </row>
    <row r="97" spans="6:6" x14ac:dyDescent="0.25">
      <c r="F97" t="s">
        <v>229</v>
      </c>
    </row>
    <row r="98" spans="6:6" x14ac:dyDescent="0.25">
      <c r="F98" t="s">
        <v>84</v>
      </c>
    </row>
    <row r="99" spans="6:6" x14ac:dyDescent="0.25">
      <c r="F99" t="s">
        <v>90</v>
      </c>
    </row>
    <row r="100" spans="6:6" x14ac:dyDescent="0.25">
      <c r="F100" t="s">
        <v>109</v>
      </c>
    </row>
    <row r="101" spans="6:6" x14ac:dyDescent="0.25">
      <c r="F101" t="s">
        <v>115</v>
      </c>
    </row>
    <row r="102" spans="6:6" x14ac:dyDescent="0.25">
      <c r="F102" t="s">
        <v>108</v>
      </c>
    </row>
    <row r="103" spans="6:6" x14ac:dyDescent="0.25">
      <c r="F103" t="s">
        <v>112</v>
      </c>
    </row>
    <row r="104" spans="6:6" x14ac:dyDescent="0.25">
      <c r="F104" t="s">
        <v>238</v>
      </c>
    </row>
    <row r="105" spans="6:6" x14ac:dyDescent="0.25">
      <c r="F105" t="s">
        <v>274</v>
      </c>
    </row>
    <row r="106" spans="6:6" x14ac:dyDescent="0.25">
      <c r="F106" t="s">
        <v>191</v>
      </c>
    </row>
    <row r="107" spans="6:6" x14ac:dyDescent="0.25">
      <c r="F107" t="s">
        <v>25</v>
      </c>
    </row>
    <row r="108" spans="6:6" x14ac:dyDescent="0.25">
      <c r="F108" t="s">
        <v>29</v>
      </c>
    </row>
    <row r="109" spans="6:6" x14ac:dyDescent="0.25">
      <c r="F109" t="s">
        <v>130</v>
      </c>
    </row>
    <row r="110" spans="6:6" x14ac:dyDescent="0.25">
      <c r="F110" t="s">
        <v>60</v>
      </c>
    </row>
    <row r="111" spans="6:6" x14ac:dyDescent="0.25">
      <c r="F111" t="s">
        <v>33</v>
      </c>
    </row>
    <row r="112" spans="6:6" x14ac:dyDescent="0.25">
      <c r="F112" t="s">
        <v>113</v>
      </c>
    </row>
    <row r="113" spans="6:6" x14ac:dyDescent="0.25">
      <c r="F113" t="s">
        <v>81</v>
      </c>
    </row>
    <row r="114" spans="6:6" x14ac:dyDescent="0.25">
      <c r="F114" t="s">
        <v>78</v>
      </c>
    </row>
    <row r="115" spans="6:6" x14ac:dyDescent="0.25">
      <c r="F115" t="s">
        <v>249</v>
      </c>
    </row>
    <row r="116" spans="6:6" x14ac:dyDescent="0.25">
      <c r="F116" t="s">
        <v>253</v>
      </c>
    </row>
    <row r="117" spans="6:6" x14ac:dyDescent="0.25">
      <c r="F117" t="s">
        <v>176</v>
      </c>
    </row>
    <row r="118" spans="6:6" x14ac:dyDescent="0.25">
      <c r="F118" t="s">
        <v>278</v>
      </c>
    </row>
    <row r="119" spans="6:6" x14ac:dyDescent="0.25">
      <c r="F119" t="s">
        <v>30</v>
      </c>
    </row>
    <row r="120" spans="6:6" x14ac:dyDescent="0.25">
      <c r="F120" t="s">
        <v>96</v>
      </c>
    </row>
    <row r="121" spans="6:6" x14ac:dyDescent="0.25">
      <c r="F121" t="s">
        <v>268</v>
      </c>
    </row>
    <row r="122" spans="6:6" x14ac:dyDescent="0.25">
      <c r="F122" t="s">
        <v>88</v>
      </c>
    </row>
    <row r="123" spans="6:6" x14ac:dyDescent="0.25">
      <c r="F123" t="s">
        <v>196</v>
      </c>
    </row>
    <row r="124" spans="6:6" x14ac:dyDescent="0.25">
      <c r="F124" t="s">
        <v>102</v>
      </c>
    </row>
    <row r="125" spans="6:6" x14ac:dyDescent="0.25">
      <c r="F125" t="s">
        <v>252</v>
      </c>
    </row>
    <row r="126" spans="6:6" x14ac:dyDescent="0.25">
      <c r="F126" t="s">
        <v>104</v>
      </c>
    </row>
    <row r="127" spans="6:6" x14ac:dyDescent="0.25">
      <c r="F127" t="s">
        <v>55</v>
      </c>
    </row>
    <row r="128" spans="6:6" x14ac:dyDescent="0.25">
      <c r="F128" t="s">
        <v>182</v>
      </c>
    </row>
    <row r="129" spans="6:6" x14ac:dyDescent="0.25">
      <c r="F129" t="s">
        <v>110</v>
      </c>
    </row>
    <row r="130" spans="6:6" x14ac:dyDescent="0.25">
      <c r="F130" t="s">
        <v>257</v>
      </c>
    </row>
    <row r="131" spans="6:6" x14ac:dyDescent="0.25">
      <c r="F131" t="s">
        <v>301</v>
      </c>
    </row>
    <row r="132" spans="6:6" x14ac:dyDescent="0.25">
      <c r="F132" t="s">
        <v>111</v>
      </c>
    </row>
    <row r="133" spans="6:6" x14ac:dyDescent="0.25">
      <c r="F133" t="s">
        <v>258</v>
      </c>
    </row>
    <row r="134" spans="6:6" x14ac:dyDescent="0.25">
      <c r="F134" t="s">
        <v>297</v>
      </c>
    </row>
    <row r="135" spans="6:6" x14ac:dyDescent="0.25">
      <c r="F135" t="s">
        <v>307</v>
      </c>
    </row>
  </sheetData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Create_lists">
                <anchor moveWithCells="1">
                  <from>
                    <xdr:col>1</xdr:col>
                    <xdr:colOff>9525</xdr:colOff>
                    <xdr:row>1</xdr:row>
                    <xdr:rowOff>9525</xdr:rowOff>
                  </from>
                  <to>
                    <xdr:col>1</xdr:col>
                    <xdr:colOff>752475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>
    <tabColor theme="9" tint="0.39997558519241921"/>
  </sheetPr>
  <dimension ref="A1:K20"/>
  <sheetViews>
    <sheetView showGridLines="0" workbookViewId="0">
      <pane ySplit="1" topLeftCell="A2" activePane="bottomLeft" state="frozen"/>
      <selection pane="bottomLeft" activeCell="A6" sqref="A6"/>
    </sheetView>
  </sheetViews>
  <sheetFormatPr baseColWidth="10" defaultColWidth="71.375" defaultRowHeight="15.75" x14ac:dyDescent="0.25"/>
  <cols>
    <col min="1" max="1" width="10.125" bestFit="1" customWidth="1"/>
    <col min="2" max="2" width="16.875" bestFit="1" customWidth="1"/>
    <col min="3" max="3" width="13.625" bestFit="1" customWidth="1"/>
    <col min="4" max="4" width="21.625" bestFit="1" customWidth="1"/>
    <col min="5" max="5" width="9.875" bestFit="1" customWidth="1"/>
    <col min="6" max="6" width="10.625" customWidth="1"/>
    <col min="7" max="7" width="11.125" customWidth="1"/>
    <col min="8" max="8" width="13.375" customWidth="1"/>
    <col min="9" max="9" width="43.375" customWidth="1"/>
    <col min="10" max="10" width="14.5" bestFit="1" customWidth="1"/>
    <col min="11" max="11" width="10" customWidth="1"/>
    <col min="14" max="14" width="4.125" bestFit="1" customWidth="1"/>
  </cols>
  <sheetData>
    <row r="1" spans="1:11" s="10" customFormat="1" ht="33.950000000000003" customHeight="1" x14ac:dyDescent="0.3">
      <c r="A1" s="1" t="s">
        <v>0</v>
      </c>
      <c r="B1" s="1" t="s">
        <v>1</v>
      </c>
      <c r="C1" s="2" t="s">
        <v>131</v>
      </c>
      <c r="D1" s="1" t="s">
        <v>2</v>
      </c>
      <c r="E1" s="3" t="s">
        <v>3</v>
      </c>
      <c r="F1" s="4" t="s">
        <v>4</v>
      </c>
      <c r="G1" s="5" t="s">
        <v>5</v>
      </c>
      <c r="H1" s="6" t="s">
        <v>6</v>
      </c>
      <c r="I1" s="7" t="s">
        <v>7</v>
      </c>
      <c r="J1" s="8" t="s">
        <v>8</v>
      </c>
      <c r="K1" s="9" t="s">
        <v>9</v>
      </c>
    </row>
    <row r="2" spans="1:11" ht="16.5" x14ac:dyDescent="0.3">
      <c r="A2" s="11">
        <v>42866</v>
      </c>
      <c r="B2" s="18" t="s">
        <v>50</v>
      </c>
      <c r="C2" s="12" t="str">
        <f>VLOOKUP(B2,DONNEES!A:C,3,0)</f>
        <v>betterave</v>
      </c>
      <c r="D2" s="18" t="s">
        <v>127</v>
      </c>
      <c r="E2" s="19">
        <v>0.12</v>
      </c>
      <c r="F2" s="13">
        <f>(VLOOKUP(D2,DONNEES!L:N,3,0)*E2)</f>
        <v>4.2084000000000001</v>
      </c>
      <c r="G2" s="14">
        <f>VLOOKUP(B2,DONNEES!A:B,2)</f>
        <v>22.73</v>
      </c>
      <c r="H2" s="15">
        <f t="shared" ref="H2:H8" si="0">G2*F2</f>
        <v>95.656932000000012</v>
      </c>
      <c r="I2" s="18"/>
      <c r="J2" s="16" t="str">
        <f>VLOOKUP(D2,DONNEES!L:M,2,0)</f>
        <v>Herbicide</v>
      </c>
      <c r="K2" s="17">
        <f>IF(J2="engrais azoté",VLOOKUP(D2,DONNEES!$R$20:$T$28,3,0)*E2,0)</f>
        <v>0</v>
      </c>
    </row>
    <row r="3" spans="1:11" ht="16.5" x14ac:dyDescent="0.3">
      <c r="A3" s="11">
        <v>42866</v>
      </c>
      <c r="B3" s="18" t="s">
        <v>53</v>
      </c>
      <c r="C3" s="12" t="str">
        <f>VLOOKUP(B3,DONNEES!A:C,3,0)</f>
        <v>betterave</v>
      </c>
      <c r="D3" s="18" t="s">
        <v>127</v>
      </c>
      <c r="E3" s="19">
        <v>0.12</v>
      </c>
      <c r="F3" s="13">
        <f>(VLOOKUP(D3,DONNEES!L:N,3,0)*E3)</f>
        <v>4.2084000000000001</v>
      </c>
      <c r="G3" s="14">
        <f>VLOOKUP(B3,DONNEES!A:B,2)</f>
        <v>1.88</v>
      </c>
      <c r="H3" s="15">
        <f t="shared" si="0"/>
        <v>7.9117920000000002</v>
      </c>
      <c r="I3" s="18"/>
      <c r="J3" s="16" t="str">
        <f>VLOOKUP(D3,DONNEES!L:M,2,0)</f>
        <v>Herbicide</v>
      </c>
      <c r="K3" s="17">
        <f>IF(J3="engrais azoté",VLOOKUP(D3,DONNEES!$R$20:$T$28,3,0)*E3,0)</f>
        <v>0</v>
      </c>
    </row>
    <row r="4" spans="1:11" ht="16.5" x14ac:dyDescent="0.3">
      <c r="A4" s="11">
        <v>42866</v>
      </c>
      <c r="B4" s="18" t="s">
        <v>50</v>
      </c>
      <c r="C4" s="12" t="str">
        <f>VLOOKUP(B4,DONNEES!A:C,3,0)</f>
        <v>betterave</v>
      </c>
      <c r="D4" s="18" t="s">
        <v>112</v>
      </c>
      <c r="E4" s="19">
        <v>0.7</v>
      </c>
      <c r="F4" s="13">
        <f>(VLOOKUP(D4,DONNEES!L:N,3,0)*E4)</f>
        <v>0</v>
      </c>
      <c r="G4" s="14">
        <f>VLOOKUP(B4,DONNEES!A:B,2)</f>
        <v>22.73</v>
      </c>
      <c r="H4" s="15">
        <f t="shared" si="0"/>
        <v>0</v>
      </c>
      <c r="I4" s="18"/>
      <c r="J4" s="16" t="str">
        <f>VLOOKUP(D4,DONNEES!L:M,2,0)</f>
        <v>herbicide</v>
      </c>
      <c r="K4" s="17">
        <f>IF(J4="engrais azoté",VLOOKUP(D4,DONNEES!$R$20:$T$28,3,0)*E4,0)</f>
        <v>0</v>
      </c>
    </row>
    <row r="5" spans="1:11" ht="16.5" x14ac:dyDescent="0.3">
      <c r="A5" s="11">
        <v>42866</v>
      </c>
      <c r="B5" s="18" t="s">
        <v>53</v>
      </c>
      <c r="C5" s="12" t="str">
        <f>VLOOKUP(B5,DONNEES!A:C,3,0)</f>
        <v>betterave</v>
      </c>
      <c r="D5" s="18" t="s">
        <v>112</v>
      </c>
      <c r="E5" s="19">
        <v>0.7</v>
      </c>
      <c r="F5" s="13">
        <f>(VLOOKUP(D5,DONNEES!L:N,3,0)*E5)</f>
        <v>0</v>
      </c>
      <c r="G5" s="14">
        <f>VLOOKUP(B5,DONNEES!A:B,2)</f>
        <v>1.88</v>
      </c>
      <c r="H5" s="15">
        <f t="shared" si="0"/>
        <v>0</v>
      </c>
      <c r="I5" s="18"/>
      <c r="J5" s="16" t="str">
        <f>VLOOKUP(D5,DONNEES!L:M,2,0)</f>
        <v>herbicide</v>
      </c>
      <c r="K5" s="17">
        <f>IF(J5="engrais azoté",VLOOKUP(D5,DONNEES!$R$20:$T$28,3,0)*E5,0)</f>
        <v>0</v>
      </c>
    </row>
    <row r="6" spans="1:11" ht="16.5" x14ac:dyDescent="0.3">
      <c r="A6" s="11">
        <v>42866</v>
      </c>
      <c r="B6" s="18" t="s">
        <v>50</v>
      </c>
      <c r="C6" s="12" t="str">
        <f>VLOOKUP(B6,DONNEES!A:C,3,0)</f>
        <v>betterave</v>
      </c>
      <c r="D6" s="18" t="s">
        <v>116</v>
      </c>
      <c r="E6" s="19">
        <v>0.05</v>
      </c>
      <c r="F6" s="13">
        <f>(VLOOKUP(D6,DONNEES!L:N,3,0)*E6)</f>
        <v>6.4060000000000006</v>
      </c>
      <c r="G6" s="14">
        <f>VLOOKUP(B6,DONNEES!A:B,2)</f>
        <v>22.73</v>
      </c>
      <c r="H6" s="15">
        <f t="shared" si="0"/>
        <v>145.60838000000001</v>
      </c>
      <c r="I6" s="18"/>
      <c r="J6" s="16" t="str">
        <f>VLOOKUP(D6,DONNEES!L:M,2,0)</f>
        <v>herbicide</v>
      </c>
      <c r="K6" s="17">
        <f>IF(J6="engrais azoté",VLOOKUP(D6,DONNEES!$R$20:$T$28,3,0)*E6,0)</f>
        <v>0</v>
      </c>
    </row>
    <row r="7" spans="1:11" ht="16.5" x14ac:dyDescent="0.3">
      <c r="A7" s="11">
        <v>42866</v>
      </c>
      <c r="B7" s="18" t="s">
        <v>53</v>
      </c>
      <c r="C7" s="12" t="str">
        <f>VLOOKUP(B7,DONNEES!A:C,3,0)</f>
        <v>betterave</v>
      </c>
      <c r="D7" s="18" t="s">
        <v>116</v>
      </c>
      <c r="E7" s="19">
        <v>0.05</v>
      </c>
      <c r="F7" s="13">
        <f>(VLOOKUP(D7,DONNEES!L:N,3,0)*E7)</f>
        <v>6.4060000000000006</v>
      </c>
      <c r="G7" s="14">
        <f>VLOOKUP(B7,DONNEES!A:B,2)</f>
        <v>1.88</v>
      </c>
      <c r="H7" s="15">
        <f t="shared" si="0"/>
        <v>12.043280000000001</v>
      </c>
      <c r="I7" s="18"/>
      <c r="J7" s="16" t="str">
        <f>VLOOKUP(D7,DONNEES!L:M,2,0)</f>
        <v>herbicide</v>
      </c>
      <c r="K7" s="17">
        <f>IF(J7="engrais azoté",VLOOKUP(D7,DONNEES!$R$20:$T$28,3,0)*E7,0)</f>
        <v>0</v>
      </c>
    </row>
    <row r="8" spans="1:11" ht="16.5" x14ac:dyDescent="0.3">
      <c r="A8" s="11">
        <v>42866</v>
      </c>
      <c r="B8" s="18" t="s">
        <v>50</v>
      </c>
      <c r="C8" s="12" t="str">
        <f>VLOOKUP(B8,DONNEES!A:C,3,0)</f>
        <v>betterave</v>
      </c>
      <c r="D8" s="18" t="s">
        <v>130</v>
      </c>
      <c r="E8" s="19">
        <v>15</v>
      </c>
      <c r="F8" s="13">
        <f>(VLOOKUP(D8,DONNEES!L:N,3,0)*E8)</f>
        <v>0</v>
      </c>
      <c r="G8" s="14">
        <f>VLOOKUP(B8,DONNEES!A:B,2)</f>
        <v>22.73</v>
      </c>
      <c r="H8" s="15">
        <f t="shared" si="0"/>
        <v>0</v>
      </c>
      <c r="I8" s="18"/>
      <c r="J8" s="16" t="str">
        <f>VLOOKUP(D8,DONNEES!L:M,2,0)</f>
        <v>herbicide</v>
      </c>
      <c r="K8" s="17">
        <f>IF(J8="engrais azoté",VLOOKUP(D8,DONNEES!$R$20:$T$28,3,0)*E8,0)</f>
        <v>0</v>
      </c>
    </row>
    <row r="9" spans="1:11" ht="16.5" x14ac:dyDescent="0.3">
      <c r="A9" s="11">
        <v>42850</v>
      </c>
      <c r="B9" s="18" t="s">
        <v>57</v>
      </c>
      <c r="C9" s="12" t="str">
        <f>VLOOKUP(B9,DONNEES!A:C,3,0)</f>
        <v>Blé</v>
      </c>
      <c r="D9" s="18" t="s">
        <v>214</v>
      </c>
      <c r="E9" s="19">
        <v>0.1</v>
      </c>
      <c r="F9" s="13">
        <f>(VLOOKUP(D9,DONNEES!L:N,3,0)*E9)</f>
        <v>0.24</v>
      </c>
      <c r="G9" s="14">
        <f>VLOOKUP(B9,DONNEES!A:B,2)</f>
        <v>4.5</v>
      </c>
      <c r="H9" s="50">
        <f t="shared" ref="H9:H16" si="1">G9*F9</f>
        <v>1.08</v>
      </c>
      <c r="I9" s="18" t="s">
        <v>298</v>
      </c>
      <c r="J9" s="16" t="str">
        <f>VLOOKUP(D9,DONNEES!L:M,2,0)</f>
        <v>semence</v>
      </c>
      <c r="K9" s="17">
        <f>IF(J9="engrais azoté",VLOOKUP(D9,DONNEES!$R$20:$T$28,3,0)*E9,0)</f>
        <v>0</v>
      </c>
    </row>
    <row r="10" spans="1:11" ht="16.5" x14ac:dyDescent="0.3">
      <c r="A10" s="11">
        <v>42850</v>
      </c>
      <c r="B10" s="18" t="s">
        <v>57</v>
      </c>
      <c r="C10" s="12" t="str">
        <f>VLOOKUP(B10,DONNEES!A:C,3,0)</f>
        <v>Blé</v>
      </c>
      <c r="D10" s="18" t="s">
        <v>16</v>
      </c>
      <c r="E10" s="19">
        <v>2</v>
      </c>
      <c r="F10" s="13">
        <f>(VLOOKUP(D10,DONNEES!L:N,3,0)*E10)</f>
        <v>54</v>
      </c>
      <c r="G10" s="14">
        <f>VLOOKUP(B10,DONNEES!A:B,2)</f>
        <v>4.5</v>
      </c>
      <c r="H10" s="50">
        <f t="shared" si="1"/>
        <v>243</v>
      </c>
      <c r="I10" s="18" t="s">
        <v>299</v>
      </c>
      <c r="J10" s="16" t="str">
        <f>VLOOKUP(D10,DONNEES!L:M,2,0)</f>
        <v>Semence</v>
      </c>
      <c r="K10" s="17">
        <f>IF(J10="engrais azoté",VLOOKUP(D10,DONNEES!$R$20:$T$28,3,0)*E10,0)</f>
        <v>0</v>
      </c>
    </row>
    <row r="11" spans="1:11" ht="16.5" x14ac:dyDescent="0.3">
      <c r="A11" s="11">
        <v>42850</v>
      </c>
      <c r="B11" s="18" t="s">
        <v>57</v>
      </c>
      <c r="C11" s="12" t="str">
        <f>VLOOKUP(B11,DONNEES!A:C,3,0)</f>
        <v>Blé</v>
      </c>
      <c r="D11" s="18" t="s">
        <v>214</v>
      </c>
      <c r="E11" s="19">
        <v>0.1</v>
      </c>
      <c r="F11" s="13">
        <f>(VLOOKUP(D11,DONNEES!L:N,3,0)*E11)</f>
        <v>0.24</v>
      </c>
      <c r="G11" s="14">
        <f>VLOOKUP(B11,DONNEES!A:B,2)</f>
        <v>4.5</v>
      </c>
      <c r="H11" s="50">
        <f t="shared" si="1"/>
        <v>1.08</v>
      </c>
      <c r="I11" s="18" t="s">
        <v>298</v>
      </c>
      <c r="J11" s="16" t="str">
        <f>VLOOKUP(D11,DONNEES!L:M,2,0)</f>
        <v>semence</v>
      </c>
      <c r="K11" s="17">
        <f>IF(J11="engrais azoté",VLOOKUP(D11,DONNEES!$R$20:$T$28,3,0)*E11,0)</f>
        <v>0</v>
      </c>
    </row>
    <row r="12" spans="1:11" ht="16.5" x14ac:dyDescent="0.3">
      <c r="A12" s="11">
        <v>42850</v>
      </c>
      <c r="B12" s="18" t="s">
        <v>57</v>
      </c>
      <c r="C12" s="12" t="str">
        <f>VLOOKUP(B12,DONNEES!A:C,3,0)</f>
        <v>Blé</v>
      </c>
      <c r="D12" s="18" t="s">
        <v>16</v>
      </c>
      <c r="E12" s="19">
        <v>2</v>
      </c>
      <c r="F12" s="13">
        <f>(VLOOKUP(D12,DONNEES!L:N,3,0)*E12)</f>
        <v>54</v>
      </c>
      <c r="G12" s="14">
        <f>VLOOKUP(B12,DONNEES!A:B,2)</f>
        <v>4.5</v>
      </c>
      <c r="H12" s="50">
        <f t="shared" si="1"/>
        <v>243</v>
      </c>
      <c r="I12" s="18" t="s">
        <v>299</v>
      </c>
      <c r="J12" s="16" t="str">
        <f>VLOOKUP(D12,DONNEES!L:M,2,0)</f>
        <v>Semence</v>
      </c>
      <c r="K12" s="17">
        <f>IF(J12="engrais azoté",VLOOKUP(D12,DONNEES!$R$20:$T$28,3,0)*E12,0)</f>
        <v>0</v>
      </c>
    </row>
    <row r="13" spans="1:11" ht="16.5" x14ac:dyDescent="0.3">
      <c r="A13" s="11">
        <v>42850</v>
      </c>
      <c r="B13" s="18" t="s">
        <v>57</v>
      </c>
      <c r="C13" s="12" t="str">
        <f>VLOOKUP(B13,DONNEES!A:C,3,0)</f>
        <v>Blé</v>
      </c>
      <c r="D13" s="18" t="s">
        <v>214</v>
      </c>
      <c r="E13" s="19">
        <v>0.1</v>
      </c>
      <c r="F13" s="13">
        <f>(VLOOKUP(D13,DONNEES!L:N,3,0)*E13)</f>
        <v>0.24</v>
      </c>
      <c r="G13" s="14">
        <f>VLOOKUP(B13,DONNEES!A:B,2)</f>
        <v>4.5</v>
      </c>
      <c r="H13" s="50">
        <f t="shared" si="1"/>
        <v>1.08</v>
      </c>
      <c r="I13" s="18" t="s">
        <v>298</v>
      </c>
      <c r="J13" s="16" t="str">
        <f>VLOOKUP(D13,DONNEES!L:M,2,0)</f>
        <v>semence</v>
      </c>
      <c r="K13" s="17">
        <f>IF(J13="engrais azoté",VLOOKUP(D13,DONNEES!$R$20:$T$28,3,0)*E13,0)</f>
        <v>0</v>
      </c>
    </row>
    <row r="14" spans="1:11" ht="16.5" x14ac:dyDescent="0.3">
      <c r="A14" s="11">
        <v>42850</v>
      </c>
      <c r="B14" s="18" t="s">
        <v>57</v>
      </c>
      <c r="C14" s="12" t="str">
        <f>VLOOKUP(B14,DONNEES!A:C,3,0)</f>
        <v>Blé</v>
      </c>
      <c r="D14" s="18" t="s">
        <v>16</v>
      </c>
      <c r="E14" s="19">
        <v>2</v>
      </c>
      <c r="F14" s="13">
        <f>(VLOOKUP(D14,DONNEES!L:N,3,0)*E14)</f>
        <v>54</v>
      </c>
      <c r="G14" s="14">
        <f>VLOOKUP(B14,DONNEES!A:B,2)</f>
        <v>4.5</v>
      </c>
      <c r="H14" s="50">
        <f t="shared" si="1"/>
        <v>243</v>
      </c>
      <c r="I14" s="18" t="s">
        <v>299</v>
      </c>
      <c r="J14" s="16" t="str">
        <f>VLOOKUP(D14,DONNEES!L:M,2,0)</f>
        <v>Semence</v>
      </c>
      <c r="K14" s="17">
        <f>IF(J14="engrais azoté",VLOOKUP(D14,DONNEES!$R$20:$T$28,3,0)*E14,0)</f>
        <v>0</v>
      </c>
    </row>
    <row r="15" spans="1:11" ht="16.5" x14ac:dyDescent="0.3">
      <c r="A15" s="11">
        <v>42882</v>
      </c>
      <c r="B15" s="18" t="s">
        <v>22</v>
      </c>
      <c r="C15" s="12" t="str">
        <f>VLOOKUP(B15,DONNEES!A:C,3,0)</f>
        <v>Escourgeon</v>
      </c>
      <c r="D15" s="18" t="s">
        <v>272</v>
      </c>
      <c r="E15" s="19">
        <v>2</v>
      </c>
      <c r="F15" s="13">
        <f>(VLOOKUP(D15,DONNEES!L:N,3,0)*E15)</f>
        <v>58.85</v>
      </c>
      <c r="G15" s="14">
        <f>VLOOKUP(B15,DONNEES!A:B,2)</f>
        <v>0</v>
      </c>
      <c r="H15" s="50">
        <f t="shared" si="1"/>
        <v>0</v>
      </c>
      <c r="I15" s="18"/>
      <c r="J15" s="16" t="str">
        <f>VLOOKUP(D15,DONNEES!L:M,2,0)</f>
        <v>?</v>
      </c>
      <c r="K15" s="17">
        <f>IF(J15="engrais azoté",VLOOKUP(D15,DONNEES!$R$20:$T$28,3,0)*E15,0)</f>
        <v>0</v>
      </c>
    </row>
    <row r="16" spans="1:11" ht="16.5" x14ac:dyDescent="0.3">
      <c r="A16" s="11">
        <v>42882</v>
      </c>
      <c r="B16" s="18" t="s">
        <v>22</v>
      </c>
      <c r="C16" s="12" t="str">
        <f>VLOOKUP(B16,DONNEES!A:C,3,0)</f>
        <v>Escourgeon</v>
      </c>
      <c r="D16" s="18" t="s">
        <v>214</v>
      </c>
      <c r="E16" s="19">
        <v>1</v>
      </c>
      <c r="F16" s="13">
        <f>(VLOOKUP(D16,DONNEES!L:N,3,0)*E16)</f>
        <v>2.4</v>
      </c>
      <c r="G16" s="14">
        <f>VLOOKUP(B16,DONNEES!A:B,2)</f>
        <v>0</v>
      </c>
      <c r="H16" s="50">
        <f t="shared" si="1"/>
        <v>0</v>
      </c>
      <c r="I16" s="18" t="s">
        <v>300</v>
      </c>
      <c r="J16" s="16" t="str">
        <f>VLOOKUP(D16,DONNEES!L:M,2,0)</f>
        <v>semence</v>
      </c>
      <c r="K16" s="17">
        <f>IF(J16="engrais azoté",VLOOKUP(D16,DONNEES!$R$20:$T$28,3,0)*E16,0)</f>
        <v>0</v>
      </c>
    </row>
    <row r="17" spans="1:11" ht="16.5" x14ac:dyDescent="0.3">
      <c r="A17" s="11">
        <v>42883</v>
      </c>
      <c r="B17" s="18" t="s">
        <v>74</v>
      </c>
      <c r="C17" s="12" t="str">
        <f>VLOOKUP(B17,DONNEES!A:C,3,0)</f>
        <v>Colza</v>
      </c>
      <c r="D17" s="18" t="s">
        <v>281</v>
      </c>
      <c r="E17" s="19">
        <v>2</v>
      </c>
      <c r="F17" s="13">
        <f>(VLOOKUP(D17,DONNEES!L:N,3,0)*E17)</f>
        <v>17.600000000000001</v>
      </c>
      <c r="G17" s="14">
        <f>VLOOKUP(B17,DONNEES!A:B,2)</f>
        <v>17.649999999999999</v>
      </c>
      <c r="H17" s="50">
        <f>G17*F17</f>
        <v>310.64</v>
      </c>
      <c r="I17" s="18"/>
      <c r="J17" s="16" t="str">
        <f>VLOOKUP(D17,DONNEES!L:M,2,0)</f>
        <v>herbicide</v>
      </c>
      <c r="K17" s="17">
        <f>IF(J17="engrais azoté",VLOOKUP(D17,DONNEES!$R$20:$T$28,3,0)*E17,0)</f>
        <v>0</v>
      </c>
    </row>
    <row r="18" spans="1:11" ht="16.5" x14ac:dyDescent="0.3">
      <c r="A18" s="11">
        <v>42883</v>
      </c>
      <c r="B18" s="18" t="s">
        <v>74</v>
      </c>
      <c r="C18" s="12" t="str">
        <f>VLOOKUP(B18,DONNEES!A:C,3,0)</f>
        <v>Colza</v>
      </c>
      <c r="D18" s="18" t="s">
        <v>276</v>
      </c>
      <c r="E18" s="19">
        <v>0.5</v>
      </c>
      <c r="F18" s="13">
        <f>(VLOOKUP(D18,DONNEES!L:N,3,0)*E18)</f>
        <v>12.824999999999999</v>
      </c>
      <c r="G18" s="14">
        <f>VLOOKUP(B18,DONNEES!A:B,2)</f>
        <v>17.649999999999999</v>
      </c>
      <c r="H18" s="50">
        <f>G18*F18</f>
        <v>226.36124999999996</v>
      </c>
      <c r="I18" s="18" t="s">
        <v>303</v>
      </c>
      <c r="J18" s="16" t="str">
        <f>VLOOKUP(D18,DONNEES!L:M,2,0)</f>
        <v>Adjuvant</v>
      </c>
      <c r="K18" s="17">
        <f>IF(J18="engrais azoté",VLOOKUP(D18,DONNEES!$R$20:$T$28,3,0)*E18,0)</f>
        <v>0</v>
      </c>
    </row>
    <row r="19" spans="1:11" ht="16.5" x14ac:dyDescent="0.3">
      <c r="A19" s="11">
        <v>42883</v>
      </c>
      <c r="B19" s="18" t="s">
        <v>89</v>
      </c>
      <c r="C19" s="12" t="str">
        <f>VLOOKUP(B19,DONNEES!A:C,3,0)</f>
        <v>pomme de T</v>
      </c>
      <c r="D19" s="18" t="s">
        <v>281</v>
      </c>
      <c r="E19" s="19">
        <v>2</v>
      </c>
      <c r="F19" s="13">
        <f>(VLOOKUP(D19,DONNEES!L:N,3,0)*E19)</f>
        <v>17.600000000000001</v>
      </c>
      <c r="G19" s="14">
        <f>VLOOKUP(B19,DONNEES!A:B,2)</f>
        <v>17.940000000000001</v>
      </c>
      <c r="H19" s="50">
        <f>G19*F19</f>
        <v>315.74400000000003</v>
      </c>
      <c r="I19" s="18"/>
      <c r="J19" s="16" t="str">
        <f>VLOOKUP(D19,DONNEES!L:M,2,0)</f>
        <v>herbicide</v>
      </c>
      <c r="K19" s="17">
        <f>IF(J19="engrais azoté",VLOOKUP(D19,DONNEES!$R$20:$T$28,3,0)*E19,0)</f>
        <v>0</v>
      </c>
    </row>
    <row r="20" spans="1:11" ht="16.5" x14ac:dyDescent="0.3">
      <c r="A20" s="11">
        <v>42883</v>
      </c>
      <c r="B20" s="18" t="s">
        <v>89</v>
      </c>
      <c r="C20" s="12" t="str">
        <f>VLOOKUP(B20,DONNEES!A:C,3,0)</f>
        <v>pomme de T</v>
      </c>
      <c r="D20" s="18" t="s">
        <v>276</v>
      </c>
      <c r="E20" s="19">
        <v>0.5</v>
      </c>
      <c r="F20" s="13">
        <f>(VLOOKUP(D20,DONNEES!L:N,3,0)*E20)</f>
        <v>12.824999999999999</v>
      </c>
      <c r="G20" s="14">
        <f>VLOOKUP(B20,DONNEES!A:B,2)</f>
        <v>17.940000000000001</v>
      </c>
      <c r="H20" s="50">
        <f>G20*F20</f>
        <v>230.0805</v>
      </c>
      <c r="I20" s="18" t="s">
        <v>303</v>
      </c>
      <c r="J20" s="16" t="str">
        <f>VLOOKUP(D20,DONNEES!L:M,2,0)</f>
        <v>Adjuvant</v>
      </c>
      <c r="K20" s="17">
        <f>IF(J20="engrais azoté",VLOOKUP(D20,DONNEES!$R$20:$T$28,3,0)*E20,0)</f>
        <v>0</v>
      </c>
    </row>
  </sheetData>
  <sheetProtection selectLockedCells="1" autoFilter="0"/>
  <dataConsolidate/>
  <dataValidations count="2">
    <dataValidation type="list" allowBlank="1" showInputMessage="1" showErrorMessage="1" sqref="B1:B1048576">
      <formula1>#REF!</formula1>
    </dataValidation>
    <dataValidation type="list" allowBlank="1" showInputMessage="1" showErrorMessage="1" sqref="D1:D1048576">
      <formula1>#REF!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0" r:id="rId4" name="Button 18">
              <controlPr defaultSize="0" print="0" autoFill="0" autoPict="0" macro="[0]!RetourFeuilleSaisieRapide">
                <anchor>
                  <from>
                    <xdr:col>8</xdr:col>
                    <xdr:colOff>1209675</xdr:colOff>
                    <xdr:row>0</xdr:row>
                    <xdr:rowOff>76200</xdr:rowOff>
                  </from>
                  <to>
                    <xdr:col>8</xdr:col>
                    <xdr:colOff>2828925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Saisie rapide</vt:lpstr>
      <vt:lpstr>LISTES</vt:lpstr>
      <vt:lpstr>TCDs</vt:lpstr>
      <vt:lpstr>Cahier de 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2017-05-12T13:44:59Z</dcterms:created>
  <dcterms:modified xsi:type="dcterms:W3CDTF">2017-05-29T20:48:56Z</dcterms:modified>
</cp:coreProperties>
</file>