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3617D3B-8115-4F5B-B655-D66A63A62820}" xr6:coauthVersionLast="43" xr6:coauthVersionMax="43" xr10:uidLastSave="{00000000-0000-0000-0000-000000000000}"/>
  <bookViews>
    <workbookView xWindow="-120" yWindow="-120" windowWidth="24240" windowHeight="13740" activeTab="1" xr2:uid="{AA01128D-BED6-4D29-9BD1-FBD003C4C9C6}"/>
  </bookViews>
  <sheets>
    <sheet name="Feuil1" sheetId="1" r:id="rId1"/>
    <sheet name="Pivot Table" sheetId="2" r:id="rId2"/>
  </sheets>
  <definedNames>
    <definedName name="_xlnm._FilterDatabase" localSheetId="0" hidden="1">Feuil1!$A$1:$D$62</definedName>
    <definedName name="_xlcn.WorksheetConnection_190606FICHIERDECALCUL.xlsxTable11" hidden="1">Table1[]</definedName>
  </definedNames>
  <calcPr calcId="191029"/>
  <pivotCaches>
    <pivotCache cacheId="49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190606-FICHIER DE CALCUL.xlsx!Tabl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6" i="1" l="1"/>
  <c r="N5" i="1"/>
  <c r="N4" i="1"/>
  <c r="N3" i="1"/>
  <c r="K6" i="1"/>
  <c r="I6" i="1"/>
  <c r="G6" i="1"/>
  <c r="G5" i="1"/>
  <c r="K5" i="1"/>
  <c r="I5" i="1"/>
  <c r="K4" i="1"/>
  <c r="I4" i="1"/>
  <c r="G4" i="1"/>
  <c r="K3" i="1"/>
  <c r="I3" i="1"/>
  <c r="G3" i="1"/>
  <c r="M4" i="1" l="1"/>
  <c r="M6" i="1"/>
  <c r="M3" i="1"/>
  <c r="M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E4A614-6B4B-4AE8-8D3E-09954B6D7F52}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CE30D85-BDA8-427F-9066-C6B2D97DA319}" name="WorksheetConnection_190606-FICHIER DE CALCUL.xlsx!Table1" type="102" refreshedVersion="6" minRefreshableVersion="5">
    <extLst>
      <ext xmlns:x15="http://schemas.microsoft.com/office/spreadsheetml/2010/11/main" uri="{DE250136-89BD-433C-8126-D09CA5730AF9}">
        <x15:connection id="Table1" autoDelete="1">
          <x15:rangePr sourceName="_xlcn.WorksheetConnection_190606FICHIERDECALCUL.xlsxTable11"/>
        </x15:connection>
      </ext>
    </extLst>
  </connection>
</connections>
</file>

<file path=xl/sharedStrings.xml><?xml version="1.0" encoding="utf-8"?>
<sst xmlns="http://schemas.openxmlformats.org/spreadsheetml/2006/main" count="33" uniqueCount="25">
  <si>
    <t>Numéro D'identification</t>
  </si>
  <si>
    <t>Numéro de Projet</t>
  </si>
  <si>
    <t>Type</t>
  </si>
  <si>
    <t>MONTANT PROPOSÉ</t>
  </si>
  <si>
    <t>TOTAL</t>
  </si>
  <si>
    <t>Projets</t>
  </si>
  <si>
    <t>Nombre</t>
  </si>
  <si>
    <t>D'identification</t>
  </si>
  <si>
    <t>TYPE 1</t>
  </si>
  <si>
    <t>TYPE 2</t>
  </si>
  <si>
    <t>TYPE 3</t>
  </si>
  <si>
    <t>Montant moyen proposé</t>
  </si>
  <si>
    <t>Montant minimum proposé</t>
  </si>
  <si>
    <t>Montant maximum proposé</t>
  </si>
  <si>
    <t>ID</t>
  </si>
  <si>
    <t>NumProjet</t>
  </si>
  <si>
    <t>Montant</t>
  </si>
  <si>
    <t>Values</t>
  </si>
  <si>
    <t>Grand Total</t>
  </si>
  <si>
    <t>Moyenne</t>
  </si>
  <si>
    <t>Min</t>
  </si>
  <si>
    <t>Max</t>
  </si>
  <si>
    <t>Nombre projets</t>
  </si>
  <si>
    <t>Nombre distinct ID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</si>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</sst>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  <numFmt numFmtId="165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b/>
      <sz val="12"/>
      <name val="Calibri Light"/>
      <family val="2"/>
      <scheme val="major"/>
    </font>
    <font>
      <sz val="12"/>
      <color rgb="FFFF0000"/>
      <name val="Calibri Light"/>
      <family val="2"/>
      <scheme val="major"/>
    </font>
    <font>
      <b/>
      <sz val="12"/>
      <color rgb="FFFF0000"/>
      <name val="Calibri Light"/>
      <family val="2"/>
      <scheme val="major"/>
    </font>
    <font>
      <sz val="11"/>
      <color theme="1"/>
      <name val="Calibri Light"/>
      <family val="2"/>
      <scheme val="maj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164" fontId="3" fillId="5" borderId="8" xfId="0" applyNumberFormat="1" applyFont="1" applyFill="1" applyBorder="1" applyAlignment="1" applyProtection="1">
      <alignment horizontal="center" vertical="center"/>
      <protection locked="0"/>
    </xf>
    <xf numFmtId="164" fontId="3" fillId="5" borderId="9" xfId="0" applyNumberFormat="1" applyFont="1" applyFill="1" applyBorder="1" applyAlignment="1" applyProtection="1">
      <alignment horizontal="center" vertical="center"/>
      <protection locked="0"/>
    </xf>
    <xf numFmtId="164" fontId="3" fillId="5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Fill="1"/>
    <xf numFmtId="0" fontId="2" fillId="0" borderId="11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7" fillId="0" borderId="0" xfId="0" applyFont="1" applyFill="1"/>
    <xf numFmtId="44" fontId="3" fillId="0" borderId="14" xfId="2" applyFont="1" applyFill="1" applyBorder="1" applyAlignment="1">
      <alignment horizontal="center" vertical="center"/>
    </xf>
    <xf numFmtId="44" fontId="2" fillId="0" borderId="14" xfId="2" applyFont="1" applyFill="1" applyBorder="1" applyAlignment="1">
      <alignment horizontal="center" vertical="center"/>
    </xf>
    <xf numFmtId="44" fontId="5" fillId="0" borderId="14" xfId="2" applyFont="1" applyFill="1" applyBorder="1" applyAlignment="1">
      <alignment horizontal="center" vertical="center"/>
    </xf>
    <xf numFmtId="44" fontId="6" fillId="0" borderId="14" xfId="2" applyFont="1" applyFill="1" applyBorder="1" applyAlignment="1">
      <alignment horizontal="center" vertical="center"/>
    </xf>
    <xf numFmtId="44" fontId="3" fillId="0" borderId="16" xfId="2" applyFont="1" applyFill="1" applyBorder="1" applyAlignment="1">
      <alignment horizontal="center" vertical="center"/>
    </xf>
    <xf numFmtId="44" fontId="2" fillId="0" borderId="16" xfId="2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4" xfId="1" applyNumberFormat="1" applyFont="1" applyFill="1" applyBorder="1" applyAlignment="1">
      <alignment horizontal="center" vertical="center"/>
    </xf>
    <xf numFmtId="0" fontId="2" fillId="0" borderId="14" xfId="1" applyNumberFormat="1" applyFont="1" applyFill="1" applyBorder="1" applyAlignment="1">
      <alignment horizontal="center" vertical="center"/>
    </xf>
    <xf numFmtId="165" fontId="3" fillId="6" borderId="15" xfId="1" applyNumberFormat="1" applyFont="1" applyFill="1" applyBorder="1" applyAlignment="1">
      <alignment horizontal="center" vertical="center"/>
    </xf>
    <xf numFmtId="44" fontId="3" fillId="6" borderId="15" xfId="2" applyFont="1" applyFill="1" applyBorder="1" applyAlignment="1">
      <alignment horizontal="center" vertical="center"/>
    </xf>
    <xf numFmtId="44" fontId="5" fillId="6" borderId="15" xfId="2" applyFont="1" applyFill="1" applyBorder="1" applyAlignment="1">
      <alignment horizontal="center" vertical="center"/>
    </xf>
    <xf numFmtId="44" fontId="3" fillId="6" borderId="17" xfId="2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" vertical="center"/>
    </xf>
    <xf numFmtId="44" fontId="2" fillId="0" borderId="0" xfId="2" applyFont="1" applyFill="1" applyBorder="1" applyAlignment="1">
      <alignment horizontal="center" vertical="center"/>
    </xf>
    <xf numFmtId="44" fontId="6" fillId="0" borderId="0" xfId="2" applyFont="1" applyFill="1" applyBorder="1" applyAlignment="1">
      <alignment horizontal="center" vertical="center"/>
    </xf>
    <xf numFmtId="44" fontId="2" fillId="0" borderId="11" xfId="2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0" fillId="0" borderId="0" xfId="0" pivotButton="1"/>
    <xf numFmtId="3" fontId="0" fillId="0" borderId="0" xfId="0" applyNumberFormat="1"/>
    <xf numFmtId="0" fontId="0" fillId="7" borderId="0" xfId="0" applyFill="1"/>
    <xf numFmtId="0" fontId="8" fillId="0" borderId="0" xfId="3"/>
    <xf numFmtId="164" fontId="0" fillId="7" borderId="0" xfId="0" applyNumberFormat="1" applyFill="1"/>
  </cellXfs>
  <cellStyles count="4">
    <cellStyle name="Comma" xfId="1" builtinId="3"/>
    <cellStyle name="Currency" xfId="2" builtinId="4"/>
    <cellStyle name="Hyperlink" xfId="3" builtinId="8"/>
    <cellStyle name="Normal" xfId="0" builtinId="0"/>
  </cellStyles>
  <dxfs count="7">
    <dxf>
      <numFmt numFmtId="164" formatCode="#,##0\ &quot;€&quot;"/>
    </dxf>
    <dxf>
      <numFmt numFmtId="3" formatCode="#,##0"/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 Pelouas" refreshedDate="43622.75311597222" backgroundQuery="1" createdVersion="6" refreshedVersion="6" minRefreshableVersion="3" recordCount="0" supportSubquery="1" supportAdvancedDrill="1" xr:uid="{E31608AA-1496-45CE-A342-0EAF2476FEE7}">
  <cacheSource type="external" connectionId="1"/>
  <cacheFields count="6">
    <cacheField name="[Measures].[Count of NumProjet]" caption="Count of NumProjet" numFmtId="0" hierarchy="7" level="32767"/>
    <cacheField name="[Measures].[Average of Montant]" caption="Average of Montant" numFmtId="0" hierarchy="9" level="32767"/>
    <cacheField name="[Measures].[Min of Montant]" caption="Min of Montant" numFmtId="0" hierarchy="10" level="32767"/>
    <cacheField name="[Measures].[Max of Montant]" caption="Max of Montant" numFmtId="0" hierarchy="11" level="32767"/>
    <cacheField name="[Table1].[Type].[Type]" caption="Type" numFmtId="0" hierarchy="2" level="1">
      <sharedItems containsSemiMixedTypes="0" containsString="0" containsNumber="1" containsInteger="1" minValue="1" maxValue="3" count="3">
        <n v="1"/>
        <n v="2"/>
        <n v="3"/>
      </sharedItems>
      <extLst>
        <ext xmlns:x15="http://schemas.microsoft.com/office/spreadsheetml/2010/11/main" uri="{4F2E5C28-24EA-4eb8-9CBF-B6C8F9C3D259}">
          <x15:cachedUniqueNames>
            <x15:cachedUniqueName index="0" name="[Table1].[Type].&amp;[1]"/>
            <x15:cachedUniqueName index="1" name="[Table1].[Type].&amp;[2]"/>
            <x15:cachedUniqueName index="2" name="[Table1].[Type].&amp;[3]"/>
          </x15:cachedUniqueNames>
        </ext>
      </extLst>
    </cacheField>
    <cacheField name="[Measures].[Distinct Count of ID]" caption="Distinct Count of ID" numFmtId="0" hierarchy="13" level="32767"/>
  </cacheFields>
  <cacheHierarchies count="14">
    <cacheHierarchy uniqueName="[Table1].[ID]" caption="ID" attribute="1" defaultMemberUniqueName="[Table1].[ID].[All]" allUniqueName="[Table1].[ID].[All]" dimensionUniqueName="[Table1]" displayFolder="" count="0" memberValueDatatype="20" unbalanced="0"/>
    <cacheHierarchy uniqueName="[Table1].[NumProjet]" caption="NumProjet" attribute="1" defaultMemberUniqueName="[Table1].[NumProjet].[All]" allUniqueName="[Table1].[NumProjet].[All]" dimensionUniqueName="[Table1]" displayFolder="" count="2" memberValueDatatype="20" unbalanced="0"/>
    <cacheHierarchy uniqueName="[Table1].[Type]" caption="Type" attribute="1" defaultMemberUniqueName="[Table1].[Type].[All]" allUniqueName="[Table1].[Type].[All]" dimensionUniqueName="[Table1]" displayFolder="" count="2" memberValueDatatype="20" unbalanced="0">
      <fieldsUsage count="2">
        <fieldUsage x="-1"/>
        <fieldUsage x="4"/>
      </fieldsUsage>
    </cacheHierarchy>
    <cacheHierarchy uniqueName="[Table1].[Montant]" caption="Montant" attribute="1" defaultMemberUniqueName="[Table1].[Montant].[All]" allUniqueName="[Table1].[Montant].[All]" dimensionUniqueName="[Table1]" displayFolder="" count="0" memberValueDatatype="20" unbalanced="0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Sum of NumProjet]" caption="Sum of NumProjet" measure="1" displayFolder="" measureGroup="Table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Count of NumProjet]" caption="Count of NumProjet" measure="1" displayFolder="" measureGroup="Table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Montant]" caption="Sum of Montant" measure="1" displayFolder="" measureGroup="Table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Average of Montant]" caption="Average of Montant" measure="1" displayFolder="" measureGroup="Table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Min of Montant]" caption="Min of Montant" measure="1" displayFolder="" measureGroup="Table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Max of Montant]" caption="Max of Montant" measure="1" displayFolder="" measureGroup="Table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um of ID]" caption="Sum of ID" measure="1" displayFolder="" measureGroup="Table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Distinct Count of ID]" caption="Distinct Count of ID" measure="1" displayFolder="" measureGroup="Table1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59C0F75-E41F-41E1-B642-30094BA4BD0C}" name="PivotTable1" cacheId="49" dataOnRows="1" applyNumberFormats="0" applyBorderFormats="0" applyFontFormats="0" applyPatternFormats="0" applyAlignmentFormats="0" applyWidthHeightFormats="1" dataCaption="Values" updatedVersion="6" minRefreshableVersion="3" useAutoFormatting="1" subtotalHiddenItems="1" itemPrintTitles="1" createdVersion="6" indent="0" compact="0" compactData="0" multipleFieldFilters="0">
  <location ref="G1:K7" firstHeaderRow="1" firstDataRow="2" firstDataCol="1"/>
  <pivotFields count="6"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axis="axisCol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Fields count="1">
    <field x="4"/>
  </colFields>
  <colItems count="4">
    <i>
      <x/>
    </i>
    <i>
      <x v="1"/>
    </i>
    <i>
      <x v="2"/>
    </i>
    <i t="grand">
      <x/>
    </i>
  </colItems>
  <dataFields count="5">
    <dataField name="Nombre projets" fld="0" subtotal="count" baseField="0" baseItem="0"/>
    <dataField name="Nombre distinct ID" fld="5" subtotal="count" baseField="4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Moyenne" fld="1" subtotal="average" baseField="0" baseItem="1" numFmtId="164"/>
    <dataField name="Min" fld="2" subtotal="min" baseField="0" baseItem="1" numFmtId="164"/>
    <dataField name="Max" fld="3" subtotal="max" baseField="0" baseItem="1" numFmtId="164"/>
  </dataFields>
  <formats count="3">
    <format dxfId="6">
      <pivotArea outline="0" collapsedLevelsAreSubtotals="1" fieldPosition="0"/>
    </format>
    <format dxfId="3">
      <pivotArea dataOnly="0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0">
      <pivotArea outline="0" fieldPosition="0">
        <references count="1">
          <reference field="4294967294" count="3" selected="0">
            <x v="2"/>
            <x v="3"/>
            <x v="4"/>
          </reference>
        </references>
      </pivotArea>
    </format>
  </formats>
  <pivotHierarchies count="14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ombre projets"/>
    <pivotHierarchy dragToData="1"/>
    <pivotHierarchy dragToData="1" caption="Moyenne"/>
    <pivotHierarchy dragToData="1" caption="Min"/>
    <pivotHierarchy dragToData="1" caption="Max"/>
    <pivotHierarchy dragToData="1"/>
    <pivotHierarchy dragToData="1" caption="Nombre distinct ID"/>
  </pivotHierarchies>
  <pivotTableStyleInfo name="PivotStyleMedium4" showRowHeaders="1" showColHeaders="1" showRowStripes="0" showColStripes="0" showLastColumn="1"/>
  <rowHierarchiesUsage count="1">
    <rowHierarchyUsage hierarchyUsage="-2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190606-FICHIER DE CALCUL.xlsx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7C2335-A90C-48D1-ACB4-A82DE5242A53}" name="Table1" displayName="Table1" ref="A1:D62" totalsRowShown="0">
  <autoFilter ref="A1:D62" xr:uid="{F8F79676-0994-49DA-8958-BC89A9C2ED46}"/>
  <tableColumns count="4">
    <tableColumn id="1" xr3:uid="{AE17A2B5-02BE-43C8-A4DF-A4E543CAED5F}" name="ID"/>
    <tableColumn id="2" xr3:uid="{30C860AD-979C-4C5B-BEB0-09C7FD358C3D}" name="NumProjet"/>
    <tableColumn id="3" xr3:uid="{C986BA65-C098-45B7-A196-DFF8363E4394}" name="Type"/>
    <tableColumn id="4" xr3:uid="{7B27138F-D851-4283-89CC-275D16AC89D0}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forum.excel-pratique.com/viewtopic.php?f=2&amp;t=125549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A48FC-73D1-4591-AB9E-11F5A0558F05}">
  <sheetPr filterMode="1"/>
  <dimension ref="A1:N62"/>
  <sheetViews>
    <sheetView topLeftCell="A27" workbookViewId="0">
      <selection activeCell="D2" sqref="D2:D57"/>
    </sheetView>
  </sheetViews>
  <sheetFormatPr defaultColWidth="11.42578125" defaultRowHeight="15" x14ac:dyDescent="0.25"/>
  <cols>
    <col min="1" max="1" width="19.140625" customWidth="1"/>
    <col min="2" max="2" width="18.140625" customWidth="1"/>
    <col min="3" max="3" width="21.85546875" bestFit="1" customWidth="1"/>
    <col min="4" max="4" width="15.7109375" style="11" customWidth="1"/>
    <col min="6" max="6" width="33.28515625" bestFit="1" customWidth="1"/>
    <col min="7" max="7" width="12.140625" style="28" bestFit="1" customWidth="1"/>
    <col min="8" max="8" width="18" style="28" bestFit="1" customWidth="1"/>
    <col min="9" max="9" width="13.28515625" style="28" bestFit="1" customWidth="1"/>
    <col min="10" max="10" width="18" style="28" bestFit="1" customWidth="1"/>
    <col min="11" max="11" width="13.28515625" style="28" bestFit="1" customWidth="1"/>
    <col min="12" max="12" width="18" style="28" bestFit="1" customWidth="1"/>
    <col min="13" max="13" width="15.42578125" style="28" bestFit="1" customWidth="1"/>
    <col min="14" max="14" width="18" style="28" bestFit="1" customWidth="1"/>
  </cols>
  <sheetData>
    <row r="1" spans="1:14" ht="32.25" thickBot="1" x14ac:dyDescent="0.3">
      <c r="A1" s="1" t="s">
        <v>0</v>
      </c>
      <c r="B1" s="3" t="s">
        <v>1</v>
      </c>
      <c r="C1" s="3" t="s">
        <v>2</v>
      </c>
      <c r="D1" s="7" t="s">
        <v>3</v>
      </c>
      <c r="F1" s="13"/>
      <c r="G1" s="39" t="s">
        <v>8</v>
      </c>
      <c r="H1" s="40"/>
      <c r="I1" s="39" t="s">
        <v>9</v>
      </c>
      <c r="J1" s="40"/>
      <c r="K1" s="39" t="s">
        <v>10</v>
      </c>
      <c r="L1" s="40"/>
      <c r="M1" s="39" t="s">
        <v>4</v>
      </c>
      <c r="N1" s="40"/>
    </row>
    <row r="2" spans="1:14" ht="15.75" x14ac:dyDescent="0.25">
      <c r="A2" s="2">
        <v>111</v>
      </c>
      <c r="B2" s="2">
        <v>1</v>
      </c>
      <c r="C2" s="4">
        <v>1</v>
      </c>
      <c r="D2" s="8">
        <v>1500</v>
      </c>
      <c r="F2" s="14"/>
      <c r="G2" s="15" t="s">
        <v>5</v>
      </c>
      <c r="H2" s="16" t="s">
        <v>7</v>
      </c>
      <c r="I2" s="15" t="s">
        <v>5</v>
      </c>
      <c r="J2" s="16" t="s">
        <v>7</v>
      </c>
      <c r="K2" s="15" t="s">
        <v>5</v>
      </c>
      <c r="L2" s="16" t="s">
        <v>7</v>
      </c>
      <c r="M2" s="15" t="s">
        <v>5</v>
      </c>
      <c r="N2" s="16" t="s">
        <v>7</v>
      </c>
    </row>
    <row r="3" spans="1:14" ht="15.75" x14ac:dyDescent="0.25">
      <c r="A3" s="2">
        <v>111</v>
      </c>
      <c r="B3" s="2">
        <v>2</v>
      </c>
      <c r="C3" s="5">
        <v>1</v>
      </c>
      <c r="D3" s="9">
        <v>1500</v>
      </c>
      <c r="F3" s="17" t="s">
        <v>6</v>
      </c>
      <c r="G3" s="29">
        <f>COUNTIF(C:C,"1")</f>
        <v>44</v>
      </c>
      <c r="H3" s="31"/>
      <c r="I3" s="29">
        <f>COUNTIF(C:C,"2")</f>
        <v>12</v>
      </c>
      <c r="J3" s="31"/>
      <c r="K3" s="29">
        <f>COUNTIF(C:C,"3")</f>
        <v>5</v>
      </c>
      <c r="L3" s="31"/>
      <c r="M3" s="30">
        <f>SUM(G3,I3,K3)</f>
        <v>61</v>
      </c>
      <c r="N3" s="35">
        <f>SUM(H3,J3,L3)</f>
        <v>0</v>
      </c>
    </row>
    <row r="4" spans="1:14" ht="15.75" x14ac:dyDescent="0.25">
      <c r="A4" s="2">
        <v>111</v>
      </c>
      <c r="B4" s="2">
        <v>3</v>
      </c>
      <c r="C4" s="6">
        <v>1</v>
      </c>
      <c r="D4" s="10">
        <v>1500</v>
      </c>
      <c r="F4" s="17" t="s">
        <v>11</v>
      </c>
      <c r="G4" s="20">
        <f>AVERAGEIF(C:C,"1",D:D)</f>
        <v>1548.0681818181818</v>
      </c>
      <c r="H4" s="32"/>
      <c r="I4" s="20">
        <f>AVERAGEIF(C:C,"2",D:D)</f>
        <v>4125</v>
      </c>
      <c r="J4" s="32"/>
      <c r="K4" s="20">
        <f>AVERAGEIF(C:C,"3",D:D)</f>
        <v>14699.4</v>
      </c>
      <c r="L4" s="32"/>
      <c r="M4" s="21">
        <f>AVERAGE(G4,I4,K4)</f>
        <v>6790.8227272727272</v>
      </c>
      <c r="N4" s="36" t="e">
        <f>AVERAGE(H4,J4,L4)</f>
        <v>#DIV/0!</v>
      </c>
    </row>
    <row r="5" spans="1:14" ht="15.75" x14ac:dyDescent="0.25">
      <c r="A5" s="2">
        <v>114</v>
      </c>
      <c r="B5" s="2">
        <v>4</v>
      </c>
      <c r="C5" s="6">
        <v>1</v>
      </c>
      <c r="D5" s="10">
        <v>1000</v>
      </c>
      <c r="F5" s="18" t="s">
        <v>12</v>
      </c>
      <c r="G5" s="22">
        <f>_xlfn.MINIFS(D:D,C:C,"1")</f>
        <v>750</v>
      </c>
      <c r="H5" s="33"/>
      <c r="I5" s="22">
        <f>_xlfn.MINIFS(D:D,C:C,"2")</f>
        <v>1000</v>
      </c>
      <c r="J5" s="33"/>
      <c r="K5" s="22">
        <f>_xlfn.MINIFS(D:D,C:C,"3")</f>
        <v>2000</v>
      </c>
      <c r="L5" s="33"/>
      <c r="M5" s="23">
        <f>MIN(G5,I5,K5)</f>
        <v>750</v>
      </c>
      <c r="N5" s="37">
        <f>MIN(H5,J5,L5)</f>
        <v>0</v>
      </c>
    </row>
    <row r="6" spans="1:14" ht="15.75" x14ac:dyDescent="0.25">
      <c r="A6" s="2">
        <v>115</v>
      </c>
      <c r="B6" s="2">
        <v>5</v>
      </c>
      <c r="C6" s="6">
        <v>1</v>
      </c>
      <c r="D6" s="10">
        <v>1700</v>
      </c>
      <c r="F6" s="17" t="s">
        <v>13</v>
      </c>
      <c r="G6" s="24">
        <f>_xlfn.MAXIFS(D:D,C:C,"1")</f>
        <v>3500</v>
      </c>
      <c r="H6" s="34"/>
      <c r="I6" s="24">
        <f>_xlfn.MAXIFS(D:D,C:C,"2")</f>
        <v>18000</v>
      </c>
      <c r="J6" s="34"/>
      <c r="K6" s="24">
        <f>_xlfn.MAXIFS(D:D,C:C,"3")</f>
        <v>35000</v>
      </c>
      <c r="L6" s="34"/>
      <c r="M6" s="25">
        <f>MAX(G6,I6,K6)</f>
        <v>35000</v>
      </c>
      <c r="N6" s="38">
        <f>MAX(H6,J6,L6)</f>
        <v>0</v>
      </c>
    </row>
    <row r="7" spans="1:14" ht="15.75" x14ac:dyDescent="0.25">
      <c r="A7" s="2">
        <v>116</v>
      </c>
      <c r="B7" s="2">
        <v>6</v>
      </c>
      <c r="C7" s="6">
        <v>1</v>
      </c>
      <c r="D7" s="10">
        <v>1000</v>
      </c>
      <c r="F7" s="19"/>
      <c r="G7" s="26"/>
      <c r="H7" s="26"/>
      <c r="I7" s="26"/>
      <c r="J7" s="26"/>
      <c r="K7" s="26"/>
      <c r="L7" s="26"/>
      <c r="M7" s="26"/>
      <c r="N7" s="26"/>
    </row>
    <row r="8" spans="1:14" ht="15.75" hidden="1" x14ac:dyDescent="0.25">
      <c r="A8" s="2">
        <v>117</v>
      </c>
      <c r="B8" s="2">
        <v>7</v>
      </c>
      <c r="C8" s="6">
        <v>2</v>
      </c>
      <c r="D8" s="10">
        <v>4000</v>
      </c>
      <c r="F8" s="12"/>
      <c r="G8" s="27"/>
      <c r="H8" s="27"/>
      <c r="I8" s="27"/>
      <c r="J8" s="27"/>
      <c r="K8" s="27"/>
      <c r="L8" s="27"/>
      <c r="M8" s="27"/>
      <c r="N8" s="27"/>
    </row>
    <row r="9" spans="1:14" ht="15.75" x14ac:dyDescent="0.25">
      <c r="A9" s="2">
        <v>118</v>
      </c>
      <c r="B9" s="2">
        <v>8</v>
      </c>
      <c r="C9" s="6">
        <v>1</v>
      </c>
      <c r="D9" s="10">
        <v>2700</v>
      </c>
      <c r="F9" s="12"/>
      <c r="G9" s="27"/>
      <c r="H9" s="27"/>
      <c r="I9" s="27"/>
      <c r="J9" s="27"/>
      <c r="K9" s="27"/>
      <c r="L9" s="27"/>
      <c r="M9" s="27"/>
      <c r="N9" s="27"/>
    </row>
    <row r="10" spans="1:14" ht="15.75" hidden="1" x14ac:dyDescent="0.25">
      <c r="A10" s="2">
        <v>119</v>
      </c>
      <c r="B10" s="2">
        <v>9</v>
      </c>
      <c r="C10" s="6">
        <v>2</v>
      </c>
      <c r="D10" s="10">
        <v>2000</v>
      </c>
      <c r="F10" s="12"/>
      <c r="G10" s="27"/>
      <c r="H10" s="27"/>
      <c r="I10" s="27"/>
      <c r="J10" s="27"/>
      <c r="K10" s="27"/>
      <c r="L10" s="27"/>
      <c r="M10" s="27"/>
      <c r="N10" s="27"/>
    </row>
    <row r="11" spans="1:14" ht="15.75" x14ac:dyDescent="0.25">
      <c r="A11" s="2">
        <v>120</v>
      </c>
      <c r="B11" s="2">
        <v>10</v>
      </c>
      <c r="C11" s="6">
        <v>1</v>
      </c>
      <c r="D11" s="10">
        <v>3500</v>
      </c>
    </row>
    <row r="12" spans="1:14" ht="15.75" x14ac:dyDescent="0.25">
      <c r="A12" s="2">
        <v>121</v>
      </c>
      <c r="B12" s="2">
        <v>11</v>
      </c>
      <c r="C12" s="6">
        <v>1</v>
      </c>
      <c r="D12" s="10">
        <v>750</v>
      </c>
    </row>
    <row r="13" spans="1:14" ht="15.75" x14ac:dyDescent="0.25">
      <c r="A13" s="2">
        <v>121</v>
      </c>
      <c r="B13" s="2">
        <v>12</v>
      </c>
      <c r="C13" s="6">
        <v>1</v>
      </c>
      <c r="D13" s="10">
        <v>750</v>
      </c>
    </row>
    <row r="14" spans="1:14" ht="15.75" hidden="1" x14ac:dyDescent="0.25">
      <c r="A14" s="2">
        <v>123</v>
      </c>
      <c r="B14" s="2">
        <v>13</v>
      </c>
      <c r="C14" s="6">
        <v>2</v>
      </c>
      <c r="D14" s="10">
        <v>3000</v>
      </c>
    </row>
    <row r="15" spans="1:14" ht="15.75" hidden="1" x14ac:dyDescent="0.25">
      <c r="A15" s="2">
        <v>124</v>
      </c>
      <c r="B15" s="2">
        <v>14</v>
      </c>
      <c r="C15" s="6">
        <v>2</v>
      </c>
      <c r="D15" s="10">
        <v>3000</v>
      </c>
    </row>
    <row r="16" spans="1:14" ht="15.75" x14ac:dyDescent="0.25">
      <c r="A16" s="2">
        <v>125</v>
      </c>
      <c r="B16" s="2">
        <v>15</v>
      </c>
      <c r="C16" s="6">
        <v>1</v>
      </c>
      <c r="D16" s="10">
        <v>1500</v>
      </c>
    </row>
    <row r="17" spans="1:4" ht="15.75" hidden="1" x14ac:dyDescent="0.25">
      <c r="A17" s="2">
        <v>126</v>
      </c>
      <c r="B17" s="2">
        <v>16</v>
      </c>
      <c r="C17" s="6">
        <v>2</v>
      </c>
      <c r="D17" s="10">
        <v>2000</v>
      </c>
    </row>
    <row r="18" spans="1:4" ht="15.75" x14ac:dyDescent="0.25">
      <c r="A18" s="2">
        <v>127</v>
      </c>
      <c r="B18" s="2">
        <v>17</v>
      </c>
      <c r="C18" s="6">
        <v>1</v>
      </c>
      <c r="D18" s="10">
        <v>2000</v>
      </c>
    </row>
    <row r="19" spans="1:4" ht="15.75" x14ac:dyDescent="0.25">
      <c r="A19" s="2">
        <v>128</v>
      </c>
      <c r="B19" s="2">
        <v>18</v>
      </c>
      <c r="C19" s="6">
        <v>1</v>
      </c>
      <c r="D19" s="10">
        <v>1515</v>
      </c>
    </row>
    <row r="20" spans="1:4" ht="15.75" x14ac:dyDescent="0.25">
      <c r="A20" s="2">
        <v>129</v>
      </c>
      <c r="B20" s="2">
        <v>19</v>
      </c>
      <c r="C20" s="6">
        <v>1</v>
      </c>
      <c r="D20" s="10">
        <v>1500</v>
      </c>
    </row>
    <row r="21" spans="1:4" ht="15.75" x14ac:dyDescent="0.25">
      <c r="A21" s="2">
        <v>129</v>
      </c>
      <c r="B21" s="2">
        <v>20</v>
      </c>
      <c r="C21" s="6">
        <v>1</v>
      </c>
      <c r="D21" s="10">
        <v>1000</v>
      </c>
    </row>
    <row r="22" spans="1:4" ht="15.75" hidden="1" x14ac:dyDescent="0.25">
      <c r="A22" s="2">
        <v>131</v>
      </c>
      <c r="B22" s="2">
        <v>21</v>
      </c>
      <c r="C22" s="6">
        <v>2</v>
      </c>
      <c r="D22" s="10">
        <v>6000</v>
      </c>
    </row>
    <row r="23" spans="1:4" ht="15.75" x14ac:dyDescent="0.25">
      <c r="A23" s="2">
        <v>132</v>
      </c>
      <c r="B23" s="2">
        <v>22</v>
      </c>
      <c r="C23" s="6">
        <v>1</v>
      </c>
      <c r="D23" s="10">
        <v>1000</v>
      </c>
    </row>
    <row r="24" spans="1:4" ht="15.75" x14ac:dyDescent="0.25">
      <c r="A24" s="2">
        <v>132</v>
      </c>
      <c r="B24" s="2">
        <v>23</v>
      </c>
      <c r="C24" s="6">
        <v>1</v>
      </c>
      <c r="D24" s="10">
        <v>1000</v>
      </c>
    </row>
    <row r="25" spans="1:4" ht="15.75" x14ac:dyDescent="0.25">
      <c r="A25" s="2">
        <v>134</v>
      </c>
      <c r="B25" s="2">
        <v>24</v>
      </c>
      <c r="C25" s="6">
        <v>1</v>
      </c>
      <c r="D25" s="10">
        <v>1000</v>
      </c>
    </row>
    <row r="26" spans="1:4" ht="15.75" x14ac:dyDescent="0.25">
      <c r="A26" s="2">
        <v>135</v>
      </c>
      <c r="B26" s="2">
        <v>25</v>
      </c>
      <c r="C26" s="6">
        <v>1</v>
      </c>
      <c r="D26" s="10">
        <v>1500</v>
      </c>
    </row>
    <row r="27" spans="1:4" ht="15.75" x14ac:dyDescent="0.25">
      <c r="A27" s="2">
        <v>136</v>
      </c>
      <c r="B27" s="2">
        <v>26</v>
      </c>
      <c r="C27" s="6">
        <v>1</v>
      </c>
      <c r="D27" s="10">
        <v>2000</v>
      </c>
    </row>
    <row r="28" spans="1:4" ht="15.75" x14ac:dyDescent="0.25">
      <c r="A28" s="2">
        <v>137</v>
      </c>
      <c r="B28" s="2">
        <v>27</v>
      </c>
      <c r="C28" s="6">
        <v>1</v>
      </c>
      <c r="D28" s="10">
        <v>1500</v>
      </c>
    </row>
    <row r="29" spans="1:4" ht="15.75" x14ac:dyDescent="0.25">
      <c r="A29" s="2">
        <v>138</v>
      </c>
      <c r="B29" s="2">
        <v>28</v>
      </c>
      <c r="C29" s="6">
        <v>1</v>
      </c>
      <c r="D29" s="10">
        <v>1500</v>
      </c>
    </row>
    <row r="30" spans="1:4" ht="15.75" hidden="1" x14ac:dyDescent="0.25">
      <c r="A30" s="2">
        <v>139</v>
      </c>
      <c r="B30" s="2">
        <v>29</v>
      </c>
      <c r="C30" s="6">
        <v>2</v>
      </c>
      <c r="D30" s="10">
        <v>5000</v>
      </c>
    </row>
    <row r="31" spans="1:4" ht="15.75" hidden="1" x14ac:dyDescent="0.25">
      <c r="A31" s="2">
        <v>139</v>
      </c>
      <c r="B31" s="2">
        <v>30</v>
      </c>
      <c r="C31" s="6">
        <v>2</v>
      </c>
      <c r="D31" s="10">
        <v>2000</v>
      </c>
    </row>
    <row r="32" spans="1:4" ht="15.75" hidden="1" x14ac:dyDescent="0.25">
      <c r="A32" s="2">
        <v>139</v>
      </c>
      <c r="B32" s="2">
        <v>31</v>
      </c>
      <c r="C32" s="6">
        <v>2</v>
      </c>
      <c r="D32" s="10">
        <v>1500</v>
      </c>
    </row>
    <row r="33" spans="1:4" ht="15.75" x14ac:dyDescent="0.25">
      <c r="A33" s="2">
        <v>142</v>
      </c>
      <c r="B33" s="2">
        <v>32</v>
      </c>
      <c r="C33" s="6">
        <v>1</v>
      </c>
      <c r="D33" s="10">
        <v>1500</v>
      </c>
    </row>
    <row r="34" spans="1:4" ht="15.75" x14ac:dyDescent="0.25">
      <c r="A34" s="2">
        <v>142</v>
      </c>
      <c r="B34" s="2">
        <v>33</v>
      </c>
      <c r="C34" s="6">
        <v>1</v>
      </c>
      <c r="D34" s="10">
        <v>1000</v>
      </c>
    </row>
    <row r="35" spans="1:4" ht="15.75" x14ac:dyDescent="0.25">
      <c r="A35" s="2">
        <v>142</v>
      </c>
      <c r="B35" s="2">
        <v>34</v>
      </c>
      <c r="C35" s="6">
        <v>1</v>
      </c>
      <c r="D35" s="10">
        <v>1500</v>
      </c>
    </row>
    <row r="36" spans="1:4" ht="15.75" x14ac:dyDescent="0.25">
      <c r="A36" s="2">
        <v>145</v>
      </c>
      <c r="B36" s="2">
        <v>35</v>
      </c>
      <c r="C36" s="6">
        <v>1</v>
      </c>
      <c r="D36" s="10">
        <v>1500</v>
      </c>
    </row>
    <row r="37" spans="1:4" ht="15.75" x14ac:dyDescent="0.25">
      <c r="A37" s="2">
        <v>146</v>
      </c>
      <c r="B37" s="2">
        <v>36</v>
      </c>
      <c r="C37" s="6">
        <v>1</v>
      </c>
      <c r="D37" s="10">
        <v>3000</v>
      </c>
    </row>
    <row r="38" spans="1:4" ht="15.75" x14ac:dyDescent="0.25">
      <c r="A38" s="2">
        <v>147</v>
      </c>
      <c r="B38" s="2">
        <v>37</v>
      </c>
      <c r="C38" s="6">
        <v>1</v>
      </c>
      <c r="D38" s="10">
        <v>1500</v>
      </c>
    </row>
    <row r="39" spans="1:4" ht="15.75" hidden="1" x14ac:dyDescent="0.25">
      <c r="A39" s="2">
        <v>148</v>
      </c>
      <c r="B39" s="2">
        <v>38</v>
      </c>
      <c r="C39" s="6">
        <v>2</v>
      </c>
      <c r="D39" s="10">
        <v>2000</v>
      </c>
    </row>
    <row r="40" spans="1:4" ht="15.75" hidden="1" x14ac:dyDescent="0.25">
      <c r="A40" s="2">
        <v>148</v>
      </c>
      <c r="B40" s="2">
        <v>39</v>
      </c>
      <c r="C40" s="6">
        <v>2</v>
      </c>
      <c r="D40" s="10">
        <v>1000</v>
      </c>
    </row>
    <row r="41" spans="1:4" ht="15.75" x14ac:dyDescent="0.25">
      <c r="A41" s="2">
        <v>150</v>
      </c>
      <c r="B41" s="2">
        <v>40</v>
      </c>
      <c r="C41" s="6">
        <v>1</v>
      </c>
      <c r="D41" s="10">
        <v>2000</v>
      </c>
    </row>
    <row r="42" spans="1:4" ht="15.75" x14ac:dyDescent="0.25">
      <c r="A42" s="2">
        <v>151</v>
      </c>
      <c r="B42" s="2">
        <v>41</v>
      </c>
      <c r="C42" s="6">
        <v>1</v>
      </c>
      <c r="D42" s="10">
        <v>1500</v>
      </c>
    </row>
    <row r="43" spans="1:4" ht="15.75" x14ac:dyDescent="0.25">
      <c r="A43" s="2">
        <v>152</v>
      </c>
      <c r="B43" s="2">
        <v>42</v>
      </c>
      <c r="C43" s="6">
        <v>1</v>
      </c>
      <c r="D43" s="10">
        <v>1500</v>
      </c>
    </row>
    <row r="44" spans="1:4" ht="15.75" x14ac:dyDescent="0.25">
      <c r="A44" s="2">
        <v>153</v>
      </c>
      <c r="B44" s="2">
        <v>43</v>
      </c>
      <c r="C44" s="6">
        <v>1</v>
      </c>
      <c r="D44" s="10">
        <v>1500</v>
      </c>
    </row>
    <row r="45" spans="1:4" ht="15.75" x14ac:dyDescent="0.25">
      <c r="A45" s="2">
        <v>154</v>
      </c>
      <c r="B45" s="2">
        <v>44</v>
      </c>
      <c r="C45" s="6">
        <v>1</v>
      </c>
      <c r="D45" s="10">
        <v>1500</v>
      </c>
    </row>
    <row r="46" spans="1:4" ht="15.75" x14ac:dyDescent="0.25">
      <c r="A46" s="2">
        <v>155</v>
      </c>
      <c r="B46" s="2">
        <v>45</v>
      </c>
      <c r="C46" s="6">
        <v>1</v>
      </c>
      <c r="D46" s="10">
        <v>2500</v>
      </c>
    </row>
    <row r="47" spans="1:4" ht="15.75" x14ac:dyDescent="0.25">
      <c r="A47" s="2">
        <v>156</v>
      </c>
      <c r="B47" s="2">
        <v>46</v>
      </c>
      <c r="C47" s="6">
        <v>1</v>
      </c>
      <c r="D47" s="10">
        <v>3000</v>
      </c>
    </row>
    <row r="48" spans="1:4" ht="15.75" hidden="1" x14ac:dyDescent="0.25">
      <c r="A48" s="2">
        <v>157</v>
      </c>
      <c r="B48" s="2">
        <v>47</v>
      </c>
      <c r="C48" s="6">
        <v>2</v>
      </c>
      <c r="D48" s="10">
        <v>18000</v>
      </c>
    </row>
    <row r="49" spans="1:4" ht="15.75" x14ac:dyDescent="0.25">
      <c r="A49" s="2">
        <v>158</v>
      </c>
      <c r="B49" s="2">
        <v>48</v>
      </c>
      <c r="C49" s="6">
        <v>1</v>
      </c>
      <c r="D49" s="10">
        <v>2000</v>
      </c>
    </row>
    <row r="50" spans="1:4" ht="15.75" x14ac:dyDescent="0.25">
      <c r="A50" s="2">
        <v>159</v>
      </c>
      <c r="B50" s="2">
        <v>49</v>
      </c>
      <c r="C50" s="6">
        <v>1</v>
      </c>
      <c r="D50" s="10">
        <v>1000</v>
      </c>
    </row>
    <row r="51" spans="1:4" ht="15.75" x14ac:dyDescent="0.25">
      <c r="A51" s="2">
        <v>160</v>
      </c>
      <c r="B51" s="2">
        <v>50</v>
      </c>
      <c r="C51" s="6">
        <v>1</v>
      </c>
      <c r="D51" s="10">
        <v>1000</v>
      </c>
    </row>
    <row r="52" spans="1:4" ht="15.75" x14ac:dyDescent="0.25">
      <c r="A52" s="2">
        <v>160</v>
      </c>
      <c r="B52" s="2">
        <v>51</v>
      </c>
      <c r="C52" s="6">
        <v>1</v>
      </c>
      <c r="D52" s="10">
        <v>1000</v>
      </c>
    </row>
    <row r="53" spans="1:4" ht="15.75" x14ac:dyDescent="0.25">
      <c r="A53" s="2">
        <v>162</v>
      </c>
      <c r="B53" s="2">
        <v>52</v>
      </c>
      <c r="C53" s="6">
        <v>1</v>
      </c>
      <c r="D53" s="10">
        <v>1000</v>
      </c>
    </row>
    <row r="54" spans="1:4" ht="15.75" x14ac:dyDescent="0.25">
      <c r="A54" s="2">
        <v>163</v>
      </c>
      <c r="B54" s="2">
        <v>53</v>
      </c>
      <c r="C54" s="6">
        <v>1</v>
      </c>
      <c r="D54" s="10">
        <v>1500</v>
      </c>
    </row>
    <row r="55" spans="1:4" ht="15.75" x14ac:dyDescent="0.25">
      <c r="A55" s="2">
        <v>164</v>
      </c>
      <c r="B55" s="2">
        <v>54</v>
      </c>
      <c r="C55" s="6">
        <v>1</v>
      </c>
      <c r="D55" s="10">
        <v>1500</v>
      </c>
    </row>
    <row r="56" spans="1:4" ht="15.75" x14ac:dyDescent="0.25">
      <c r="A56" s="2">
        <v>165</v>
      </c>
      <c r="B56" s="2">
        <v>55</v>
      </c>
      <c r="C56" s="6">
        <v>1</v>
      </c>
      <c r="D56" s="10">
        <v>1200</v>
      </c>
    </row>
    <row r="57" spans="1:4" ht="15.75" x14ac:dyDescent="0.25">
      <c r="A57" s="2">
        <v>166</v>
      </c>
      <c r="B57" s="2">
        <v>56</v>
      </c>
      <c r="C57" s="6">
        <v>1</v>
      </c>
      <c r="D57" s="10">
        <v>1500</v>
      </c>
    </row>
    <row r="58" spans="1:4" ht="15.75" hidden="1" x14ac:dyDescent="0.25">
      <c r="A58" s="2">
        <v>167</v>
      </c>
      <c r="B58" s="2">
        <v>57</v>
      </c>
      <c r="C58" s="6">
        <v>3</v>
      </c>
      <c r="D58" s="10">
        <v>25000</v>
      </c>
    </row>
    <row r="59" spans="1:4" ht="15.75" hidden="1" x14ac:dyDescent="0.25">
      <c r="A59" s="2">
        <v>167</v>
      </c>
      <c r="B59" s="2">
        <v>58</v>
      </c>
      <c r="C59" s="6">
        <v>3</v>
      </c>
      <c r="D59" s="10">
        <v>8000</v>
      </c>
    </row>
    <row r="60" spans="1:4" ht="15.75" hidden="1" x14ac:dyDescent="0.25">
      <c r="A60" s="2">
        <v>167</v>
      </c>
      <c r="B60" s="2">
        <v>59</v>
      </c>
      <c r="C60" s="6">
        <v>3</v>
      </c>
      <c r="D60" s="10">
        <v>35000</v>
      </c>
    </row>
    <row r="61" spans="1:4" ht="15.75" hidden="1" x14ac:dyDescent="0.25">
      <c r="A61" s="2">
        <v>167</v>
      </c>
      <c r="B61" s="2">
        <v>60</v>
      </c>
      <c r="C61" s="6">
        <v>3</v>
      </c>
      <c r="D61" s="10">
        <v>2000</v>
      </c>
    </row>
    <row r="62" spans="1:4" ht="15.75" hidden="1" x14ac:dyDescent="0.25">
      <c r="A62" s="2">
        <v>167</v>
      </c>
      <c r="B62" s="2">
        <v>61</v>
      </c>
      <c r="C62" s="6">
        <v>3</v>
      </c>
      <c r="D62" s="10">
        <v>3497</v>
      </c>
    </row>
  </sheetData>
  <autoFilter ref="A1:D62" xr:uid="{4A2CBC3B-203B-46C7-89A9-C318E94B9046}">
    <filterColumn colId="2">
      <filters>
        <filter val="1"/>
      </filters>
    </filterColumn>
  </autoFilter>
  <mergeCells count="4">
    <mergeCell ref="G1:H1"/>
    <mergeCell ref="I1:J1"/>
    <mergeCell ref="K1:L1"/>
    <mergeCell ref="M1:N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2DBD7-38DC-48D1-8AC0-CD12FDAB23BC}">
  <dimension ref="A1:M62"/>
  <sheetViews>
    <sheetView showGridLines="0" tabSelected="1" workbookViewId="0">
      <selection activeCell="K14" sqref="K14"/>
    </sheetView>
  </sheetViews>
  <sheetFormatPr defaultRowHeight="15" x14ac:dyDescent="0.25"/>
  <cols>
    <col min="1" max="1" width="5" customWidth="1"/>
    <col min="2" max="2" width="13" bestFit="1" customWidth="1"/>
    <col min="3" max="3" width="7.42578125" customWidth="1"/>
    <col min="4" max="4" width="11" bestFit="1" customWidth="1"/>
    <col min="7" max="7" width="19" bestFit="1" customWidth="1"/>
    <col min="8" max="11" width="12" bestFit="1" customWidth="1"/>
    <col min="12" max="13" width="9.140625" customWidth="1"/>
  </cols>
  <sheetData>
    <row r="1" spans="1:13" x14ac:dyDescent="0.25">
      <c r="A1" t="s">
        <v>14</v>
      </c>
      <c r="B1" t="s">
        <v>15</v>
      </c>
      <c r="C1" t="s">
        <v>2</v>
      </c>
      <c r="D1" t="s">
        <v>16</v>
      </c>
      <c r="H1" s="41" t="s">
        <v>2</v>
      </c>
      <c r="M1" s="44" t="s">
        <v>24</v>
      </c>
    </row>
    <row r="2" spans="1:13" x14ac:dyDescent="0.25">
      <c r="A2">
        <v>111</v>
      </c>
      <c r="B2">
        <v>1</v>
      </c>
      <c r="C2">
        <v>1</v>
      </c>
      <c r="D2">
        <v>1500</v>
      </c>
      <c r="G2" s="41" t="s">
        <v>17</v>
      </c>
      <c r="H2">
        <v>1</v>
      </c>
      <c r="I2">
        <v>2</v>
      </c>
      <c r="J2">
        <v>3</v>
      </c>
      <c r="K2" t="s">
        <v>18</v>
      </c>
    </row>
    <row r="3" spans="1:13" x14ac:dyDescent="0.25">
      <c r="A3">
        <v>111</v>
      </c>
      <c r="B3">
        <v>2</v>
      </c>
      <c r="C3">
        <v>1</v>
      </c>
      <c r="D3">
        <v>1500</v>
      </c>
      <c r="G3" t="s">
        <v>22</v>
      </c>
      <c r="H3" s="42">
        <v>44</v>
      </c>
      <c r="I3" s="42">
        <v>12</v>
      </c>
      <c r="J3" s="42">
        <v>5</v>
      </c>
      <c r="K3" s="42">
        <v>61</v>
      </c>
    </row>
    <row r="4" spans="1:13" x14ac:dyDescent="0.25">
      <c r="A4">
        <v>111</v>
      </c>
      <c r="B4">
        <v>3</v>
      </c>
      <c r="C4">
        <v>1</v>
      </c>
      <c r="D4">
        <v>1500</v>
      </c>
      <c r="G4" t="s">
        <v>23</v>
      </c>
      <c r="H4" s="42">
        <v>36</v>
      </c>
      <c r="I4" s="42">
        <v>9</v>
      </c>
      <c r="J4" s="42">
        <v>1</v>
      </c>
      <c r="K4" s="42">
        <v>46</v>
      </c>
    </row>
    <row r="5" spans="1:13" x14ac:dyDescent="0.25">
      <c r="A5">
        <v>114</v>
      </c>
      <c r="B5">
        <v>4</v>
      </c>
      <c r="C5">
        <v>1</v>
      </c>
      <c r="D5">
        <v>1000</v>
      </c>
      <c r="G5" s="43" t="s">
        <v>19</v>
      </c>
      <c r="H5" s="45">
        <v>1548.0681818181818</v>
      </c>
      <c r="I5" s="45">
        <v>4125</v>
      </c>
      <c r="J5" s="45">
        <v>14699.4</v>
      </c>
      <c r="K5" s="45">
        <v>3132.9836065573772</v>
      </c>
    </row>
    <row r="6" spans="1:13" x14ac:dyDescent="0.25">
      <c r="A6">
        <v>115</v>
      </c>
      <c r="B6">
        <v>5</v>
      </c>
      <c r="C6">
        <v>1</v>
      </c>
      <c r="D6">
        <v>1700</v>
      </c>
      <c r="G6" s="43" t="s">
        <v>20</v>
      </c>
      <c r="H6" s="45">
        <v>750</v>
      </c>
      <c r="I6" s="45">
        <v>1000</v>
      </c>
      <c r="J6" s="45">
        <v>2000</v>
      </c>
      <c r="K6" s="45">
        <v>750</v>
      </c>
    </row>
    <row r="7" spans="1:13" x14ac:dyDescent="0.25">
      <c r="A7">
        <v>116</v>
      </c>
      <c r="B7">
        <v>6</v>
      </c>
      <c r="C7">
        <v>1</v>
      </c>
      <c r="D7">
        <v>1000</v>
      </c>
      <c r="G7" s="43" t="s">
        <v>21</v>
      </c>
      <c r="H7" s="45">
        <v>3500</v>
      </c>
      <c r="I7" s="45">
        <v>18000</v>
      </c>
      <c r="J7" s="45">
        <v>35000</v>
      </c>
      <c r="K7" s="45">
        <v>35000</v>
      </c>
    </row>
    <row r="8" spans="1:13" x14ac:dyDescent="0.25">
      <c r="A8">
        <v>117</v>
      </c>
      <c r="B8">
        <v>7</v>
      </c>
      <c r="C8">
        <v>2</v>
      </c>
      <c r="D8">
        <v>4000</v>
      </c>
    </row>
    <row r="9" spans="1:13" x14ac:dyDescent="0.25">
      <c r="A9">
        <v>118</v>
      </c>
      <c r="B9">
        <v>8</v>
      </c>
      <c r="C9">
        <v>1</v>
      </c>
      <c r="D9">
        <v>2700</v>
      </c>
    </row>
    <row r="10" spans="1:13" x14ac:dyDescent="0.25">
      <c r="A10">
        <v>119</v>
      </c>
      <c r="B10">
        <v>9</v>
      </c>
      <c r="C10">
        <v>2</v>
      </c>
      <c r="D10">
        <v>2000</v>
      </c>
    </row>
    <row r="11" spans="1:13" x14ac:dyDescent="0.25">
      <c r="A11">
        <v>120</v>
      </c>
      <c r="B11">
        <v>10</v>
      </c>
      <c r="C11">
        <v>1</v>
      </c>
      <c r="D11">
        <v>3500</v>
      </c>
    </row>
    <row r="12" spans="1:13" x14ac:dyDescent="0.25">
      <c r="A12">
        <v>121</v>
      </c>
      <c r="B12">
        <v>11</v>
      </c>
      <c r="C12">
        <v>1</v>
      </c>
      <c r="D12">
        <v>750</v>
      </c>
    </row>
    <row r="13" spans="1:13" x14ac:dyDescent="0.25">
      <c r="A13">
        <v>121</v>
      </c>
      <c r="B13">
        <v>12</v>
      </c>
      <c r="C13">
        <v>1</v>
      </c>
      <c r="D13">
        <v>750</v>
      </c>
    </row>
    <row r="14" spans="1:13" x14ac:dyDescent="0.25">
      <c r="A14">
        <v>123</v>
      </c>
      <c r="B14">
        <v>13</v>
      </c>
      <c r="C14">
        <v>2</v>
      </c>
      <c r="D14">
        <v>3000</v>
      </c>
    </row>
    <row r="15" spans="1:13" x14ac:dyDescent="0.25">
      <c r="A15">
        <v>124</v>
      </c>
      <c r="B15">
        <v>14</v>
      </c>
      <c r="C15">
        <v>2</v>
      </c>
      <c r="D15">
        <v>3000</v>
      </c>
    </row>
    <row r="16" spans="1:13" x14ac:dyDescent="0.25">
      <c r="A16">
        <v>125</v>
      </c>
      <c r="B16">
        <v>15</v>
      </c>
      <c r="C16">
        <v>1</v>
      </c>
      <c r="D16">
        <v>1500</v>
      </c>
    </row>
    <row r="17" spans="1:4" x14ac:dyDescent="0.25">
      <c r="A17">
        <v>126</v>
      </c>
      <c r="B17">
        <v>16</v>
      </c>
      <c r="C17">
        <v>2</v>
      </c>
      <c r="D17">
        <v>2000</v>
      </c>
    </row>
    <row r="18" spans="1:4" x14ac:dyDescent="0.25">
      <c r="A18">
        <v>127</v>
      </c>
      <c r="B18">
        <v>17</v>
      </c>
      <c r="C18">
        <v>1</v>
      </c>
      <c r="D18">
        <v>2000</v>
      </c>
    </row>
    <row r="19" spans="1:4" x14ac:dyDescent="0.25">
      <c r="A19">
        <v>128</v>
      </c>
      <c r="B19">
        <v>18</v>
      </c>
      <c r="C19">
        <v>1</v>
      </c>
      <c r="D19">
        <v>1515</v>
      </c>
    </row>
    <row r="20" spans="1:4" x14ac:dyDescent="0.25">
      <c r="A20">
        <v>129</v>
      </c>
      <c r="B20">
        <v>19</v>
      </c>
      <c r="C20">
        <v>1</v>
      </c>
      <c r="D20">
        <v>1500</v>
      </c>
    </row>
    <row r="21" spans="1:4" x14ac:dyDescent="0.25">
      <c r="A21">
        <v>129</v>
      </c>
      <c r="B21">
        <v>20</v>
      </c>
      <c r="C21">
        <v>1</v>
      </c>
      <c r="D21">
        <v>1000</v>
      </c>
    </row>
    <row r="22" spans="1:4" x14ac:dyDescent="0.25">
      <c r="A22">
        <v>131</v>
      </c>
      <c r="B22">
        <v>21</v>
      </c>
      <c r="C22">
        <v>2</v>
      </c>
      <c r="D22">
        <v>6000</v>
      </c>
    </row>
    <row r="23" spans="1:4" x14ac:dyDescent="0.25">
      <c r="A23">
        <v>132</v>
      </c>
      <c r="B23">
        <v>22</v>
      </c>
      <c r="C23">
        <v>1</v>
      </c>
      <c r="D23">
        <v>1000</v>
      </c>
    </row>
    <row r="24" spans="1:4" x14ac:dyDescent="0.25">
      <c r="A24">
        <v>132</v>
      </c>
      <c r="B24">
        <v>23</v>
      </c>
      <c r="C24">
        <v>1</v>
      </c>
      <c r="D24">
        <v>1000</v>
      </c>
    </row>
    <row r="25" spans="1:4" x14ac:dyDescent="0.25">
      <c r="A25">
        <v>134</v>
      </c>
      <c r="B25">
        <v>24</v>
      </c>
      <c r="C25">
        <v>1</v>
      </c>
      <c r="D25">
        <v>1000</v>
      </c>
    </row>
    <row r="26" spans="1:4" x14ac:dyDescent="0.25">
      <c r="A26">
        <v>135</v>
      </c>
      <c r="B26">
        <v>25</v>
      </c>
      <c r="C26">
        <v>1</v>
      </c>
      <c r="D26">
        <v>1500</v>
      </c>
    </row>
    <row r="27" spans="1:4" x14ac:dyDescent="0.25">
      <c r="A27">
        <v>136</v>
      </c>
      <c r="B27">
        <v>26</v>
      </c>
      <c r="C27">
        <v>1</v>
      </c>
      <c r="D27">
        <v>2000</v>
      </c>
    </row>
    <row r="28" spans="1:4" x14ac:dyDescent="0.25">
      <c r="A28">
        <v>137</v>
      </c>
      <c r="B28">
        <v>27</v>
      </c>
      <c r="C28">
        <v>1</v>
      </c>
      <c r="D28">
        <v>1500</v>
      </c>
    </row>
    <row r="29" spans="1:4" x14ac:dyDescent="0.25">
      <c r="A29">
        <v>138</v>
      </c>
      <c r="B29">
        <v>28</v>
      </c>
      <c r="C29">
        <v>1</v>
      </c>
      <c r="D29">
        <v>1500</v>
      </c>
    </row>
    <row r="30" spans="1:4" x14ac:dyDescent="0.25">
      <c r="A30">
        <v>139</v>
      </c>
      <c r="B30">
        <v>29</v>
      </c>
      <c r="C30">
        <v>2</v>
      </c>
      <c r="D30">
        <v>5000</v>
      </c>
    </row>
    <row r="31" spans="1:4" x14ac:dyDescent="0.25">
      <c r="A31">
        <v>139</v>
      </c>
      <c r="B31">
        <v>30</v>
      </c>
      <c r="C31">
        <v>2</v>
      </c>
      <c r="D31">
        <v>2000</v>
      </c>
    </row>
    <row r="32" spans="1:4" x14ac:dyDescent="0.25">
      <c r="A32">
        <v>139</v>
      </c>
      <c r="B32">
        <v>31</v>
      </c>
      <c r="C32">
        <v>2</v>
      </c>
      <c r="D32">
        <v>1500</v>
      </c>
    </row>
    <row r="33" spans="1:4" x14ac:dyDescent="0.25">
      <c r="A33">
        <v>142</v>
      </c>
      <c r="B33">
        <v>32</v>
      </c>
      <c r="C33">
        <v>1</v>
      </c>
      <c r="D33">
        <v>1500</v>
      </c>
    </row>
    <row r="34" spans="1:4" x14ac:dyDescent="0.25">
      <c r="A34">
        <v>142</v>
      </c>
      <c r="B34">
        <v>33</v>
      </c>
      <c r="C34">
        <v>1</v>
      </c>
      <c r="D34">
        <v>1000</v>
      </c>
    </row>
    <row r="35" spans="1:4" x14ac:dyDescent="0.25">
      <c r="A35">
        <v>142</v>
      </c>
      <c r="B35">
        <v>34</v>
      </c>
      <c r="C35">
        <v>1</v>
      </c>
      <c r="D35">
        <v>1500</v>
      </c>
    </row>
    <row r="36" spans="1:4" x14ac:dyDescent="0.25">
      <c r="A36">
        <v>145</v>
      </c>
      <c r="B36">
        <v>35</v>
      </c>
      <c r="C36">
        <v>1</v>
      </c>
      <c r="D36">
        <v>1500</v>
      </c>
    </row>
    <row r="37" spans="1:4" x14ac:dyDescent="0.25">
      <c r="A37">
        <v>146</v>
      </c>
      <c r="B37">
        <v>36</v>
      </c>
      <c r="C37">
        <v>1</v>
      </c>
      <c r="D37">
        <v>3000</v>
      </c>
    </row>
    <row r="38" spans="1:4" x14ac:dyDescent="0.25">
      <c r="A38">
        <v>147</v>
      </c>
      <c r="B38">
        <v>37</v>
      </c>
      <c r="C38">
        <v>1</v>
      </c>
      <c r="D38">
        <v>1500</v>
      </c>
    </row>
    <row r="39" spans="1:4" x14ac:dyDescent="0.25">
      <c r="A39">
        <v>148</v>
      </c>
      <c r="B39">
        <v>38</v>
      </c>
      <c r="C39">
        <v>2</v>
      </c>
      <c r="D39">
        <v>2000</v>
      </c>
    </row>
    <row r="40" spans="1:4" x14ac:dyDescent="0.25">
      <c r="A40">
        <v>148</v>
      </c>
      <c r="B40">
        <v>39</v>
      </c>
      <c r="C40">
        <v>2</v>
      </c>
      <c r="D40">
        <v>1000</v>
      </c>
    </row>
    <row r="41" spans="1:4" x14ac:dyDescent="0.25">
      <c r="A41">
        <v>150</v>
      </c>
      <c r="B41">
        <v>40</v>
      </c>
      <c r="C41">
        <v>1</v>
      </c>
      <c r="D41">
        <v>2000</v>
      </c>
    </row>
    <row r="42" spans="1:4" x14ac:dyDescent="0.25">
      <c r="A42">
        <v>151</v>
      </c>
      <c r="B42">
        <v>41</v>
      </c>
      <c r="C42">
        <v>1</v>
      </c>
      <c r="D42">
        <v>1500</v>
      </c>
    </row>
    <row r="43" spans="1:4" x14ac:dyDescent="0.25">
      <c r="A43">
        <v>152</v>
      </c>
      <c r="B43">
        <v>42</v>
      </c>
      <c r="C43">
        <v>1</v>
      </c>
      <c r="D43">
        <v>1500</v>
      </c>
    </row>
    <row r="44" spans="1:4" x14ac:dyDescent="0.25">
      <c r="A44">
        <v>153</v>
      </c>
      <c r="B44">
        <v>43</v>
      </c>
      <c r="C44">
        <v>1</v>
      </c>
      <c r="D44">
        <v>1500</v>
      </c>
    </row>
    <row r="45" spans="1:4" x14ac:dyDescent="0.25">
      <c r="A45">
        <v>154</v>
      </c>
      <c r="B45">
        <v>44</v>
      </c>
      <c r="C45">
        <v>1</v>
      </c>
      <c r="D45">
        <v>1500</v>
      </c>
    </row>
    <row r="46" spans="1:4" x14ac:dyDescent="0.25">
      <c r="A46">
        <v>155</v>
      </c>
      <c r="B46">
        <v>45</v>
      </c>
      <c r="C46">
        <v>1</v>
      </c>
      <c r="D46">
        <v>2500</v>
      </c>
    </row>
    <row r="47" spans="1:4" x14ac:dyDescent="0.25">
      <c r="A47">
        <v>156</v>
      </c>
      <c r="B47">
        <v>46</v>
      </c>
      <c r="C47">
        <v>1</v>
      </c>
      <c r="D47">
        <v>3000</v>
      </c>
    </row>
    <row r="48" spans="1:4" x14ac:dyDescent="0.25">
      <c r="A48">
        <v>157</v>
      </c>
      <c r="B48">
        <v>47</v>
      </c>
      <c r="C48">
        <v>2</v>
      </c>
      <c r="D48">
        <v>18000</v>
      </c>
    </row>
    <row r="49" spans="1:4" x14ac:dyDescent="0.25">
      <c r="A49">
        <v>158</v>
      </c>
      <c r="B49">
        <v>48</v>
      </c>
      <c r="C49">
        <v>1</v>
      </c>
      <c r="D49">
        <v>2000</v>
      </c>
    </row>
    <row r="50" spans="1:4" x14ac:dyDescent="0.25">
      <c r="A50">
        <v>159</v>
      </c>
      <c r="B50">
        <v>49</v>
      </c>
      <c r="C50">
        <v>1</v>
      </c>
      <c r="D50">
        <v>1000</v>
      </c>
    </row>
    <row r="51" spans="1:4" x14ac:dyDescent="0.25">
      <c r="A51">
        <v>160</v>
      </c>
      <c r="B51">
        <v>50</v>
      </c>
      <c r="C51">
        <v>1</v>
      </c>
      <c r="D51">
        <v>1000</v>
      </c>
    </row>
    <row r="52" spans="1:4" x14ac:dyDescent="0.25">
      <c r="A52">
        <v>160</v>
      </c>
      <c r="B52">
        <v>51</v>
      </c>
      <c r="C52">
        <v>1</v>
      </c>
      <c r="D52">
        <v>1000</v>
      </c>
    </row>
    <row r="53" spans="1:4" x14ac:dyDescent="0.25">
      <c r="A53">
        <v>162</v>
      </c>
      <c r="B53">
        <v>52</v>
      </c>
      <c r="C53">
        <v>1</v>
      </c>
      <c r="D53">
        <v>1000</v>
      </c>
    </row>
    <row r="54" spans="1:4" x14ac:dyDescent="0.25">
      <c r="A54">
        <v>163</v>
      </c>
      <c r="B54">
        <v>53</v>
      </c>
      <c r="C54">
        <v>1</v>
      </c>
      <c r="D54">
        <v>1500</v>
      </c>
    </row>
    <row r="55" spans="1:4" x14ac:dyDescent="0.25">
      <c r="A55">
        <v>164</v>
      </c>
      <c r="B55">
        <v>54</v>
      </c>
      <c r="C55">
        <v>1</v>
      </c>
      <c r="D55">
        <v>1500</v>
      </c>
    </row>
    <row r="56" spans="1:4" x14ac:dyDescent="0.25">
      <c r="A56">
        <v>165</v>
      </c>
      <c r="B56">
        <v>55</v>
      </c>
      <c r="C56">
        <v>1</v>
      </c>
      <c r="D56">
        <v>1200</v>
      </c>
    </row>
    <row r="57" spans="1:4" x14ac:dyDescent="0.25">
      <c r="A57">
        <v>166</v>
      </c>
      <c r="B57">
        <v>56</v>
      </c>
      <c r="C57">
        <v>1</v>
      </c>
      <c r="D57">
        <v>1500</v>
      </c>
    </row>
    <row r="58" spans="1:4" x14ac:dyDescent="0.25">
      <c r="A58">
        <v>167</v>
      </c>
      <c r="B58">
        <v>57</v>
      </c>
      <c r="C58">
        <v>3</v>
      </c>
      <c r="D58">
        <v>25000</v>
      </c>
    </row>
    <row r="59" spans="1:4" x14ac:dyDescent="0.25">
      <c r="A59">
        <v>167</v>
      </c>
      <c r="B59">
        <v>58</v>
      </c>
      <c r="C59">
        <v>3</v>
      </c>
      <c r="D59">
        <v>8000</v>
      </c>
    </row>
    <row r="60" spans="1:4" x14ac:dyDescent="0.25">
      <c r="A60">
        <v>167</v>
      </c>
      <c r="B60">
        <v>59</v>
      </c>
      <c r="C60">
        <v>3</v>
      </c>
      <c r="D60">
        <v>35000</v>
      </c>
    </row>
    <row r="61" spans="1:4" x14ac:dyDescent="0.25">
      <c r="A61">
        <v>167</v>
      </c>
      <c r="B61">
        <v>60</v>
      </c>
      <c r="C61">
        <v>3</v>
      </c>
      <c r="D61">
        <v>2000</v>
      </c>
    </row>
    <row r="62" spans="1:4" x14ac:dyDescent="0.25">
      <c r="A62">
        <v>167</v>
      </c>
      <c r="B62">
        <v>61</v>
      </c>
      <c r="C62">
        <v>3</v>
      </c>
      <c r="D62">
        <v>3497</v>
      </c>
    </row>
  </sheetData>
  <hyperlinks>
    <hyperlink ref="M1" r:id="rId2" xr:uid="{97AE943F-8C17-4D0F-9556-B3A6A3282429}"/>
  </hyperlink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Pivot 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Jean-Eric Pelouas</cp:lastModifiedBy>
  <dcterms:created xsi:type="dcterms:W3CDTF">2019-06-06T15:20:03Z</dcterms:created>
  <dcterms:modified xsi:type="dcterms:W3CDTF">2019-06-06T16:11:01Z</dcterms:modified>
</cp:coreProperties>
</file>