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Calculs" sheetId="1" r:id="rId1"/>
    <sheet name="R7" sheetId="2" r:id="rId2"/>
    <sheet name="Données" sheetId="4" r:id="rId3"/>
    <sheet name="Formules" sheetId="6" r:id="rId4"/>
  </sheets>
  <definedNames>
    <definedName name="Listpdt1">Tabpoid[Produit]</definedName>
    <definedName name="Listpdt2">Tabpdt[[#All],[Produit]]</definedName>
    <definedName name="Listpdt3">Données!$A$17:$A$24</definedName>
    <definedName name="PCF_PI">Tabpdt[[#All],[Produit]]</definedName>
  </definedNames>
  <calcPr calcId="162913"/>
  <fileRecoveryPr autoRecover="0"/>
</workbook>
</file>

<file path=xl/calcChain.xml><?xml version="1.0" encoding="utf-8"?>
<calcChain xmlns="http://schemas.openxmlformats.org/spreadsheetml/2006/main">
  <c r="B28" i="1" l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C20" i="1"/>
  <c r="C21" i="1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O24" i="2"/>
  <c r="C91" i="1" l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D21" i="1"/>
  <c r="C92" i="1" l="1"/>
  <c r="D20" i="1"/>
  <c r="D24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C69" i="1" l="1"/>
  <c r="D22" i="1"/>
  <c r="D25" i="1" s="1"/>
  <c r="C28" i="1" l="1"/>
  <c r="C32" i="1"/>
  <c r="C36" i="1"/>
  <c r="C40" i="1"/>
  <c r="C44" i="1"/>
  <c r="C29" i="1"/>
  <c r="C33" i="1"/>
  <c r="C37" i="1"/>
  <c r="C41" i="1"/>
  <c r="C45" i="1"/>
  <c r="C30" i="1"/>
  <c r="C34" i="1"/>
  <c r="C38" i="1"/>
  <c r="C42" i="1"/>
  <c r="C31" i="1"/>
  <c r="C35" i="1"/>
  <c r="C39" i="1"/>
  <c r="C43" i="1"/>
  <c r="C46" i="1" l="1"/>
</calcChain>
</file>

<file path=xl/sharedStrings.xml><?xml version="1.0" encoding="utf-8"?>
<sst xmlns="http://schemas.openxmlformats.org/spreadsheetml/2006/main" count="170" uniqueCount="80">
  <si>
    <t>Poids des différents pdts en Boulangerie</t>
  </si>
  <si>
    <t>Produit</t>
  </si>
  <si>
    <t>Pd Cuit (g)</t>
  </si>
  <si>
    <t>Pâton (Cru) (g)</t>
  </si>
  <si>
    <t>%</t>
  </si>
  <si>
    <t>MF</t>
  </si>
  <si>
    <t>L (cm)</t>
  </si>
  <si>
    <t>Coupe</t>
  </si>
  <si>
    <t>Pain</t>
  </si>
  <si>
    <t>Longue</t>
  </si>
  <si>
    <t>55 – 60</t>
  </si>
  <si>
    <t>Baguette</t>
  </si>
  <si>
    <t>50 – 55</t>
  </si>
  <si>
    <t>Bâtard</t>
  </si>
  <si>
    <t>ronde</t>
  </si>
  <si>
    <t>23 – 28</t>
  </si>
  <si>
    <t>½ Baguette</t>
  </si>
  <si>
    <t>Ficelle</t>
  </si>
  <si>
    <t>Longue et non serrée</t>
  </si>
  <si>
    <t>Petit pain</t>
  </si>
  <si>
    <t>Pain Polka</t>
  </si>
  <si>
    <t>2x5</t>
  </si>
  <si>
    <t>Pain saucisson</t>
  </si>
  <si>
    <t>Epi</t>
  </si>
  <si>
    <t>Pistolet</t>
  </si>
  <si>
    <t>Volcan</t>
  </si>
  <si>
    <t>Tabatière</t>
  </si>
  <si>
    <t>Qté</t>
  </si>
  <si>
    <t>P (cr)</t>
  </si>
  <si>
    <t>TOTAL (g)</t>
  </si>
  <si>
    <t>Total</t>
  </si>
  <si>
    <t>Ingrédients</t>
  </si>
  <si>
    <t>MTB</t>
  </si>
  <si>
    <t>Réduction du pd (g)</t>
  </si>
  <si>
    <t>Coeff :</t>
  </si>
  <si>
    <t>Poid (cr)</t>
  </si>
  <si>
    <t>Qté/1kg</t>
  </si>
  <si>
    <t>Qté totale</t>
  </si>
  <si>
    <t>Ingédients</t>
  </si>
  <si>
    <t>Fabrication :</t>
  </si>
  <si>
    <t>Masse totale de base :</t>
  </si>
  <si>
    <t>Poids Total de Base de réf. Ou Nbre de pièces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</si>
  <si>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</si>
  <si>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</si>
  <si>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</si>
  <si>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</si>
  <si>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</si>
  <si>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</si>
  <si>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</si>
  <si>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</si>
  <si>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</si>
  <si>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</si>
  <si>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</si>
  <si>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</si>
  <si>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</si>
  <si>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</si>
  <si>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</si>
  <si>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</si>
  <si>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</si>
  <si>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</si>
  <si>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</si>
  <si>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</si>
  <si>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</si>
  <si>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</si>
  <si>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</si>
  <si>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</si>
  <si>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</si>
  <si>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</si>
  <si>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</si>
  <si>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</si>
  <si>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</si>
  <si>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</si>
  <si>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</si>
  <si>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</si>
  <si>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I1</t>
  </si>
  <si>
    <t>I2</t>
  </si>
  <si>
    <t>I3</t>
  </si>
  <si>
    <t>I4</t>
  </si>
  <si>
    <t>I5</t>
  </si>
  <si>
    <t>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</si>
</sst>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2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4586"/>
      <name val="Arial"/>
      <family val="2"/>
    </font>
    <font>
      <b/>
      <sz val="11"/>
      <color theme="1"/>
      <name val="Arial"/>
      <family val="2"/>
    </font>
    <font>
      <b/>
      <sz val="11"/>
      <color theme="4" tint="-0.249977111117893"/>
      <name val="Arial"/>
      <family val="2"/>
    </font>
    <font>
      <sz val="11"/>
      <color theme="8" tint="-0.249977111117893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420E"/>
      <name val="Arial"/>
      <family val="2"/>
    </font>
    <font>
      <b/>
      <sz val="10"/>
      <color rgb="FF004586"/>
      <name val="Arial"/>
      <family val="2"/>
    </font>
    <font>
      <b/>
      <sz val="10"/>
      <color theme="0"/>
      <name val="Arial"/>
      <family val="2"/>
    </font>
    <font>
      <b/>
      <sz val="10"/>
      <color theme="9"/>
      <name val="Arial"/>
      <family val="2"/>
    </font>
    <font>
      <sz val="10"/>
      <color theme="8" tint="-0.249977111117893"/>
      <name val="Arial"/>
      <family val="2"/>
    </font>
    <font>
      <b/>
      <sz val="10"/>
      <color theme="5"/>
      <name val="Arial"/>
      <family val="2"/>
    </font>
    <font>
      <sz val="10"/>
      <color theme="5"/>
      <name val="Arial"/>
      <family val="2"/>
    </font>
    <font>
      <b/>
      <sz val="10"/>
      <color theme="8" tint="-0.249977111117893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color theme="7" tint="-0.249977111117893"/>
      <name val="Arial"/>
      <family val="2"/>
    </font>
    <font>
      <sz val="11"/>
      <color rgb="FFFF0000"/>
      <name val="Arial"/>
      <family val="2"/>
    </font>
    <font>
      <sz val="11"/>
      <color theme="9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justify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6" xfId="0" applyBorder="1" applyAlignment="1">
      <alignment horizontal="justify"/>
    </xf>
    <xf numFmtId="0" fontId="0" fillId="0" borderId="6" xfId="0" applyBorder="1"/>
    <xf numFmtId="0" fontId="9" fillId="0" borderId="13" xfId="0" applyFont="1" applyBorder="1"/>
    <xf numFmtId="0" fontId="10" fillId="0" borderId="0" xfId="0" applyFont="1"/>
    <xf numFmtId="0" fontId="7" fillId="0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0" xfId="0" applyFont="1" applyBorder="1" applyAlignment="1">
      <alignment horizontal="justify"/>
    </xf>
    <xf numFmtId="0" fontId="7" fillId="0" borderId="0" xfId="0" applyFont="1" applyBorder="1"/>
    <xf numFmtId="0" fontId="11" fillId="0" borderId="0" xfId="0" applyFont="1" applyBorder="1"/>
    <xf numFmtId="0" fontId="12" fillId="0" borderId="0" xfId="0" applyFont="1"/>
    <xf numFmtId="0" fontId="7" fillId="0" borderId="0" xfId="0" applyFont="1" applyAlignment="1">
      <alignment horizontal="right"/>
    </xf>
    <xf numFmtId="0" fontId="7" fillId="0" borderId="4" xfId="0" applyFont="1" applyBorder="1"/>
    <xf numFmtId="0" fontId="7" fillId="0" borderId="17" xfId="0" applyFont="1" applyBorder="1"/>
    <xf numFmtId="1" fontId="7" fillId="0" borderId="14" xfId="0" applyNumberFormat="1" applyFont="1" applyBorder="1"/>
    <xf numFmtId="1" fontId="7" fillId="0" borderId="18" xfId="0" applyNumberFormat="1" applyFont="1" applyBorder="1"/>
    <xf numFmtId="0" fontId="7" fillId="7" borderId="10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1" fontId="9" fillId="0" borderId="0" xfId="0" applyNumberFormat="1" applyFont="1" applyAlignment="1">
      <alignment horizontal="right"/>
    </xf>
    <xf numFmtId="0" fontId="8" fillId="9" borderId="0" xfId="0" applyFont="1" applyFill="1" applyBorder="1" applyAlignment="1">
      <alignment horizontal="center"/>
    </xf>
    <xf numFmtId="0" fontId="9" fillId="6" borderId="12" xfId="0" applyFont="1" applyFill="1" applyBorder="1"/>
    <xf numFmtId="0" fontId="7" fillId="6" borderId="15" xfId="0" applyFont="1" applyFill="1" applyBorder="1"/>
    <xf numFmtId="0" fontId="7" fillId="6" borderId="16" xfId="0" applyFont="1" applyFill="1" applyBorder="1"/>
    <xf numFmtId="0" fontId="9" fillId="0" borderId="4" xfId="0" applyFont="1" applyBorder="1" applyAlignment="1">
      <alignment wrapText="1"/>
    </xf>
    <xf numFmtId="0" fontId="13" fillId="3" borderId="3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7" fillId="0" borderId="4" xfId="0" applyFont="1" applyBorder="1"/>
    <xf numFmtId="0" fontId="16" fillId="0" borderId="2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" fontId="14" fillId="0" borderId="22" xfId="0" applyNumberFormat="1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1" fontId="16" fillId="0" borderId="22" xfId="0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5" fillId="0" borderId="0" xfId="0" applyFont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/>
    </xf>
    <xf numFmtId="0" fontId="9" fillId="0" borderId="7" xfId="0" applyFont="1" applyBorder="1" applyAlignment="1">
      <alignment horizontal="center"/>
    </xf>
    <xf numFmtId="0" fontId="9" fillId="0" borderId="7" xfId="0" applyFont="1" applyBorder="1"/>
    <xf numFmtId="0" fontId="13" fillId="2" borderId="3" xfId="0" applyFont="1" applyFill="1" applyBorder="1" applyAlignment="1"/>
    <xf numFmtId="0" fontId="13" fillId="4" borderId="1" xfId="0" applyFont="1" applyFill="1" applyBorder="1" applyAlignment="1">
      <alignment horizontal="left"/>
    </xf>
    <xf numFmtId="0" fontId="7" fillId="0" borderId="11" xfId="0" applyFont="1" applyBorder="1"/>
    <xf numFmtId="0" fontId="7" fillId="0" borderId="20" xfId="0" applyFont="1" applyBorder="1"/>
    <xf numFmtId="0" fontId="21" fillId="5" borderId="0" xfId="0" quotePrefix="1" applyFont="1" applyFill="1" applyBorder="1" applyAlignment="1">
      <alignment horizontal="left"/>
    </xf>
    <xf numFmtId="1" fontId="19" fillId="5" borderId="0" xfId="0" applyNumberFormat="1" applyFont="1" applyFill="1" applyBorder="1" applyAlignment="1">
      <alignment horizontal="left"/>
    </xf>
    <xf numFmtId="0" fontId="8" fillId="8" borderId="0" xfId="0" applyFont="1" applyFill="1" applyBorder="1" applyAlignment="1">
      <alignment horizontal="center"/>
    </xf>
    <xf numFmtId="0" fontId="20" fillId="0" borderId="0" xfId="0" applyFont="1" applyBorder="1" applyAlignment="1"/>
    <xf numFmtId="0" fontId="8" fillId="0" borderId="0" xfId="0" applyFont="1" applyBorder="1" applyAlignment="1"/>
    <xf numFmtId="0" fontId="13" fillId="10" borderId="19" xfId="0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13" fillId="10" borderId="9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9" fillId="5" borderId="0" xfId="0" applyFont="1" applyFill="1" applyBorder="1" applyAlignment="1">
      <alignment horizontal="right"/>
    </xf>
    <xf numFmtId="0" fontId="21" fillId="5" borderId="0" xfId="0" applyFont="1" applyFill="1" applyBorder="1" applyAlignment="1">
      <alignment horizontal="right"/>
    </xf>
    <xf numFmtId="0" fontId="8" fillId="4" borderId="0" xfId="0" applyFont="1" applyFill="1" applyBorder="1" applyAlignment="1">
      <alignment horizontal="center"/>
    </xf>
    <xf numFmtId="0" fontId="22" fillId="0" borderId="0" xfId="0" applyFont="1"/>
    <xf numFmtId="0" fontId="23" fillId="0" borderId="0" xfId="0" applyFo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84"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justify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249977111117893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9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bottom" textRotation="0" wrapText="0" indent="0" justifyLastLine="0" shrinkToFit="0" readingOrder="0"/>
      <border outline="0">
        <right style="thin">
          <color rgb="FF000000"/>
        </right>
      </border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</dxf>
  </dxfs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2" name="Tabl2" displayName="Tabl2" ref="A27:C46" totalsRowCount="1" headerRowDxfId="83" dataDxfId="81" headerRowBorderDxfId="82" tableBorderDxfId="80" totalsRowBorderDxfId="79">
  <autoFilter ref="A27:C45"/>
  <tableColumns count="3">
    <tableColumn id="1" name="Ingédients" totalsRowLabel="Total" dataDxfId="78" totalsRowDxfId="77"/>
    <tableColumn id="2" name="Qté/1kg" dataDxfId="76" totalsRowDxfId="75">
      <calculatedColumnFormula>IFERROR(INDEX(TabIngrédients[],MATCH(Tabl2[[#This Row],[Ingédients]],TabIngrédients[Ingrédients],0),MATCH(Calculs!$A$24,TabIngrédients[#Headers],0)),0)</calculatedColumnFormula>
    </tableColumn>
    <tableColumn id="3" name="Qté totale" totalsRowFunction="sum" dataDxfId="74" totalsRowDxfId="73">
      <calculatedColumnFormula>B28*$D$25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poid2" displayName="Tabpoid2" ref="A19:D22" totalsRowCount="1" headerRowDxfId="72" dataDxfId="70" totalsRowDxfId="68" headerRowBorderDxfId="71" tableBorderDxfId="69" totalsRowBorderDxfId="67">
  <tableColumns count="4">
    <tableColumn id="1" name="Qté" totalsRowLabel="Total" dataDxfId="66" totalsRowDxfId="65"/>
    <tableColumn id="2" name="Produit" dataDxfId="64" totalsRowDxfId="63"/>
    <tableColumn id="3" name="P (cr)" dataDxfId="62" totalsRowDxfId="61">
      <calculatedColumnFormula>VLOOKUP(Tabpoid2[Produit],Tabpoid[],2,FALSE)</calculatedColumnFormula>
    </tableColumn>
    <tableColumn id="4" name="TOTAL (g)" totalsRowFunction="sum" dataDxfId="60" totalsRowDxfId="59">
      <calculatedColumnFormula>A20*C20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6" name="Tabl3" displayName="Tabl3" ref="A50:C69" totalsRowCount="1" headerRowDxfId="58" dataDxfId="56" headerRowBorderDxfId="57" tableBorderDxfId="55" totalsRowBorderDxfId="54">
  <autoFilter ref="A50:C68"/>
  <tableColumns count="3">
    <tableColumn id="1" name="Ingédients" totalsRowLabel="Total" dataDxfId="53" totalsRowDxfId="52"/>
    <tableColumn id="2" name="Qté/1kg" dataDxfId="51" totalsRowDxfId="50">
      <calculatedColumnFormula>IFERROR(INDEX(TabIngrédients[],MATCH(Tabl3[[#This Row],[Ingédients]],TabIngrédients[Ingrédients],0),MATCH(Calculs!$A$49,TabIngrédients[#Headers],0)),0)</calculatedColumnFormula>
    </tableColumn>
    <tableColumn id="3" name="Qté totale" totalsRowFunction="sum" dataDxfId="49" totalsRowDxfId="48">
      <calculatedColumnFormula>B51*$C$49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4" displayName="Tabl4" ref="A73:C92" totalsRowCount="1" headerRowDxfId="47" dataDxfId="45" headerRowBorderDxfId="46" tableBorderDxfId="44" totalsRowBorderDxfId="43">
  <autoFilter ref="A73:C91"/>
  <tableColumns count="3">
    <tableColumn id="1" name="Ingédients" totalsRowLabel="Total" dataDxfId="42" totalsRowDxfId="41"/>
    <tableColumn id="2" name="Qté/1kg" dataDxfId="40" totalsRowDxfId="39">
      <calculatedColumnFormula>IFERROR(INDEX(TabIngrédients[],MATCH(Tabl4[[#This Row],[Ingédients]],TabIngrédients[Ingrédients],0),MATCH(Calculs!$A$72,TabIngrédients[#Headers],0)),0)</calculatedColumnFormula>
    </tableColumn>
    <tableColumn id="3" name="Qté totale" totalsRowFunction="sum" dataDxfId="38" totalsRowDxfId="37">
      <calculatedColumnFormula>B74*$C$49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Ingrédients" displayName="TabIngrédients" ref="A5:O24" totalsRowCount="1" headerRowDxfId="36" dataDxfId="34" headerRowBorderDxfId="35" tableBorderDxfId="33">
  <autoFilter ref="A5:O23"/>
  <tableColumns count="15">
    <tableColumn id="1" name="Ingrédients" totalsRowLabel="Total" dataDxfId="32" totalsRowDxfId="31"/>
    <tableColumn id="2" name="P1" totalsRowFunction="sum" dataDxfId="30" totalsRowDxfId="29"/>
    <tableColumn id="3" name="P2" totalsRowFunction="sum" dataDxfId="28" totalsRowDxfId="27"/>
    <tableColumn id="4" name="P3" totalsRowFunction="sum" dataDxfId="26" totalsRowDxfId="25"/>
    <tableColumn id="5" name="P4" totalsRowFunction="sum" dataDxfId="24" totalsRowDxfId="23"/>
    <tableColumn id="13" name="P5" totalsRowFunction="stdDev" dataDxfId="22" totalsRowDxfId="21"/>
    <tableColumn id="15" name="P6" totalsRowFunction="sum" dataDxfId="20" totalsRowDxfId="19"/>
    <tableColumn id="6" name="P7" totalsRowFunction="sum" dataDxfId="18" totalsRowDxfId="17"/>
    <tableColumn id="7" name="P8" totalsRowFunction="sum" dataDxfId="16" totalsRowDxfId="15"/>
    <tableColumn id="8" name="P9" totalsRowFunction="sum" dataDxfId="14" totalsRowDxfId="13"/>
    <tableColumn id="14" name="P10" totalsRowFunction="sum" dataDxfId="12" totalsRowDxfId="11"/>
    <tableColumn id="9" name="P11" totalsRowFunction="sum" dataDxfId="10" totalsRowDxfId="9"/>
    <tableColumn id="10" name="P12" totalsRowFunction="sum" dataDxfId="8" totalsRowDxfId="7"/>
    <tableColumn id="11" name="P13" totalsRowFunction="stdDev" dataDxfId="6" totalsRowDxfId="5"/>
    <tableColumn id="12" name="P14" totalsRowFunction="sum" dataDxfId="4" totalsRowDxfId="3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3" name="Tabpoid" displayName="Tabpoid" ref="A2:B8" totalsRowShown="0" tableBorderDxfId="2">
  <autoFilter ref="A2:B8"/>
  <tableColumns count="2">
    <tableColumn id="1" name="Produit" dataDxfId="1"/>
    <tableColumn id="2" name="Poid (cr)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pdt" displayName="Tabpdt" ref="A10:B24" totalsRowShown="0">
  <autoFilter ref="A10:B24"/>
  <tableColumns count="2">
    <tableColumn id="1" name="Produit"/>
    <tableColumn id="2" name="MT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2"/>
  <sheetViews>
    <sheetView tabSelected="1" topLeftCell="A18" workbookViewId="0">
      <selection activeCell="C40" sqref="C40"/>
    </sheetView>
  </sheetViews>
  <sheetFormatPr baseColWidth="10" defaultColWidth="11.75" defaultRowHeight="14.25" x14ac:dyDescent="0.2"/>
  <cols>
    <col min="1" max="1" width="13" customWidth="1"/>
    <col min="2" max="4" width="8.875" customWidth="1"/>
    <col min="5" max="5" width="10.75" customWidth="1"/>
    <col min="6" max="6" width="19" customWidth="1"/>
    <col min="7" max="8" width="10.75" style="1" customWidth="1"/>
    <col min="9" max="9" width="10.75" customWidth="1"/>
  </cols>
  <sheetData>
    <row r="1" spans="1:8" hidden="1" x14ac:dyDescent="0.2"/>
    <row r="2" spans="1:8" ht="15" hidden="1" x14ac:dyDescent="0.25">
      <c r="A2" s="9" t="s">
        <v>0</v>
      </c>
    </row>
    <row r="3" spans="1:8" hidden="1" x14ac:dyDescent="0.2"/>
    <row r="4" spans="1:8" ht="15" hidden="1" x14ac:dyDescent="0.25">
      <c r="A4" s="3" t="s">
        <v>1</v>
      </c>
      <c r="B4" s="3" t="s">
        <v>2</v>
      </c>
      <c r="C4" s="3" t="s">
        <v>3</v>
      </c>
      <c r="D4" s="3" t="s">
        <v>33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8" hidden="1" x14ac:dyDescent="0.2">
      <c r="A5" s="4" t="s">
        <v>8</v>
      </c>
      <c r="B5" s="6">
        <v>400</v>
      </c>
      <c r="C5" s="6">
        <v>550</v>
      </c>
      <c r="D5" s="6">
        <f t="shared" ref="D5:D16" si="0">C5-B5</f>
        <v>150</v>
      </c>
      <c r="E5" s="5">
        <f t="shared" ref="E5:E16" si="1">(D5/C5)</f>
        <v>0.27272727272727271</v>
      </c>
      <c r="F5" s="4" t="s">
        <v>9</v>
      </c>
      <c r="G5" s="6" t="s">
        <v>10</v>
      </c>
      <c r="H5" s="6">
        <v>5</v>
      </c>
    </row>
    <row r="6" spans="1:8" hidden="1" x14ac:dyDescent="0.2">
      <c r="A6" s="4" t="s">
        <v>11</v>
      </c>
      <c r="B6" s="6">
        <v>250</v>
      </c>
      <c r="C6" s="6">
        <v>350</v>
      </c>
      <c r="D6" s="6">
        <f t="shared" si="0"/>
        <v>100</v>
      </c>
      <c r="E6" s="5">
        <f t="shared" si="1"/>
        <v>0.2857142857142857</v>
      </c>
      <c r="F6" s="4" t="s">
        <v>9</v>
      </c>
      <c r="G6" s="6" t="s">
        <v>12</v>
      </c>
      <c r="H6" s="6">
        <v>5</v>
      </c>
    </row>
    <row r="7" spans="1:8" hidden="1" x14ac:dyDescent="0.2">
      <c r="A7" s="4" t="s">
        <v>13</v>
      </c>
      <c r="B7" s="6">
        <v>250</v>
      </c>
      <c r="C7" s="6">
        <v>330</v>
      </c>
      <c r="D7" s="6">
        <f t="shared" si="0"/>
        <v>80</v>
      </c>
      <c r="E7" s="5">
        <f t="shared" si="1"/>
        <v>0.24242424242424243</v>
      </c>
      <c r="F7" s="4" t="s">
        <v>14</v>
      </c>
      <c r="G7" s="6" t="s">
        <v>15</v>
      </c>
      <c r="H7" s="6">
        <v>2</v>
      </c>
    </row>
    <row r="8" spans="1:8" hidden="1" x14ac:dyDescent="0.2">
      <c r="A8" s="4" t="s">
        <v>16</v>
      </c>
      <c r="B8" s="6">
        <v>125</v>
      </c>
      <c r="C8" s="6">
        <v>180</v>
      </c>
      <c r="D8" s="6">
        <f t="shared" si="0"/>
        <v>55</v>
      </c>
      <c r="E8" s="5">
        <f t="shared" si="1"/>
        <v>0.30555555555555558</v>
      </c>
      <c r="F8" s="4" t="s">
        <v>9</v>
      </c>
      <c r="G8" s="6">
        <v>25</v>
      </c>
      <c r="H8" s="6">
        <v>3</v>
      </c>
    </row>
    <row r="9" spans="1:8" hidden="1" x14ac:dyDescent="0.2">
      <c r="A9" s="4" t="s">
        <v>17</v>
      </c>
      <c r="B9" s="6">
        <v>100</v>
      </c>
      <c r="C9" s="6">
        <v>150</v>
      </c>
      <c r="D9" s="6">
        <f t="shared" si="0"/>
        <v>50</v>
      </c>
      <c r="E9" s="5">
        <f t="shared" si="1"/>
        <v>0.33333333333333331</v>
      </c>
      <c r="F9" s="4" t="s">
        <v>18</v>
      </c>
      <c r="G9" s="6">
        <v>40</v>
      </c>
      <c r="H9" s="6">
        <v>6</v>
      </c>
    </row>
    <row r="10" spans="1:8" hidden="1" x14ac:dyDescent="0.2">
      <c r="A10" s="4" t="s">
        <v>19</v>
      </c>
      <c r="B10" s="6">
        <v>60</v>
      </c>
      <c r="C10" s="6">
        <v>80</v>
      </c>
      <c r="D10" s="6">
        <f t="shared" si="0"/>
        <v>20</v>
      </c>
      <c r="E10" s="5">
        <f t="shared" si="1"/>
        <v>0.25</v>
      </c>
      <c r="F10" s="4"/>
      <c r="G10" s="6">
        <v>12</v>
      </c>
      <c r="H10" s="6">
        <v>1</v>
      </c>
    </row>
    <row r="11" spans="1:8" hidden="1" x14ac:dyDescent="0.2">
      <c r="A11" s="4" t="s">
        <v>20</v>
      </c>
      <c r="B11" s="6"/>
      <c r="C11" s="6">
        <v>550</v>
      </c>
      <c r="D11" s="6">
        <f t="shared" si="0"/>
        <v>550</v>
      </c>
      <c r="E11" s="5">
        <f t="shared" si="1"/>
        <v>1</v>
      </c>
      <c r="F11" s="4"/>
      <c r="G11" s="6">
        <v>40</v>
      </c>
      <c r="H11" s="6" t="s">
        <v>21</v>
      </c>
    </row>
    <row r="12" spans="1:8" hidden="1" x14ac:dyDescent="0.2">
      <c r="A12" s="4" t="s">
        <v>22</v>
      </c>
      <c r="B12" s="6"/>
      <c r="C12" s="6">
        <v>550</v>
      </c>
      <c r="D12" s="6">
        <f t="shared" si="0"/>
        <v>550</v>
      </c>
      <c r="E12" s="5">
        <f t="shared" si="1"/>
        <v>1</v>
      </c>
      <c r="F12" s="4"/>
      <c r="G12" s="6">
        <v>40</v>
      </c>
      <c r="H12" s="6">
        <v>15</v>
      </c>
    </row>
    <row r="13" spans="1:8" hidden="1" x14ac:dyDescent="0.2">
      <c r="A13" s="4" t="s">
        <v>23</v>
      </c>
      <c r="B13" s="6">
        <v>250</v>
      </c>
      <c r="C13" s="6">
        <v>350</v>
      </c>
      <c r="D13" s="6">
        <f t="shared" si="0"/>
        <v>100</v>
      </c>
      <c r="E13" s="5">
        <f t="shared" si="1"/>
        <v>0.2857142857142857</v>
      </c>
      <c r="F13" s="4"/>
      <c r="G13" s="6">
        <v>45</v>
      </c>
      <c r="H13" s="6">
        <v>6</v>
      </c>
    </row>
    <row r="14" spans="1:8" hidden="1" x14ac:dyDescent="0.2">
      <c r="A14" s="4" t="s">
        <v>24</v>
      </c>
      <c r="B14" s="6">
        <v>60</v>
      </c>
      <c r="C14" s="6">
        <v>80</v>
      </c>
      <c r="D14" s="6">
        <f t="shared" si="0"/>
        <v>20</v>
      </c>
      <c r="E14" s="5">
        <f t="shared" si="1"/>
        <v>0.25</v>
      </c>
      <c r="F14" s="4"/>
      <c r="G14" s="6"/>
      <c r="H14" s="6"/>
    </row>
    <row r="15" spans="1:8" hidden="1" x14ac:dyDescent="0.2">
      <c r="A15" s="4" t="s">
        <v>25</v>
      </c>
      <c r="B15" s="6">
        <v>60</v>
      </c>
      <c r="C15" s="6">
        <v>80</v>
      </c>
      <c r="D15" s="6">
        <f t="shared" si="0"/>
        <v>20</v>
      </c>
      <c r="E15" s="5">
        <f t="shared" si="1"/>
        <v>0.25</v>
      </c>
      <c r="F15" s="4"/>
      <c r="G15" s="6"/>
      <c r="H15" s="6"/>
    </row>
    <row r="16" spans="1:8" hidden="1" x14ac:dyDescent="0.2">
      <c r="A16" s="4" t="s">
        <v>26</v>
      </c>
      <c r="B16" s="6">
        <v>60</v>
      </c>
      <c r="C16" s="6">
        <v>80</v>
      </c>
      <c r="D16" s="6">
        <f t="shared" si="0"/>
        <v>20</v>
      </c>
      <c r="E16" s="5">
        <f t="shared" si="1"/>
        <v>0.25</v>
      </c>
      <c r="F16" s="4"/>
      <c r="G16" s="6"/>
      <c r="H16" s="6"/>
    </row>
    <row r="17" spans="1:8" hidden="1" x14ac:dyDescent="0.2"/>
    <row r="18" spans="1:8" x14ac:dyDescent="0.2">
      <c r="A18" s="15"/>
      <c r="B18" s="11"/>
      <c r="C18" s="11"/>
      <c r="D18" s="11"/>
      <c r="E18" s="11"/>
    </row>
    <row r="19" spans="1:8" x14ac:dyDescent="0.2">
      <c r="A19" s="78" t="s">
        <v>27</v>
      </c>
      <c r="B19" s="79" t="s">
        <v>1</v>
      </c>
      <c r="C19" s="79" t="s">
        <v>28</v>
      </c>
      <c r="D19" s="80" t="s">
        <v>29</v>
      </c>
      <c r="E19" s="11"/>
      <c r="F19" s="1"/>
      <c r="H19"/>
    </row>
    <row r="20" spans="1:8" x14ac:dyDescent="0.2">
      <c r="A20" s="28">
        <v>2</v>
      </c>
      <c r="B20" s="29" t="s">
        <v>74</v>
      </c>
      <c r="C20" s="29">
        <f>VLOOKUP(Tabpoid2[Produit],Tabpoid[],2,FALSE)</f>
        <v>550</v>
      </c>
      <c r="D20" s="30">
        <f t="shared" ref="D20" si="2">A20*C20</f>
        <v>1100</v>
      </c>
      <c r="E20" s="11"/>
      <c r="F20" s="1"/>
      <c r="H20"/>
    </row>
    <row r="21" spans="1:8" ht="14.25" customHeight="1" x14ac:dyDescent="0.2">
      <c r="A21" s="28">
        <v>2</v>
      </c>
      <c r="B21" s="29" t="s">
        <v>75</v>
      </c>
      <c r="C21" s="29">
        <f>VLOOKUP(Tabpoid2[Produit],Tabpoid[],2,FALSE)</f>
        <v>350</v>
      </c>
      <c r="D21" s="30">
        <f>A21*C21</f>
        <v>700</v>
      </c>
      <c r="E21" s="11"/>
      <c r="F21" s="1"/>
      <c r="H21"/>
    </row>
    <row r="22" spans="1:8" x14ac:dyDescent="0.2">
      <c r="A22" s="16" t="s">
        <v>30</v>
      </c>
      <c r="B22" s="17"/>
      <c r="C22" s="17"/>
      <c r="D22" s="18">
        <f>SUBTOTAL(109,Tabpoid2[TOTAL (g)])</f>
        <v>1800</v>
      </c>
      <c r="E22" s="11"/>
    </row>
    <row r="23" spans="1:8" x14ac:dyDescent="0.2">
      <c r="A23" s="19"/>
      <c r="B23" s="19"/>
      <c r="C23" s="20"/>
      <c r="D23" s="20"/>
      <c r="E23" s="11"/>
    </row>
    <row r="24" spans="1:8" x14ac:dyDescent="0.2">
      <c r="A24" s="75" t="s">
        <v>65</v>
      </c>
      <c r="B24" s="76" t="s">
        <v>40</v>
      </c>
      <c r="C24" s="77"/>
      <c r="D24" s="81">
        <f>VLOOKUP(A24,Tabpdt[],2,FALSE)</f>
        <v>1800</v>
      </c>
      <c r="E24" s="11"/>
    </row>
    <row r="25" spans="1:8" x14ac:dyDescent="0.2">
      <c r="A25" s="83" t="s">
        <v>39</v>
      </c>
      <c r="B25" s="73">
        <v>1</v>
      </c>
      <c r="C25" s="82" t="s">
        <v>34</v>
      </c>
      <c r="D25" s="74">
        <f>(Tabpoid2[[#Totals],[TOTAL (g)]]/D24)*B25</f>
        <v>1</v>
      </c>
      <c r="E25" s="11"/>
    </row>
    <row r="26" spans="1:8" x14ac:dyDescent="0.2">
      <c r="A26" s="21"/>
      <c r="B26" s="20"/>
      <c r="C26" s="21"/>
      <c r="D26" s="11"/>
      <c r="E26" s="11"/>
    </row>
    <row r="27" spans="1:8" x14ac:dyDescent="0.2">
      <c r="A27" s="33" t="s">
        <v>38</v>
      </c>
      <c r="B27" s="34" t="s">
        <v>36</v>
      </c>
      <c r="C27" s="35" t="s">
        <v>37</v>
      </c>
      <c r="D27" s="11"/>
      <c r="E27" s="11"/>
    </row>
    <row r="28" spans="1:8" x14ac:dyDescent="0.2">
      <c r="A28" s="14" t="s">
        <v>42</v>
      </c>
      <c r="B28" s="24">
        <f>IFERROR(INDEX(TabIngrédients[],MATCH(Tabl2[[#This Row],[Ingédients]],TabIngrédients[Ingrédients],0),MATCH(Calculs!$A$24,TabIngrédients[#Headers],0)),0)</f>
        <v>0</v>
      </c>
      <c r="C28" s="26">
        <f t="shared" ref="C28:C45" si="3">B28*$D$25</f>
        <v>0</v>
      </c>
      <c r="D28" s="11"/>
      <c r="E28" s="11"/>
    </row>
    <row r="29" spans="1:8" x14ac:dyDescent="0.2">
      <c r="A29" s="14" t="s">
        <v>43</v>
      </c>
      <c r="B29" s="24">
        <f>IFERROR(INDEX(TabIngrédients[],MATCH(Tabl2[[#This Row],[Ingédients]],TabIngrédients[Ingrédients],0),MATCH(Calculs!$A$24,TabIngrédients[#Headers],0)),0)</f>
        <v>1000</v>
      </c>
      <c r="C29" s="26">
        <f t="shared" si="3"/>
        <v>1000</v>
      </c>
      <c r="D29" s="11"/>
      <c r="E29" s="11"/>
    </row>
    <row r="30" spans="1:8" x14ac:dyDescent="0.2">
      <c r="A30" s="14" t="s">
        <v>44</v>
      </c>
      <c r="B30" s="24">
        <f>IFERROR(INDEX(TabIngrédients[],MATCH(Tabl2[[#This Row],[Ingédients]],TabIngrédients[Ingrédients],0),MATCH(Calculs!$A$24,TabIngrédients[#Headers],0)),0)</f>
        <v>0</v>
      </c>
      <c r="C30" s="26">
        <f t="shared" si="3"/>
        <v>0</v>
      </c>
      <c r="D30" s="11"/>
      <c r="E30" s="11"/>
    </row>
    <row r="31" spans="1:8" x14ac:dyDescent="0.2">
      <c r="A31" s="14" t="s">
        <v>45</v>
      </c>
      <c r="B31" s="24">
        <f>IFERROR(INDEX(TabIngrédients[],MATCH(Tabl2[[#This Row],[Ingédients]],TabIngrédients[Ingrédients],0),MATCH(Calculs!$A$24,TabIngrédients[#Headers],0)),0)</f>
        <v>0</v>
      </c>
      <c r="C31" s="26">
        <f t="shared" si="3"/>
        <v>0</v>
      </c>
      <c r="D31" s="11"/>
      <c r="E31" s="11"/>
    </row>
    <row r="32" spans="1:8" x14ac:dyDescent="0.2">
      <c r="A32" s="14" t="s">
        <v>46</v>
      </c>
      <c r="B32" s="24">
        <f>IFERROR(INDEX(TabIngrédients[],MATCH(Tabl2[[#This Row],[Ingédients]],TabIngrédients[Ingrédients],0),MATCH(Calculs!$A$24,TabIngrédients[#Headers],0)),0)</f>
        <v>0</v>
      </c>
      <c r="C32" s="26">
        <f t="shared" si="3"/>
        <v>0</v>
      </c>
      <c r="D32" s="11"/>
      <c r="E32" s="11"/>
    </row>
    <row r="33" spans="1:6" x14ac:dyDescent="0.2">
      <c r="A33" s="14" t="s">
        <v>47</v>
      </c>
      <c r="B33" s="24">
        <f>IFERROR(INDEX(TabIngrédients[],MATCH(Tabl2[[#This Row],[Ingédients]],TabIngrédients[Ingrédients],0),MATCH(Calculs!$A$24,TabIngrédients[#Headers],0)),0)</f>
        <v>0</v>
      </c>
      <c r="C33" s="26">
        <f t="shared" si="3"/>
        <v>0</v>
      </c>
      <c r="D33" s="11"/>
      <c r="E33" s="11"/>
    </row>
    <row r="34" spans="1:6" x14ac:dyDescent="0.2">
      <c r="A34" s="14" t="s">
        <v>48</v>
      </c>
      <c r="B34" s="24">
        <f>IFERROR(INDEX(TabIngrédients[],MATCH(Tabl2[[#This Row],[Ingédients]],TabIngrédients[Ingrédients],0),MATCH(Calculs!$A$24,TabIngrédients[#Headers],0)),0)</f>
        <v>630</v>
      </c>
      <c r="C34" s="26">
        <f t="shared" si="3"/>
        <v>630</v>
      </c>
      <c r="D34" s="11"/>
      <c r="E34" s="11"/>
    </row>
    <row r="35" spans="1:6" x14ac:dyDescent="0.2">
      <c r="A35" s="14" t="s">
        <v>49</v>
      </c>
      <c r="B35" s="24">
        <f>IFERROR(INDEX(TabIngrédients[],MATCH(Tabl2[[#This Row],[Ingédients]],TabIngrédients[Ingrédients],0),MATCH(Calculs!$A$24,TabIngrédients[#Headers],0)),0)</f>
        <v>0</v>
      </c>
      <c r="C35" s="26">
        <f t="shared" si="3"/>
        <v>0</v>
      </c>
      <c r="D35" s="11"/>
      <c r="E35" s="11"/>
    </row>
    <row r="36" spans="1:6" x14ac:dyDescent="0.2">
      <c r="A36" s="14" t="s">
        <v>50</v>
      </c>
      <c r="B36" s="24">
        <f>IFERROR(INDEX(TabIngrédients[],MATCH(Tabl2[[#This Row],[Ingédients]],TabIngrédients[Ingrédients],0),MATCH(Calculs!$A$24,TabIngrédients[#Headers],0)),0)</f>
        <v>0</v>
      </c>
      <c r="C36" s="26">
        <f t="shared" si="3"/>
        <v>0</v>
      </c>
      <c r="D36" s="11"/>
      <c r="E36" s="11"/>
    </row>
    <row r="37" spans="1:6" x14ac:dyDescent="0.2">
      <c r="A37" s="14" t="s">
        <v>51</v>
      </c>
      <c r="B37" s="24">
        <f>IFERROR(INDEX(TabIngrédients[],MATCH(Tabl2[[#This Row],[Ingédients]],TabIngrédients[Ingrédients],0),MATCH(Calculs!$A$24,TabIngrédients[#Headers],0)),0)</f>
        <v>18</v>
      </c>
      <c r="C37" s="26">
        <f t="shared" si="3"/>
        <v>18</v>
      </c>
      <c r="D37" s="11"/>
      <c r="E37" s="11"/>
      <c r="F37" s="86"/>
    </row>
    <row r="38" spans="1:6" x14ac:dyDescent="0.2">
      <c r="A38" s="14" t="s">
        <v>52</v>
      </c>
      <c r="B38" s="24">
        <f>IFERROR(INDEX(TabIngrédients[],MATCH(Tabl2[[#This Row],[Ingédients]],TabIngrédients[Ingrédients],0),MATCH(Calculs!$A$24,TabIngrédients[#Headers],0)),0)</f>
        <v>7</v>
      </c>
      <c r="C38" s="26">
        <f t="shared" si="3"/>
        <v>7</v>
      </c>
      <c r="D38" s="11"/>
      <c r="E38" s="11"/>
    </row>
    <row r="39" spans="1:6" x14ac:dyDescent="0.2">
      <c r="A39" s="14" t="s">
        <v>53</v>
      </c>
      <c r="B39" s="24">
        <f>IFERROR(INDEX(TabIngrédients[],MATCH(Tabl2[[#This Row],[Ingédients]],TabIngrédients[Ingrédients],0),MATCH(Calculs!$A$24,TabIngrédients[#Headers],0)),0)</f>
        <v>0</v>
      </c>
      <c r="C39" s="26">
        <f t="shared" si="3"/>
        <v>0</v>
      </c>
      <c r="D39" s="11"/>
      <c r="E39" s="11"/>
    </row>
    <row r="40" spans="1:6" x14ac:dyDescent="0.2">
      <c r="A40" s="14" t="s">
        <v>54</v>
      </c>
      <c r="B40" s="24">
        <f>IFERROR(INDEX(TabIngrédients[],MATCH(Tabl2[[#This Row],[Ingédients]],TabIngrédients[Ingrédients],0),MATCH(Calculs!$A$24,TabIngrédients[#Headers],0)),0)</f>
        <v>0</v>
      </c>
      <c r="C40" s="26">
        <f t="shared" si="3"/>
        <v>0</v>
      </c>
      <c r="D40" s="11"/>
      <c r="E40" s="11"/>
    </row>
    <row r="41" spans="1:6" x14ac:dyDescent="0.2">
      <c r="A41" s="14" t="s">
        <v>55</v>
      </c>
      <c r="B41" s="24">
        <f>IFERROR(INDEX(TabIngrédients[],MATCH(Tabl2[[#This Row],[Ingédients]],TabIngrédients[Ingrédients],0),MATCH(Calculs!$A$24,TabIngrédients[#Headers],0)),0)</f>
        <v>100</v>
      </c>
      <c r="C41" s="26">
        <f t="shared" si="3"/>
        <v>100</v>
      </c>
      <c r="D41" s="11"/>
      <c r="E41" s="11"/>
    </row>
    <row r="42" spans="1:6" x14ac:dyDescent="0.2">
      <c r="A42" s="14" t="s">
        <v>56</v>
      </c>
      <c r="B42" s="24">
        <f>IFERROR(INDEX(TabIngrédients[],MATCH(Tabl2[[#This Row],[Ingédients]],TabIngrédients[Ingrédients],0),MATCH(Calculs!$A$24,TabIngrédients[#Headers],0)),0)</f>
        <v>0</v>
      </c>
      <c r="C42" s="26">
        <f t="shared" si="3"/>
        <v>0</v>
      </c>
      <c r="D42" s="11"/>
      <c r="E42" s="11"/>
    </row>
    <row r="43" spans="1:6" x14ac:dyDescent="0.2">
      <c r="A43" s="14" t="s">
        <v>57</v>
      </c>
      <c r="B43" s="24">
        <f>IFERROR(INDEX(TabIngrédients[],MATCH(Tabl2[[#This Row],[Ingédients]],TabIngrédients[Ingrédients],0),MATCH(Calculs!$A$24,TabIngrédients[#Headers],0)),0)</f>
        <v>0</v>
      </c>
      <c r="C43" s="26">
        <f t="shared" si="3"/>
        <v>0</v>
      </c>
      <c r="D43" s="11"/>
      <c r="E43" s="11"/>
    </row>
    <row r="44" spans="1:6" x14ac:dyDescent="0.2">
      <c r="A44" s="14" t="s">
        <v>58</v>
      </c>
      <c r="B44" s="24">
        <f>IFERROR(INDEX(TabIngrédients[],MATCH(Tabl2[[#This Row],[Ingédients]],TabIngrédients[Ingrédients],0),MATCH(Calculs!$A$24,TabIngrédients[#Headers],0)),0)</f>
        <v>0</v>
      </c>
      <c r="C44" s="26">
        <f t="shared" si="3"/>
        <v>0</v>
      </c>
      <c r="D44" s="11"/>
    </row>
    <row r="45" spans="1:6" x14ac:dyDescent="0.2">
      <c r="A45" s="14" t="s">
        <v>59</v>
      </c>
      <c r="B45" s="25">
        <f>IFERROR(INDEX(TabIngrédients[],MATCH(Tabl2[[#This Row],[Ingédients]],TabIngrédients[Ingrédients],0),MATCH(Calculs!$A$24,TabIngrédients[#Headers],0)),0)</f>
        <v>50</v>
      </c>
      <c r="C45" s="27">
        <f t="shared" si="3"/>
        <v>50</v>
      </c>
      <c r="D45" s="11"/>
    </row>
    <row r="46" spans="1:6" x14ac:dyDescent="0.2">
      <c r="A46" s="72" t="s">
        <v>30</v>
      </c>
      <c r="B46" s="25"/>
      <c r="C46" s="27">
        <f>SUBTOTAL(109,Tabl2[Qté totale])</f>
        <v>1805</v>
      </c>
    </row>
    <row r="48" spans="1:6" x14ac:dyDescent="0.2">
      <c r="A48" s="22"/>
      <c r="B48" s="11"/>
      <c r="C48" s="11"/>
    </row>
    <row r="49" spans="1:6" x14ac:dyDescent="0.2">
      <c r="A49" s="32" t="s">
        <v>73</v>
      </c>
      <c r="B49" s="23" t="s">
        <v>34</v>
      </c>
      <c r="C49" s="31">
        <v>1</v>
      </c>
    </row>
    <row r="50" spans="1:6" x14ac:dyDescent="0.2">
      <c r="A50" s="33" t="s">
        <v>38</v>
      </c>
      <c r="B50" s="34" t="s">
        <v>36</v>
      </c>
      <c r="C50" s="35" t="s">
        <v>37</v>
      </c>
    </row>
    <row r="51" spans="1:6" x14ac:dyDescent="0.2">
      <c r="A51" s="14" t="s">
        <v>42</v>
      </c>
      <c r="B51" s="24">
        <f>IFERROR(INDEX(TabIngrédients[],MATCH(Tabl3[[#This Row],[Ingédients]],TabIngrédients[Ingrédients],0),MATCH(Calculs!$A$49,TabIngrédients[#Headers],0)),0)</f>
        <v>750</v>
      </c>
      <c r="C51" s="26">
        <f t="shared" ref="C51:C68" si="4">B51*$C$49</f>
        <v>750</v>
      </c>
    </row>
    <row r="52" spans="1:6" x14ac:dyDescent="0.2">
      <c r="A52" s="14" t="s">
        <v>43</v>
      </c>
      <c r="B52" s="24">
        <f>IFERROR(INDEX(TabIngrédients[],MATCH(Tabl3[[#This Row],[Ingédients]],TabIngrédients[Ingrédients],0),MATCH(Calculs!$A$49,TabIngrédients[#Headers],0)),0)</f>
        <v>0</v>
      </c>
      <c r="C52" s="26">
        <f t="shared" si="4"/>
        <v>0</v>
      </c>
    </row>
    <row r="53" spans="1:6" x14ac:dyDescent="0.2">
      <c r="A53" s="14" t="s">
        <v>44</v>
      </c>
      <c r="B53" s="24">
        <f>IFERROR(INDEX(TabIngrédients[],MATCH(Tabl3[[#This Row],[Ingédients]],TabIngrédients[Ingrédients],0),MATCH(Calculs!$A$49,TabIngrédients[#Headers],0)),0)</f>
        <v>250</v>
      </c>
      <c r="C53" s="26">
        <f t="shared" si="4"/>
        <v>250</v>
      </c>
    </row>
    <row r="54" spans="1:6" x14ac:dyDescent="0.2">
      <c r="A54" s="14" t="s">
        <v>45</v>
      </c>
      <c r="B54" s="24">
        <f>IFERROR(INDEX(TabIngrédients[],MATCH(Tabl3[[#This Row],[Ingédients]],TabIngrédients[Ingrédients],0),MATCH(Calculs!$A$49,TabIngrédients[#Headers],0)),0)</f>
        <v>0</v>
      </c>
      <c r="C54" s="26">
        <f t="shared" si="4"/>
        <v>0</v>
      </c>
    </row>
    <row r="55" spans="1:6" x14ac:dyDescent="0.2">
      <c r="A55" s="14" t="s">
        <v>46</v>
      </c>
      <c r="B55" s="24">
        <f>IFERROR(INDEX(TabIngrédients[],MATCH(Tabl3[[#This Row],[Ingédients]],TabIngrédients[Ingrédients],0),MATCH(Calculs!$A$49,TabIngrédients[#Headers],0)),0)</f>
        <v>0</v>
      </c>
      <c r="C55" s="26">
        <f t="shared" si="4"/>
        <v>0</v>
      </c>
      <c r="F55" s="85"/>
    </row>
    <row r="56" spans="1:6" x14ac:dyDescent="0.2">
      <c r="A56" s="14" t="s">
        <v>47</v>
      </c>
      <c r="B56" s="24">
        <f>IFERROR(INDEX(TabIngrédients[],MATCH(Tabl3[[#This Row],[Ingédients]],TabIngrédients[Ingrédients],0),MATCH(Calculs!$A$49,TabIngrédients[#Headers],0)),0)</f>
        <v>0</v>
      </c>
      <c r="C56" s="26">
        <f t="shared" si="4"/>
        <v>0</v>
      </c>
    </row>
    <row r="57" spans="1:6" x14ac:dyDescent="0.2">
      <c r="A57" s="14" t="s">
        <v>48</v>
      </c>
      <c r="B57" s="24">
        <f>IFERROR(INDEX(TabIngrédients[],MATCH(Tabl3[[#This Row],[Ingédients]],TabIngrédients[Ingrédients],0),MATCH(Calculs!$A$49,TabIngrédients[#Headers],0)),0)</f>
        <v>300</v>
      </c>
      <c r="C57" s="26">
        <f t="shared" si="4"/>
        <v>300</v>
      </c>
    </row>
    <row r="58" spans="1:6" x14ac:dyDescent="0.2">
      <c r="A58" s="14" t="s">
        <v>49</v>
      </c>
      <c r="B58" s="24">
        <f>IFERROR(INDEX(TabIngrédients[],MATCH(Tabl3[[#This Row],[Ingédients]],TabIngrédients[Ingrédients],0),MATCH(Calculs!$A$49,TabIngrédients[#Headers],0)),0)</f>
        <v>300</v>
      </c>
      <c r="C58" s="26">
        <f t="shared" si="4"/>
        <v>300</v>
      </c>
    </row>
    <row r="59" spans="1:6" x14ac:dyDescent="0.2">
      <c r="A59" s="14" t="s">
        <v>50</v>
      </c>
      <c r="B59" s="24">
        <f>IFERROR(INDEX(TabIngrédients[],MATCH(Tabl3[[#This Row],[Ingédients]],TabIngrédients[Ingrédients],0),MATCH(Calculs!$A$49,TabIngrédients[#Headers],0)),0)</f>
        <v>0</v>
      </c>
      <c r="C59" s="26">
        <f t="shared" si="4"/>
        <v>0</v>
      </c>
    </row>
    <row r="60" spans="1:6" x14ac:dyDescent="0.2">
      <c r="A60" s="14" t="s">
        <v>51</v>
      </c>
      <c r="B60" s="24">
        <f>IFERROR(INDEX(TabIngrédients[],MATCH(Tabl3[[#This Row],[Ingédients]],TabIngrédients[Ingrédients],0),MATCH(Calculs!$A$49,TabIngrédients[#Headers],0)),0)</f>
        <v>18</v>
      </c>
      <c r="C60" s="26">
        <f t="shared" si="4"/>
        <v>18</v>
      </c>
    </row>
    <row r="61" spans="1:6" x14ac:dyDescent="0.2">
      <c r="A61" s="14" t="s">
        <v>52</v>
      </c>
      <c r="B61" s="24">
        <f>IFERROR(INDEX(TabIngrédients[],MATCH(Tabl3[[#This Row],[Ingédients]],TabIngrédients[Ingrédients],0),MATCH(Calculs!$A$49,TabIngrédients[#Headers],0)),0)</f>
        <v>30</v>
      </c>
      <c r="C61" s="26">
        <f t="shared" si="4"/>
        <v>30</v>
      </c>
    </row>
    <row r="62" spans="1:6" x14ac:dyDescent="0.2">
      <c r="A62" s="14" t="s">
        <v>53</v>
      </c>
      <c r="B62" s="24">
        <f>IFERROR(INDEX(TabIngrédients[],MATCH(Tabl3[[#This Row],[Ingédients]],TabIngrédients[Ingrédients],0),MATCH(Calculs!$A$49,TabIngrédients[#Headers],0)),0)</f>
        <v>30</v>
      </c>
      <c r="C62" s="26">
        <f t="shared" si="4"/>
        <v>30</v>
      </c>
    </row>
    <row r="63" spans="1:6" x14ac:dyDescent="0.2">
      <c r="A63" s="14" t="s">
        <v>54</v>
      </c>
      <c r="B63" s="24">
        <f>IFERROR(INDEX(TabIngrédients[],MATCH(Tabl3[[#This Row],[Ingédients]],TabIngrédients[Ingrédients],0),MATCH(Calculs!$A$49,TabIngrédients[#Headers],0)),0)</f>
        <v>0</v>
      </c>
      <c r="C63" s="26">
        <f t="shared" si="4"/>
        <v>0</v>
      </c>
    </row>
    <row r="64" spans="1:6" x14ac:dyDescent="0.2">
      <c r="A64" s="14" t="s">
        <v>55</v>
      </c>
      <c r="B64" s="24">
        <f>IFERROR(INDEX(TabIngrédients[],MATCH(Tabl3[[#This Row],[Ingédients]],TabIngrédients[Ingrédients],0),MATCH(Calculs!$A$49,TabIngrédients[#Headers],0)),0)</f>
        <v>100</v>
      </c>
      <c r="C64" s="26">
        <f t="shared" si="4"/>
        <v>100</v>
      </c>
    </row>
    <row r="65" spans="1:6" x14ac:dyDescent="0.2">
      <c r="A65" s="14" t="s">
        <v>56</v>
      </c>
      <c r="B65" s="24">
        <f>IFERROR(INDEX(TabIngrédients[],MATCH(Tabl3[[#This Row],[Ingédients]],TabIngrédients[Ingrédients],0),MATCH(Calculs!$A$49,TabIngrédients[#Headers],0)),0)</f>
        <v>0</v>
      </c>
      <c r="C65" s="26">
        <f t="shared" si="4"/>
        <v>0</v>
      </c>
    </row>
    <row r="66" spans="1:6" x14ac:dyDescent="0.2">
      <c r="A66" s="14" t="s">
        <v>57</v>
      </c>
      <c r="B66" s="24">
        <f>IFERROR(INDEX(TabIngrédients[],MATCH(Tabl3[[#This Row],[Ingédients]],TabIngrédients[Ingrédients],0),MATCH(Calculs!$A$49,TabIngrédients[#Headers],0)),0)</f>
        <v>0</v>
      </c>
      <c r="C66" s="26">
        <f t="shared" si="4"/>
        <v>0</v>
      </c>
    </row>
    <row r="67" spans="1:6" x14ac:dyDescent="0.2">
      <c r="A67" s="14" t="s">
        <v>58</v>
      </c>
      <c r="B67" s="24">
        <f>IFERROR(INDEX(TabIngrédients[],MATCH(Tabl3[[#This Row],[Ingédients]],TabIngrédients[Ingrédients],0),MATCH(Calculs!$A$49,TabIngrédients[#Headers],0)),0)</f>
        <v>0</v>
      </c>
      <c r="C67" s="26">
        <f t="shared" si="4"/>
        <v>0</v>
      </c>
    </row>
    <row r="68" spans="1:6" x14ac:dyDescent="0.2">
      <c r="A68" s="14" t="s">
        <v>59</v>
      </c>
      <c r="B68" s="25">
        <f>IFERROR(INDEX(TabIngrédients[],MATCH(Tabl3[[#This Row],[Ingédients]],TabIngrédients[Ingrédients],0),MATCH(Calculs!$A$49,TabIngrédients[#Headers],0)),0)</f>
        <v>0</v>
      </c>
      <c r="C68" s="27">
        <f t="shared" si="4"/>
        <v>0</v>
      </c>
    </row>
    <row r="69" spans="1:6" x14ac:dyDescent="0.2">
      <c r="A69" s="71" t="s">
        <v>30</v>
      </c>
      <c r="B69" s="25"/>
      <c r="C69" s="27">
        <f>SUBTOTAL(109,Tabl3[Qté totale])</f>
        <v>1778</v>
      </c>
    </row>
    <row r="71" spans="1:6" x14ac:dyDescent="0.2">
      <c r="A71" s="22"/>
      <c r="B71" s="11"/>
      <c r="C71" s="11"/>
    </row>
    <row r="72" spans="1:6" x14ac:dyDescent="0.2">
      <c r="A72" s="84" t="s">
        <v>67</v>
      </c>
      <c r="B72" s="23" t="s">
        <v>34</v>
      </c>
      <c r="C72" s="31">
        <v>1</v>
      </c>
    </row>
    <row r="73" spans="1:6" x14ac:dyDescent="0.2">
      <c r="A73" s="33" t="s">
        <v>38</v>
      </c>
      <c r="B73" s="34" t="s">
        <v>36</v>
      </c>
      <c r="C73" s="35" t="s">
        <v>37</v>
      </c>
    </row>
    <row r="74" spans="1:6" x14ac:dyDescent="0.2">
      <c r="A74" s="14" t="s">
        <v>42</v>
      </c>
      <c r="B74" s="24">
        <f>IFERROR(INDEX(TabIngrédients[],MATCH(Tabl4[[#This Row],[Ingédients]],TabIngrédients[Ingrédients],0),MATCH(Calculs!$A$72,TabIngrédients[#Headers],0)),0)</f>
        <v>750</v>
      </c>
      <c r="C74" s="26">
        <f t="shared" ref="C74:C91" si="5">B74*$C$49</f>
        <v>750</v>
      </c>
    </row>
    <row r="75" spans="1:6" x14ac:dyDescent="0.2">
      <c r="A75" s="14" t="s">
        <v>43</v>
      </c>
      <c r="B75" s="24">
        <f>IFERROR(INDEX(TabIngrédients[],MATCH(Tabl4[[#This Row],[Ingédients]],TabIngrédients[Ingrédients],0),MATCH(Calculs!$A$72,TabIngrédients[#Headers],0)),0)</f>
        <v>250</v>
      </c>
      <c r="C75" s="26">
        <f t="shared" si="5"/>
        <v>250</v>
      </c>
    </row>
    <row r="76" spans="1:6" x14ac:dyDescent="0.2">
      <c r="A76" s="14" t="s">
        <v>44</v>
      </c>
      <c r="B76" s="24">
        <f>IFERROR(INDEX(TabIngrédients[],MATCH(Tabl4[[#This Row],[Ingédients]],TabIngrédients[Ingrédients],0),MATCH(Calculs!$A$72,TabIngrédients[#Headers],0)),0)</f>
        <v>0</v>
      </c>
      <c r="C76" s="26">
        <f t="shared" si="5"/>
        <v>0</v>
      </c>
    </row>
    <row r="77" spans="1:6" x14ac:dyDescent="0.2">
      <c r="A77" s="14" t="s">
        <v>45</v>
      </c>
      <c r="B77" s="24">
        <f>IFERROR(INDEX(TabIngrédients[],MATCH(Tabl4[[#This Row],[Ingédients]],TabIngrédients[Ingrédients],0),MATCH(Calculs!$A$72,TabIngrédients[#Headers],0)),0)</f>
        <v>0</v>
      </c>
      <c r="C77" s="26">
        <f t="shared" si="5"/>
        <v>0</v>
      </c>
    </row>
    <row r="78" spans="1:6" x14ac:dyDescent="0.2">
      <c r="A78" s="14" t="s">
        <v>46</v>
      </c>
      <c r="B78" s="24">
        <f>IFERROR(INDEX(TabIngrédients[],MATCH(Tabl4[[#This Row],[Ingédients]],TabIngrédients[Ingrédients],0),MATCH(Calculs!$A$72,TabIngrédients[#Headers],0)),0)</f>
        <v>0</v>
      </c>
      <c r="C78" s="26">
        <f t="shared" si="5"/>
        <v>0</v>
      </c>
    </row>
    <row r="79" spans="1:6" x14ac:dyDescent="0.2">
      <c r="A79" s="14" t="s">
        <v>47</v>
      </c>
      <c r="B79" s="24">
        <f>IFERROR(INDEX(TabIngrédients[],MATCH(Tabl4[[#This Row],[Ingédients]],TabIngrédients[Ingrédients],0),MATCH(Calculs!$A$72,TabIngrédients[#Headers],0)),0)</f>
        <v>0</v>
      </c>
      <c r="C79" s="26">
        <f t="shared" si="5"/>
        <v>0</v>
      </c>
      <c r="F79" s="85"/>
    </row>
    <row r="80" spans="1:6" x14ac:dyDescent="0.2">
      <c r="A80" s="14" t="s">
        <v>48</v>
      </c>
      <c r="B80" s="24">
        <f>IFERROR(INDEX(TabIngrédients[],MATCH(Tabl4[[#This Row],[Ingédients]],TabIngrédients[Ingrédients],0),MATCH(Calculs!$A$72,TabIngrédients[#Headers],0)),0)</f>
        <v>420</v>
      </c>
      <c r="C80" s="26">
        <f t="shared" si="5"/>
        <v>420</v>
      </c>
    </row>
    <row r="81" spans="1:3" x14ac:dyDescent="0.2">
      <c r="A81" s="14" t="s">
        <v>49</v>
      </c>
      <c r="B81" s="24">
        <f>IFERROR(INDEX(TabIngrédients[],MATCH(Tabl4[[#This Row],[Ingédients]],TabIngrédients[Ingrédients],0),MATCH(Calculs!$A$72,TabIngrédients[#Headers],0)),0)</f>
        <v>0</v>
      </c>
      <c r="C81" s="26">
        <f t="shared" si="5"/>
        <v>0</v>
      </c>
    </row>
    <row r="82" spans="1:3" x14ac:dyDescent="0.2">
      <c r="A82" s="14" t="s">
        <v>50</v>
      </c>
      <c r="B82" s="24">
        <f>IFERROR(INDEX(TabIngrédients[],MATCH(Tabl4[[#This Row],[Ingédients]],TabIngrédients[Ingrédients],0),MATCH(Calculs!$A$72,TabIngrédients[#Headers],0)),0)</f>
        <v>50</v>
      </c>
      <c r="C82" s="26">
        <f t="shared" si="5"/>
        <v>50</v>
      </c>
    </row>
    <row r="83" spans="1:3" x14ac:dyDescent="0.2">
      <c r="A83" s="14" t="s">
        <v>51</v>
      </c>
      <c r="B83" s="24">
        <f>IFERROR(INDEX(TabIngrédients[],MATCH(Tabl4[[#This Row],[Ingédients]],TabIngrédients[Ingrédients],0),MATCH(Calculs!$A$72,TabIngrédients[#Headers],0)),0)</f>
        <v>18</v>
      </c>
      <c r="C83" s="26">
        <f t="shared" si="5"/>
        <v>18</v>
      </c>
    </row>
    <row r="84" spans="1:3" x14ac:dyDescent="0.2">
      <c r="A84" s="14" t="s">
        <v>52</v>
      </c>
      <c r="B84" s="24">
        <f>IFERROR(INDEX(TabIngrédients[],MATCH(Tabl4[[#This Row],[Ingédients]],TabIngrédients[Ingrédients],0),MATCH(Calculs!$A$72,TabIngrédients[#Headers],0)),0)</f>
        <v>50</v>
      </c>
      <c r="C84" s="26">
        <f t="shared" si="5"/>
        <v>50</v>
      </c>
    </row>
    <row r="85" spans="1:3" x14ac:dyDescent="0.2">
      <c r="A85" s="14" t="s">
        <v>53</v>
      </c>
      <c r="B85" s="24">
        <f>IFERROR(INDEX(TabIngrédients[],MATCH(Tabl4[[#This Row],[Ingédients]],TabIngrédients[Ingrédients],0),MATCH(Calculs!$A$72,TabIngrédients[#Headers],0)),0)</f>
        <v>120</v>
      </c>
      <c r="C85" s="26">
        <f t="shared" si="5"/>
        <v>120</v>
      </c>
    </row>
    <row r="86" spans="1:3" x14ac:dyDescent="0.2">
      <c r="A86" s="14" t="s">
        <v>54</v>
      </c>
      <c r="B86" s="24">
        <f>IFERROR(INDEX(TabIngrédients[],MATCH(Tabl4[[#This Row],[Ingédients]],TabIngrédients[Ingrédients],0),MATCH(Calculs!$A$72,TabIngrédients[#Headers],0)),0)</f>
        <v>75</v>
      </c>
      <c r="C86" s="26">
        <f t="shared" si="5"/>
        <v>75</v>
      </c>
    </row>
    <row r="87" spans="1:3" x14ac:dyDescent="0.2">
      <c r="A87" s="14" t="s">
        <v>55</v>
      </c>
      <c r="B87" s="24">
        <f>IFERROR(INDEX(TabIngrédients[],MATCH(Tabl4[[#This Row],[Ingédients]],TabIngrédients[Ingrédients],0),MATCH(Calculs!$A$72,TabIngrédients[#Headers],0)),0)</f>
        <v>250</v>
      </c>
      <c r="C87" s="26">
        <f t="shared" si="5"/>
        <v>250</v>
      </c>
    </row>
    <row r="88" spans="1:3" x14ac:dyDescent="0.2">
      <c r="A88" s="14" t="s">
        <v>56</v>
      </c>
      <c r="B88" s="24">
        <f>IFERROR(INDEX(TabIngrédients[],MATCH(Tabl4[[#This Row],[Ingédients]],TabIngrédients[Ingrédients],0),MATCH(Calculs!$A$72,TabIngrédients[#Headers],0)),0)</f>
        <v>0</v>
      </c>
      <c r="C88" s="26">
        <f t="shared" si="5"/>
        <v>0</v>
      </c>
    </row>
    <row r="89" spans="1:3" x14ac:dyDescent="0.2">
      <c r="A89" s="14" t="s">
        <v>57</v>
      </c>
      <c r="B89" s="24">
        <f>IFERROR(INDEX(TabIngrédients[],MATCH(Tabl4[[#This Row],[Ingédients]],TabIngrédients[Ingrédients],0),MATCH(Calculs!$A$72,TabIngrédients[#Headers],0)),0)</f>
        <v>500</v>
      </c>
      <c r="C89" s="26">
        <f t="shared" si="5"/>
        <v>500</v>
      </c>
    </row>
    <row r="90" spans="1:3" x14ac:dyDescent="0.2">
      <c r="A90" s="14" t="s">
        <v>58</v>
      </c>
      <c r="B90" s="24">
        <f>IFERROR(INDEX(TabIngrédients[],MATCH(Tabl4[[#This Row],[Ingédients]],TabIngrédients[Ingrédients],0),MATCH(Calculs!$A$72,TabIngrédients[#Headers],0)),0)</f>
        <v>50</v>
      </c>
      <c r="C90" s="26">
        <f t="shared" si="5"/>
        <v>50</v>
      </c>
    </row>
    <row r="91" spans="1:3" x14ac:dyDescent="0.2">
      <c r="A91" s="14" t="s">
        <v>59</v>
      </c>
      <c r="B91" s="25">
        <f>IFERROR(INDEX(TabIngrédients[],MATCH(Tabl4[[#This Row],[Ingédients]],TabIngrédients[Ingrédients],0),MATCH(Calculs!$A$72,TabIngrédients[#Headers],0)),0)</f>
        <v>0</v>
      </c>
      <c r="C91" s="27">
        <f t="shared" si="5"/>
        <v>0</v>
      </c>
    </row>
    <row r="92" spans="1:3" x14ac:dyDescent="0.2">
      <c r="A92" s="71" t="s">
        <v>30</v>
      </c>
      <c r="B92" s="25"/>
      <c r="C92" s="27">
        <f>SUBTOTAL(109,Tabl4[Qté totale])</f>
        <v>2533</v>
      </c>
    </row>
  </sheetData>
  <dataValidations count="2">
    <dataValidation type="list" allowBlank="1" showInputMessage="1" showErrorMessage="1" sqref="B23">
      <formula1>$A$4:$A$9</formula1>
    </dataValidation>
    <dataValidation type="list" allowBlank="1" showInputMessage="1" showErrorMessage="1" sqref="A49 A72">
      <formula1>Listpdt3</formula1>
    </dataValidation>
  </dataValidations>
  <pageMargins left="0" right="0" top="0.39409448818897641" bottom="0.39409448818897641" header="0" footer="0"/>
  <pageSetup paperSize="9" orientation="portrait" horizontalDpi="360" verticalDpi="360" r:id="rId1"/>
  <headerFooter>
    <oddHeader>&amp;C&amp;A</oddHeader>
    <oddFooter>&amp;CPage &amp;P</oddFooter>
  </headerFooter>
  <tableParts count="4"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Données!$A$11:$A$16</xm:f>
          </x14:formula1>
          <xm:sqref>A24</xm:sqref>
        </x14:dataValidation>
        <x14:dataValidation type="list" allowBlank="1" showInputMessage="1" showErrorMessage="1">
          <x14:formula1>
            <xm:f>Données!$A$3:$A$8</xm:f>
          </x14:formula1>
          <xm:sqref>B20:B21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26"/>
  <sheetViews>
    <sheetView topLeftCell="A5" workbookViewId="0">
      <selection activeCell="A6" sqref="A6:O23"/>
    </sheetView>
  </sheetViews>
  <sheetFormatPr baseColWidth="10" defaultColWidth="11.75" defaultRowHeight="14.25" x14ac:dyDescent="0.2"/>
  <cols>
    <col min="1" max="1" width="13.875" customWidth="1"/>
    <col min="2" max="2" width="9.25" customWidth="1"/>
    <col min="3" max="3" width="10.625" customWidth="1"/>
    <col min="4" max="4" width="9.25" customWidth="1"/>
    <col min="5" max="5" width="11.375" customWidth="1"/>
    <col min="6" max="6" width="9.25" customWidth="1"/>
    <col min="7" max="7" width="10.375" customWidth="1"/>
    <col min="8" max="8" width="9.25" style="10" customWidth="1"/>
    <col min="9" max="15" width="9.25" customWidth="1"/>
  </cols>
  <sheetData>
    <row r="2" spans="1:15" ht="15" x14ac:dyDescent="0.25">
      <c r="A2" s="8"/>
    </row>
    <row r="3" spans="1:15" ht="15" x14ac:dyDescent="0.25">
      <c r="A3" s="2"/>
    </row>
    <row r="4" spans="1:15" ht="17.100000000000001" customHeight="1" x14ac:dyDescent="0.25">
      <c r="A4" s="2"/>
      <c r="B4" s="66">
        <v>2</v>
      </c>
      <c r="C4" s="66">
        <v>3</v>
      </c>
      <c r="D4" s="66">
        <v>4</v>
      </c>
      <c r="E4" s="66">
        <v>5</v>
      </c>
      <c r="F4" s="66">
        <v>6</v>
      </c>
      <c r="G4" s="66">
        <v>7</v>
      </c>
      <c r="H4" s="66">
        <v>8</v>
      </c>
      <c r="I4" s="66">
        <v>9</v>
      </c>
      <c r="J4" s="66">
        <v>10</v>
      </c>
      <c r="K4" s="66">
        <v>11</v>
      </c>
      <c r="L4" s="66">
        <v>12</v>
      </c>
      <c r="M4" s="66">
        <v>13</v>
      </c>
      <c r="N4" s="66">
        <v>14</v>
      </c>
      <c r="O4" s="66">
        <v>15</v>
      </c>
    </row>
    <row r="5" spans="1:15" ht="16.350000000000001" customHeight="1" x14ac:dyDescent="0.2">
      <c r="A5" s="67" t="s">
        <v>31</v>
      </c>
      <c r="B5" s="69" t="s">
        <v>60</v>
      </c>
      <c r="C5" s="69" t="s">
        <v>61</v>
      </c>
      <c r="D5" s="69" t="s">
        <v>62</v>
      </c>
      <c r="E5" s="69" t="s">
        <v>63</v>
      </c>
      <c r="F5" s="69" t="s">
        <v>64</v>
      </c>
      <c r="G5" s="69" t="s">
        <v>65</v>
      </c>
      <c r="H5" s="37" t="s">
        <v>66</v>
      </c>
      <c r="I5" s="37" t="s">
        <v>67</v>
      </c>
      <c r="J5" s="37" t="s">
        <v>68</v>
      </c>
      <c r="K5" s="38" t="s">
        <v>69</v>
      </c>
      <c r="L5" s="39" t="s">
        <v>70</v>
      </c>
      <c r="M5" s="70" t="s">
        <v>71</v>
      </c>
      <c r="N5" s="70" t="s">
        <v>72</v>
      </c>
      <c r="O5" s="40" t="s">
        <v>73</v>
      </c>
    </row>
    <row r="6" spans="1:15" x14ac:dyDescent="0.2">
      <c r="A6" s="68" t="s">
        <v>42</v>
      </c>
      <c r="B6" s="41">
        <v>1000</v>
      </c>
      <c r="C6" s="41">
        <v>1000</v>
      </c>
      <c r="D6" s="41">
        <v>1000</v>
      </c>
      <c r="E6" s="41">
        <v>1000</v>
      </c>
      <c r="F6" s="41"/>
      <c r="G6" s="41"/>
      <c r="H6" s="42">
        <v>500</v>
      </c>
      <c r="I6" s="42">
        <v>750</v>
      </c>
      <c r="J6" s="42">
        <v>500</v>
      </c>
      <c r="K6" s="42">
        <v>250</v>
      </c>
      <c r="L6" s="43">
        <v>400</v>
      </c>
      <c r="M6" s="44"/>
      <c r="N6" s="44"/>
      <c r="O6" s="45">
        <v>750</v>
      </c>
    </row>
    <row r="7" spans="1:15" x14ac:dyDescent="0.2">
      <c r="A7" s="68" t="s">
        <v>43</v>
      </c>
      <c r="B7" s="46"/>
      <c r="C7" s="46"/>
      <c r="D7" s="46"/>
      <c r="E7" s="46"/>
      <c r="F7" s="46">
        <v>1000</v>
      </c>
      <c r="G7" s="46">
        <v>1000</v>
      </c>
      <c r="H7" s="42"/>
      <c r="I7" s="42">
        <v>250</v>
      </c>
      <c r="J7" s="42"/>
      <c r="K7" s="47"/>
      <c r="L7" s="48"/>
      <c r="M7" s="49"/>
      <c r="N7" s="43">
        <v>900</v>
      </c>
      <c r="O7" s="48"/>
    </row>
    <row r="8" spans="1:15" x14ac:dyDescent="0.2">
      <c r="A8" s="68" t="s">
        <v>44</v>
      </c>
      <c r="B8" s="46"/>
      <c r="C8" s="46"/>
      <c r="D8" s="46"/>
      <c r="E8" s="46"/>
      <c r="F8" s="46"/>
      <c r="G8" s="46"/>
      <c r="H8" s="42">
        <v>500</v>
      </c>
      <c r="I8" s="42"/>
      <c r="J8" s="42">
        <v>500</v>
      </c>
      <c r="K8" s="42">
        <v>750</v>
      </c>
      <c r="L8" s="43">
        <v>400</v>
      </c>
      <c r="M8" s="50"/>
      <c r="N8" s="50"/>
      <c r="O8" s="51">
        <v>250</v>
      </c>
    </row>
    <row r="9" spans="1:15" x14ac:dyDescent="0.2">
      <c r="A9" s="68" t="s">
        <v>45</v>
      </c>
      <c r="B9" s="46"/>
      <c r="C9" s="46"/>
      <c r="D9" s="46"/>
      <c r="E9" s="46"/>
      <c r="F9" s="46"/>
      <c r="G9" s="46"/>
      <c r="H9" s="52"/>
      <c r="I9" s="53"/>
      <c r="J9" s="52"/>
      <c r="K9" s="52"/>
      <c r="L9" s="54"/>
      <c r="M9" s="43">
        <v>1000</v>
      </c>
      <c r="N9" s="43"/>
      <c r="O9" s="48"/>
    </row>
    <row r="10" spans="1:15" x14ac:dyDescent="0.2">
      <c r="A10" s="68" t="s">
        <v>46</v>
      </c>
      <c r="B10" s="46"/>
      <c r="C10" s="46"/>
      <c r="D10" s="46"/>
      <c r="E10" s="46"/>
      <c r="F10" s="46"/>
      <c r="G10" s="46"/>
      <c r="H10" s="52"/>
      <c r="I10" s="53"/>
      <c r="J10" s="52"/>
      <c r="K10" s="52"/>
      <c r="L10" s="54"/>
      <c r="M10" s="43"/>
      <c r="N10" s="43">
        <v>100</v>
      </c>
      <c r="O10" s="48"/>
    </row>
    <row r="11" spans="1:15" x14ac:dyDescent="0.2">
      <c r="A11" s="68" t="s">
        <v>47</v>
      </c>
      <c r="B11" s="46"/>
      <c r="C11" s="46"/>
      <c r="D11" s="46"/>
      <c r="E11" s="46"/>
      <c r="F11" s="46"/>
      <c r="G11" s="46"/>
      <c r="H11" s="52"/>
      <c r="I11" s="53"/>
      <c r="J11" s="52"/>
      <c r="K11" s="52"/>
      <c r="L11" s="43">
        <v>200</v>
      </c>
      <c r="M11" s="54"/>
      <c r="N11" s="54"/>
      <c r="O11" s="55"/>
    </row>
    <row r="12" spans="1:15" x14ac:dyDescent="0.2">
      <c r="A12" s="68" t="s">
        <v>48</v>
      </c>
      <c r="B12" s="41">
        <v>630</v>
      </c>
      <c r="C12" s="41">
        <v>610</v>
      </c>
      <c r="D12" s="41">
        <v>660</v>
      </c>
      <c r="E12" s="41">
        <v>630</v>
      </c>
      <c r="F12" s="41">
        <v>630</v>
      </c>
      <c r="G12" s="41">
        <v>630</v>
      </c>
      <c r="H12" s="52"/>
      <c r="I12" s="53">
        <v>420</v>
      </c>
      <c r="J12" s="52"/>
      <c r="K12" s="53">
        <v>250</v>
      </c>
      <c r="L12" s="43">
        <v>730</v>
      </c>
      <c r="M12" s="43">
        <v>720</v>
      </c>
      <c r="N12" s="43">
        <v>650</v>
      </c>
      <c r="O12" s="48">
        <v>300</v>
      </c>
    </row>
    <row r="13" spans="1:15" x14ac:dyDescent="0.2">
      <c r="A13" s="68" t="s">
        <v>49</v>
      </c>
      <c r="B13" s="46"/>
      <c r="C13" s="46"/>
      <c r="D13" s="46"/>
      <c r="E13" s="46"/>
      <c r="F13" s="46"/>
      <c r="G13" s="46"/>
      <c r="H13" s="42">
        <v>640</v>
      </c>
      <c r="I13" s="42"/>
      <c r="J13" s="42">
        <v>500</v>
      </c>
      <c r="K13" s="42"/>
      <c r="L13" s="54"/>
      <c r="M13" s="54"/>
      <c r="N13" s="54"/>
      <c r="O13" s="55">
        <v>300</v>
      </c>
    </row>
    <row r="14" spans="1:15" x14ac:dyDescent="0.2">
      <c r="A14" s="68" t="s">
        <v>50</v>
      </c>
      <c r="B14" s="46"/>
      <c r="C14" s="46"/>
      <c r="D14" s="46"/>
      <c r="E14" s="46"/>
      <c r="F14" s="46"/>
      <c r="G14" s="46"/>
      <c r="H14" s="42"/>
      <c r="I14" s="42">
        <v>50</v>
      </c>
      <c r="J14" s="42">
        <v>150</v>
      </c>
      <c r="K14" s="42">
        <v>300</v>
      </c>
      <c r="L14" s="54"/>
      <c r="M14" s="54"/>
      <c r="N14" s="54"/>
      <c r="O14" s="55"/>
    </row>
    <row r="15" spans="1:15" x14ac:dyDescent="0.2">
      <c r="A15" s="68" t="s">
        <v>51</v>
      </c>
      <c r="B15" s="41">
        <v>18</v>
      </c>
      <c r="C15" s="41">
        <v>18</v>
      </c>
      <c r="D15" s="41">
        <v>18</v>
      </c>
      <c r="E15" s="41">
        <v>18</v>
      </c>
      <c r="F15" s="41">
        <v>18</v>
      </c>
      <c r="G15" s="41">
        <v>18</v>
      </c>
      <c r="H15" s="42">
        <v>18</v>
      </c>
      <c r="I15" s="42">
        <v>18</v>
      </c>
      <c r="J15" s="42">
        <v>18</v>
      </c>
      <c r="K15" s="42">
        <v>18</v>
      </c>
      <c r="L15" s="43">
        <v>18</v>
      </c>
      <c r="M15" s="43">
        <v>18</v>
      </c>
      <c r="N15" s="43">
        <v>18</v>
      </c>
      <c r="O15" s="48">
        <v>18</v>
      </c>
    </row>
    <row r="16" spans="1:15" x14ac:dyDescent="0.2">
      <c r="A16" s="68" t="s">
        <v>52</v>
      </c>
      <c r="B16" s="41">
        <v>16</v>
      </c>
      <c r="C16" s="41">
        <v>16</v>
      </c>
      <c r="D16" s="41">
        <v>13</v>
      </c>
      <c r="E16" s="41">
        <v>13</v>
      </c>
      <c r="F16" s="41">
        <v>10</v>
      </c>
      <c r="G16" s="41">
        <v>7</v>
      </c>
      <c r="H16" s="42">
        <v>40</v>
      </c>
      <c r="I16" s="42">
        <v>50</v>
      </c>
      <c r="J16" s="42">
        <v>40</v>
      </c>
      <c r="K16" s="42">
        <v>30</v>
      </c>
      <c r="L16" s="43">
        <v>20</v>
      </c>
      <c r="M16" s="43">
        <v>18</v>
      </c>
      <c r="N16" s="43">
        <v>5</v>
      </c>
      <c r="O16" s="48">
        <v>30</v>
      </c>
    </row>
    <row r="17" spans="1:15" x14ac:dyDescent="0.2">
      <c r="A17" s="68" t="s">
        <v>53</v>
      </c>
      <c r="B17" s="46"/>
      <c r="C17" s="46"/>
      <c r="D17" s="46"/>
      <c r="E17" s="46"/>
      <c r="F17" s="46"/>
      <c r="G17" s="46"/>
      <c r="H17" s="42">
        <v>120</v>
      </c>
      <c r="I17" s="42">
        <v>120</v>
      </c>
      <c r="J17" s="42">
        <v>60</v>
      </c>
      <c r="K17" s="42">
        <v>100</v>
      </c>
      <c r="L17" s="54"/>
      <c r="M17" s="54"/>
      <c r="N17" s="54"/>
      <c r="O17" s="55">
        <v>30</v>
      </c>
    </row>
    <row r="18" spans="1:15" x14ac:dyDescent="0.2">
      <c r="A18" s="68" t="s">
        <v>54</v>
      </c>
      <c r="B18" s="46"/>
      <c r="C18" s="46"/>
      <c r="D18" s="46"/>
      <c r="E18" s="46"/>
      <c r="F18" s="46"/>
      <c r="G18" s="46"/>
      <c r="H18" s="42">
        <v>200</v>
      </c>
      <c r="I18" s="42">
        <v>75</v>
      </c>
      <c r="J18" s="42">
        <v>150</v>
      </c>
      <c r="K18" s="42">
        <v>250</v>
      </c>
      <c r="L18" s="54"/>
      <c r="M18" s="54"/>
      <c r="N18" s="54"/>
      <c r="O18" s="55"/>
    </row>
    <row r="19" spans="1:15" x14ac:dyDescent="0.2">
      <c r="A19" s="68" t="s">
        <v>55</v>
      </c>
      <c r="B19" s="41">
        <v>100</v>
      </c>
      <c r="C19" s="41">
        <v>50</v>
      </c>
      <c r="D19" s="41">
        <v>150</v>
      </c>
      <c r="E19" s="41">
        <v>100</v>
      </c>
      <c r="F19" s="41">
        <v>200</v>
      </c>
      <c r="G19" s="41">
        <v>100</v>
      </c>
      <c r="H19" s="42">
        <v>200</v>
      </c>
      <c r="I19" s="42">
        <v>250</v>
      </c>
      <c r="J19" s="42"/>
      <c r="K19" s="42">
        <v>200</v>
      </c>
      <c r="L19" s="43">
        <v>200</v>
      </c>
      <c r="M19" s="43"/>
      <c r="N19" s="43">
        <v>400</v>
      </c>
      <c r="O19" s="48">
        <v>100</v>
      </c>
    </row>
    <row r="20" spans="1:15" x14ac:dyDescent="0.2">
      <c r="A20" s="68" t="s">
        <v>56</v>
      </c>
      <c r="B20" s="41"/>
      <c r="C20" s="41">
        <v>2</v>
      </c>
      <c r="D20" s="41"/>
      <c r="E20" s="41">
        <v>2</v>
      </c>
      <c r="F20" s="41"/>
      <c r="G20" s="41"/>
      <c r="H20" s="42"/>
      <c r="I20" s="42"/>
      <c r="J20" s="42"/>
      <c r="K20" s="42"/>
      <c r="L20" s="43"/>
      <c r="M20" s="43"/>
      <c r="N20" s="43"/>
      <c r="O20" s="48"/>
    </row>
    <row r="21" spans="1:15" x14ac:dyDescent="0.2">
      <c r="A21" s="68" t="s">
        <v>57</v>
      </c>
      <c r="B21" s="41"/>
      <c r="C21" s="41"/>
      <c r="D21" s="41"/>
      <c r="E21" s="41"/>
      <c r="F21" s="41"/>
      <c r="G21" s="41"/>
      <c r="H21" s="42"/>
      <c r="I21" s="42">
        <v>500</v>
      </c>
      <c r="J21" s="42"/>
      <c r="K21" s="42"/>
      <c r="L21" s="43"/>
      <c r="M21" s="43"/>
      <c r="N21" s="43"/>
      <c r="O21" s="48"/>
    </row>
    <row r="22" spans="1:15" x14ac:dyDescent="0.2">
      <c r="A22" s="68" t="s">
        <v>58</v>
      </c>
      <c r="B22" s="41"/>
      <c r="C22" s="41"/>
      <c r="D22" s="41"/>
      <c r="E22" s="41"/>
      <c r="F22" s="41"/>
      <c r="G22" s="41"/>
      <c r="H22" s="42"/>
      <c r="I22" s="42">
        <v>50</v>
      </c>
      <c r="J22" s="42"/>
      <c r="K22" s="42"/>
      <c r="L22" s="43"/>
      <c r="M22" s="43"/>
      <c r="N22" s="43"/>
      <c r="O22" s="48"/>
    </row>
    <row r="23" spans="1:15" x14ac:dyDescent="0.2">
      <c r="A23" s="68" t="s">
        <v>59</v>
      </c>
      <c r="B23" s="46"/>
      <c r="C23" s="46"/>
      <c r="D23" s="46"/>
      <c r="E23" s="46"/>
      <c r="F23" s="46">
        <v>50</v>
      </c>
      <c r="G23" s="46">
        <v>50</v>
      </c>
      <c r="H23" s="42"/>
      <c r="I23" s="42"/>
      <c r="J23" s="42"/>
      <c r="K23" s="42"/>
      <c r="L23" s="43"/>
      <c r="M23" s="43"/>
      <c r="N23" s="43">
        <v>50</v>
      </c>
      <c r="O23" s="48"/>
    </row>
    <row r="24" spans="1:15" x14ac:dyDescent="0.2">
      <c r="A24" s="11" t="s">
        <v>30</v>
      </c>
      <c r="B24" s="56">
        <f>SUBTOTAL(109,TabIngrédients[P1])</f>
        <v>1764</v>
      </c>
      <c r="C24" s="56">
        <f>SUBTOTAL(109,TabIngrédients[P2])</f>
        <v>1696</v>
      </c>
      <c r="D24" s="56">
        <f>SUBTOTAL(109,TabIngrédients[P3])</f>
        <v>1841</v>
      </c>
      <c r="E24" s="56">
        <f>SUBTOTAL(109,TabIngrédients[P4])</f>
        <v>1763</v>
      </c>
      <c r="F24" s="57">
        <f>SUBTOTAL(107,TabIngrédients[P5])</f>
        <v>408.18623200691127</v>
      </c>
      <c r="G24" s="56">
        <f>SUBTOTAL(109,TabIngrédients[P6])</f>
        <v>1805</v>
      </c>
      <c r="H24" s="58">
        <f>SUBTOTAL(109,TabIngrédients[P7])</f>
        <v>2218</v>
      </c>
      <c r="I24" s="58">
        <f>SUBTOTAL(109,TabIngrédients[P8])</f>
        <v>2533</v>
      </c>
      <c r="J24" s="58">
        <f>SUBTOTAL(109,TabIngrédients[P9])</f>
        <v>1918</v>
      </c>
      <c r="K24" s="58">
        <f>SUBTOTAL(109,TabIngrédients[P10])</f>
        <v>2148</v>
      </c>
      <c r="L24" s="59">
        <f>SUBTOTAL(109,TabIngrédients[P11])</f>
        <v>1968</v>
      </c>
      <c r="M24" s="59">
        <f>SUBTOTAL(109,TabIngrédients[P12])</f>
        <v>1756</v>
      </c>
      <c r="N24" s="60">
        <f>SUBTOTAL(107,TabIngrédients[P13])</f>
        <v>356.24743942271095</v>
      </c>
      <c r="O24" s="61">
        <f>SUBTOTAL(109,TabIngrédients[P14])</f>
        <v>1778</v>
      </c>
    </row>
    <row r="25" spans="1:15" ht="12" customHeight="1" x14ac:dyDescent="0.2">
      <c r="A25" s="11"/>
      <c r="B25" s="11"/>
      <c r="C25" s="11"/>
      <c r="D25" s="11"/>
      <c r="E25" s="11"/>
      <c r="F25" s="11"/>
      <c r="G25" s="11"/>
      <c r="H25" s="62"/>
      <c r="I25" s="11"/>
      <c r="J25" s="11"/>
      <c r="K25" s="11"/>
      <c r="L25" s="11"/>
      <c r="M25" s="11"/>
      <c r="N25" s="11"/>
      <c r="O25" s="11"/>
    </row>
    <row r="26" spans="1:15" ht="38.25" x14ac:dyDescent="0.2">
      <c r="A26" s="36" t="s">
        <v>41</v>
      </c>
      <c r="B26" s="63">
        <v>1750</v>
      </c>
      <c r="C26" s="63">
        <v>1700</v>
      </c>
      <c r="D26" s="63">
        <v>1850</v>
      </c>
      <c r="E26" s="63">
        <v>1750</v>
      </c>
      <c r="F26" s="63">
        <v>1900</v>
      </c>
      <c r="G26" s="63">
        <v>1800</v>
      </c>
      <c r="H26" s="64">
        <v>30</v>
      </c>
      <c r="I26" s="64">
        <v>36</v>
      </c>
      <c r="J26" s="64">
        <v>12</v>
      </c>
      <c r="K26" s="64">
        <v>5</v>
      </c>
      <c r="L26" s="65">
        <v>5</v>
      </c>
      <c r="M26" s="65">
        <v>5</v>
      </c>
      <c r="N26" s="65">
        <v>6</v>
      </c>
      <c r="O26" s="65">
        <v>3</v>
      </c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24"/>
  <sheetViews>
    <sheetView workbookViewId="0">
      <selection activeCell="A11" sqref="A11:B24"/>
    </sheetView>
  </sheetViews>
  <sheetFormatPr baseColWidth="10" defaultColWidth="11.75" defaultRowHeight="14.25" x14ac:dyDescent="0.2"/>
  <sheetData>
    <row r="2" spans="1:2" x14ac:dyDescent="0.2">
      <c r="A2" t="s">
        <v>1</v>
      </c>
      <c r="B2" t="s">
        <v>35</v>
      </c>
    </row>
    <row r="3" spans="1:2" x14ac:dyDescent="0.2">
      <c r="A3" s="7" t="s">
        <v>74</v>
      </c>
      <c r="B3" s="4">
        <v>550</v>
      </c>
    </row>
    <row r="4" spans="1:2" x14ac:dyDescent="0.2">
      <c r="A4" s="7" t="s">
        <v>75</v>
      </c>
      <c r="B4" s="4">
        <v>350</v>
      </c>
    </row>
    <row r="5" spans="1:2" x14ac:dyDescent="0.2">
      <c r="A5" s="7" t="s">
        <v>76</v>
      </c>
      <c r="B5" s="4">
        <v>330</v>
      </c>
    </row>
    <row r="6" spans="1:2" x14ac:dyDescent="0.2">
      <c r="A6" s="7" t="s">
        <v>77</v>
      </c>
      <c r="B6" s="4">
        <v>70</v>
      </c>
    </row>
    <row r="7" spans="1:2" x14ac:dyDescent="0.2">
      <c r="A7" s="7" t="s">
        <v>78</v>
      </c>
      <c r="B7" s="4">
        <v>550</v>
      </c>
    </row>
    <row r="8" spans="1:2" x14ac:dyDescent="0.2">
      <c r="A8" s="12" t="s">
        <v>79</v>
      </c>
      <c r="B8" s="13">
        <v>175</v>
      </c>
    </row>
    <row r="10" spans="1:2" x14ac:dyDescent="0.2">
      <c r="A10" t="s">
        <v>1</v>
      </c>
      <c r="B10" t="s">
        <v>32</v>
      </c>
    </row>
    <row r="11" spans="1:2" x14ac:dyDescent="0.2">
      <c r="A11" t="s">
        <v>60</v>
      </c>
      <c r="B11">
        <v>1750</v>
      </c>
    </row>
    <row r="12" spans="1:2" x14ac:dyDescent="0.2">
      <c r="A12" t="s">
        <v>61</v>
      </c>
      <c r="B12">
        <v>1700</v>
      </c>
    </row>
    <row r="13" spans="1:2" x14ac:dyDescent="0.2">
      <c r="A13" t="s">
        <v>62</v>
      </c>
      <c r="B13">
        <v>1850</v>
      </c>
    </row>
    <row r="14" spans="1:2" x14ac:dyDescent="0.2">
      <c r="A14" t="s">
        <v>63</v>
      </c>
      <c r="B14">
        <v>1750</v>
      </c>
    </row>
    <row r="15" spans="1:2" x14ac:dyDescent="0.2">
      <c r="A15" t="s">
        <v>64</v>
      </c>
      <c r="B15">
        <v>1900</v>
      </c>
    </row>
    <row r="16" spans="1:2" x14ac:dyDescent="0.2">
      <c r="A16" t="s">
        <v>65</v>
      </c>
      <c r="B16">
        <v>1800</v>
      </c>
    </row>
    <row r="17" spans="1:2" x14ac:dyDescent="0.2">
      <c r="A17" t="s">
        <v>66</v>
      </c>
      <c r="B17">
        <v>30</v>
      </c>
    </row>
    <row r="18" spans="1:2" x14ac:dyDescent="0.2">
      <c r="A18" t="s">
        <v>67</v>
      </c>
      <c r="B18">
        <v>36</v>
      </c>
    </row>
    <row r="19" spans="1:2" x14ac:dyDescent="0.2">
      <c r="A19" t="s">
        <v>68</v>
      </c>
      <c r="B19">
        <v>12</v>
      </c>
    </row>
    <row r="20" spans="1:2" x14ac:dyDescent="0.2">
      <c r="A20" t="s">
        <v>69</v>
      </c>
      <c r="B20">
        <v>4</v>
      </c>
    </row>
    <row r="21" spans="1:2" x14ac:dyDescent="0.2">
      <c r="A21" t="s">
        <v>70</v>
      </c>
      <c r="B21">
        <v>5</v>
      </c>
    </row>
    <row r="22" spans="1:2" x14ac:dyDescent="0.2">
      <c r="A22" t="s">
        <v>71</v>
      </c>
      <c r="B22">
        <v>5</v>
      </c>
    </row>
    <row r="23" spans="1:2" x14ac:dyDescent="0.2">
      <c r="A23" t="s">
        <v>72</v>
      </c>
      <c r="B23">
        <v>6</v>
      </c>
    </row>
    <row r="24" spans="1:2" x14ac:dyDescent="0.2">
      <c r="A24" t="s">
        <v>73</v>
      </c>
      <c r="B24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N4" sqref="N4"/>
    </sheetView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D4787F-D3B4-415A-97FD-5F0589132B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1678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Calculs</vt:lpstr>
      <vt:lpstr>R7</vt:lpstr>
      <vt:lpstr>Données</vt:lpstr>
      <vt:lpstr>Formules</vt:lpstr>
      <vt:lpstr>Listpdt1</vt:lpstr>
      <vt:lpstr>Listpdt2</vt:lpstr>
      <vt:lpstr>Listpdt3</vt:lpstr>
      <vt:lpstr>PCF_PI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alexer</dc:creator>
  <cp:lastModifiedBy>Jean-Eric Pelouas</cp:lastModifiedBy>
  <cp:revision>8</cp:revision>
  <cp:lastPrinted>2017-09-14T20:49:48Z</cp:lastPrinted>
  <dcterms:created xsi:type="dcterms:W3CDTF">2017-08-09T19:30:14Z</dcterms:created>
  <dcterms:modified xsi:type="dcterms:W3CDTF">2017-10-08T15:46:11Z</dcterms:modified>
</cp:coreProperties>
</file>