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75" windowWidth="19440" windowHeight="7995"/>
  </bookViews>
  <sheets>
    <sheet name="Outils - tarification" sheetId="3" r:id="rId1"/>
    <sheet name="Facturation" sheetId="4" r:id="rId2"/>
  </sheets>
  <definedNames>
    <definedName name="d.Items">tblOutils[item]</definedName>
    <definedName name="ITEM">#REF!</definedName>
    <definedName name="ItemV">OFFSET(val,,-4)</definedName>
    <definedName name="TYPE">#REF!</definedName>
    <definedName name="val">OFFSET(#REF!,,,COUNTA(#REF!)-1)</definedName>
  </definedNames>
  <calcPr calcId="145621"/>
</workbook>
</file>

<file path=xl/calcChain.xml><?xml version="1.0" encoding="utf-8"?>
<calcChain xmlns="http://schemas.openxmlformats.org/spreadsheetml/2006/main">
  <c r="H2" i="4" l="1"/>
  <c r="H3" i="4"/>
  <c r="H4" i="4"/>
  <c r="H5" i="4"/>
  <c r="H6" i="4"/>
  <c r="A3" i="3"/>
  <c r="A4" i="3"/>
  <c r="A5" i="3"/>
  <c r="A6" i="3"/>
  <c r="A7" i="3"/>
  <c r="A8" i="3"/>
  <c r="A9" i="3"/>
  <c r="A10" i="3"/>
  <c r="A11" i="3"/>
  <c r="A12" i="3"/>
  <c r="A13" i="3"/>
  <c r="A14" i="3"/>
  <c r="A15" i="3"/>
  <c r="A16" i="3"/>
  <c r="A2" i="3"/>
  <c r="E2" i="4" s="1"/>
  <c r="E2" i="3"/>
  <c r="F2" i="3" s="1"/>
  <c r="G2" i="3" s="1"/>
  <c r="E3" i="3"/>
  <c r="E4" i="3"/>
  <c r="F4" i="3" s="1"/>
  <c r="G4" i="3" s="1"/>
  <c r="E5" i="3"/>
  <c r="F5" i="3" s="1"/>
  <c r="G5" i="3" s="1"/>
  <c r="E6" i="3"/>
  <c r="F6" i="3" s="1"/>
  <c r="G6" i="3" s="1"/>
  <c r="E7" i="3"/>
  <c r="E8" i="3"/>
  <c r="F8" i="3" s="1"/>
  <c r="G8" i="3" s="1"/>
  <c r="E9" i="3"/>
  <c r="F9" i="3" s="1"/>
  <c r="G9" i="3" s="1"/>
  <c r="E10" i="3"/>
  <c r="F10" i="3" s="1"/>
  <c r="G10" i="3" s="1"/>
  <c r="E11" i="3"/>
  <c r="E12" i="3"/>
  <c r="F12" i="3" s="1"/>
  <c r="G12" i="3" s="1"/>
  <c r="E13" i="3"/>
  <c r="F13" i="3" s="1"/>
  <c r="G13" i="3" s="1"/>
  <c r="E14" i="3"/>
  <c r="F14" i="3" s="1"/>
  <c r="G14" i="3" s="1"/>
  <c r="E15" i="3"/>
  <c r="E16" i="3"/>
  <c r="F16" i="3" s="1"/>
  <c r="G16" i="3" s="1"/>
  <c r="F3" i="3"/>
  <c r="G3" i="3" s="1"/>
  <c r="F7" i="3"/>
  <c r="G7" i="3" s="1"/>
  <c r="F11" i="3"/>
  <c r="G11" i="3" s="1"/>
  <c r="F15" i="3"/>
  <c r="G15" i="3" s="1"/>
  <c r="E5" i="4" l="1"/>
  <c r="I5" i="4"/>
  <c r="I3" i="4"/>
  <c r="I6" i="4"/>
  <c r="I4" i="4"/>
  <c r="I2" i="4"/>
  <c r="E3" i="4"/>
  <c r="E6" i="4"/>
  <c r="E4" i="4"/>
  <c r="I7" i="4" l="1"/>
  <c r="D15" i="3"/>
  <c r="D11" i="3"/>
  <c r="D7" i="3"/>
  <c r="D3" i="3"/>
  <c r="D14" i="3"/>
  <c r="D10" i="3"/>
  <c r="D6" i="3"/>
  <c r="D9" i="3"/>
  <c r="D16" i="3"/>
  <c r="D8" i="3"/>
  <c r="D2" i="3"/>
  <c r="D13" i="3"/>
  <c r="D5" i="3"/>
  <c r="D12" i="3"/>
  <c r="D4" i="3"/>
  <c r="D17" i="3" s="1"/>
</calcChain>
</file>

<file path=xl/sharedStrings.xml><?xml version="1.0" encoding="utf-8"?>
<sst xmlns="http://schemas.openxmlformats.org/spreadsheetml/2006/main" count="50" uniqueCount="37">
  <si>
    <t>Description</t>
  </si>
  <si>
    <t>Prix achat</t>
  </si>
  <si>
    <t>Jour</t>
  </si>
  <si>
    <t>Semaine</t>
  </si>
  <si>
    <t>Mois</t>
  </si>
  <si>
    <t>Tarification</t>
  </si>
  <si>
    <t>Revenu</t>
  </si>
  <si>
    <t>Sableuse</t>
  </si>
  <si>
    <t>Drill</t>
  </si>
  <si>
    <t>Marteau</t>
  </si>
  <si>
    <t>Tondeuse</t>
  </si>
  <si>
    <t>Generatrice</t>
  </si>
  <si>
    <t xml:space="preserve">Scie </t>
  </si>
  <si>
    <t>echelle</t>
  </si>
  <si>
    <t>echafaud</t>
  </si>
  <si>
    <t>skylift</t>
  </si>
  <si>
    <t>Date</t>
  </si>
  <si>
    <t>Projet</t>
  </si>
  <si>
    <t>Description des travaux</t>
  </si>
  <si>
    <t>item</t>
  </si>
  <si>
    <t>Durée</t>
  </si>
  <si>
    <t>Nb</t>
  </si>
  <si>
    <t>Coût</t>
  </si>
  <si>
    <t>Facturé</t>
  </si>
  <si>
    <t># facture</t>
  </si>
  <si>
    <t>IM2</t>
  </si>
  <si>
    <t>IM6</t>
  </si>
  <si>
    <t>IM3</t>
  </si>
  <si>
    <t>Refaire plancher</t>
  </si>
  <si>
    <t>Refaire toiture</t>
  </si>
  <si>
    <t>Rénovation salle de bain</t>
  </si>
  <si>
    <t>Nouvelle séparation</t>
  </si>
  <si>
    <t>non</t>
  </si>
  <si>
    <t>oui</t>
  </si>
  <si>
    <t>semaine</t>
  </si>
  <si>
    <t>mois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</si>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</sst>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_ * #,##0.00_)\ &quot;$&quot;_ ;_ * \(#,##0.00\)\ &quot;$&quot;_ ;_ * &quot;-&quot;??_)\ &quot;$&quot;_ ;_ @_ "/>
    <numFmt numFmtId="165" formatCode="_ * #,##0_)\ &quot;$&quot;_ ;_ * \(#,##0\)\ &quot;$&quot;_ ;_ * &quot;-&quot;??_)\ &quot;$&quot;_ ;_ @_ 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scheme val="minor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33">
    <xf numFmtId="0" fontId="0" fillId="0" borderId="0" xfId="0"/>
    <xf numFmtId="0" fontId="0" fillId="0" borderId="1" xfId="0" applyBorder="1"/>
    <xf numFmtId="165" fontId="0" fillId="0" borderId="1" xfId="1" applyNumberFormat="1" applyFont="1" applyBorder="1"/>
    <xf numFmtId="165" fontId="0" fillId="0" borderId="1" xfId="1" applyNumberFormat="1" applyFont="1" applyBorder="1" applyAlignment="1">
      <alignment horizontal="center"/>
    </xf>
    <xf numFmtId="0" fontId="0" fillId="0" borderId="3" xfId="0" applyNumberFormat="1" applyBorder="1" applyAlignment="1">
      <alignment horizontal="center"/>
    </xf>
    <xf numFmtId="165" fontId="0" fillId="0" borderId="4" xfId="1" applyNumberFormat="1" applyFont="1" applyBorder="1"/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2" xfId="0" applyBorder="1"/>
    <xf numFmtId="165" fontId="0" fillId="0" borderId="2" xfId="1" applyNumberFormat="1" applyFont="1" applyBorder="1"/>
    <xf numFmtId="165" fontId="0" fillId="0" borderId="2" xfId="1" applyNumberFormat="1" applyFont="1" applyBorder="1" applyAlignment="1">
      <alignment horizontal="center"/>
    </xf>
    <xf numFmtId="165" fontId="0" fillId="0" borderId="9" xfId="1" applyNumberFormat="1" applyFont="1" applyBorder="1"/>
    <xf numFmtId="0" fontId="2" fillId="0" borderId="2" xfId="0" applyNumberFormat="1" applyFont="1" applyBorder="1"/>
    <xf numFmtId="0" fontId="0" fillId="0" borderId="8" xfId="0" applyBorder="1" applyAlignment="1">
      <alignment horizontal="center"/>
    </xf>
    <xf numFmtId="165" fontId="2" fillId="0" borderId="9" xfId="0" applyNumberFormat="1" applyFont="1" applyBorder="1"/>
    <xf numFmtId="165" fontId="2" fillId="0" borderId="2" xfId="0" applyNumberFormat="1" applyFont="1" applyBorder="1" applyAlignment="1">
      <alignment horizontal="center"/>
    </xf>
    <xf numFmtId="0" fontId="0" fillId="0" borderId="5" xfId="0" applyBorder="1" applyAlignment="1"/>
    <xf numFmtId="0" fontId="0" fillId="0" borderId="6" xfId="0" applyBorder="1" applyAlignment="1"/>
    <xf numFmtId="0" fontId="0" fillId="0" borderId="7" xfId="0" applyBorder="1" applyAlignment="1"/>
    <xf numFmtId="0" fontId="0" fillId="0" borderId="0" xfId="0" applyAlignment="1"/>
    <xf numFmtId="14" fontId="0" fillId="0" borderId="3" xfId="0" applyNumberFormat="1" applyBorder="1" applyAlignment="1"/>
    <xf numFmtId="0" fontId="0" fillId="0" borderId="1" xfId="0" applyBorder="1" applyAlignment="1"/>
    <xf numFmtId="165" fontId="0" fillId="0" borderId="1" xfId="1" applyNumberFormat="1" applyFont="1" applyBorder="1" applyAlignment="1"/>
    <xf numFmtId="0" fontId="0" fillId="0" borderId="4" xfId="0" applyBorder="1" applyAlignment="1"/>
    <xf numFmtId="14" fontId="0" fillId="0" borderId="8" xfId="0" applyNumberFormat="1" applyBorder="1" applyAlignment="1"/>
    <xf numFmtId="0" fontId="0" fillId="0" borderId="2" xfId="0" applyBorder="1" applyAlignment="1"/>
    <xf numFmtId="165" fontId="0" fillId="0" borderId="2" xfId="1" applyNumberFormat="1" applyFont="1" applyBorder="1" applyAlignment="1"/>
    <xf numFmtId="0" fontId="0" fillId="0" borderId="9" xfId="0" applyBorder="1" applyAlignment="1"/>
    <xf numFmtId="165" fontId="2" fillId="0" borderId="1" xfId="1" applyNumberFormat="1" applyFont="1" applyBorder="1" applyAlignment="1"/>
    <xf numFmtId="0" fontId="0" fillId="0" borderId="8" xfId="0" applyBorder="1" applyAlignment="1"/>
    <xf numFmtId="0" fontId="2" fillId="0" borderId="2" xfId="0" applyNumberFormat="1" applyFont="1" applyBorder="1" applyAlignment="1"/>
    <xf numFmtId="165" fontId="2" fillId="0" borderId="2" xfId="0" applyNumberFormat="1" applyFont="1" applyBorder="1" applyAlignment="1"/>
  </cellXfs>
  <cellStyles count="2">
    <cellStyle name="Monétaire" xfId="1" builtinId="4"/>
    <cellStyle name="Normal" xfId="0" builtinId="0"/>
  </cellStyles>
  <dxfs count="47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5" formatCode="_ * #,##0_)\ &quot;$&quot;_ ;_ * \(#,##0\)\ &quot;$&quot;_ ;_ * &quot;-&quot;??_)\ &quot;$&quot;_ ;_ @_ "/>
      <alignment horizontal="general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5" formatCode="_ * #,##0_)\ &quot;$&quot;_ ;_ * \(#,##0\)\ &quot;$&quot;_ ;_ * &quot;-&quot;??_)\ &quot;$&quot;_ ;_ @_ 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alignment horizontal="general" vertical="bottom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5" formatCode="_ * #,##0_)\ &quot;$&quot;_ ;_ * \(#,##0\)\ &quot;$&quot;_ ;_ * &quot;-&quot;??_)\ &quot;$&quot;_ ;_ @_ 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5" formatCode="_ * #,##0_)\ &quot;$&quot;_ ;_ * \(#,##0\)\ &quot;$&quot;_ ;_ * &quot;-&quot;??_)\ &quot;$&quot;_ ;_ @_ 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alignment horizontal="center" vertical="bottom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5" formatCode="_ * #,##0_)\ &quot;$&quot;_ ;_ * \(#,##0\)\ &quot;$&quot;_ ;_ * &quot;-&quot;??_)\ &quot;$&quot;_ ;_ @_ 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0" formatCode="General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9" formatCode="dd/mm/yyyy"/>
      <alignment horizontal="general" vertical="bottom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5" formatCode="_ * #,##0_)\ &quot;$&quot;_ ;_ * \(#,##0\)\ &quot;$&quot;_ ;_ * &quot;-&quot;??_)\ &quot;$&quot;_ ;_ @_ 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5" formatCode="_ * #,##0_)\ &quot;$&quot;_ ;_ * \(#,##0\)\ &quot;$&quot;_ ;_ * &quot;-&quot;??_)\ &quot;$&quot;_ ;_ @_ 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5" formatCode="_ * #,##0_)\ &quot;$&quot;_ ;_ * \(#,##0\)\ &quot;$&quot;_ ;_ * &quot;-&quot;??_)\ &quot;$&quot;_ ;_ @_ 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5" formatCode="_ * #,##0_)\ &quot;$&quot;_ ;_ * \(#,##0\)\ &quot;$&quot;_ ;_ * &quot;-&quot;??_)\ &quot;$&quot;_ ;_ @_ 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5" formatCode="_ * #,##0_)\ &quot;$&quot;_ ;_ * \(#,##0\)\ &quot;$&quot;_ ;_ * &quot;-&quot;??_)\ &quot;$&quot;_ ;_ @_ 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blOutils" displayName="tblOutils" ref="A1:G17" totalsRowCount="1" headerRowDxfId="39" dataDxfId="40" headerRowBorderDxfId="45" tableBorderDxfId="46" totalsRowBorderDxfId="44" dataCellStyle="Monétaire">
  <autoFilter ref="A1:G16"/>
  <tableColumns count="7">
    <tableColumn id="1" name="item" totalsRowLabel="Total" dataDxfId="43" totalsRowDxfId="18">
      <calculatedColumnFormula>ROW()-1</calculatedColumnFormula>
    </tableColumn>
    <tableColumn id="2" name="Description" dataDxfId="42" totalsRowDxfId="17"/>
    <tableColumn id="3" name="Prix achat" dataDxfId="41" totalsRowDxfId="16" dataCellStyle="Monétaire"/>
    <tableColumn id="4" name="Revenu" totalsRowFunction="sum" dataDxfId="32" totalsRowDxfId="15" dataCellStyle="Monétaire">
      <calculatedColumnFormula>SUMPRODUCT((tbLFacturation[item]=tblOutils[[#This Row],[item]])*(tbLFacturation[Coût]))</calculatedColumnFormula>
    </tableColumn>
    <tableColumn id="5" name="Jour" dataDxfId="33" totalsRowDxfId="14" dataCellStyle="Monétaire">
      <calculatedColumnFormula>tblOutils[[#This Row],[Prix achat]]/90</calculatedColumnFormula>
    </tableColumn>
    <tableColumn id="6" name="Semaine" dataDxfId="38" totalsRowDxfId="13" dataCellStyle="Monétaire">
      <calculatedColumnFormula>tblOutils[[#This Row],[Jour]]*4</calculatedColumnFormula>
    </tableColumn>
    <tableColumn id="7" name="Mois" dataDxfId="37" totalsRowDxfId="12" dataCellStyle="Monétaire">
      <calculatedColumnFormula>tblOutils[[#This Row],[Semaine]]*3</calculatedColumnFormula>
    </tableColumn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id="2" name="tbLFacturation" displayName="tbLFacturation" ref="A1:K7" totalsRowCount="1" headerRowDxfId="23" dataDxfId="21" totalsRowDxfId="22" headerRowBorderDxfId="35" tableBorderDxfId="36" totalsRowBorderDxfId="34">
  <autoFilter ref="A1:K6"/>
  <tableColumns count="11">
    <tableColumn id="1" name="Date" totalsRowLabel="Total" dataDxfId="31" totalsRowDxfId="11"/>
    <tableColumn id="2" name="Projet" dataDxfId="30" totalsRowDxfId="10"/>
    <tableColumn id="3" name="Description des travaux" dataDxfId="29" totalsRowDxfId="9"/>
    <tableColumn id="4" name="item" dataDxfId="28" totalsRowDxfId="8"/>
    <tableColumn id="11" name="Description" dataDxfId="27" totalsRowDxfId="7">
      <calculatedColumnFormula>VLOOKUP(tbLFacturation[[#This Row],[item]],tblOutils[],2,FALSE)</calculatedColumnFormula>
    </tableColumn>
    <tableColumn id="5" name="Nb" dataDxfId="26" totalsRowDxfId="6"/>
    <tableColumn id="6" name="Durée" dataDxfId="20" totalsRowDxfId="5"/>
    <tableColumn id="7" name="Tarification" dataDxfId="0" totalsRowDxfId="4" dataCellStyle="Monétaire">
      <calculatedColumnFormula>IFERROR(INDEX(tblOutils[[Jour]:[Mois]],MATCH(tbLFacturation[[#This Row],[item]],tblOutils[item],0),MATCH(tbLFacturation[[#This Row],[Durée]],tblOutils[[#Headers],[Jour]:[Mois]],0)),0)</calculatedColumnFormula>
    </tableColumn>
    <tableColumn id="8" name="Coût" totalsRowFunction="sum" dataDxfId="19" totalsRowDxfId="3" dataCellStyle="Monétaire">
      <calculatedColumnFormula>F2*H2</calculatedColumnFormula>
    </tableColumn>
    <tableColumn id="9" name="Facturé" dataDxfId="25" totalsRowDxfId="2"/>
    <tableColumn id="10" name="# facture" dataDxfId="24" totalsRowDxfId="1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7"/>
  <sheetViews>
    <sheetView tabSelected="1" workbookViewId="0">
      <selection activeCell="D21" sqref="D21"/>
    </sheetView>
  </sheetViews>
  <sheetFormatPr baseColWidth="10" defaultRowHeight="15" x14ac:dyDescent="0.25"/>
  <cols>
    <col min="1" max="1" width="9.7109375" bestFit="1" customWidth="1"/>
    <col min="2" max="2" width="15.7109375" bestFit="1" customWidth="1"/>
    <col min="3" max="3" width="14.140625" bestFit="1" customWidth="1"/>
    <col min="4" max="4" width="12.28515625" bestFit="1" customWidth="1"/>
    <col min="5" max="5" width="9.28515625" bestFit="1" customWidth="1"/>
    <col min="6" max="6" width="13.28515625" bestFit="1" customWidth="1"/>
    <col min="7" max="7" width="10" bestFit="1" customWidth="1"/>
  </cols>
  <sheetData>
    <row r="1" spans="1:7" x14ac:dyDescent="0.25">
      <c r="A1" s="6" t="s">
        <v>19</v>
      </c>
      <c r="B1" s="7" t="s">
        <v>0</v>
      </c>
      <c r="C1" s="7" t="s">
        <v>1</v>
      </c>
      <c r="D1" s="7" t="s">
        <v>6</v>
      </c>
      <c r="E1" s="7" t="s">
        <v>2</v>
      </c>
      <c r="F1" s="7" t="s">
        <v>3</v>
      </c>
      <c r="G1" s="8" t="s">
        <v>4</v>
      </c>
    </row>
    <row r="2" spans="1:7" x14ac:dyDescent="0.25">
      <c r="A2" s="4">
        <f>ROW()-1</f>
        <v>1</v>
      </c>
      <c r="B2" s="1" t="s">
        <v>7</v>
      </c>
      <c r="C2" s="2">
        <v>900</v>
      </c>
      <c r="D2" s="3">
        <f>SUMPRODUCT((tbLFacturation[item]=tblOutils[[#This Row],[item]])*(tbLFacturation[Coût]))</f>
        <v>160</v>
      </c>
      <c r="E2" s="2">
        <f>tblOutils[[#This Row],[Prix achat]]/90</f>
        <v>10</v>
      </c>
      <c r="F2" s="2">
        <f>tblOutils[[#This Row],[Jour]]*4</f>
        <v>40</v>
      </c>
      <c r="G2" s="5">
        <f>tblOutils[[#This Row],[Semaine]]*3</f>
        <v>120</v>
      </c>
    </row>
    <row r="3" spans="1:7" x14ac:dyDescent="0.25">
      <c r="A3" s="4">
        <f t="shared" ref="A3:A16" si="0">ROW()-1</f>
        <v>2</v>
      </c>
      <c r="B3" s="1" t="s">
        <v>8</v>
      </c>
      <c r="C3" s="2">
        <v>250</v>
      </c>
      <c r="D3" s="3">
        <f>SUMPRODUCT((tbLFacturation[item]=tblOutils[[#This Row],[item]])*(tbLFacturation[Coût]))</f>
        <v>0</v>
      </c>
      <c r="E3" s="2">
        <f>tblOutils[[#This Row],[Prix achat]]/90</f>
        <v>2.7777777777777777</v>
      </c>
      <c r="F3" s="2">
        <f>tblOutils[[#This Row],[Jour]]*4</f>
        <v>11.111111111111111</v>
      </c>
      <c r="G3" s="5">
        <f>tblOutils[[#This Row],[Semaine]]*3</f>
        <v>33.333333333333329</v>
      </c>
    </row>
    <row r="4" spans="1:7" x14ac:dyDescent="0.25">
      <c r="A4" s="4">
        <f t="shared" si="0"/>
        <v>3</v>
      </c>
      <c r="B4" s="1" t="s">
        <v>9</v>
      </c>
      <c r="C4" s="2">
        <v>750</v>
      </c>
      <c r="D4" s="3">
        <f>SUMPRODUCT((tbLFacturation[item]=tblOutils[[#This Row],[item]])*(tbLFacturation[Coût]))</f>
        <v>500</v>
      </c>
      <c r="E4" s="2">
        <f>tblOutils[[#This Row],[Prix achat]]/90</f>
        <v>8.3333333333333339</v>
      </c>
      <c r="F4" s="2">
        <f>tblOutils[[#This Row],[Jour]]*4</f>
        <v>33.333333333333336</v>
      </c>
      <c r="G4" s="5">
        <f>tblOutils[[#This Row],[Semaine]]*3</f>
        <v>100</v>
      </c>
    </row>
    <row r="5" spans="1:7" x14ac:dyDescent="0.25">
      <c r="A5" s="4">
        <f t="shared" si="0"/>
        <v>4</v>
      </c>
      <c r="B5" s="1" t="s">
        <v>10</v>
      </c>
      <c r="C5" s="2">
        <v>650</v>
      </c>
      <c r="D5" s="3">
        <f>SUMPRODUCT((tbLFacturation[item]=tblOutils[[#This Row],[item]])*(tbLFacturation[Coût]))</f>
        <v>0</v>
      </c>
      <c r="E5" s="2">
        <f>tblOutils[[#This Row],[Prix achat]]/90</f>
        <v>7.2222222222222223</v>
      </c>
      <c r="F5" s="2">
        <f>tblOutils[[#This Row],[Jour]]*4</f>
        <v>28.888888888888889</v>
      </c>
      <c r="G5" s="5">
        <f>tblOutils[[#This Row],[Semaine]]*3</f>
        <v>86.666666666666671</v>
      </c>
    </row>
    <row r="6" spans="1:7" x14ac:dyDescent="0.25">
      <c r="A6" s="4">
        <f t="shared" si="0"/>
        <v>5</v>
      </c>
      <c r="B6" s="1" t="s">
        <v>11</v>
      </c>
      <c r="C6" s="2">
        <v>1500</v>
      </c>
      <c r="D6" s="3">
        <f>SUMPRODUCT((tbLFacturation[item]=tblOutils[[#This Row],[item]])*(tbLFacturation[Coût]))</f>
        <v>0</v>
      </c>
      <c r="E6" s="2">
        <f>tblOutils[[#This Row],[Prix achat]]/90</f>
        <v>16.666666666666668</v>
      </c>
      <c r="F6" s="2">
        <f>tblOutils[[#This Row],[Jour]]*4</f>
        <v>66.666666666666671</v>
      </c>
      <c r="G6" s="5">
        <f>tblOutils[[#This Row],[Semaine]]*3</f>
        <v>200</v>
      </c>
    </row>
    <row r="7" spans="1:7" x14ac:dyDescent="0.25">
      <c r="A7" s="4">
        <f t="shared" si="0"/>
        <v>6</v>
      </c>
      <c r="B7" s="1" t="s">
        <v>9</v>
      </c>
      <c r="C7" s="2">
        <v>1000</v>
      </c>
      <c r="D7" s="3">
        <f>SUMPRODUCT((tbLFacturation[item]=tblOutils[[#This Row],[item]])*(tbLFacturation[Coût]))</f>
        <v>0</v>
      </c>
      <c r="E7" s="2">
        <f>tblOutils[[#This Row],[Prix achat]]/90</f>
        <v>11.111111111111111</v>
      </c>
      <c r="F7" s="2">
        <f>tblOutils[[#This Row],[Jour]]*4</f>
        <v>44.444444444444443</v>
      </c>
      <c r="G7" s="5">
        <f>tblOutils[[#This Row],[Semaine]]*3</f>
        <v>133.33333333333331</v>
      </c>
    </row>
    <row r="8" spans="1:7" x14ac:dyDescent="0.25">
      <c r="A8" s="4">
        <f t="shared" si="0"/>
        <v>7</v>
      </c>
      <c r="B8" s="1" t="s">
        <v>8</v>
      </c>
      <c r="C8" s="2">
        <v>300</v>
      </c>
      <c r="D8" s="3">
        <f>SUMPRODUCT((tbLFacturation[item]=tblOutils[[#This Row],[item]])*(tbLFacturation[Coût]))</f>
        <v>0</v>
      </c>
      <c r="E8" s="2">
        <f>tblOutils[[#This Row],[Prix achat]]/90</f>
        <v>3.3333333333333335</v>
      </c>
      <c r="F8" s="2">
        <f>tblOutils[[#This Row],[Jour]]*4</f>
        <v>13.333333333333334</v>
      </c>
      <c r="G8" s="5">
        <f>tblOutils[[#This Row],[Semaine]]*3</f>
        <v>40</v>
      </c>
    </row>
    <row r="9" spans="1:7" x14ac:dyDescent="0.25">
      <c r="A9" s="4">
        <f t="shared" si="0"/>
        <v>8</v>
      </c>
      <c r="B9" s="1" t="s">
        <v>7</v>
      </c>
      <c r="C9" s="2">
        <v>1500</v>
      </c>
      <c r="D9" s="3">
        <f>SUMPRODUCT((tbLFacturation[item]=tblOutils[[#This Row],[item]])*(tbLFacturation[Coût]))</f>
        <v>0</v>
      </c>
      <c r="E9" s="2">
        <f>tblOutils[[#This Row],[Prix achat]]/90</f>
        <v>16.666666666666668</v>
      </c>
      <c r="F9" s="2">
        <f>tblOutils[[#This Row],[Jour]]*4</f>
        <v>66.666666666666671</v>
      </c>
      <c r="G9" s="5">
        <f>tblOutils[[#This Row],[Semaine]]*3</f>
        <v>200</v>
      </c>
    </row>
    <row r="10" spans="1:7" x14ac:dyDescent="0.25">
      <c r="A10" s="4">
        <f t="shared" si="0"/>
        <v>9</v>
      </c>
      <c r="B10" s="1" t="s">
        <v>11</v>
      </c>
      <c r="C10" s="2">
        <v>4500</v>
      </c>
      <c r="D10" s="3">
        <f>SUMPRODUCT((tbLFacturation[item]=tblOutils[[#This Row],[item]])*(tbLFacturation[Coût]))</f>
        <v>0</v>
      </c>
      <c r="E10" s="2">
        <f>tblOutils[[#This Row],[Prix achat]]/90</f>
        <v>50</v>
      </c>
      <c r="F10" s="2">
        <f>tblOutils[[#This Row],[Jour]]*4</f>
        <v>200</v>
      </c>
      <c r="G10" s="5">
        <f>tblOutils[[#This Row],[Semaine]]*3</f>
        <v>600</v>
      </c>
    </row>
    <row r="11" spans="1:7" x14ac:dyDescent="0.25">
      <c r="A11" s="4">
        <f t="shared" si="0"/>
        <v>10</v>
      </c>
      <c r="B11" s="1" t="s">
        <v>11</v>
      </c>
      <c r="C11" s="2">
        <v>10000</v>
      </c>
      <c r="D11" s="3">
        <f>SUMPRODUCT((tbLFacturation[item]=tblOutils[[#This Row],[item]])*(tbLFacturation[Coût]))</f>
        <v>0</v>
      </c>
      <c r="E11" s="2">
        <f>tblOutils[[#This Row],[Prix achat]]/90</f>
        <v>111.11111111111111</v>
      </c>
      <c r="F11" s="2">
        <f>tblOutils[[#This Row],[Jour]]*4</f>
        <v>444.44444444444446</v>
      </c>
      <c r="G11" s="5">
        <f>tblOutils[[#This Row],[Semaine]]*3</f>
        <v>1333.3333333333335</v>
      </c>
    </row>
    <row r="12" spans="1:7" x14ac:dyDescent="0.25">
      <c r="A12" s="4">
        <f t="shared" si="0"/>
        <v>11</v>
      </c>
      <c r="B12" s="1" t="s">
        <v>12</v>
      </c>
      <c r="C12" s="2">
        <v>600</v>
      </c>
      <c r="D12" s="3">
        <f>SUMPRODUCT((tbLFacturation[item]=tblOutils[[#This Row],[item]])*(tbLFacturation[Coût]))</f>
        <v>0</v>
      </c>
      <c r="E12" s="2">
        <f>tblOutils[[#This Row],[Prix achat]]/90</f>
        <v>6.666666666666667</v>
      </c>
      <c r="F12" s="2">
        <f>tblOutils[[#This Row],[Jour]]*4</f>
        <v>26.666666666666668</v>
      </c>
      <c r="G12" s="5">
        <f>tblOutils[[#This Row],[Semaine]]*3</f>
        <v>80</v>
      </c>
    </row>
    <row r="13" spans="1:7" x14ac:dyDescent="0.25">
      <c r="A13" s="4">
        <f t="shared" si="0"/>
        <v>12</v>
      </c>
      <c r="B13" s="1" t="s">
        <v>12</v>
      </c>
      <c r="C13" s="2">
        <v>450</v>
      </c>
      <c r="D13" s="3">
        <f>SUMPRODUCT((tbLFacturation[item]=tblOutils[[#This Row],[item]])*(tbLFacturation[Coût]))</f>
        <v>0</v>
      </c>
      <c r="E13" s="2">
        <f>tblOutils[[#This Row],[Prix achat]]/90</f>
        <v>5</v>
      </c>
      <c r="F13" s="2">
        <f>tblOutils[[#This Row],[Jour]]*4</f>
        <v>20</v>
      </c>
      <c r="G13" s="5">
        <f>tblOutils[[#This Row],[Semaine]]*3</f>
        <v>60</v>
      </c>
    </row>
    <row r="14" spans="1:7" x14ac:dyDescent="0.25">
      <c r="A14" s="4">
        <f t="shared" si="0"/>
        <v>13</v>
      </c>
      <c r="B14" s="1" t="s">
        <v>13</v>
      </c>
      <c r="C14" s="2">
        <v>250</v>
      </c>
      <c r="D14" s="3">
        <f>SUMPRODUCT((tbLFacturation[item]=tblOutils[[#This Row],[item]])*(tbLFacturation[Coût]))</f>
        <v>0</v>
      </c>
      <c r="E14" s="2">
        <f>tblOutils[[#This Row],[Prix achat]]/90</f>
        <v>2.7777777777777777</v>
      </c>
      <c r="F14" s="2">
        <f>tblOutils[[#This Row],[Jour]]*4</f>
        <v>11.111111111111111</v>
      </c>
      <c r="G14" s="5">
        <f>tblOutils[[#This Row],[Semaine]]*3</f>
        <v>33.333333333333329</v>
      </c>
    </row>
    <row r="15" spans="1:7" x14ac:dyDescent="0.25">
      <c r="A15" s="4">
        <f t="shared" si="0"/>
        <v>14</v>
      </c>
      <c r="B15" s="1" t="s">
        <v>14</v>
      </c>
      <c r="C15" s="2">
        <v>2500</v>
      </c>
      <c r="D15" s="3">
        <f>SUMPRODUCT((tbLFacturation[item]=tblOutils[[#This Row],[item]])*(tbLFacturation[Coût]))</f>
        <v>0</v>
      </c>
      <c r="E15" s="2">
        <f>tblOutils[[#This Row],[Prix achat]]/90</f>
        <v>27.777777777777779</v>
      </c>
      <c r="F15" s="2">
        <f>tblOutils[[#This Row],[Jour]]*4</f>
        <v>111.11111111111111</v>
      </c>
      <c r="G15" s="5">
        <f>tblOutils[[#This Row],[Semaine]]*3</f>
        <v>333.33333333333337</v>
      </c>
    </row>
    <row r="16" spans="1:7" x14ac:dyDescent="0.25">
      <c r="A16" s="4">
        <f t="shared" si="0"/>
        <v>15</v>
      </c>
      <c r="B16" s="9" t="s">
        <v>15</v>
      </c>
      <c r="C16" s="10">
        <v>15000</v>
      </c>
      <c r="D16" s="11">
        <f>SUMPRODUCT((tbLFacturation[item]=tblOutils[[#This Row],[item]])*(tbLFacturation[Coût]))</f>
        <v>8000</v>
      </c>
      <c r="E16" s="10">
        <f>tblOutils[[#This Row],[Prix achat]]/90</f>
        <v>166.66666666666666</v>
      </c>
      <c r="F16" s="10">
        <f>tblOutils[[#This Row],[Jour]]*4</f>
        <v>666.66666666666663</v>
      </c>
      <c r="G16" s="12">
        <f>tblOutils[[#This Row],[Semaine]]*3</f>
        <v>2000</v>
      </c>
    </row>
    <row r="17" spans="1:7" x14ac:dyDescent="0.25">
      <c r="A17" s="14" t="s">
        <v>36</v>
      </c>
      <c r="B17" s="9"/>
      <c r="C17" s="13"/>
      <c r="D17" s="16">
        <f>SUBTOTAL(109,tblOutils[Revenu])</f>
        <v>8660</v>
      </c>
      <c r="E17" s="13"/>
      <c r="F17" s="13"/>
      <c r="G17" s="15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7"/>
  <sheetViews>
    <sheetView workbookViewId="0">
      <selection activeCell="H6" sqref="H6"/>
    </sheetView>
  </sheetViews>
  <sheetFormatPr baseColWidth="10" defaultRowHeight="15" x14ac:dyDescent="0.25"/>
  <cols>
    <col min="1" max="2" width="11.42578125" style="20"/>
    <col min="3" max="3" width="23.85546875" style="20" customWidth="1"/>
    <col min="4" max="4" width="7.42578125" style="20" bestFit="1" customWidth="1"/>
    <col min="5" max="5" width="15.7109375" style="20" bestFit="1" customWidth="1"/>
    <col min="6" max="7" width="11.42578125" style="20"/>
    <col min="8" max="8" width="13.140625" style="20" customWidth="1"/>
    <col min="9" max="16384" width="11.42578125" style="20"/>
  </cols>
  <sheetData>
    <row r="1" spans="1:11" x14ac:dyDescent="0.25">
      <c r="A1" s="17" t="s">
        <v>16</v>
      </c>
      <c r="B1" s="18" t="s">
        <v>17</v>
      </c>
      <c r="C1" s="18" t="s">
        <v>18</v>
      </c>
      <c r="D1" s="18" t="s">
        <v>19</v>
      </c>
      <c r="E1" s="18" t="s">
        <v>0</v>
      </c>
      <c r="F1" s="18" t="s">
        <v>21</v>
      </c>
      <c r="G1" s="18" t="s">
        <v>20</v>
      </c>
      <c r="H1" s="18" t="s">
        <v>5</v>
      </c>
      <c r="I1" s="18" t="s">
        <v>22</v>
      </c>
      <c r="J1" s="18" t="s">
        <v>23</v>
      </c>
      <c r="K1" s="19" t="s">
        <v>24</v>
      </c>
    </row>
    <row r="2" spans="1:11" x14ac:dyDescent="0.25">
      <c r="A2" s="21">
        <v>41730</v>
      </c>
      <c r="B2" s="22" t="s">
        <v>25</v>
      </c>
      <c r="C2" s="22" t="s">
        <v>28</v>
      </c>
      <c r="D2" s="22">
        <v>1</v>
      </c>
      <c r="E2" s="22" t="str">
        <f>VLOOKUP(tbLFacturation[[#This Row],[item]],tblOutils[],2,FALSE)</f>
        <v>Sableuse</v>
      </c>
      <c r="F2" s="22">
        <v>2</v>
      </c>
      <c r="G2" s="22" t="s">
        <v>34</v>
      </c>
      <c r="H2" s="23">
        <f>IFERROR(INDEX(tblOutils[[Jour]:[Mois]],MATCH(tbLFacturation[[#This Row],[item]],tblOutils[item],0),MATCH(tbLFacturation[[#This Row],[Durée]],tblOutils[[#Headers],[Jour]:[Mois]],0)),0)</f>
        <v>40</v>
      </c>
      <c r="I2" s="23">
        <f>F2*H2</f>
        <v>80</v>
      </c>
      <c r="J2" s="22" t="s">
        <v>32</v>
      </c>
      <c r="K2" s="24"/>
    </row>
    <row r="3" spans="1:11" x14ac:dyDescent="0.25">
      <c r="A3" s="21">
        <v>41730</v>
      </c>
      <c r="B3" s="22" t="s">
        <v>25</v>
      </c>
      <c r="C3" s="22" t="s">
        <v>29</v>
      </c>
      <c r="D3" s="22">
        <v>15</v>
      </c>
      <c r="E3" s="22" t="str">
        <f>VLOOKUP(tbLFacturation[[#This Row],[item]],tblOutils[],2,FALSE)</f>
        <v>skylift</v>
      </c>
      <c r="F3" s="22">
        <v>3</v>
      </c>
      <c r="G3" s="22" t="s">
        <v>35</v>
      </c>
      <c r="H3" s="23">
        <f>IFERROR(INDEX(tblOutils[[Jour]:[Mois]],MATCH(tbLFacturation[[#This Row],[item]],tblOutils[item],0),MATCH(tbLFacturation[[#This Row],[Durée]],tblOutils[[#Headers],[Jour]:[Mois]],0)),0)</f>
        <v>2000</v>
      </c>
      <c r="I3" s="23">
        <f t="shared" ref="I3:I5" si="0">F3*H3</f>
        <v>6000</v>
      </c>
      <c r="J3" s="22" t="s">
        <v>33</v>
      </c>
      <c r="K3" s="24"/>
    </row>
    <row r="4" spans="1:11" x14ac:dyDescent="0.25">
      <c r="A4" s="21">
        <v>41736</v>
      </c>
      <c r="B4" s="22" t="s">
        <v>26</v>
      </c>
      <c r="C4" s="22" t="s">
        <v>30</v>
      </c>
      <c r="D4" s="22">
        <v>1</v>
      </c>
      <c r="E4" s="22" t="str">
        <f>VLOOKUP(tbLFacturation[[#This Row],[item]],tblOutils[],2,FALSE)</f>
        <v>Sableuse</v>
      </c>
      <c r="F4" s="22">
        <v>2</v>
      </c>
      <c r="G4" s="22" t="s">
        <v>34</v>
      </c>
      <c r="H4" s="23">
        <f>IFERROR(INDEX(tblOutils[[Jour]:[Mois]],MATCH(tbLFacturation[[#This Row],[item]],tblOutils[item],0),MATCH(tbLFacturation[[#This Row],[Durée]],tblOutils[[#Headers],[Jour]:[Mois]],0)),0)</f>
        <v>40</v>
      </c>
      <c r="I4" s="23">
        <f t="shared" si="0"/>
        <v>80</v>
      </c>
      <c r="J4" s="22"/>
      <c r="K4" s="24"/>
    </row>
    <row r="5" spans="1:11" x14ac:dyDescent="0.25">
      <c r="A5" s="25">
        <v>41737</v>
      </c>
      <c r="B5" s="26" t="s">
        <v>27</v>
      </c>
      <c r="C5" s="26" t="s">
        <v>31</v>
      </c>
      <c r="D5" s="26">
        <v>3</v>
      </c>
      <c r="E5" s="26" t="str">
        <f>VLOOKUP(tbLFacturation[[#This Row],[item]],tblOutils[],2,FALSE)</f>
        <v>Marteau</v>
      </c>
      <c r="F5" s="26">
        <v>5</v>
      </c>
      <c r="G5" s="26" t="s">
        <v>35</v>
      </c>
      <c r="H5" s="27">
        <f>IFERROR(INDEX(tblOutils[[Jour]:[Mois]],MATCH(tbLFacturation[[#This Row],[item]],tblOutils[item],0),MATCH(tbLFacturation[[#This Row],[Durée]],tblOutils[[#Headers],[Jour]:[Mois]],0)),0)</f>
        <v>100</v>
      </c>
      <c r="I5" s="27">
        <f t="shared" si="0"/>
        <v>500</v>
      </c>
      <c r="J5" s="26"/>
      <c r="K5" s="28"/>
    </row>
    <row r="6" spans="1:11" x14ac:dyDescent="0.25">
      <c r="A6" s="21"/>
      <c r="B6" s="22"/>
      <c r="C6" s="22"/>
      <c r="D6" s="22">
        <v>15</v>
      </c>
      <c r="E6" s="22" t="str">
        <f>VLOOKUP(tbLFacturation[[#This Row],[item]],tblOutils[],2,FALSE)</f>
        <v>skylift</v>
      </c>
      <c r="F6" s="22">
        <v>1</v>
      </c>
      <c r="G6" s="22" t="s">
        <v>35</v>
      </c>
      <c r="H6" s="29">
        <f>IFERROR(INDEX(tblOutils[[Jour]:[Mois]],MATCH(tbLFacturation[[#This Row],[item]],tblOutils[item],0),MATCH(tbLFacturation[[#This Row],[Durée]],tblOutils[[#Headers],[Jour]:[Mois]],0)),0)</f>
        <v>2000</v>
      </c>
      <c r="I6" s="29">
        <f>F6*H6</f>
        <v>2000</v>
      </c>
      <c r="J6" s="22"/>
      <c r="K6" s="24"/>
    </row>
    <row r="7" spans="1:11" x14ac:dyDescent="0.25">
      <c r="A7" s="30" t="s">
        <v>36</v>
      </c>
      <c r="B7" s="26"/>
      <c r="C7" s="26"/>
      <c r="D7" s="26"/>
      <c r="E7" s="26"/>
      <c r="F7" s="26"/>
      <c r="G7" s="26"/>
      <c r="H7" s="31"/>
      <c r="I7" s="32">
        <f>SUBTOTAL(109,tbLFacturation[Coût])</f>
        <v>8660</v>
      </c>
      <c r="J7" s="26"/>
      <c r="K7" s="28"/>
    </row>
  </sheetData>
  <dataValidations count="3">
    <dataValidation type="list" allowBlank="1" showInputMessage="1" showErrorMessage="1" sqref="G2:G6">
      <formula1>"jour,semaine,mois"</formula1>
    </dataValidation>
    <dataValidation type="list" allowBlank="1" showInputMessage="1" showErrorMessage="1" sqref="D2:D6">
      <formula1>d.Items</formula1>
    </dataValidation>
    <dataValidation type="list" allowBlank="1" showInputMessage="1" showErrorMessage="1" sqref="J2:J6">
      <formula1>"non,oui"</formula1>
    </dataValidation>
  </dataValidation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Outils - tarification</vt:lpstr>
      <vt:lpstr>Facturation</vt:lpstr>
      <vt:lpstr>d.Items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</dc:creator>
  <cp:lastModifiedBy>Jean-Eric Pelouas</cp:lastModifiedBy>
  <dcterms:created xsi:type="dcterms:W3CDTF">2014-04-09T21:45:26Z</dcterms:created>
  <dcterms:modified xsi:type="dcterms:W3CDTF">2014-04-12T09:02:56Z</dcterms:modified>
</cp:coreProperties>
</file>