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" yWindow="-465" windowWidth="20385" windowHeight="12240" firstSheet="7" activeTab="7"/>
  </bookViews>
  <sheets>
    <sheet name="GABARIT Chèque" sheetId="25" r:id="rId1"/>
    <sheet name="GABARIT Épargne" sheetId="26" r:id="rId2"/>
    <sheet name="GABARIT Celi" sheetId="27" r:id="rId3"/>
    <sheet name="GABARIT Scotia" sheetId="28" r:id="rId4"/>
    <sheet name="JUILLET Chèque 1" sheetId="29" r:id="rId5"/>
    <sheet name="MAI Chèque" sheetId="34" r:id="rId6"/>
    <sheet name="MAI Épargne" sheetId="35" r:id="rId7"/>
    <sheet name="CHÈQUE" sheetId="42" r:id="rId8"/>
    <sheet name="ÉPARGNE" sheetId="43" r:id="rId9"/>
    <sheet name="CELI" sheetId="44" r:id="rId10"/>
    <sheet name="SCOTIA" sheetId="45" r:id="rId11"/>
    <sheet name="ÉTAT DES RÉSULTATS" sheetId="46" r:id="rId12"/>
  </sheets>
  <calcPr calcId="125725"/>
</workbook>
</file>

<file path=xl/calcChain.xml><?xml version="1.0" encoding="utf-8"?>
<calcChain xmlns="http://schemas.openxmlformats.org/spreadsheetml/2006/main">
  <c r="H96" i="42"/>
  <c r="H95"/>
  <c r="H94"/>
  <c r="G95"/>
  <c r="G94" s="1"/>
  <c r="G96" s="1"/>
  <c r="A96"/>
  <c r="A95"/>
  <c r="A94"/>
  <c r="E58"/>
  <c r="A3"/>
  <c r="A7"/>
  <c r="A6"/>
  <c r="A5"/>
  <c r="H68" l="1"/>
  <c r="H67"/>
  <c r="H66"/>
  <c r="H65"/>
  <c r="H62"/>
  <c r="H61"/>
  <c r="H60"/>
  <c r="H59"/>
  <c r="H56"/>
  <c r="H55"/>
  <c r="H54"/>
  <c r="H53"/>
  <c r="H48"/>
  <c r="H47"/>
  <c r="H50" s="1"/>
  <c r="H41"/>
  <c r="H40"/>
  <c r="H39"/>
  <c r="H38"/>
  <c r="I7"/>
  <c r="G7"/>
  <c r="I6"/>
  <c r="G6"/>
  <c r="I5"/>
  <c r="G5"/>
  <c r="G5" i="43"/>
  <c r="G4"/>
  <c r="D6"/>
  <c r="H49" i="42" l="1"/>
  <c r="H44"/>
  <c r="G44"/>
  <c r="H43"/>
  <c r="F43"/>
  <c r="G43" s="1"/>
  <c r="A44"/>
  <c r="A8" s="1"/>
  <c r="A43" l="1"/>
  <c r="A13" l="1"/>
  <c r="F25"/>
  <c r="H36"/>
  <c r="A36"/>
  <c r="H35"/>
  <c r="F35"/>
  <c r="G35" s="1"/>
  <c r="A35"/>
  <c r="H34"/>
  <c r="A34"/>
  <c r="H33"/>
  <c r="A33"/>
  <c r="E32"/>
  <c r="A41"/>
  <c r="F40"/>
  <c r="G40" s="1"/>
  <c r="A40"/>
  <c r="A39"/>
  <c r="A38"/>
  <c r="E37"/>
  <c r="H31"/>
  <c r="H30"/>
  <c r="H29"/>
  <c r="H28"/>
  <c r="F30"/>
  <c r="G30" s="1"/>
  <c r="E27"/>
  <c r="A31"/>
  <c r="A30"/>
  <c r="A29"/>
  <c r="A28"/>
  <c r="H26"/>
  <c r="H25"/>
  <c r="G26"/>
  <c r="G25"/>
  <c r="A25"/>
  <c r="A26" s="1"/>
  <c r="H23"/>
  <c r="G23"/>
  <c r="H22"/>
  <c r="F22"/>
  <c r="G22" s="1"/>
  <c r="A10"/>
  <c r="D8" i="43"/>
  <c r="A50" i="42"/>
  <c r="F49"/>
  <c r="G49" s="1"/>
  <c r="A49"/>
  <c r="A48"/>
  <c r="A47"/>
  <c r="E46"/>
  <c r="A68"/>
  <c r="F67"/>
  <c r="G67" s="1"/>
  <c r="A67"/>
  <c r="A66"/>
  <c r="A65"/>
  <c r="E64"/>
  <c r="A62"/>
  <c r="F61"/>
  <c r="G61" s="1"/>
  <c r="A61"/>
  <c r="A60"/>
  <c r="A59"/>
  <c r="A56"/>
  <c r="F55"/>
  <c r="G55" s="1"/>
  <c r="A55"/>
  <c r="A54"/>
  <c r="A53"/>
  <c r="E52"/>
  <c r="C29" i="46" l="1"/>
  <c r="D55"/>
  <c r="C56" s="1"/>
  <c r="C43"/>
  <c r="C51"/>
  <c r="C52" s="1"/>
  <c r="C45"/>
  <c r="C44"/>
  <c r="D56"/>
  <c r="C57" s="1"/>
  <c r="C46"/>
  <c r="B40"/>
  <c r="B37"/>
  <c r="B32"/>
  <c r="C31"/>
  <c r="C30"/>
  <c r="B34"/>
  <c r="C35"/>
  <c r="B17"/>
  <c r="C18"/>
  <c r="C15"/>
  <c r="G29" i="42"/>
  <c r="G28" s="1"/>
  <c r="G31" s="1"/>
  <c r="C41" i="46" s="1"/>
  <c r="B11"/>
  <c r="C12"/>
  <c r="B14"/>
  <c r="B13" s="1"/>
  <c r="B8"/>
  <c r="G34" i="42"/>
  <c r="G33" s="1"/>
  <c r="G36" s="1"/>
  <c r="C38" i="46" s="1"/>
  <c r="G39" i="42"/>
  <c r="G38" s="1"/>
  <c r="G41" s="1"/>
  <c r="C42" i="46" s="1"/>
  <c r="G48" i="42"/>
  <c r="G47" s="1"/>
  <c r="G50" s="1"/>
  <c r="G66"/>
  <c r="G65" s="1"/>
  <c r="G68" s="1"/>
  <c r="G60"/>
  <c r="G59" s="1"/>
  <c r="G62" s="1"/>
  <c r="G54"/>
  <c r="G53" s="1"/>
  <c r="G56" s="1"/>
  <c r="C60" i="46" l="1"/>
  <c r="C47"/>
  <c r="B16"/>
  <c r="B39"/>
  <c r="B33"/>
  <c r="B36"/>
  <c r="B10"/>
  <c r="C9"/>
  <c r="K1" i="42"/>
  <c r="K2" s="1"/>
  <c r="C23" i="46" l="1"/>
  <c r="B7"/>
  <c r="F7" i="44"/>
  <c r="D7"/>
  <c r="F7" i="43"/>
  <c r="D7"/>
  <c r="F7" i="45"/>
  <c r="D7"/>
  <c r="F6" i="44"/>
  <c r="D6"/>
  <c r="F6" i="45"/>
  <c r="D6"/>
  <c r="F6" i="43"/>
  <c r="G6" s="1"/>
  <c r="A14" i="42"/>
  <c r="A9"/>
  <c r="G7" i="43" l="1"/>
  <c r="G9" s="1"/>
  <c r="G11" s="1"/>
  <c r="G13" s="1"/>
  <c r="G15" s="1"/>
  <c r="G17" s="1"/>
  <c r="G19" s="1"/>
  <c r="G21" s="1"/>
  <c r="G23" s="1"/>
  <c r="G25" s="1"/>
  <c r="G27" s="1"/>
  <c r="G29" s="1"/>
  <c r="G31" s="1"/>
  <c r="G33" s="1"/>
  <c r="G35" s="1"/>
  <c r="G37" s="1"/>
  <c r="G39" s="1"/>
  <c r="G41" s="1"/>
  <c r="G43" s="1"/>
  <c r="G45" s="1"/>
  <c r="G47" s="1"/>
  <c r="G49" s="1"/>
  <c r="G51" s="1"/>
  <c r="G53" s="1"/>
  <c r="G55" s="1"/>
  <c r="G57" s="1"/>
  <c r="G59" s="1"/>
  <c r="G61" s="1"/>
  <c r="G63" s="1"/>
  <c r="G65" s="1"/>
  <c r="G67" s="1"/>
  <c r="G69" s="1"/>
  <c r="G71" s="1"/>
  <c r="G73" s="1"/>
  <c r="G75" s="1"/>
  <c r="G77" s="1"/>
  <c r="G79" s="1"/>
  <c r="G81" s="1"/>
  <c r="G83" s="1"/>
  <c r="G85" s="1"/>
  <c r="G87" s="1"/>
  <c r="G89" s="1"/>
  <c r="G91" s="1"/>
  <c r="G93" s="1"/>
  <c r="G95" s="1"/>
  <c r="G97" s="1"/>
  <c r="G99" s="1"/>
  <c r="G101" s="1"/>
  <c r="G103" s="1"/>
  <c r="G105" s="1"/>
  <c r="G107" s="1"/>
  <c r="G109" s="1"/>
  <c r="G111" s="1"/>
  <c r="G113" s="1"/>
  <c r="G115" s="1"/>
  <c r="G117" s="1"/>
  <c r="G119" s="1"/>
  <c r="G121" s="1"/>
  <c r="G123" s="1"/>
  <c r="G125" s="1"/>
  <c r="G127" s="1"/>
  <c r="G129" s="1"/>
  <c r="G131" s="1"/>
  <c r="G133" s="1"/>
  <c r="G135" s="1"/>
  <c r="G137" s="1"/>
  <c r="G139" s="1"/>
  <c r="A23" i="42"/>
  <c r="A22"/>
  <c r="H4" i="45"/>
  <c r="H6" s="1"/>
  <c r="G4"/>
  <c r="G5" s="1"/>
  <c r="H4" i="44"/>
  <c r="H6" s="1"/>
  <c r="H4" i="43"/>
  <c r="H6" s="1"/>
  <c r="D6" i="34"/>
  <c r="F6"/>
  <c r="D6" i="35"/>
  <c r="F6"/>
  <c r="F143"/>
  <c r="D143"/>
  <c r="F142"/>
  <c r="D142"/>
  <c r="F141"/>
  <c r="D8" i="34" s="1"/>
  <c r="D141" i="35"/>
  <c r="F7"/>
  <c r="D7"/>
  <c r="H4"/>
  <c r="H6" s="1"/>
  <c r="G4"/>
  <c r="F143" i="34"/>
  <c r="D143"/>
  <c r="F142"/>
  <c r="D142"/>
  <c r="F141"/>
  <c r="D8" i="35" s="1"/>
  <c r="D141" i="34"/>
  <c r="F8" i="35" s="1"/>
  <c r="F8" i="34"/>
  <c r="F7"/>
  <c r="D7"/>
  <c r="H4"/>
  <c r="H6" s="1"/>
  <c r="G4"/>
  <c r="G5" s="1"/>
  <c r="F143" i="29"/>
  <c r="D143"/>
  <c r="F142"/>
  <c r="D142"/>
  <c r="F141"/>
  <c r="D141"/>
  <c r="B14"/>
  <c r="B13"/>
  <c r="B12"/>
  <c r="B11"/>
  <c r="B10"/>
  <c r="B9"/>
  <c r="B5"/>
  <c r="H4"/>
  <c r="H6" s="1"/>
  <c r="G4"/>
  <c r="G5" s="1"/>
  <c r="F142" i="28"/>
  <c r="D7" i="29" s="1"/>
  <c r="D142" i="28"/>
  <c r="F7" i="29" s="1"/>
  <c r="F141" i="28"/>
  <c r="D141"/>
  <c r="F7" i="27" s="1"/>
  <c r="F140" i="28"/>
  <c r="D140"/>
  <c r="H4"/>
  <c r="H6" s="1"/>
  <c r="G4"/>
  <c r="G5" s="1"/>
  <c r="F143" i="27"/>
  <c r="D143"/>
  <c r="F142"/>
  <c r="D6" i="29" s="1"/>
  <c r="D142" i="27"/>
  <c r="F6" i="29" s="1"/>
  <c r="F141" i="27"/>
  <c r="D6" i="26" s="1"/>
  <c r="D141" i="27"/>
  <c r="D7"/>
  <c r="H4"/>
  <c r="H6" s="1"/>
  <c r="G4"/>
  <c r="F143" i="26"/>
  <c r="D6" i="28" s="1"/>
  <c r="D143" i="26"/>
  <c r="F6" i="28" s="1"/>
  <c r="F142" i="26"/>
  <c r="D6" i="27" s="1"/>
  <c r="D142" i="26"/>
  <c r="F6" i="27" s="1"/>
  <c r="F141" i="26"/>
  <c r="D8" i="29" s="1"/>
  <c r="D141" i="26"/>
  <c r="F8" i="29" s="1"/>
  <c r="F7" i="26"/>
  <c r="D7"/>
  <c r="F6"/>
  <c r="H4"/>
  <c r="H6" s="1"/>
  <c r="G4"/>
  <c r="F143" i="25"/>
  <c r="D8" i="28" s="1"/>
  <c r="D143" i="25"/>
  <c r="F8" i="28" s="1"/>
  <c r="F142" i="25"/>
  <c r="D8" i="27" s="1"/>
  <c r="D142" i="25"/>
  <c r="F8" i="27" s="1"/>
  <c r="F141" i="25"/>
  <c r="D8" i="26" s="1"/>
  <c r="D141" i="25"/>
  <c r="F8" i="26" s="1"/>
  <c r="F8" i="25"/>
  <c r="D8"/>
  <c r="D7"/>
  <c r="F6"/>
  <c r="D6"/>
  <c r="H4"/>
  <c r="H6" s="1"/>
  <c r="G4"/>
  <c r="G5" s="1"/>
  <c r="F144" i="34" l="1"/>
  <c r="D144" i="27"/>
  <c r="F7" i="28" s="1"/>
  <c r="D144" i="25"/>
  <c r="G6" i="2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35"/>
  <c r="D144" i="29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26"/>
  <c r="H8"/>
  <c r="F143" i="28"/>
  <c r="F144" i="29"/>
  <c r="H8"/>
  <c r="G6" i="25"/>
  <c r="F144" i="27"/>
  <c r="D7" i="28" s="1"/>
  <c r="D144" i="26"/>
  <c r="G6" i="27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D143" i="28"/>
  <c r="H8" i="34"/>
  <c r="D144"/>
  <c r="G6" i="28"/>
  <c r="F7" i="25"/>
  <c r="H8" s="1"/>
  <c r="G6" i="34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D144" i="35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H8" i="28" l="1"/>
  <c r="I163" i="42"/>
  <c r="G7" i="28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F144" i="25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4" i="44" l="1"/>
  <c r="F8" l="1"/>
  <c r="F8" i="43"/>
  <c r="D8" i="44"/>
  <c r="D141" s="1"/>
  <c r="D8" i="45"/>
  <c r="G6" i="44"/>
  <c r="G7" s="1"/>
  <c r="G8" i="43" l="1"/>
  <c r="G10" s="1"/>
  <c r="G12" s="1"/>
  <c r="G14" s="1"/>
  <c r="G16" s="1"/>
  <c r="G18" s="1"/>
  <c r="G20" s="1"/>
  <c r="G22" s="1"/>
  <c r="G24" s="1"/>
  <c r="G26" s="1"/>
  <c r="G28" s="1"/>
  <c r="G30" s="1"/>
  <c r="G32" s="1"/>
  <c r="G34" s="1"/>
  <c r="G36" s="1"/>
  <c r="G38" s="1"/>
  <c r="G40" s="1"/>
  <c r="G42" s="1"/>
  <c r="G44" s="1"/>
  <c r="G46" s="1"/>
  <c r="G48" s="1"/>
  <c r="G50" s="1"/>
  <c r="G52" s="1"/>
  <c r="G54" s="1"/>
  <c r="G56" s="1"/>
  <c r="G58" s="1"/>
  <c r="G60" s="1"/>
  <c r="G62" s="1"/>
  <c r="G64" s="1"/>
  <c r="G66" s="1"/>
  <c r="G68" s="1"/>
  <c r="G70" s="1"/>
  <c r="G72" s="1"/>
  <c r="G74" s="1"/>
  <c r="G76" s="1"/>
  <c r="G78" s="1"/>
  <c r="G80" s="1"/>
  <c r="G82" s="1"/>
  <c r="G84" s="1"/>
  <c r="G86" s="1"/>
  <c r="G88" s="1"/>
  <c r="G90" s="1"/>
  <c r="G92" s="1"/>
  <c r="G94" s="1"/>
  <c r="G96" s="1"/>
  <c r="G98" s="1"/>
  <c r="G100" s="1"/>
  <c r="G102" s="1"/>
  <c r="G104" s="1"/>
  <c r="G106" s="1"/>
  <c r="G108" s="1"/>
  <c r="G110" s="1"/>
  <c r="G112" s="1"/>
  <c r="G114" s="1"/>
  <c r="G116" s="1"/>
  <c r="G118" s="1"/>
  <c r="G120" s="1"/>
  <c r="G122" s="1"/>
  <c r="G124" s="1"/>
  <c r="G126" s="1"/>
  <c r="G128" s="1"/>
  <c r="G130" s="1"/>
  <c r="G132" s="1"/>
  <c r="G134" s="1"/>
  <c r="G136" s="1"/>
  <c r="G138" s="1"/>
  <c r="G140" s="1"/>
  <c r="D141"/>
  <c r="G8" i="44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 i="43"/>
  <c r="F141"/>
  <c r="F141" i="44"/>
  <c r="H8"/>
  <c r="D140" i="45"/>
  <c r="G6"/>
  <c r="G7" s="1"/>
  <c r="F8" l="1"/>
  <c r="H8" s="1"/>
  <c r="F140" l="1"/>
  <c r="G8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J4" i="42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G163"/>
  <c r="K3"/>
</calcChain>
</file>

<file path=xl/sharedStrings.xml><?xml version="1.0" encoding="utf-8"?>
<sst xmlns="http://schemas.openxmlformats.org/spreadsheetml/2006/main" count="5012" uniqueCount="191">
  <si>
    <t>Description de la transaction</t>
  </si>
  <si>
    <t>Date</t>
  </si>
  <si>
    <t>Débit (-)</t>
  </si>
  <si>
    <t>Crédit (+)</t>
  </si>
  <si>
    <t>Solde au livre</t>
  </si>
  <si>
    <t>Numéro</t>
  </si>
  <si>
    <t>Solde précédent</t>
  </si>
  <si>
    <t>Dépenses</t>
  </si>
  <si>
    <t>Solde à la banque</t>
  </si>
  <si>
    <t>Différence avec AFM</t>
  </si>
  <si>
    <t>Chèque</t>
  </si>
  <si>
    <t>ÉPARGNE</t>
  </si>
  <si>
    <t>CELI</t>
  </si>
  <si>
    <t>SCOTIA</t>
  </si>
  <si>
    <t>CHÈQUE</t>
  </si>
  <si>
    <t xml:space="preserve">  </t>
  </si>
  <si>
    <t>Celli</t>
  </si>
  <si>
    <t>Épargne</t>
  </si>
  <si>
    <t>Scotia</t>
  </si>
  <si>
    <t>Transactions  du compte Celi</t>
  </si>
  <si>
    <t>Transactions du compte scotia</t>
  </si>
  <si>
    <t>Transactions du compte de chèque</t>
  </si>
  <si>
    <t>Transactions du compte épargne</t>
  </si>
  <si>
    <t>Tansactions du compte de chèque</t>
  </si>
  <si>
    <t>Transactions du compte Celi</t>
  </si>
  <si>
    <t>AFM</t>
  </si>
  <si>
    <t>Transactions  du compte celi</t>
  </si>
  <si>
    <t>Guilde des musiciens</t>
  </si>
  <si>
    <t>SAAQ</t>
  </si>
  <si>
    <t>Assurance auto</t>
  </si>
  <si>
    <t>Loyer</t>
  </si>
  <si>
    <t>Assurance vie</t>
  </si>
  <si>
    <t>Auto</t>
  </si>
  <si>
    <t>Cellulaire</t>
  </si>
  <si>
    <t>Vidéotron</t>
  </si>
  <si>
    <t>Hydro</t>
  </si>
  <si>
    <t>Épicerie 1</t>
  </si>
  <si>
    <t>Essence 1</t>
  </si>
  <si>
    <t>Épicerie 2</t>
  </si>
  <si>
    <t>Essence 2</t>
  </si>
  <si>
    <t>Épicerie 3</t>
  </si>
  <si>
    <t>Essence 3</t>
  </si>
  <si>
    <t>Épicerie 4</t>
  </si>
  <si>
    <t>Essence 4</t>
  </si>
  <si>
    <t>Fosavence</t>
  </si>
  <si>
    <t>D-Tab</t>
  </si>
  <si>
    <t>Endrogel</t>
  </si>
  <si>
    <t>Calcium</t>
  </si>
  <si>
    <t>Assurance instruments</t>
  </si>
  <si>
    <t>x</t>
  </si>
  <si>
    <t>s</t>
  </si>
  <si>
    <t>Transfert compte épargne</t>
  </si>
  <si>
    <t>Intérêts</t>
  </si>
  <si>
    <t>e</t>
  </si>
  <si>
    <t>Chèque de Scotia photocopie</t>
  </si>
  <si>
    <t>Transfert de Scotia</t>
  </si>
  <si>
    <t>Versement prime</t>
  </si>
  <si>
    <t>Transfert de Scotia ouverture</t>
  </si>
  <si>
    <t>Versement de prime</t>
  </si>
  <si>
    <t>Master card</t>
  </si>
  <si>
    <t>Intérêt</t>
  </si>
  <si>
    <t>Guilde des musiciens  17.08</t>
  </si>
  <si>
    <t>Celi 10</t>
  </si>
  <si>
    <t>SAAQ 34.97</t>
  </si>
  <si>
    <t>Assurance auto 71.32</t>
  </si>
  <si>
    <t>Assurance vie 51.58</t>
  </si>
  <si>
    <t>Assrance médicament 51.58</t>
  </si>
  <si>
    <t>Assurance instrument 60</t>
  </si>
  <si>
    <t>Loyer 185</t>
  </si>
  <si>
    <t>Auto 400</t>
  </si>
  <si>
    <t>Cellulaire 80</t>
  </si>
  <si>
    <t>Vidéotron 80</t>
  </si>
  <si>
    <t>Hydro 50</t>
  </si>
  <si>
    <t>Épicerie 1 100</t>
  </si>
  <si>
    <t>Essence 1 50</t>
  </si>
  <si>
    <t>Épicerie 2 100</t>
  </si>
  <si>
    <t>Essence 2 50</t>
  </si>
  <si>
    <t>Épicerie 3 100</t>
  </si>
  <si>
    <t>Essence 3 50</t>
  </si>
  <si>
    <t>Épicerie 4 100</t>
  </si>
  <si>
    <t>Essence 4 50</t>
  </si>
  <si>
    <t>D-Tab 5</t>
  </si>
  <si>
    <t>X</t>
  </si>
  <si>
    <r>
      <t xml:space="preserve"> </t>
    </r>
    <r>
      <rPr>
        <b/>
        <sz val="14"/>
        <color rgb="FF000000"/>
        <rFont val="Calibri"/>
        <family val="2"/>
      </rPr>
      <t>√</t>
    </r>
  </si>
  <si>
    <t/>
  </si>
  <si>
    <t xml:space="preserve"> </t>
  </si>
  <si>
    <t xml:space="preserve">Assurance vie  </t>
  </si>
  <si>
    <t>Montant</t>
  </si>
  <si>
    <t xml:space="preserve">Épicerie 1 </t>
  </si>
  <si>
    <t xml:space="preserve">Épicerie 4  </t>
  </si>
  <si>
    <t>TPS</t>
  </si>
  <si>
    <t>TVQ</t>
  </si>
  <si>
    <r>
      <t xml:space="preserve"> </t>
    </r>
    <r>
      <rPr>
        <b/>
        <sz val="16"/>
        <rFont val="Calibri"/>
        <family val="2"/>
      </rPr>
      <t>√</t>
    </r>
  </si>
  <si>
    <t xml:space="preserve">Guilde des musiciens  </t>
  </si>
  <si>
    <t xml:space="preserve">Celi  </t>
  </si>
  <si>
    <t xml:space="preserve">Endrogel  </t>
  </si>
  <si>
    <t xml:space="preserve">Fosavence  </t>
  </si>
  <si>
    <t xml:space="preserve">Calcium  </t>
  </si>
  <si>
    <t>Total</t>
  </si>
  <si>
    <t>JUILLET</t>
  </si>
  <si>
    <t>ÉPARGNE 2014</t>
  </si>
  <si>
    <t>CHÈQUE 2014</t>
  </si>
  <si>
    <t>CELI 2014</t>
  </si>
  <si>
    <t>SCOTIA 2014</t>
  </si>
  <si>
    <t>Transfert à Scotia conjoint</t>
  </si>
  <si>
    <t>Salaire</t>
  </si>
  <si>
    <t>AFMCanada</t>
  </si>
  <si>
    <t>Chiro</t>
  </si>
  <si>
    <t>Eau</t>
  </si>
  <si>
    <t>Épicerie</t>
  </si>
  <si>
    <t>Transfert de Scotia CIPAP</t>
  </si>
  <si>
    <t>Transfert de Scotia montre</t>
  </si>
  <si>
    <t>G31427</t>
  </si>
  <si>
    <t>G31378</t>
  </si>
  <si>
    <t>Médicament</t>
  </si>
  <si>
    <t>Tramsfert à chèque</t>
  </si>
  <si>
    <t>c</t>
  </si>
  <si>
    <t>Cash guichet</t>
  </si>
  <si>
    <t>Dolorama</t>
  </si>
  <si>
    <t>Essence</t>
  </si>
  <si>
    <t xml:space="preserve">Épicerie 2 </t>
  </si>
  <si>
    <t xml:space="preserve">Assurance auto  </t>
  </si>
  <si>
    <t>Location entrepôt</t>
  </si>
  <si>
    <t>Prêt auto</t>
  </si>
  <si>
    <t>Solde</t>
  </si>
  <si>
    <t>Diffé.</t>
  </si>
  <si>
    <t>Assurance instrument</t>
  </si>
  <si>
    <t>Code</t>
  </si>
  <si>
    <t>Description</t>
  </si>
  <si>
    <t>Transactions de  Celi</t>
  </si>
  <si>
    <t>Transactions de  Scotia</t>
  </si>
  <si>
    <t>Transactions de  Épargne</t>
  </si>
  <si>
    <t>Cash guichet passe autobus</t>
  </si>
  <si>
    <t>Trans.</t>
  </si>
  <si>
    <t>% Non-déductible</t>
  </si>
  <si>
    <t>% Déductible</t>
  </si>
  <si>
    <t>Colonne1</t>
  </si>
  <si>
    <t>CHARGES</t>
  </si>
  <si>
    <t>Martin Egan</t>
  </si>
  <si>
    <t>Frais de déplacement</t>
  </si>
  <si>
    <t xml:space="preserve">  Essence non-déductible déductible à 7%</t>
  </si>
  <si>
    <t xml:space="preserve">  Essence déductible à 93%</t>
  </si>
  <si>
    <t>État des résultats 2014</t>
  </si>
  <si>
    <t xml:space="preserve">  Essence à 100% sans les taxes</t>
  </si>
  <si>
    <t>Total - Frais de déplacement</t>
  </si>
  <si>
    <t xml:space="preserve">  Entretien du véhicule à 100% sans les taxes</t>
  </si>
  <si>
    <t xml:space="preserve">  Entretien du véhicule non-déductible à 7%</t>
  </si>
  <si>
    <t xml:space="preserve">  Entretien du véhicule déductible à 93%</t>
  </si>
  <si>
    <t xml:space="preserve">  SAAQ à 100% sans les taxes</t>
  </si>
  <si>
    <t xml:space="preserve">  SAAQ non-déductible à 7%</t>
  </si>
  <si>
    <t xml:space="preserve">  SAAQ déductible à 93%</t>
  </si>
  <si>
    <t xml:space="preserve">  Assurance automobile à sans 100% sans les taxes</t>
  </si>
  <si>
    <t xml:space="preserve">  Assurance automobile non-déductible à 7%</t>
  </si>
  <si>
    <t xml:space="preserve">  Assurance automobile déductible à 93%</t>
  </si>
  <si>
    <t>Frais de santé</t>
  </si>
  <si>
    <t>Total - Frais de santé</t>
  </si>
  <si>
    <t>Frais généraux d'administration</t>
  </si>
  <si>
    <t xml:space="preserve">  Réparations et entretien</t>
  </si>
  <si>
    <t xml:space="preserve">  Fournitures de bureau</t>
  </si>
  <si>
    <t xml:space="preserve">  Loyer non déductible</t>
  </si>
  <si>
    <t xml:space="preserve">  Location de local à 100%</t>
  </si>
  <si>
    <t xml:space="preserve">  Location de local non déductible à 50%</t>
  </si>
  <si>
    <t xml:space="preserve">  Location de local déductible à 50%</t>
  </si>
  <si>
    <t xml:space="preserve">  Hydro à 100% sans les taxes</t>
  </si>
  <si>
    <t xml:space="preserve">  Hydro non-déductible déductible à 75%</t>
  </si>
  <si>
    <t xml:space="preserve">  Hydro déductible à 25%</t>
  </si>
  <si>
    <t xml:space="preserve">  Internet à 100% sans les taxes</t>
  </si>
  <si>
    <t xml:space="preserve">  Internet non-déductible déductible à 5%</t>
  </si>
  <si>
    <t xml:space="preserve">  Internet déductible à 95%</t>
  </si>
  <si>
    <t xml:space="preserve">  Cotisations syndicales  </t>
  </si>
  <si>
    <t xml:space="preserve">Assurance médicament  </t>
  </si>
  <si>
    <t xml:space="preserve">  Frais comptables et judiciaires à 100%</t>
  </si>
  <si>
    <t xml:space="preserve">  Courrier et frais postaux  à 100%</t>
  </si>
  <si>
    <t xml:space="preserve">  Cellulaire  à 100%</t>
  </si>
  <si>
    <t xml:space="preserve">  Frais de carte de crédit à 100%</t>
  </si>
  <si>
    <t xml:space="preserve">  Assurances instruments à 100%</t>
  </si>
  <si>
    <t>Transfert épargne</t>
  </si>
  <si>
    <t>G37735</t>
  </si>
  <si>
    <t>Frais financiers</t>
  </si>
  <si>
    <t xml:space="preserve">  Intérêts et frais bancaires</t>
  </si>
  <si>
    <t>Total - Frais financiers</t>
  </si>
  <si>
    <t xml:space="preserve">  Médicament  à 100%</t>
  </si>
  <si>
    <t xml:space="preserve">  Divers santé  à 100%</t>
  </si>
  <si>
    <t>Total - Frais d'administration</t>
  </si>
  <si>
    <t>Colonne2</t>
  </si>
  <si>
    <t>Colonne3</t>
  </si>
  <si>
    <t>Transfert à épargne</t>
  </si>
  <si>
    <t>Fournitures de bureau</t>
  </si>
  <si>
    <t>Bureau en gros</t>
  </si>
  <si>
    <t>Retour TPS</t>
  </si>
  <si>
    <t>Retour TVQ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</si>
</sst>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dd/mm/yy;@"/>
  </numFmts>
  <fonts count="34">
    <font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sz val="14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4"/>
      <color rgb="FF000000"/>
      <name val="Calibri"/>
      <family val="2"/>
    </font>
    <font>
      <sz val="16"/>
      <color theme="1"/>
      <name val="Cambria"/>
      <family val="1"/>
      <scheme val="major"/>
    </font>
    <font>
      <sz val="16"/>
      <name val="Cambria"/>
      <family val="1"/>
      <scheme val="major"/>
    </font>
    <font>
      <b/>
      <sz val="16"/>
      <name val="Cambria"/>
      <family val="1"/>
      <scheme val="major"/>
    </font>
    <font>
      <b/>
      <sz val="16"/>
      <name val="Calibri"/>
      <family val="2"/>
    </font>
    <font>
      <sz val="16"/>
      <color theme="1"/>
      <name val="Cambria"/>
      <family val="1"/>
      <scheme val="major"/>
    </font>
    <font>
      <b/>
      <sz val="16"/>
      <color theme="0"/>
      <name val="Cambria"/>
      <family val="1"/>
      <scheme val="major"/>
    </font>
    <font>
      <sz val="16"/>
      <color theme="0"/>
      <name val="Cambria"/>
      <family val="1"/>
      <scheme val="major"/>
    </font>
    <font>
      <b/>
      <sz val="16"/>
      <color theme="1"/>
      <name val="Cambria"/>
      <family val="1"/>
      <scheme val="major"/>
    </font>
    <font>
      <sz val="16"/>
      <color theme="3" tint="0.79998168889431442"/>
      <name val="Cambria"/>
      <family val="1"/>
      <scheme val="major"/>
    </font>
    <font>
      <sz val="16"/>
      <color theme="9"/>
      <name val="Cambria"/>
      <family val="1"/>
      <scheme val="major"/>
    </font>
    <font>
      <sz val="16"/>
      <color theme="9" tint="0.39997558519241921"/>
      <name val="Cambria"/>
      <family val="1"/>
      <scheme val="major"/>
    </font>
    <font>
      <sz val="16"/>
      <color theme="9" tint="0.59999389629810485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6"/>
      <color theme="0" tint="-0.14996795556505021"/>
      <name val="Cambria"/>
      <family val="1"/>
      <scheme val="major"/>
    </font>
    <font>
      <sz val="16"/>
      <color theme="5"/>
      <name val="Cambria"/>
      <family val="1"/>
      <scheme val="major"/>
    </font>
    <font>
      <b/>
      <sz val="16"/>
      <color theme="5"/>
      <name val="Cambria"/>
      <family val="1"/>
      <scheme val="major"/>
    </font>
    <font>
      <sz val="16"/>
      <color theme="5" tint="0.79998168889431442"/>
      <name val="Cambria"/>
      <family val="1"/>
      <scheme val="major"/>
    </font>
    <font>
      <sz val="16"/>
      <color theme="5" tint="0.59999389629810485"/>
      <name val="Cambria"/>
      <family val="1"/>
      <scheme val="major"/>
    </font>
    <font>
      <sz val="16"/>
      <color theme="5" tint="0.39997558519241921"/>
      <name val="Cambria"/>
      <family val="1"/>
      <scheme val="major"/>
    </font>
    <font>
      <sz val="16"/>
      <color theme="5" tint="-0.249977111117893"/>
      <name val="Cambria"/>
      <family val="1"/>
      <scheme val="major"/>
    </font>
    <font>
      <b/>
      <sz val="16"/>
      <color theme="5" tint="-0.249977111117893"/>
      <name val="Cambria"/>
      <family val="1"/>
      <scheme val="major"/>
    </font>
    <font>
      <b/>
      <sz val="14"/>
      <color theme="5" tint="-0.249977111117893"/>
      <name val="Cambria"/>
      <family val="1"/>
      <scheme val="major"/>
    </font>
    <font>
      <sz val="16"/>
      <color theme="3" tint="0.39997558519241921"/>
      <name val="Cambria"/>
      <family val="1"/>
      <scheme val="major"/>
    </font>
    <font>
      <b/>
      <sz val="16"/>
      <color theme="3" tint="0.39997558519241921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i/>
      <sz val="16"/>
      <color theme="3" tint="0.39997558519241921"/>
      <name val="Cambria"/>
      <family val="1"/>
      <scheme val="major"/>
    </font>
    <font>
      <i/>
      <sz val="16"/>
      <color theme="1"/>
      <name val="Cambria"/>
      <family val="1"/>
      <scheme val="major"/>
    </font>
    <font>
      <b/>
      <i/>
      <sz val="16"/>
      <name val="Cambria"/>
      <family val="1"/>
      <scheme val="major"/>
    </font>
    <font>
      <i/>
      <sz val="16"/>
      <name val="Cambria"/>
      <family val="1"/>
      <scheme val="major"/>
    </font>
  </fonts>
  <fills count="1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9">
    <xf numFmtId="0" fontId="0" fillId="0" borderId="0" xfId="0"/>
    <xf numFmtId="164" fontId="1" fillId="0" borderId="0" xfId="0" applyNumberFormat="1" applyFont="1" applyAlignment="1">
      <alignment vertical="center"/>
    </xf>
    <xf numFmtId="164" fontId="1" fillId="0" borderId="0" xfId="0" applyNumberFormat="1" applyFont="1"/>
    <xf numFmtId="0" fontId="1" fillId="0" borderId="0" xfId="0" applyFont="1"/>
    <xf numFmtId="164" fontId="1" fillId="0" borderId="0" xfId="0" applyNumberFormat="1" applyFont="1" applyFill="1" applyBorder="1" applyAlignment="1"/>
    <xf numFmtId="44" fontId="1" fillId="0" borderId="0" xfId="0" applyNumberFormat="1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18" xfId="0" applyFont="1" applyBorder="1" applyAlignment="1"/>
    <xf numFmtId="0" fontId="1" fillId="0" borderId="16" xfId="0" applyFont="1" applyBorder="1" applyAlignment="1"/>
    <xf numFmtId="0" fontId="1" fillId="0" borderId="1" xfId="0" applyFont="1" applyBorder="1" applyAlignment="1"/>
    <xf numFmtId="0" fontId="1" fillId="3" borderId="6" xfId="0" applyFont="1" applyFill="1" applyBorder="1" applyAlignment="1">
      <alignment horizontal="center" vertical="center" wrapText="1"/>
    </xf>
    <xf numFmtId="15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44" fontId="1" fillId="3" borderId="6" xfId="0" applyNumberFormat="1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right" vertical="center" wrapText="1"/>
    </xf>
    <xf numFmtId="164" fontId="1" fillId="4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/>
    <xf numFmtId="0" fontId="1" fillId="0" borderId="0" xfId="0" applyFont="1" applyFill="1" applyBorder="1"/>
    <xf numFmtId="0" fontId="1" fillId="0" borderId="9" xfId="0" applyFont="1" applyFill="1" applyBorder="1"/>
    <xf numFmtId="0" fontId="1" fillId="0" borderId="2" xfId="0" applyFont="1" applyFill="1" applyBorder="1"/>
    <xf numFmtId="0" fontId="1" fillId="0" borderId="1" xfId="0" applyFont="1" applyFill="1" applyBorder="1"/>
    <xf numFmtId="0" fontId="1" fillId="3" borderId="1" xfId="0" applyFont="1" applyFill="1" applyBorder="1"/>
    <xf numFmtId="0" fontId="1" fillId="0" borderId="7" xfId="0" applyFont="1" applyFill="1" applyBorder="1" applyAlignment="1">
      <alignment horizontal="center" vertical="center"/>
    </xf>
    <xf numFmtId="15" fontId="1" fillId="0" borderId="7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44" fontId="1" fillId="0" borderId="11" xfId="0" applyNumberFormat="1" applyFont="1" applyFill="1" applyBorder="1" applyAlignment="1">
      <alignment horizontal="center" vertical="top"/>
    </xf>
    <xf numFmtId="164" fontId="2" fillId="3" borderId="7" xfId="0" applyNumberFormat="1" applyFont="1" applyFill="1" applyBorder="1" applyAlignment="1">
      <alignment horizontal="right" vertical="center"/>
    </xf>
    <xf numFmtId="0" fontId="1" fillId="0" borderId="2" xfId="0" applyFont="1" applyBorder="1"/>
    <xf numFmtId="0" fontId="1" fillId="0" borderId="15" xfId="0" applyFont="1" applyBorder="1"/>
    <xf numFmtId="0" fontId="1" fillId="0" borderId="1" xfId="0" applyFont="1" applyBorder="1"/>
    <xf numFmtId="0" fontId="1" fillId="8" borderId="5" xfId="0" applyFont="1" applyFill="1" applyBorder="1" applyAlignment="1">
      <alignment horizontal="center" vertical="center"/>
    </xf>
    <xf numFmtId="15" fontId="1" fillId="8" borderId="5" xfId="0" applyNumberFormat="1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left" vertical="center"/>
    </xf>
    <xf numFmtId="44" fontId="1" fillId="8" borderId="8" xfId="0" applyNumberFormat="1" applyFont="1" applyFill="1" applyBorder="1"/>
    <xf numFmtId="0" fontId="1" fillId="0" borderId="0" xfId="0" applyFont="1" applyBorder="1"/>
    <xf numFmtId="0" fontId="1" fillId="9" borderId="5" xfId="0" applyFont="1" applyFill="1" applyBorder="1" applyAlignment="1">
      <alignment horizontal="center" vertical="center"/>
    </xf>
    <xf numFmtId="15" fontId="1" fillId="9" borderId="5" xfId="0" applyNumberFormat="1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left" vertical="center"/>
    </xf>
    <xf numFmtId="44" fontId="1" fillId="9" borderId="8" xfId="0" applyNumberFormat="1" applyFont="1" applyFill="1" applyBorder="1"/>
    <xf numFmtId="0" fontId="1" fillId="12" borderId="7" xfId="0" applyFont="1" applyFill="1" applyBorder="1" applyAlignment="1">
      <alignment horizontal="center" vertical="center"/>
    </xf>
    <xf numFmtId="15" fontId="1" fillId="12" borderId="7" xfId="0" applyNumberFormat="1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left" vertical="center"/>
    </xf>
    <xf numFmtId="0" fontId="1" fillId="12" borderId="5" xfId="0" applyFont="1" applyFill="1" applyBorder="1" applyAlignment="1">
      <alignment horizontal="center" vertical="center"/>
    </xf>
    <xf numFmtId="44" fontId="1" fillId="12" borderId="11" xfId="0" applyNumberFormat="1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center"/>
    </xf>
    <xf numFmtId="15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/>
    </xf>
    <xf numFmtId="44" fontId="1" fillId="2" borderId="3" xfId="0" applyNumberFormat="1" applyFont="1" applyFill="1" applyBorder="1" applyAlignment="1">
      <alignment horizontal="center" vertical="center"/>
    </xf>
    <xf numFmtId="44" fontId="1" fillId="2" borderId="8" xfId="0" applyNumberFormat="1" applyFont="1" applyFill="1" applyBorder="1" applyAlignment="1">
      <alignment horizontal="right"/>
    </xf>
    <xf numFmtId="44" fontId="1" fillId="2" borderId="8" xfId="0" applyNumberFormat="1" applyFont="1" applyFill="1" applyBorder="1"/>
    <xf numFmtId="44" fontId="1" fillId="2" borderId="2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vertical="center"/>
    </xf>
    <xf numFmtId="164" fontId="1" fillId="6" borderId="17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/>
    <xf numFmtId="164" fontId="1" fillId="5" borderId="14" xfId="0" applyNumberFormat="1" applyFont="1" applyFill="1" applyBorder="1" applyAlignment="1">
      <alignment vertical="center"/>
    </xf>
    <xf numFmtId="164" fontId="1" fillId="5" borderId="17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5" fontId="1" fillId="3" borderId="8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44" fontId="1" fillId="3" borderId="2" xfId="0" applyNumberFormat="1" applyFont="1" applyFill="1" applyBorder="1" applyAlignment="1">
      <alignment horizontal="center" vertical="center"/>
    </xf>
    <xf numFmtId="44" fontId="1" fillId="3" borderId="8" xfId="0" applyNumberFormat="1" applyFont="1" applyFill="1" applyBorder="1"/>
    <xf numFmtId="0" fontId="1" fillId="0" borderId="5" xfId="0" applyFont="1" applyBorder="1" applyAlignment="1">
      <alignment horizontal="center" vertical="center"/>
    </xf>
    <xf numFmtId="15" fontId="1" fillId="0" borderId="8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44" fontId="1" fillId="0" borderId="2" xfId="0" applyNumberFormat="1" applyFont="1" applyBorder="1" applyAlignment="1">
      <alignment horizontal="center" vertical="center"/>
    </xf>
    <xf numFmtId="44" fontId="1" fillId="0" borderId="8" xfId="0" applyNumberFormat="1" applyFont="1" applyBorder="1"/>
    <xf numFmtId="164" fontId="2" fillId="3" borderId="5" xfId="0" applyNumberFormat="1" applyFont="1" applyFill="1" applyBorder="1" applyAlignment="1">
      <alignment horizontal="right" vertical="center" wrapText="1"/>
    </xf>
    <xf numFmtId="0" fontId="1" fillId="0" borderId="18" xfId="0" applyFont="1" applyBorder="1"/>
    <xf numFmtId="44" fontId="1" fillId="3" borderId="3" xfId="0" applyNumberFormat="1" applyFont="1" applyFill="1" applyBorder="1" applyAlignment="1">
      <alignment horizontal="center" vertical="center"/>
    </xf>
    <xf numFmtId="44" fontId="1" fillId="3" borderId="8" xfId="0" applyNumberFormat="1" applyFont="1" applyFill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15" fontId="1" fillId="3" borderId="5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15" fontId="1" fillId="0" borderId="5" xfId="0" applyNumberFormat="1" applyFont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left" vertical="center"/>
    </xf>
    <xf numFmtId="44" fontId="1" fillId="0" borderId="5" xfId="0" applyNumberFormat="1" applyFont="1" applyBorder="1" applyAlignment="1">
      <alignment horizontal="center" vertical="center"/>
    </xf>
    <xf numFmtId="44" fontId="1" fillId="0" borderId="5" xfId="0" applyNumberFormat="1" applyFont="1" applyBorder="1"/>
    <xf numFmtId="0" fontId="1" fillId="3" borderId="8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15" fontId="1" fillId="0" borderId="8" xfId="0" applyNumberFormat="1" applyFont="1" applyFill="1" applyBorder="1" applyAlignment="1">
      <alignment horizontal="center" vertical="center"/>
    </xf>
    <xf numFmtId="44" fontId="1" fillId="0" borderId="2" xfId="0" applyNumberFormat="1" applyFont="1" applyFill="1" applyBorder="1" applyAlignment="1">
      <alignment horizontal="center" vertical="center"/>
    </xf>
    <xf numFmtId="44" fontId="1" fillId="8" borderId="3" xfId="0" applyNumberFormat="1" applyFont="1" applyFill="1" applyBorder="1" applyAlignment="1">
      <alignment horizontal="center" vertical="center"/>
    </xf>
    <xf numFmtId="44" fontId="1" fillId="9" borderId="3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15" fontId="1" fillId="11" borderId="5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left" vertical="center"/>
    </xf>
    <xf numFmtId="44" fontId="1" fillId="11" borderId="3" xfId="0" applyNumberFormat="1" applyFont="1" applyFill="1" applyBorder="1" applyAlignment="1">
      <alignment horizontal="center" vertical="center"/>
    </xf>
    <xf numFmtId="44" fontId="1" fillId="3" borderId="23" xfId="0" applyNumberFormat="1" applyFont="1" applyFill="1" applyBorder="1" applyAlignment="1">
      <alignment horizontal="center" vertical="center"/>
    </xf>
    <xf numFmtId="164" fontId="2" fillId="3" borderId="22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44" fontId="1" fillId="0" borderId="0" xfId="0" applyNumberFormat="1" applyFont="1" applyBorder="1" applyAlignment="1">
      <alignment horizontal="center" vertical="center"/>
    </xf>
    <xf numFmtId="44" fontId="1" fillId="0" borderId="0" xfId="0" applyNumberFormat="1" applyFont="1" applyBorder="1"/>
    <xf numFmtId="164" fontId="1" fillId="0" borderId="0" xfId="0" applyNumberFormat="1" applyFont="1" applyBorder="1" applyAlignment="1">
      <alignment horizontal="right" vertical="center"/>
    </xf>
    <xf numFmtId="0" fontId="1" fillId="0" borderId="6" xfId="0" applyFont="1" applyBorder="1" applyAlignment="1">
      <alignment horizontal="center" vertical="center"/>
    </xf>
    <xf numFmtId="15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44" fontId="1" fillId="0" borderId="4" xfId="0" applyNumberFormat="1" applyFont="1" applyBorder="1" applyAlignment="1">
      <alignment horizontal="center" vertical="center"/>
    </xf>
    <xf numFmtId="44" fontId="1" fillId="0" borderId="4" xfId="0" applyNumberFormat="1" applyFont="1" applyBorder="1"/>
    <xf numFmtId="164" fontId="1" fillId="0" borderId="4" xfId="0" applyNumberFormat="1" applyFont="1" applyBorder="1" applyAlignment="1">
      <alignment horizontal="right" vertical="center"/>
    </xf>
    <xf numFmtId="164" fontId="1" fillId="0" borderId="0" xfId="0" applyNumberFormat="1" applyFont="1" applyFill="1" applyBorder="1" applyAlignment="1">
      <alignment vertical="top"/>
    </xf>
    <xf numFmtId="0" fontId="1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1" xfId="0" applyFont="1" applyBorder="1" applyAlignment="1">
      <alignment vertical="top"/>
    </xf>
    <xf numFmtId="16" fontId="1" fillId="10" borderId="5" xfId="0" applyNumberFormat="1" applyFont="1" applyFill="1" applyBorder="1" applyAlignment="1">
      <alignment horizontal="center" vertical="center"/>
    </xf>
    <xf numFmtId="15" fontId="1" fillId="10" borderId="5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left" vertical="center"/>
    </xf>
    <xf numFmtId="44" fontId="1" fillId="10" borderId="3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0" fontId="1" fillId="8" borderId="7" xfId="0" applyFont="1" applyFill="1" applyBorder="1" applyAlignment="1">
      <alignment horizontal="center" vertical="center"/>
    </xf>
    <xf numFmtId="15" fontId="1" fillId="8" borderId="7" xfId="0" applyNumberFormat="1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left" vertical="center"/>
    </xf>
    <xf numFmtId="44" fontId="1" fillId="0" borderId="10" xfId="0" applyNumberFormat="1" applyFont="1" applyFill="1" applyBorder="1" applyAlignment="1">
      <alignment horizontal="center" vertical="center"/>
    </xf>
    <xf numFmtId="44" fontId="1" fillId="8" borderId="10" xfId="0" applyNumberFormat="1" applyFont="1" applyFill="1" applyBorder="1" applyAlignment="1">
      <alignment horizontal="center" vertical="center"/>
    </xf>
    <xf numFmtId="44" fontId="1" fillId="12" borderId="10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5" fontId="1" fillId="3" borderId="7" xfId="0" applyNumberFormat="1" applyFont="1" applyFill="1" applyBorder="1" applyAlignment="1">
      <alignment horizontal="center" vertical="center"/>
    </xf>
    <xf numFmtId="44" fontId="1" fillId="3" borderId="10" xfId="0" applyNumberFormat="1" applyFont="1" applyFill="1" applyBorder="1" applyAlignment="1">
      <alignment horizontal="center" vertical="center"/>
    </xf>
    <xf numFmtId="44" fontId="1" fillId="3" borderId="11" xfId="0" applyNumberFormat="1" applyFont="1" applyFill="1" applyBorder="1" applyAlignment="1">
      <alignment horizontal="center" vertical="top"/>
    </xf>
    <xf numFmtId="44" fontId="1" fillId="3" borderId="11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5" fontId="1" fillId="4" borderId="7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left" vertical="center"/>
    </xf>
    <xf numFmtId="44" fontId="1" fillId="4" borderId="7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4" fontId="1" fillId="13" borderId="6" xfId="0" applyNumberFormat="1" applyFont="1" applyFill="1" applyBorder="1" applyAlignment="1">
      <alignment vertical="center"/>
    </xf>
    <xf numFmtId="164" fontId="1" fillId="13" borderId="17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5" fontId="1" fillId="2" borderId="7" xfId="0" applyNumberFormat="1" applyFont="1" applyFill="1" applyBorder="1" applyAlignment="1">
      <alignment horizontal="center" vertical="center"/>
    </xf>
    <xf numFmtId="164" fontId="2" fillId="5" borderId="17" xfId="0" applyNumberFormat="1" applyFont="1" applyFill="1" applyBorder="1" applyAlignment="1">
      <alignment horizontal="center" vertical="center" wrapText="1"/>
    </xf>
    <xf numFmtId="164" fontId="1" fillId="14" borderId="6" xfId="0" applyNumberFormat="1" applyFont="1" applyFill="1" applyBorder="1" applyAlignment="1">
      <alignment vertical="center"/>
    </xf>
    <xf numFmtId="164" fontId="1" fillId="14" borderId="13" xfId="0" applyNumberFormat="1" applyFont="1" applyFill="1" applyBorder="1" applyAlignment="1">
      <alignment horizontal="center" vertical="center"/>
    </xf>
    <xf numFmtId="164" fontId="1" fillId="14" borderId="17" xfId="0" applyNumberFormat="1" applyFont="1" applyFill="1" applyBorder="1" applyAlignment="1">
      <alignment horizontal="center" vertical="center"/>
    </xf>
    <xf numFmtId="44" fontId="1" fillId="3" borderId="23" xfId="0" applyNumberFormat="1" applyFont="1" applyFill="1" applyBorder="1"/>
    <xf numFmtId="0" fontId="1" fillId="10" borderId="22" xfId="0" applyFont="1" applyFill="1" applyBorder="1" applyAlignment="1">
      <alignment horizontal="center" vertical="center"/>
    </xf>
    <xf numFmtId="15" fontId="1" fillId="10" borderId="22" xfId="0" applyNumberFormat="1" applyFont="1" applyFill="1" applyBorder="1" applyAlignment="1">
      <alignment horizontal="center" vertical="center"/>
    </xf>
    <xf numFmtId="0" fontId="1" fillId="10" borderId="22" xfId="0" applyFont="1" applyFill="1" applyBorder="1" applyAlignment="1">
      <alignment horizontal="left" vertical="center"/>
    </xf>
    <xf numFmtId="44" fontId="1" fillId="10" borderId="22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vertical="center"/>
    </xf>
    <xf numFmtId="0" fontId="1" fillId="0" borderId="24" xfId="0" applyFont="1" applyFill="1" applyBorder="1" applyAlignment="1">
      <alignment horizontal="center" vertical="center"/>
    </xf>
    <xf numFmtId="1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44" fontId="1" fillId="0" borderId="0" xfId="0" applyNumberFormat="1" applyFont="1" applyFill="1" applyBorder="1" applyAlignment="1">
      <alignment horizontal="center" vertical="center"/>
    </xf>
    <xf numFmtId="44" fontId="1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right" vertical="center" wrapText="1"/>
    </xf>
    <xf numFmtId="164" fontId="1" fillId="0" borderId="0" xfId="0" applyNumberFormat="1" applyFont="1" applyFill="1" applyBorder="1" applyAlignment="1">
      <alignment vertical="center"/>
    </xf>
    <xf numFmtId="164" fontId="2" fillId="3" borderId="11" xfId="0" applyNumberFormat="1" applyFont="1" applyFill="1" applyBorder="1" applyAlignment="1">
      <alignment horizontal="right" vertical="center"/>
    </xf>
    <xf numFmtId="0" fontId="1" fillId="0" borderId="5" xfId="0" applyFont="1" applyFill="1" applyBorder="1" applyAlignment="1">
      <alignment horizontal="left" vertical="center"/>
    </xf>
    <xf numFmtId="44" fontId="1" fillId="11" borderId="10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center" vertical="center"/>
    </xf>
    <xf numFmtId="15" fontId="1" fillId="11" borderId="22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left" vertical="center"/>
    </xf>
    <xf numFmtId="44" fontId="1" fillId="11" borderId="25" xfId="0" applyNumberFormat="1" applyFont="1" applyFill="1" applyBorder="1" applyAlignment="1">
      <alignment horizontal="center" vertical="center"/>
    </xf>
    <xf numFmtId="44" fontId="1" fillId="11" borderId="24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 wrapText="1"/>
    </xf>
    <xf numFmtId="164" fontId="1" fillId="0" borderId="13" xfId="0" applyNumberFormat="1" applyFont="1" applyFill="1" applyBorder="1" applyAlignment="1">
      <alignment vertical="center"/>
    </xf>
    <xf numFmtId="164" fontId="1" fillId="0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2" fillId="0" borderId="26" xfId="0" applyNumberFormat="1" applyFont="1" applyFill="1" applyBorder="1" applyAlignment="1">
      <alignment horizontal="right" vertical="center" wrapText="1"/>
    </xf>
    <xf numFmtId="0" fontId="1" fillId="0" borderId="27" xfId="0" applyFont="1" applyBorder="1" applyAlignment="1">
      <alignment horizontal="left" vertical="center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5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44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44" fontId="1" fillId="0" borderId="11" xfId="0" applyNumberFormat="1" applyFont="1" applyFill="1" applyBorder="1" applyAlignment="1" applyProtection="1">
      <alignment horizontal="center" vertical="top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15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left" vertical="center"/>
      <protection locked="0"/>
    </xf>
    <xf numFmtId="44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44" fontId="1" fillId="3" borderId="11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left" vertical="center"/>
      <protection locked="0"/>
    </xf>
    <xf numFmtId="44" fontId="1" fillId="2" borderId="3" xfId="0" applyNumberFormat="1" applyFont="1" applyFill="1" applyBorder="1" applyAlignment="1" applyProtection="1">
      <alignment horizontal="center" vertical="center"/>
      <protection locked="0"/>
    </xf>
    <xf numFmtId="44" fontId="1" fillId="2" borderId="8" xfId="0" applyNumberFormat="1" applyFont="1" applyFill="1" applyBorder="1" applyProtection="1">
      <protection locked="0"/>
    </xf>
    <xf numFmtId="44" fontId="1" fillId="2" borderId="8" xfId="0" applyNumberFormat="1" applyFont="1" applyFill="1" applyBorder="1" applyAlignment="1" applyProtection="1">
      <alignment horizontal="right"/>
      <protection locked="0"/>
    </xf>
    <xf numFmtId="15" fontId="1" fillId="2" borderId="5" xfId="0" applyNumberFormat="1" applyFont="1" applyFill="1" applyBorder="1" applyAlignment="1" applyProtection="1">
      <alignment horizontal="center" vertical="center"/>
      <protection locked="0"/>
    </xf>
    <xf numFmtId="44" fontId="1" fillId="2" borderId="2" xfId="0" applyNumberFormat="1" applyFont="1" applyFill="1" applyBorder="1" applyAlignment="1" applyProtection="1">
      <alignment horizontal="center" vertical="center"/>
      <protection locked="0"/>
    </xf>
    <xf numFmtId="15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left" vertical="center"/>
      <protection locked="0"/>
    </xf>
    <xf numFmtId="44" fontId="1" fillId="3" borderId="2" xfId="0" applyNumberFormat="1" applyFont="1" applyFill="1" applyBorder="1" applyAlignment="1" applyProtection="1">
      <alignment horizontal="center" vertical="center"/>
      <protection locked="0"/>
    </xf>
    <xf numFmtId="44" fontId="1" fillId="3" borderId="8" xfId="0" applyNumberFormat="1" applyFont="1" applyFill="1" applyBorder="1" applyProtection="1"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5" fontId="1" fillId="0" borderId="8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left" vertical="center"/>
      <protection locked="0"/>
    </xf>
    <xf numFmtId="44" fontId="1" fillId="0" borderId="2" xfId="0" applyNumberFormat="1" applyFont="1" applyBorder="1" applyAlignment="1" applyProtection="1">
      <alignment horizontal="center" vertical="center"/>
      <protection locked="0"/>
    </xf>
    <xf numFmtId="44" fontId="1" fillId="0" borderId="8" xfId="0" applyNumberFormat="1" applyFont="1" applyBorder="1" applyProtection="1">
      <protection locked="0"/>
    </xf>
    <xf numFmtId="44" fontId="1" fillId="3" borderId="3" xfId="0" applyNumberFormat="1" applyFont="1" applyFill="1" applyBorder="1" applyAlignment="1" applyProtection="1">
      <alignment horizontal="center" vertical="center"/>
      <protection locked="0"/>
    </xf>
    <xf numFmtId="44" fontId="1" fillId="3" borderId="8" xfId="0" applyNumberFormat="1" applyFont="1" applyFill="1" applyBorder="1" applyAlignment="1" applyProtection="1">
      <alignment horizontal="center" vertical="center"/>
      <protection locked="0"/>
    </xf>
    <xf numFmtId="44" fontId="1" fillId="0" borderId="3" xfId="0" applyNumberFormat="1" applyFont="1" applyBorder="1" applyAlignment="1" applyProtection="1">
      <alignment horizontal="center" vertical="center"/>
      <protection locked="0"/>
    </xf>
    <xf numFmtId="15" fontId="1" fillId="3" borderId="5" xfId="0" applyNumberFormat="1" applyFont="1" applyFill="1" applyBorder="1" applyAlignment="1" applyProtection="1">
      <alignment horizontal="center" vertical="center"/>
      <protection locked="0"/>
    </xf>
    <xf numFmtId="15" fontId="1" fillId="0" borderId="5" xfId="0" applyNumberFormat="1" applyFont="1" applyBorder="1" applyAlignment="1" applyProtection="1">
      <alignment horizontal="center" vertical="center"/>
      <protection locked="0"/>
    </xf>
    <xf numFmtId="16" fontId="1" fillId="3" borderId="5" xfId="0" applyNumberFormat="1" applyFont="1" applyFill="1" applyBorder="1" applyAlignment="1" applyProtection="1">
      <alignment horizontal="left" vertical="center"/>
      <protection locked="0"/>
    </xf>
    <xf numFmtId="44" fontId="1" fillId="0" borderId="5" xfId="0" applyNumberFormat="1" applyFont="1" applyBorder="1" applyAlignment="1" applyProtection="1">
      <alignment horizontal="center" vertical="center"/>
      <protection locked="0"/>
    </xf>
    <xf numFmtId="44" fontId="1" fillId="0" borderId="5" xfId="0" applyNumberFormat="1" applyFont="1" applyBorder="1" applyProtection="1">
      <protection locked="0"/>
    </xf>
    <xf numFmtId="0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NumberFormat="1" applyFont="1" applyFill="1" applyBorder="1" applyAlignment="1" applyProtection="1">
      <alignment horizontal="center" vertical="center"/>
      <protection locked="0"/>
    </xf>
    <xf numFmtId="15" fontId="1" fillId="0" borderId="8" xfId="0" applyNumberFormat="1" applyFont="1" applyFill="1" applyBorder="1" applyAlignment="1" applyProtection="1">
      <alignment horizontal="center" vertical="center"/>
      <protection locked="0"/>
    </xf>
    <xf numFmtId="44" fontId="1" fillId="0" borderId="2" xfId="0" applyNumberFormat="1" applyFont="1" applyFill="1" applyBorder="1" applyAlignment="1" applyProtection="1">
      <alignment horizontal="center" vertical="center"/>
      <protection locked="0"/>
    </xf>
    <xf numFmtId="44" fontId="1" fillId="3" borderId="23" xfId="0" applyNumberFormat="1" applyFont="1" applyFill="1" applyBorder="1" applyAlignment="1" applyProtection="1">
      <alignment horizontal="center" vertical="center"/>
      <protection locked="0"/>
    </xf>
    <xf numFmtId="44" fontId="1" fillId="3" borderId="23" xfId="0" applyNumberFormat="1" applyFont="1" applyFill="1" applyBorder="1" applyProtection="1">
      <protection locked="0"/>
    </xf>
    <xf numFmtId="44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left" vertical="center"/>
      <protection locked="0"/>
    </xf>
    <xf numFmtId="0" fontId="5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 applyAlignment="1"/>
    <xf numFmtId="0" fontId="5" fillId="0" borderId="1" xfId="0" applyFont="1" applyBorder="1" applyAlignment="1"/>
    <xf numFmtId="0" fontId="5" fillId="0" borderId="0" xfId="0" applyFont="1" applyFill="1" applyBorder="1"/>
    <xf numFmtId="0" fontId="5" fillId="0" borderId="2" xfId="0" applyFont="1" applyFill="1" applyBorder="1"/>
    <xf numFmtId="0" fontId="5" fillId="0" borderId="1" xfId="0" applyFont="1" applyFill="1" applyBorder="1"/>
    <xf numFmtId="0" fontId="5" fillId="3" borderId="1" xfId="0" applyFont="1" applyFill="1" applyBorder="1"/>
    <xf numFmtId="0" fontId="5" fillId="0" borderId="0" xfId="0" applyFont="1" applyFill="1" applyBorder="1" applyAlignment="1">
      <alignment vertical="top"/>
    </xf>
    <xf numFmtId="0" fontId="5" fillId="0" borderId="0" xfId="0" applyFont="1" applyBorder="1" applyAlignment="1">
      <alignment vertical="top"/>
    </xf>
    <xf numFmtId="0" fontId="5" fillId="0" borderId="2" xfId="0" applyFont="1" applyBorder="1" applyAlignment="1">
      <alignment vertical="top"/>
    </xf>
    <xf numFmtId="0" fontId="5" fillId="0" borderId="1" xfId="0" applyFont="1" applyBorder="1" applyAlignment="1">
      <alignment vertical="top"/>
    </xf>
    <xf numFmtId="0" fontId="5" fillId="0" borderId="2" xfId="0" applyFont="1" applyBorder="1"/>
    <xf numFmtId="0" fontId="5" fillId="0" borderId="1" xfId="0" applyFont="1" applyBorder="1"/>
    <xf numFmtId="0" fontId="5" fillId="0" borderId="0" xfId="0" applyFont="1" applyBorder="1"/>
    <xf numFmtId="164" fontId="6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left" vertical="center"/>
    </xf>
    <xf numFmtId="44" fontId="5" fillId="0" borderId="0" xfId="0" applyNumberFormat="1" applyFont="1" applyFill="1" applyBorder="1" applyAlignment="1">
      <alignment horizontal="center" vertical="center"/>
    </xf>
    <xf numFmtId="44" fontId="5" fillId="0" borderId="0" xfId="0" applyNumberFormat="1" applyFont="1" applyFill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44" fontId="5" fillId="0" borderId="0" xfId="0" applyNumberFormat="1" applyFont="1" applyBorder="1" applyAlignment="1">
      <alignment horizontal="center" vertical="center"/>
    </xf>
    <xf numFmtId="44" fontId="5" fillId="0" borderId="0" xfId="0" applyNumberFormat="1" applyFont="1" applyBorder="1"/>
    <xf numFmtId="164" fontId="5" fillId="0" borderId="0" xfId="0" applyNumberFormat="1" applyFont="1" applyBorder="1" applyAlignment="1">
      <alignment horizontal="right" vertical="center"/>
    </xf>
    <xf numFmtId="0" fontId="5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44" fontId="5" fillId="0" borderId="13" xfId="0" applyNumberFormat="1" applyFont="1" applyBorder="1" applyAlignment="1">
      <alignment horizontal="center" vertical="center"/>
    </xf>
    <xf numFmtId="44" fontId="5" fillId="0" borderId="4" xfId="0" applyNumberFormat="1" applyFont="1" applyBorder="1" applyAlignment="1">
      <alignment horizontal="center" vertical="center"/>
    </xf>
    <xf numFmtId="44" fontId="5" fillId="0" borderId="4" xfId="0" applyNumberFormat="1" applyFont="1" applyBorder="1"/>
    <xf numFmtId="164" fontId="5" fillId="0" borderId="4" xfId="0" applyNumberFormat="1" applyFont="1" applyBorder="1" applyAlignment="1">
      <alignment horizontal="right" vertical="center"/>
    </xf>
    <xf numFmtId="0" fontId="5" fillId="0" borderId="2" xfId="0" applyFont="1" applyBorder="1" applyAlignment="1"/>
    <xf numFmtId="0" fontId="5" fillId="0" borderId="2" xfId="0" applyFont="1" applyFill="1" applyBorder="1" applyAlignment="1">
      <alignment vertical="top"/>
    </xf>
    <xf numFmtId="0" fontId="5" fillId="0" borderId="1" xfId="0" applyFont="1" applyFill="1" applyBorder="1" applyAlignment="1">
      <alignment vertical="top"/>
    </xf>
    <xf numFmtId="0" fontId="0" fillId="16" borderId="0" xfId="0" applyFill="1" applyBorder="1"/>
    <xf numFmtId="44" fontId="1" fillId="8" borderId="11" xfId="0" applyNumberFormat="1" applyFont="1" applyFill="1" applyBorder="1" applyAlignment="1">
      <alignment horizontal="center" vertical="top"/>
    </xf>
    <xf numFmtId="44" fontId="1" fillId="9" borderId="11" xfId="0" applyNumberFormat="1" applyFont="1" applyFill="1" applyBorder="1" applyAlignment="1">
      <alignment horizontal="center" vertical="top"/>
    </xf>
    <xf numFmtId="44" fontId="1" fillId="10" borderId="11" xfId="0" applyNumberFormat="1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44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5" fillId="18" borderId="27" xfId="0" applyFont="1" applyFill="1" applyBorder="1" applyAlignment="1">
      <alignment horizontal="left" vertical="center" wrapText="1"/>
    </xf>
    <xf numFmtId="0" fontId="5" fillId="18" borderId="27" xfId="0" applyFont="1" applyFill="1" applyBorder="1" applyAlignment="1">
      <alignment horizontal="center" vertical="center" wrapText="1"/>
    </xf>
    <xf numFmtId="44" fontId="5" fillId="18" borderId="27" xfId="0" applyNumberFormat="1" applyFont="1" applyFill="1" applyBorder="1" applyAlignment="1">
      <alignment horizontal="center" vertical="center" wrapText="1"/>
    </xf>
    <xf numFmtId="0" fontId="5" fillId="18" borderId="27" xfId="0" applyFont="1" applyFill="1" applyBorder="1" applyAlignment="1">
      <alignment horizontal="center" vertical="center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164" fontId="14" fillId="18" borderId="27" xfId="0" applyNumberFormat="1" applyFont="1" applyFill="1" applyBorder="1" applyAlignment="1">
      <alignment horizontal="right" vertical="center" wrapText="1"/>
    </xf>
    <xf numFmtId="0" fontId="5" fillId="18" borderId="35" xfId="0" applyFont="1" applyFill="1" applyBorder="1"/>
    <xf numFmtId="0" fontId="5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right" vertical="center"/>
    </xf>
    <xf numFmtId="164" fontId="5" fillId="0" borderId="13" xfId="0" applyNumberFormat="1" applyFont="1" applyFill="1" applyBorder="1" applyAlignment="1">
      <alignment horizontal="right" vertical="center"/>
    </xf>
    <xf numFmtId="164" fontId="9" fillId="0" borderId="13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right"/>
    </xf>
    <xf numFmtId="164" fontId="5" fillId="0" borderId="0" xfId="0" applyNumberFormat="1" applyFont="1" applyAlignment="1">
      <alignment horizontal="right" vertical="center"/>
    </xf>
    <xf numFmtId="164" fontId="5" fillId="18" borderId="10" xfId="0" applyNumberFormat="1" applyFont="1" applyFill="1" applyBorder="1" applyAlignment="1">
      <alignment horizontal="right" vertical="center"/>
    </xf>
    <xf numFmtId="164" fontId="5" fillId="18" borderId="34" xfId="0" applyNumberFormat="1" applyFont="1" applyFill="1" applyBorder="1" applyAlignment="1">
      <alignment horizontal="right" vertical="center"/>
    </xf>
    <xf numFmtId="0" fontId="0" fillId="16" borderId="0" xfId="0" applyFill="1" applyBorder="1" applyAlignment="1">
      <alignment horizontal="center"/>
    </xf>
    <xf numFmtId="165" fontId="6" fillId="0" borderId="13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 applyProtection="1">
      <alignment horizontal="center" vertical="center"/>
      <protection locked="0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44" fontId="5" fillId="15" borderId="7" xfId="0" applyNumberFormat="1" applyFont="1" applyFill="1" applyBorder="1" applyAlignment="1">
      <alignment horizontal="center" vertical="center"/>
    </xf>
    <xf numFmtId="0" fontId="5" fillId="15" borderId="32" xfId="0" applyFont="1" applyFill="1" applyBorder="1" applyAlignment="1">
      <alignment horizontal="center" vertical="center"/>
    </xf>
    <xf numFmtId="164" fontId="6" fillId="4" borderId="28" xfId="0" applyNumberFormat="1" applyFont="1" applyFill="1" applyBorder="1" applyAlignment="1">
      <alignment horizontal="right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18" borderId="36" xfId="0" applyFont="1" applyFill="1" applyBorder="1" applyAlignment="1"/>
    <xf numFmtId="44" fontId="15" fillId="15" borderId="20" xfId="0" applyNumberFormat="1" applyFont="1" applyFill="1" applyBorder="1" applyAlignment="1">
      <alignment horizontal="right" vertical="center"/>
    </xf>
    <xf numFmtId="0" fontId="5" fillId="15" borderId="21" xfId="0" applyFont="1" applyFill="1" applyBorder="1"/>
    <xf numFmtId="0" fontId="5" fillId="0" borderId="33" xfId="0" applyFont="1" applyFill="1" applyBorder="1" applyAlignment="1" applyProtection="1">
      <alignment horizontal="center" vertical="center"/>
      <protection locked="0"/>
    </xf>
    <xf numFmtId="44" fontId="5" fillId="0" borderId="29" xfId="0" applyNumberFormat="1" applyFont="1" applyFill="1" applyBorder="1" applyAlignment="1" applyProtection="1">
      <alignment horizontal="center" vertical="center"/>
      <protection locked="0"/>
    </xf>
    <xf numFmtId="44" fontId="5" fillId="0" borderId="28" xfId="0" applyNumberFormat="1" applyFont="1" applyFill="1" applyBorder="1" applyAlignment="1" applyProtection="1">
      <alignment horizontal="center" vertical="center"/>
      <protection locked="0"/>
    </xf>
    <xf numFmtId="44" fontId="5" fillId="0" borderId="30" xfId="0" applyNumberFormat="1" applyFont="1" applyFill="1" applyBorder="1" applyAlignment="1" applyProtection="1">
      <alignment horizontal="center" vertical="center"/>
      <protection locked="0"/>
    </xf>
    <xf numFmtId="44" fontId="11" fillId="17" borderId="38" xfId="0" applyNumberFormat="1" applyFont="1" applyFill="1" applyBorder="1" applyAlignment="1" applyProtection="1">
      <alignment horizontal="center" vertical="center" wrapText="1"/>
    </xf>
    <xf numFmtId="44" fontId="5" fillId="15" borderId="33" xfId="0" applyNumberFormat="1" applyFont="1" applyFill="1" applyBorder="1" applyAlignment="1">
      <alignment horizontal="center" vertical="center"/>
    </xf>
    <xf numFmtId="0" fontId="5" fillId="15" borderId="12" xfId="0" applyFont="1" applyFill="1" applyBorder="1" applyAlignment="1">
      <alignment horizontal="center" vertical="center"/>
    </xf>
    <xf numFmtId="0" fontId="5" fillId="4" borderId="37" xfId="0" applyFont="1" applyFill="1" applyBorder="1" applyAlignment="1" applyProtection="1">
      <alignment horizont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32" xfId="0" applyFont="1" applyFill="1" applyBorder="1" applyAlignment="1" applyProtection="1">
      <alignment horizontal="center" vertical="center"/>
      <protection locked="0"/>
    </xf>
    <xf numFmtId="164" fontId="6" fillId="4" borderId="39" xfId="0" applyNumberFormat="1" applyFont="1" applyFill="1" applyBorder="1" applyAlignment="1">
      <alignment horizontal="right" vertical="center"/>
    </xf>
    <xf numFmtId="44" fontId="5" fillId="0" borderId="33" xfId="0" applyNumberFormat="1" applyFont="1" applyFill="1" applyBorder="1" applyProtection="1">
      <protection locked="0"/>
    </xf>
    <xf numFmtId="44" fontId="5" fillId="0" borderId="22" xfId="0" applyNumberFormat="1" applyFont="1" applyFill="1" applyBorder="1" applyProtection="1">
      <protection locked="0"/>
    </xf>
    <xf numFmtId="0" fontId="5" fillId="4" borderId="7" xfId="0" applyFont="1" applyFill="1" applyBorder="1" applyAlignment="1" applyProtection="1">
      <alignment horizontal="center" vertical="center"/>
    </xf>
    <xf numFmtId="0" fontId="5" fillId="4" borderId="33" xfId="0" applyFont="1" applyFill="1" applyBorder="1" applyAlignment="1" applyProtection="1">
      <alignment horizontal="center" vertical="center"/>
    </xf>
    <xf numFmtId="44" fontId="5" fillId="4" borderId="28" xfId="0" applyNumberFormat="1" applyFont="1" applyFill="1" applyBorder="1" applyAlignment="1" applyProtection="1">
      <alignment horizontal="center" vertical="center"/>
    </xf>
    <xf numFmtId="44" fontId="5" fillId="4" borderId="29" xfId="0" applyNumberFormat="1" applyFont="1" applyFill="1" applyBorder="1" applyAlignment="1" applyProtection="1">
      <alignment horizontal="center" vertical="center"/>
    </xf>
    <xf numFmtId="44" fontId="5" fillId="4" borderId="29" xfId="0" applyNumberFormat="1" applyFont="1" applyFill="1" applyBorder="1" applyProtection="1"/>
    <xf numFmtId="44" fontId="5" fillId="4" borderId="7" xfId="0" applyNumberFormat="1" applyFont="1" applyFill="1" applyBorder="1" applyAlignment="1" applyProtection="1">
      <alignment horizontal="center" vertical="top"/>
    </xf>
    <xf numFmtId="44" fontId="5" fillId="4" borderId="33" xfId="0" applyNumberFormat="1" applyFont="1" applyFill="1" applyBorder="1" applyProtection="1"/>
    <xf numFmtId="44" fontId="5" fillId="4" borderId="33" xfId="0" applyNumberFormat="1" applyFont="1" applyFill="1" applyBorder="1" applyAlignment="1" applyProtection="1">
      <alignment horizontal="right"/>
    </xf>
    <xf numFmtId="165" fontId="5" fillId="4" borderId="12" xfId="0" applyNumberFormat="1" applyFont="1" applyFill="1" applyBorder="1" applyAlignment="1" applyProtection="1">
      <alignment horizontal="center" vertical="center"/>
      <protection locked="0"/>
    </xf>
    <xf numFmtId="165" fontId="5" fillId="0" borderId="32" xfId="0" applyNumberFormat="1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left" vertical="center"/>
    </xf>
    <xf numFmtId="0" fontId="5" fillId="4" borderId="12" xfId="0" applyFont="1" applyFill="1" applyBorder="1" applyAlignment="1" applyProtection="1">
      <alignment horizontal="left" vertical="center"/>
    </xf>
    <xf numFmtId="0" fontId="5" fillId="0" borderId="12" xfId="0" applyFont="1" applyFill="1" applyBorder="1" applyAlignment="1" applyProtection="1">
      <alignment horizontal="left" vertical="center"/>
      <protection locked="0"/>
    </xf>
    <xf numFmtId="0" fontId="5" fillId="0" borderId="29" xfId="0" applyFont="1" applyFill="1" applyBorder="1" applyAlignment="1" applyProtection="1">
      <alignment horizontal="left" vertical="center"/>
      <protection locked="0"/>
    </xf>
    <xf numFmtId="0" fontId="5" fillId="0" borderId="32" xfId="0" applyFont="1" applyFill="1" applyBorder="1" applyAlignment="1" applyProtection="1">
      <alignment horizontal="left" vertical="center"/>
      <protection locked="0"/>
    </xf>
    <xf numFmtId="44" fontId="11" fillId="17" borderId="40" xfId="0" applyNumberFormat="1" applyFont="1" applyFill="1" applyBorder="1" applyAlignment="1" applyProtection="1">
      <alignment horizontal="center" vertical="center" wrapText="1"/>
    </xf>
    <xf numFmtId="44" fontId="5" fillId="4" borderId="30" xfId="0" applyNumberFormat="1" applyFont="1" applyFill="1" applyBorder="1" applyAlignment="1" applyProtection="1">
      <alignment horizontal="center" vertical="center"/>
    </xf>
    <xf numFmtId="9" fontId="5" fillId="0" borderId="29" xfId="0" applyNumberFormat="1" applyFont="1" applyFill="1" applyBorder="1" applyAlignment="1" applyProtection="1">
      <alignment horizontal="center" vertical="center"/>
      <protection locked="0"/>
    </xf>
    <xf numFmtId="0" fontId="5" fillId="4" borderId="33" xfId="0" applyNumberFormat="1" applyFont="1" applyFill="1" applyBorder="1" applyAlignment="1" applyProtection="1">
      <alignment horizontal="center" vertical="center"/>
    </xf>
    <xf numFmtId="165" fontId="11" fillId="17" borderId="9" xfId="0" applyNumberFormat="1" applyFont="1" applyFill="1" applyBorder="1" applyAlignment="1" applyProtection="1">
      <alignment horizontal="center" vertical="center" wrapText="1"/>
      <protection locked="0"/>
    </xf>
    <xf numFmtId="165" fontId="5" fillId="4" borderId="9" xfId="0" applyNumberFormat="1" applyFont="1" applyFill="1" applyBorder="1" applyAlignment="1" applyProtection="1">
      <alignment horizontal="center" vertical="center"/>
      <protection locked="0"/>
    </xf>
    <xf numFmtId="0" fontId="5" fillId="15" borderId="33" xfId="0" applyFont="1" applyFill="1" applyBorder="1" applyAlignment="1" applyProtection="1">
      <alignment horizontal="center" vertical="center"/>
    </xf>
    <xf numFmtId="16" fontId="5" fillId="15" borderId="33" xfId="0" applyNumberFormat="1" applyFont="1" applyFill="1" applyBorder="1" applyAlignment="1" applyProtection="1">
      <alignment horizontal="center" vertical="center"/>
    </xf>
    <xf numFmtId="165" fontId="5" fillId="16" borderId="0" xfId="0" applyNumberFormat="1" applyFont="1" applyFill="1" applyBorder="1"/>
    <xf numFmtId="44" fontId="5" fillId="16" borderId="0" xfId="0" applyNumberFormat="1" applyFont="1" applyFill="1" applyBorder="1"/>
    <xf numFmtId="164" fontId="6" fillId="16" borderId="0" xfId="0" applyNumberFormat="1" applyFont="1" applyFill="1" applyBorder="1" applyAlignment="1">
      <alignment horizontal="right" vertical="center" wrapText="1"/>
    </xf>
    <xf numFmtId="165" fontId="16" fillId="15" borderId="12" xfId="0" applyNumberFormat="1" applyFont="1" applyFill="1" applyBorder="1" applyAlignment="1" applyProtection="1">
      <alignment horizontal="center" vertical="center"/>
      <protection locked="0"/>
    </xf>
    <xf numFmtId="165" fontId="16" fillId="18" borderId="31" xfId="0" applyNumberFormat="1" applyFont="1" applyFill="1" applyBorder="1" applyAlignment="1">
      <alignment horizontal="center" vertical="center"/>
    </xf>
    <xf numFmtId="0" fontId="7" fillId="0" borderId="33" xfId="0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165" fontId="12" fillId="18" borderId="27" xfId="0" applyNumberFormat="1" applyFont="1" applyFill="1" applyBorder="1" applyAlignment="1">
      <alignment horizontal="center" vertical="center"/>
    </xf>
    <xf numFmtId="165" fontId="10" fillId="17" borderId="38" xfId="0" applyNumberFormat="1" applyFont="1" applyFill="1" applyBorder="1" applyAlignment="1" applyProtection="1">
      <alignment horizontal="center" vertical="center" wrapText="1"/>
      <protection locked="0"/>
    </xf>
    <xf numFmtId="165" fontId="7" fillId="15" borderId="33" xfId="0" applyNumberFormat="1" applyFont="1" applyFill="1" applyBorder="1" applyAlignment="1" applyProtection="1">
      <alignment horizontal="center" vertical="center"/>
      <protection locked="0"/>
    </xf>
    <xf numFmtId="165" fontId="7" fillId="4" borderId="7" xfId="0" applyNumberFormat="1" applyFont="1" applyFill="1" applyBorder="1" applyAlignment="1" applyProtection="1">
      <alignment horizontal="center" vertical="center"/>
      <protection locked="0"/>
    </xf>
    <xf numFmtId="165" fontId="7" fillId="4" borderId="33" xfId="0" applyNumberFormat="1" applyFont="1" applyFill="1" applyBorder="1" applyAlignment="1" applyProtection="1">
      <alignment horizontal="center" vertical="center"/>
      <protection locked="0"/>
    </xf>
    <xf numFmtId="165" fontId="7" fillId="0" borderId="33" xfId="0" applyNumberFormat="1" applyFont="1" applyFill="1" applyBorder="1" applyAlignment="1" applyProtection="1">
      <alignment horizontal="center" vertical="center"/>
      <protection locked="0"/>
    </xf>
    <xf numFmtId="44" fontId="7" fillId="4" borderId="33" xfId="0" applyNumberFormat="1" applyFont="1" applyFill="1" applyBorder="1" applyAlignment="1" applyProtection="1">
      <alignment horizontal="center" vertical="center"/>
      <protection locked="0"/>
    </xf>
    <xf numFmtId="165" fontId="7" fillId="0" borderId="22" xfId="0" applyNumberFormat="1" applyFont="1" applyFill="1" applyBorder="1" applyAlignment="1" applyProtection="1">
      <alignment horizontal="center" vertical="center"/>
      <protection locked="0"/>
    </xf>
    <xf numFmtId="165" fontId="12" fillId="16" borderId="0" xfId="0" applyNumberFormat="1" applyFont="1" applyFill="1" applyBorder="1"/>
    <xf numFmtId="165" fontId="12" fillId="0" borderId="0" xfId="0" applyNumberFormat="1" applyFont="1" applyFill="1" applyBorder="1" applyAlignment="1">
      <alignment horizontal="center" vertical="center"/>
    </xf>
    <xf numFmtId="165" fontId="12" fillId="0" borderId="0" xfId="0" applyNumberFormat="1" applyFont="1" applyBorder="1" applyAlignment="1">
      <alignment horizontal="center" vertical="center"/>
    </xf>
    <xf numFmtId="165" fontId="12" fillId="0" borderId="6" xfId="0" applyNumberFormat="1" applyFont="1" applyBorder="1" applyAlignment="1">
      <alignment horizontal="center" vertical="center"/>
    </xf>
    <xf numFmtId="165" fontId="5" fillId="9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33" xfId="0" applyNumberFormat="1" applyFont="1" applyFill="1" applyBorder="1" applyAlignment="1" applyProtection="1">
      <alignment horizontal="center" vertical="center"/>
      <protection locked="0"/>
    </xf>
    <xf numFmtId="0" fontId="6" fillId="0" borderId="33" xfId="0" applyNumberFormat="1" applyFont="1" applyFill="1" applyBorder="1" applyAlignment="1" applyProtection="1">
      <alignment horizontal="center" vertical="center"/>
      <protection locked="0"/>
    </xf>
    <xf numFmtId="0" fontId="6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16" borderId="0" xfId="0" applyNumberFormat="1" applyFont="1" applyFill="1" applyBorder="1"/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left" vertical="center"/>
    </xf>
    <xf numFmtId="44" fontId="0" fillId="0" borderId="0" xfId="0" applyNumberFormat="1"/>
    <xf numFmtId="44" fontId="0" fillId="0" borderId="9" xfId="0" applyNumberFormat="1" applyBorder="1"/>
    <xf numFmtId="44" fontId="0" fillId="0" borderId="0" xfId="0" applyNumberFormat="1" applyBorder="1"/>
    <xf numFmtId="44" fontId="0" fillId="0" borderId="12" xfId="0" applyNumberFormat="1" applyBorder="1"/>
    <xf numFmtId="0" fontId="5" fillId="18" borderId="0" xfId="0" applyNumberFormat="1" applyFont="1" applyFill="1" applyBorder="1" applyAlignment="1">
      <alignment horizontal="center" vertical="center"/>
    </xf>
    <xf numFmtId="0" fontId="5" fillId="0" borderId="33" xfId="0" applyNumberFormat="1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left" vertical="center"/>
      <protection locked="0"/>
    </xf>
    <xf numFmtId="0" fontId="5" fillId="0" borderId="9" xfId="0" applyFont="1" applyFill="1" applyBorder="1" applyAlignment="1" applyProtection="1">
      <alignment horizontal="left" vertical="center"/>
      <protection locked="0"/>
    </xf>
    <xf numFmtId="165" fontId="19" fillId="0" borderId="12" xfId="0" applyNumberFormat="1" applyFont="1" applyFill="1" applyBorder="1" applyAlignment="1" applyProtection="1">
      <alignment horizontal="center" vertical="center"/>
      <protection locked="0"/>
    </xf>
    <xf numFmtId="0" fontId="19" fillId="0" borderId="33" xfId="0" applyNumberFormat="1" applyFont="1" applyFill="1" applyBorder="1" applyAlignment="1" applyProtection="1">
      <alignment horizontal="center" vertical="center"/>
      <protection locked="0"/>
    </xf>
    <xf numFmtId="165" fontId="20" fillId="0" borderId="33" xfId="0" applyNumberFormat="1" applyFont="1" applyFill="1" applyBorder="1" applyAlignment="1" applyProtection="1">
      <alignment horizontal="center" vertical="center"/>
      <protection locked="0"/>
    </xf>
    <xf numFmtId="0" fontId="19" fillId="0" borderId="12" xfId="0" applyFont="1" applyFill="1" applyBorder="1" applyAlignment="1" applyProtection="1">
      <alignment horizontal="left" vertical="center"/>
      <protection locked="0"/>
    </xf>
    <xf numFmtId="0" fontId="19" fillId="0" borderId="33" xfId="0" applyFont="1" applyFill="1" applyBorder="1" applyAlignment="1" applyProtection="1">
      <alignment horizontal="center" vertical="center"/>
      <protection locked="0"/>
    </xf>
    <xf numFmtId="44" fontId="19" fillId="0" borderId="29" xfId="0" applyNumberFormat="1" applyFont="1" applyFill="1" applyBorder="1" applyAlignment="1" applyProtection="1">
      <alignment horizontal="center" vertical="center"/>
      <protection locked="0"/>
    </xf>
    <xf numFmtId="0" fontId="19" fillId="0" borderId="12" xfId="0" applyFont="1" applyFill="1" applyBorder="1" applyAlignment="1" applyProtection="1">
      <alignment horizontal="center" vertical="center"/>
      <protection locked="0"/>
    </xf>
    <xf numFmtId="44" fontId="19" fillId="0" borderId="33" xfId="0" applyNumberFormat="1" applyFont="1" applyFill="1" applyBorder="1" applyProtection="1">
      <protection locked="0"/>
    </xf>
    <xf numFmtId="165" fontId="21" fillId="0" borderId="12" xfId="0" applyNumberFormat="1" applyFont="1" applyFill="1" applyBorder="1" applyAlignment="1" applyProtection="1">
      <alignment horizontal="center" vertical="center"/>
      <protection locked="0"/>
    </xf>
    <xf numFmtId="0" fontId="21" fillId="0" borderId="29" xfId="0" applyNumberFormat="1" applyFont="1" applyFill="1" applyBorder="1" applyAlignment="1" applyProtection="1">
      <alignment horizontal="center" vertical="center"/>
      <protection locked="0"/>
    </xf>
    <xf numFmtId="0" fontId="21" fillId="0" borderId="12" xfId="0" applyFont="1" applyFill="1" applyBorder="1" applyAlignment="1" applyProtection="1">
      <alignment horizontal="center" vertical="center"/>
      <protection locked="0"/>
    </xf>
    <xf numFmtId="0" fontId="19" fillId="0" borderId="12" xfId="0" applyFont="1" applyFill="1" applyBorder="1" applyAlignment="1" applyProtection="1">
      <alignment horizontal="left" vertical="center"/>
    </xf>
    <xf numFmtId="0" fontId="19" fillId="0" borderId="33" xfId="0" applyFont="1" applyFill="1" applyBorder="1" applyAlignment="1" applyProtection="1">
      <alignment horizontal="center" vertical="center"/>
    </xf>
    <xf numFmtId="44" fontId="19" fillId="0" borderId="29" xfId="0" applyNumberFormat="1" applyFont="1" applyFill="1" applyBorder="1" applyAlignment="1" applyProtection="1">
      <alignment horizontal="center" vertical="center"/>
    </xf>
    <xf numFmtId="0" fontId="21" fillId="0" borderId="12" xfId="0" applyFont="1" applyFill="1" applyBorder="1" applyAlignment="1" applyProtection="1">
      <alignment horizontal="center" vertical="center"/>
    </xf>
    <xf numFmtId="44" fontId="19" fillId="0" borderId="33" xfId="0" applyNumberFormat="1" applyFont="1" applyFill="1" applyBorder="1" applyProtection="1"/>
    <xf numFmtId="0" fontId="11" fillId="17" borderId="38" xfId="0" applyFont="1" applyFill="1" applyBorder="1" applyAlignment="1" applyProtection="1">
      <alignment horizontal="center" vertical="center" wrapText="1"/>
    </xf>
    <xf numFmtId="0" fontId="5" fillId="15" borderId="12" xfId="0" applyFont="1" applyFill="1" applyBorder="1" applyAlignment="1" applyProtection="1">
      <alignment horizontal="left" vertical="center"/>
    </xf>
    <xf numFmtId="44" fontId="5" fillId="15" borderId="28" xfId="0" applyNumberFormat="1" applyFont="1" applyFill="1" applyBorder="1" applyAlignment="1" applyProtection="1">
      <alignment horizontal="center" vertical="center"/>
    </xf>
    <xf numFmtId="44" fontId="5" fillId="15" borderId="2" xfId="0" applyNumberFormat="1" applyFont="1" applyFill="1" applyBorder="1" applyAlignment="1" applyProtection="1">
      <alignment horizontal="center" vertical="center"/>
    </xf>
    <xf numFmtId="0" fontId="18" fillId="0" borderId="12" xfId="0" applyFont="1" applyFill="1" applyBorder="1" applyAlignment="1" applyProtection="1">
      <alignment horizontal="center" vertical="center"/>
    </xf>
    <xf numFmtId="0" fontId="18" fillId="0" borderId="29" xfId="0" applyNumberFormat="1" applyFont="1" applyFill="1" applyBorder="1" applyAlignment="1" applyProtection="1">
      <alignment horizontal="center" vertical="center"/>
    </xf>
    <xf numFmtId="10" fontId="22" fillId="4" borderId="29" xfId="0" applyNumberFormat="1" applyFont="1" applyFill="1" applyBorder="1" applyAlignment="1" applyProtection="1">
      <alignment horizontal="center" vertical="center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13" fillId="4" borderId="29" xfId="0" applyNumberFormat="1" applyFont="1" applyFill="1" applyBorder="1" applyAlignment="1" applyProtection="1">
      <alignment horizontal="center" vertical="center"/>
    </xf>
    <xf numFmtId="0" fontId="7" fillId="4" borderId="33" xfId="0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left" vertical="center"/>
    </xf>
    <xf numFmtId="44" fontId="6" fillId="4" borderId="29" xfId="0" applyNumberFormat="1" applyFont="1" applyFill="1" applyBorder="1" applyAlignment="1" applyProtection="1">
      <alignment horizontal="center" vertical="center"/>
    </xf>
    <xf numFmtId="44" fontId="6" fillId="4" borderId="33" xfId="0" applyNumberFormat="1" applyFont="1" applyFill="1" applyBorder="1" applyProtection="1"/>
    <xf numFmtId="165" fontId="24" fillId="4" borderId="9" xfId="0" applyNumberFormat="1" applyFont="1" applyFill="1" applyBorder="1" applyAlignment="1" applyProtection="1">
      <alignment horizontal="center" vertical="center"/>
      <protection locked="0"/>
    </xf>
    <xf numFmtId="165" fontId="25" fillId="4" borderId="7" xfId="0" applyNumberFormat="1" applyFont="1" applyFill="1" applyBorder="1" applyAlignment="1" applyProtection="1">
      <alignment horizontal="center" vertical="center"/>
      <protection locked="0"/>
    </xf>
    <xf numFmtId="0" fontId="24" fillId="4" borderId="12" xfId="0" applyFont="1" applyFill="1" applyBorder="1" applyAlignment="1" applyProtection="1">
      <alignment horizontal="left" vertical="center"/>
    </xf>
    <xf numFmtId="0" fontId="24" fillId="4" borderId="33" xfId="0" applyNumberFormat="1" applyFont="1" applyFill="1" applyBorder="1" applyAlignment="1" applyProtection="1">
      <alignment horizontal="center" vertical="center"/>
    </xf>
    <xf numFmtId="44" fontId="24" fillId="4" borderId="29" xfId="0" applyNumberFormat="1" applyFont="1" applyFill="1" applyBorder="1" applyAlignment="1" applyProtection="1">
      <alignment horizontal="center" vertical="center"/>
      <protection locked="0"/>
    </xf>
    <xf numFmtId="44" fontId="24" fillId="4" borderId="29" xfId="0" applyNumberFormat="1" applyFont="1" applyFill="1" applyBorder="1" applyAlignment="1" applyProtection="1">
      <alignment horizontal="center" vertical="center"/>
    </xf>
    <xf numFmtId="0" fontId="24" fillId="4" borderId="12" xfId="0" applyFont="1" applyFill="1" applyBorder="1" applyAlignment="1" applyProtection="1">
      <alignment horizontal="center" vertical="center"/>
      <protection locked="0"/>
    </xf>
    <xf numFmtId="44" fontId="24" fillId="4" borderId="33" xfId="0" applyNumberFormat="1" applyFont="1" applyFill="1" applyBorder="1" applyProtection="1"/>
    <xf numFmtId="10" fontId="24" fillId="4" borderId="33" xfId="0" applyNumberFormat="1" applyFont="1" applyFill="1" applyBorder="1" applyAlignment="1" applyProtection="1">
      <alignment horizontal="center" vertical="center" wrapText="1"/>
    </xf>
    <xf numFmtId="44" fontId="26" fillId="4" borderId="29" xfId="0" applyNumberFormat="1" applyFont="1" applyFill="1" applyBorder="1" applyAlignment="1" applyProtection="1">
      <alignment horizontal="center" vertical="center"/>
    </xf>
    <xf numFmtId="0" fontId="24" fillId="4" borderId="33" xfId="0" applyNumberFormat="1" applyFont="1" applyFill="1" applyBorder="1" applyAlignment="1" applyProtection="1">
      <alignment horizontal="center" vertical="center" wrapText="1"/>
    </xf>
    <xf numFmtId="165" fontId="24" fillId="4" borderId="12" xfId="0" applyNumberFormat="1" applyFont="1" applyFill="1" applyBorder="1" applyAlignment="1" applyProtection="1">
      <alignment horizontal="center" vertical="center"/>
      <protection locked="0"/>
    </xf>
    <xf numFmtId="165" fontId="25" fillId="4" borderId="33" xfId="0" applyNumberFormat="1" applyFont="1" applyFill="1" applyBorder="1" applyAlignment="1" applyProtection="1">
      <alignment horizontal="center" vertical="center"/>
      <protection locked="0"/>
    </xf>
    <xf numFmtId="44" fontId="24" fillId="4" borderId="2" xfId="0" applyNumberFormat="1" applyFont="1" applyFill="1" applyBorder="1" applyAlignment="1" applyProtection="1">
      <alignment horizontal="center" vertical="center"/>
      <protection locked="0"/>
    </xf>
    <xf numFmtId="0" fontId="24" fillId="4" borderId="33" xfId="0" applyFont="1" applyFill="1" applyBorder="1" applyAlignment="1" applyProtection="1">
      <alignment horizontal="center" vertical="center"/>
    </xf>
    <xf numFmtId="44" fontId="24" fillId="4" borderId="30" xfId="0" applyNumberFormat="1" applyFont="1" applyFill="1" applyBorder="1" applyAlignment="1" applyProtection="1">
      <alignment horizontal="center" vertical="center"/>
    </xf>
    <xf numFmtId="165" fontId="6" fillId="4" borderId="12" xfId="0" applyNumberFormat="1" applyFont="1" applyFill="1" applyBorder="1" applyAlignment="1" applyProtection="1">
      <alignment horizontal="center" vertical="center"/>
      <protection locked="0"/>
    </xf>
    <xf numFmtId="0" fontId="6" fillId="4" borderId="33" xfId="0" applyFont="1" applyFill="1" applyBorder="1" applyAlignment="1" applyProtection="1">
      <alignment horizontal="center" vertical="center"/>
    </xf>
    <xf numFmtId="44" fontId="6" fillId="4" borderId="30" xfId="0" applyNumberFormat="1" applyFont="1" applyFill="1" applyBorder="1" applyAlignment="1" applyProtection="1">
      <alignment horizontal="center" vertical="center"/>
    </xf>
    <xf numFmtId="165" fontId="27" fillId="4" borderId="9" xfId="0" applyNumberFormat="1" applyFont="1" applyFill="1" applyBorder="1" applyAlignment="1" applyProtection="1">
      <alignment horizontal="center" vertical="center"/>
      <protection locked="0"/>
    </xf>
    <xf numFmtId="165" fontId="28" fillId="4" borderId="7" xfId="0" applyNumberFormat="1" applyFont="1" applyFill="1" applyBorder="1" applyAlignment="1" applyProtection="1">
      <alignment horizontal="center" vertical="center"/>
      <protection locked="0"/>
    </xf>
    <xf numFmtId="0" fontId="27" fillId="4" borderId="12" xfId="0" applyFont="1" applyFill="1" applyBorder="1" applyAlignment="1" applyProtection="1">
      <alignment horizontal="left" vertical="center"/>
    </xf>
    <xf numFmtId="10" fontId="27" fillId="4" borderId="33" xfId="0" applyNumberFormat="1" applyFont="1" applyFill="1" applyBorder="1" applyAlignment="1" applyProtection="1">
      <alignment horizontal="center" vertical="center"/>
    </xf>
    <xf numFmtId="44" fontId="27" fillId="4" borderId="29" xfId="0" applyNumberFormat="1" applyFont="1" applyFill="1" applyBorder="1" applyAlignment="1" applyProtection="1">
      <alignment horizontal="center" vertical="center"/>
      <protection locked="0"/>
    </xf>
    <xf numFmtId="44" fontId="29" fillId="4" borderId="29" xfId="0" applyNumberFormat="1" applyFont="1" applyFill="1" applyBorder="1" applyAlignment="1" applyProtection="1">
      <alignment horizontal="center" vertical="center"/>
    </xf>
    <xf numFmtId="0" fontId="27" fillId="4" borderId="12" xfId="0" applyFont="1" applyFill="1" applyBorder="1" applyAlignment="1" applyProtection="1">
      <alignment horizontal="center" vertical="center"/>
      <protection locked="0"/>
    </xf>
    <xf numFmtId="44" fontId="27" fillId="4" borderId="33" xfId="0" applyNumberFormat="1" applyFont="1" applyFill="1" applyBorder="1" applyProtection="1"/>
    <xf numFmtId="0" fontId="27" fillId="4" borderId="33" xfId="0" applyNumberFormat="1" applyFont="1" applyFill="1" applyBorder="1" applyAlignment="1" applyProtection="1">
      <alignment horizontal="center" vertical="center"/>
    </xf>
    <xf numFmtId="44" fontId="27" fillId="4" borderId="29" xfId="0" applyNumberFormat="1" applyFont="1" applyFill="1" applyBorder="1" applyAlignment="1" applyProtection="1">
      <alignment horizontal="center" vertical="center"/>
    </xf>
    <xf numFmtId="165" fontId="13" fillId="4" borderId="9" xfId="0" applyNumberFormat="1" applyFont="1" applyFill="1" applyBorder="1" applyAlignment="1" applyProtection="1">
      <alignment horizontal="center" vertical="center"/>
      <protection locked="0"/>
    </xf>
    <xf numFmtId="10" fontId="13" fillId="4" borderId="29" xfId="0" applyNumberFormat="1" applyFont="1" applyFill="1" applyBorder="1" applyAlignment="1" applyProtection="1">
      <alignment horizontal="center" vertical="center"/>
    </xf>
    <xf numFmtId="10" fontId="27" fillId="4" borderId="33" xfId="0" applyNumberFormat="1" applyFont="1" applyFill="1" applyBorder="1" applyAlignment="1" applyProtection="1">
      <alignment horizontal="center" vertical="center" wrapText="1"/>
    </xf>
    <xf numFmtId="44" fontId="27" fillId="4" borderId="2" xfId="0" applyNumberFormat="1" applyFont="1" applyFill="1" applyBorder="1" applyAlignment="1" applyProtection="1">
      <alignment horizontal="center" vertical="center"/>
      <protection locked="0"/>
    </xf>
    <xf numFmtId="0" fontId="27" fillId="4" borderId="33" xfId="0" applyNumberFormat="1" applyFont="1" applyFill="1" applyBorder="1" applyAlignment="1" applyProtection="1">
      <alignment horizontal="center" vertical="center" wrapText="1"/>
    </xf>
    <xf numFmtId="165" fontId="27" fillId="4" borderId="12" xfId="0" applyNumberFormat="1" applyFont="1" applyFill="1" applyBorder="1" applyAlignment="1" applyProtection="1">
      <alignment horizontal="center" vertical="center"/>
      <protection locked="0"/>
    </xf>
    <xf numFmtId="165" fontId="28" fillId="4" borderId="33" xfId="0" applyNumberFormat="1" applyFont="1" applyFill="1" applyBorder="1" applyAlignment="1" applyProtection="1">
      <alignment horizontal="center" vertical="center"/>
      <protection locked="0"/>
    </xf>
    <xf numFmtId="0" fontId="27" fillId="4" borderId="33" xfId="0" applyFont="1" applyFill="1" applyBorder="1" applyAlignment="1" applyProtection="1">
      <alignment horizontal="center" vertical="center"/>
    </xf>
    <xf numFmtId="44" fontId="27" fillId="4" borderId="30" xfId="0" applyNumberFormat="1" applyFont="1" applyFill="1" applyBorder="1" applyAlignment="1" applyProtection="1">
      <alignment horizontal="center" vertical="center"/>
    </xf>
    <xf numFmtId="44" fontId="6" fillId="4" borderId="28" xfId="0" applyNumberFormat="1" applyFont="1" applyFill="1" applyBorder="1" applyAlignment="1" applyProtection="1">
      <alignment horizontal="center" vertical="center"/>
    </xf>
    <xf numFmtId="165" fontId="27" fillId="0" borderId="12" xfId="0" applyNumberFormat="1" applyFont="1" applyFill="1" applyBorder="1" applyAlignment="1" applyProtection="1">
      <alignment horizontal="center" vertical="center"/>
      <protection locked="0"/>
    </xf>
    <xf numFmtId="0" fontId="27" fillId="0" borderId="33" xfId="0" applyNumberFormat="1" applyFont="1" applyFill="1" applyBorder="1" applyAlignment="1" applyProtection="1">
      <alignment horizontal="center" vertical="center"/>
      <protection locked="0"/>
    </xf>
    <xf numFmtId="165" fontId="28" fillId="0" borderId="33" xfId="0" applyNumberFormat="1" applyFont="1" applyFill="1" applyBorder="1" applyAlignment="1" applyProtection="1">
      <alignment horizontal="center" vertical="center"/>
      <protection locked="0"/>
    </xf>
    <xf numFmtId="0" fontId="27" fillId="0" borderId="12" xfId="0" applyFont="1" applyFill="1" applyBorder="1" applyAlignment="1" applyProtection="1">
      <alignment horizontal="left" vertical="center"/>
    </xf>
    <xf numFmtId="0" fontId="27" fillId="0" borderId="33" xfId="0" applyFont="1" applyFill="1" applyBorder="1" applyAlignment="1" applyProtection="1">
      <alignment horizontal="center" vertical="center"/>
    </xf>
    <xf numFmtId="44" fontId="27" fillId="0" borderId="29" xfId="0" applyNumberFormat="1" applyFont="1" applyFill="1" applyBorder="1" applyAlignment="1" applyProtection="1">
      <alignment horizontal="center" vertical="center"/>
      <protection locked="0"/>
    </xf>
    <xf numFmtId="0" fontId="27" fillId="0" borderId="12" xfId="0" applyFont="1" applyFill="1" applyBorder="1" applyAlignment="1" applyProtection="1">
      <alignment horizontal="center" vertical="center"/>
      <protection locked="0"/>
    </xf>
    <xf numFmtId="44" fontId="27" fillId="0" borderId="33" xfId="0" applyNumberFormat="1" applyFont="1" applyFill="1" applyBorder="1" applyProtection="1">
      <protection locked="0"/>
    </xf>
    <xf numFmtId="0" fontId="27" fillId="0" borderId="29" xfId="0" applyNumberFormat="1" applyFont="1" applyFill="1" applyBorder="1" applyAlignment="1" applyProtection="1">
      <alignment horizontal="center" vertical="center"/>
    </xf>
    <xf numFmtId="44" fontId="27" fillId="0" borderId="29" xfId="0" applyNumberFormat="1" applyFont="1" applyFill="1" applyBorder="1" applyAlignment="1" applyProtection="1">
      <alignment horizontal="center" vertical="center"/>
    </xf>
    <xf numFmtId="0" fontId="27" fillId="0" borderId="12" xfId="0" applyFont="1" applyFill="1" applyBorder="1" applyAlignment="1" applyProtection="1">
      <alignment horizontal="center" vertical="center"/>
    </xf>
    <xf numFmtId="44" fontId="27" fillId="0" borderId="33" xfId="0" applyNumberFormat="1" applyFont="1" applyFill="1" applyBorder="1" applyProtection="1"/>
    <xf numFmtId="10" fontId="22" fillId="4" borderId="29" xfId="0" applyNumberFormat="1" applyFont="1" applyFill="1" applyBorder="1" applyAlignment="1" applyProtection="1">
      <alignment horizontal="center" vertical="center" wrapText="1"/>
    </xf>
    <xf numFmtId="0" fontId="22" fillId="4" borderId="29" xfId="0" applyNumberFormat="1" applyFont="1" applyFill="1" applyBorder="1" applyAlignment="1" applyProtection="1">
      <alignment horizontal="center" vertical="center"/>
    </xf>
    <xf numFmtId="0" fontId="21" fillId="4" borderId="33" xfId="0" applyNumberFormat="1" applyFont="1" applyFill="1" applyBorder="1" applyAlignment="1" applyProtection="1">
      <alignment horizontal="center" vertical="center"/>
    </xf>
    <xf numFmtId="44" fontId="21" fillId="4" borderId="29" xfId="0" applyNumberFormat="1" applyFont="1" applyFill="1" applyBorder="1" applyAlignment="1" applyProtection="1">
      <alignment horizontal="center" vertical="center"/>
      <protection locked="0"/>
    </xf>
    <xf numFmtId="0" fontId="21" fillId="4" borderId="29" xfId="0" applyNumberFormat="1" applyFont="1" applyFill="1" applyBorder="1" applyAlignment="1" applyProtection="1">
      <alignment horizontal="center" vertical="center"/>
    </xf>
    <xf numFmtId="0" fontId="21" fillId="4" borderId="28" xfId="0" applyNumberFormat="1" applyFont="1" applyFill="1" applyBorder="1" applyAlignment="1" applyProtection="1">
      <alignment horizontal="center" vertical="center"/>
    </xf>
    <xf numFmtId="10" fontId="13" fillId="4" borderId="29" xfId="0" applyNumberFormat="1" applyFont="1" applyFill="1" applyBorder="1" applyAlignment="1" applyProtection="1">
      <alignment horizontal="center" vertical="center" wrapText="1"/>
    </xf>
    <xf numFmtId="0" fontId="23" fillId="4" borderId="29" xfId="0" applyNumberFormat="1" applyFont="1" applyFill="1" applyBorder="1" applyAlignment="1" applyProtection="1">
      <alignment horizontal="center" vertical="center"/>
    </xf>
    <xf numFmtId="165" fontId="22" fillId="4" borderId="9" xfId="0" applyNumberFormat="1" applyFont="1" applyFill="1" applyBorder="1" applyAlignment="1" applyProtection="1">
      <alignment horizontal="center" vertical="center"/>
    </xf>
    <xf numFmtId="165" fontId="13" fillId="4" borderId="9" xfId="0" applyNumberFormat="1" applyFont="1" applyFill="1" applyBorder="1" applyAlignment="1" applyProtection="1">
      <alignment horizontal="center" vertical="center"/>
    </xf>
    <xf numFmtId="165" fontId="22" fillId="4" borderId="12" xfId="0" applyNumberFormat="1" applyFont="1" applyFill="1" applyBorder="1" applyAlignment="1" applyProtection="1">
      <alignment horizontal="center" vertical="center"/>
    </xf>
    <xf numFmtId="165" fontId="13" fillId="4" borderId="12" xfId="0" applyNumberFormat="1" applyFont="1" applyFill="1" applyBorder="1" applyAlignment="1" applyProtection="1">
      <alignment horizontal="center" vertical="center"/>
    </xf>
    <xf numFmtId="165" fontId="18" fillId="0" borderId="12" xfId="0" applyNumberFormat="1" applyFont="1" applyFill="1" applyBorder="1" applyAlignment="1" applyProtection="1">
      <alignment horizontal="center" vertical="center"/>
      <protection locked="0"/>
    </xf>
    <xf numFmtId="0" fontId="11" fillId="17" borderId="38" xfId="0" applyNumberFormat="1" applyFont="1" applyFill="1" applyBorder="1" applyAlignment="1" applyProtection="1">
      <alignment horizontal="center" vertical="center" wrapText="1"/>
      <protection locked="0"/>
    </xf>
    <xf numFmtId="0" fontId="6" fillId="15" borderId="33" xfId="0" applyNumberFormat="1" applyFont="1" applyFill="1" applyBorder="1" applyAlignment="1" applyProtection="1">
      <alignment horizontal="center" vertical="center"/>
      <protection locked="0"/>
    </xf>
    <xf numFmtId="0" fontId="6" fillId="4" borderId="7" xfId="0" applyNumberFormat="1" applyFont="1" applyFill="1" applyBorder="1" applyAlignment="1" applyProtection="1">
      <alignment horizontal="center" vertical="center"/>
      <protection locked="0"/>
    </xf>
    <xf numFmtId="0" fontId="24" fillId="4" borderId="7" xfId="0" applyNumberFormat="1" applyFont="1" applyFill="1" applyBorder="1" applyAlignment="1" applyProtection="1">
      <alignment horizontal="center" vertical="center"/>
      <protection locked="0"/>
    </xf>
    <xf numFmtId="0" fontId="27" fillId="4" borderId="7" xfId="0" applyNumberFormat="1" applyFont="1" applyFill="1" applyBorder="1" applyAlignment="1" applyProtection="1">
      <alignment horizontal="center" vertical="center"/>
      <protection locked="0"/>
    </xf>
    <xf numFmtId="0" fontId="24" fillId="4" borderId="33" xfId="0" applyNumberFormat="1" applyFont="1" applyFill="1" applyBorder="1" applyAlignment="1" applyProtection="1">
      <alignment horizontal="center" vertical="center"/>
      <protection locked="0"/>
    </xf>
    <xf numFmtId="0" fontId="27" fillId="4" borderId="33" xfId="0" applyNumberFormat="1" applyFont="1" applyFill="1" applyBorder="1" applyAlignment="1" applyProtection="1">
      <alignment horizontal="center" vertical="center"/>
      <protection locked="0"/>
    </xf>
    <xf numFmtId="0" fontId="10" fillId="17" borderId="9" xfId="0" applyFont="1" applyFill="1" applyBorder="1" applyAlignment="1" applyProtection="1">
      <alignment horizontal="left" vertical="center" wrapText="1"/>
      <protection locked="0"/>
    </xf>
    <xf numFmtId="44" fontId="11" fillId="17" borderId="28" xfId="0" applyNumberFormat="1" applyFont="1" applyFill="1" applyBorder="1" applyAlignment="1" applyProtection="1">
      <alignment horizontal="center" vertical="center" wrapText="1"/>
      <protection locked="0"/>
    </xf>
    <xf numFmtId="44" fontId="5" fillId="15" borderId="29" xfId="0" applyNumberFormat="1" applyFont="1" applyFill="1" applyBorder="1" applyAlignment="1" applyProtection="1">
      <alignment horizontal="center" vertical="center"/>
    </xf>
    <xf numFmtId="0" fontId="11" fillId="17" borderId="9" xfId="0" applyFont="1" applyFill="1" applyBorder="1" applyAlignment="1" applyProtection="1">
      <alignment horizontal="center" vertical="center" wrapText="1"/>
    </xf>
    <xf numFmtId="0" fontId="5" fillId="0" borderId="12" xfId="0" applyNumberFormat="1" applyFont="1" applyFill="1" applyBorder="1" applyAlignment="1" applyProtection="1">
      <alignment horizontal="center" vertical="center"/>
      <protection locked="0"/>
    </xf>
    <xf numFmtId="165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7" borderId="19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2" fillId="15" borderId="19" xfId="0" applyFont="1" applyFill="1" applyBorder="1" applyAlignment="1">
      <alignment horizontal="center" vertical="center"/>
    </xf>
    <xf numFmtId="0" fontId="12" fillId="15" borderId="20" xfId="0" applyFont="1" applyFill="1" applyBorder="1" applyAlignment="1">
      <alignment horizontal="center" vertical="center"/>
    </xf>
    <xf numFmtId="165" fontId="30" fillId="0" borderId="12" xfId="0" applyNumberFormat="1" applyFont="1" applyFill="1" applyBorder="1" applyAlignment="1" applyProtection="1">
      <alignment horizontal="center" vertical="center"/>
      <protection locked="0"/>
    </xf>
    <xf numFmtId="0" fontId="31" fillId="0" borderId="12" xfId="0" applyNumberFormat="1" applyFont="1" applyFill="1" applyBorder="1" applyAlignment="1" applyProtection="1">
      <alignment horizontal="center" vertical="center"/>
      <protection locked="0"/>
    </xf>
    <xf numFmtId="165" fontId="32" fillId="0" borderId="12" xfId="0" applyNumberFormat="1" applyFont="1" applyFill="1" applyBorder="1" applyAlignment="1" applyProtection="1">
      <alignment horizontal="center" vertical="center"/>
      <protection locked="0"/>
    </xf>
    <xf numFmtId="0" fontId="30" fillId="0" borderId="12" xfId="0" applyFont="1" applyFill="1" applyBorder="1" applyAlignment="1" applyProtection="1">
      <alignment horizontal="left" vertical="center"/>
    </xf>
    <xf numFmtId="0" fontId="30" fillId="0" borderId="33" xfId="0" applyFont="1" applyFill="1" applyBorder="1" applyAlignment="1" applyProtection="1">
      <alignment horizontal="center" vertical="center"/>
    </xf>
    <xf numFmtId="44" fontId="30" fillId="0" borderId="29" xfId="0" applyNumberFormat="1" applyFont="1" applyFill="1" applyBorder="1" applyAlignment="1" applyProtection="1">
      <alignment horizontal="center" vertical="center"/>
    </xf>
    <xf numFmtId="0" fontId="30" fillId="0" borderId="12" xfId="0" applyFont="1" applyFill="1" applyBorder="1" applyAlignment="1" applyProtection="1">
      <alignment horizontal="center" vertical="center"/>
    </xf>
    <xf numFmtId="44" fontId="30" fillId="0" borderId="33" xfId="0" applyNumberFormat="1" applyFont="1" applyFill="1" applyBorder="1" applyProtection="1"/>
    <xf numFmtId="164" fontId="33" fillId="4" borderId="28" xfId="0" applyNumberFormat="1" applyFont="1" applyFill="1" applyBorder="1" applyAlignment="1">
      <alignment horizontal="right" vertical="center"/>
    </xf>
    <xf numFmtId="164" fontId="31" fillId="0" borderId="0" xfId="0" applyNumberFormat="1" applyFont="1" applyFill="1" applyBorder="1" applyAlignment="1">
      <alignment horizontal="right" vertical="center"/>
    </xf>
    <xf numFmtId="0" fontId="31" fillId="0" borderId="0" xfId="0" applyFont="1" applyBorder="1"/>
  </cellXfs>
  <cellStyles count="1">
    <cellStyle name="Normal" xfId="0" builtinId="0"/>
  </cellStyles>
  <dxfs count="22"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mbria"/>
        <scheme val="major"/>
      </font>
      <numFmt numFmtId="164" formatCode="#,##0.00\ &quot;$&quot;"/>
      <fill>
        <patternFill patternType="solid">
          <fgColor indexed="64"/>
          <bgColor theme="9" tint="0.59999389629810485"/>
        </patternFill>
      </fill>
      <alignment horizontal="right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65" formatCode="dd/mm/yy;@"/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mbria"/>
        <scheme val="maj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  <numFmt numFmtId="165" formatCode="dd/mm/yy;@"/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/>
        <bottom/>
      </border>
    </dxf>
    <dxf>
      <numFmt numFmtId="165" formatCode="dd/mm/yy;@"/>
    </dxf>
    <dxf>
      <fill>
        <patternFill patternType="solid">
          <fgColor indexed="64"/>
          <bgColor theme="9" tint="0.59999389629810485"/>
        </patternFill>
      </fill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major"/>
      </font>
    </dxf>
    <dxf>
      <font>
        <strike val="0"/>
        <outline val="0"/>
        <shadow val="0"/>
        <u val="none"/>
        <vertAlign val="baseline"/>
        <sz val="16"/>
        <color auto="1"/>
      </font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2:J163" totalsRowCount="1" headerRowDxfId="21" dataDxfId="20" totalsRowDxfId="18" tableBorderDxfId="19">
  <autoFilter ref="A2:J162">
    <filterColumn colId="1"/>
    <filterColumn colId="2"/>
  </autoFilter>
  <tableColumns count="10">
    <tableColumn id="1" name="Date" totalsRowLabel="Total" dataDxfId="17" totalsRowDxfId="16"/>
    <tableColumn id="11" name="Trans." dataDxfId="15" totalsRowDxfId="14"/>
    <tableColumn id="9" name="Colonne1" dataDxfId="13" totalsRowDxfId="12"/>
    <tableColumn id="2" name="Description" totalsRowDxfId="11"/>
    <tableColumn id="3" name="Code" dataDxfId="10" totalsRowDxfId="9"/>
    <tableColumn id="4" name="Montant" totalsRowDxfId="8"/>
    <tableColumn id="5" name="Débit (-)" totalsRowFunction="sum" totalsRowDxfId="7"/>
    <tableColumn id="6" name=" √" totalsRowDxfId="6"/>
    <tableColumn id="7" name="Crédit (+)" totalsRowFunction="sum" totalsRowDxfId="5"/>
    <tableColumn id="8" name="Solde" totalsRowDxfId="4"/>
  </tableColumns>
  <tableStyleInfo name="TableStyleMedium7" showFirstColumn="1" showLastColumn="1" showRowStripes="1" showColumnStripes="0"/>
</table>
</file>

<file path=xl/tables/table2.xml><?xml version="1.0" encoding="utf-8"?>
<table xmlns="http://schemas.openxmlformats.org/spreadsheetml/2006/main" id="1" name="Tableau1" displayName="Tableau1" ref="A3:D216" totalsRowShown="0" headerRowDxfId="3">
  <autoFilter ref="A3:D216"/>
  <tableColumns count="4">
    <tableColumn id="1" name=" "/>
    <tableColumn id="2" name="Colonne1" dataDxfId="2"/>
    <tableColumn id="3" name="Colonne2" dataDxfId="1"/>
    <tableColumn id="4" name="Colonne3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T347"/>
  <sheetViews>
    <sheetView workbookViewId="0">
      <pane xSplit="8" ySplit="8" topLeftCell="J140" activePane="bottomRight" state="frozenSplit"/>
      <selection pane="topRight"/>
      <selection pane="bottomLeft"/>
      <selection pane="bottomRight" activeCell="A7" sqref="A7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10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3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34">
        <f>SUM(D9:D35)</f>
        <v>1896.68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41821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 t="s">
        <v>15</v>
      </c>
      <c r="B6" s="39"/>
      <c r="C6" s="40" t="s">
        <v>26</v>
      </c>
      <c r="D6" s="85">
        <f>'GABARIT Celi'!F142</f>
        <v>0</v>
      </c>
      <c r="E6" s="38" t="s">
        <v>84</v>
      </c>
      <c r="F6" s="85">
        <f>'GABARIT Celi'!D142</f>
        <v>0</v>
      </c>
      <c r="G6" s="29">
        <f t="shared" si="0"/>
        <v>0</v>
      </c>
      <c r="H6" s="55">
        <f>1486-H4</f>
        <v>-410.68000000000006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>
        <f>'GABARIT Scotia'!F142</f>
        <v>0</v>
      </c>
      <c r="E7" s="115" t="s">
        <v>84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84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>
        <v>41821</v>
      </c>
      <c r="C9" s="49" t="s">
        <v>27</v>
      </c>
      <c r="D9" s="50">
        <v>17.079999999999998</v>
      </c>
      <c r="E9" s="47" t="s">
        <v>84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41823</v>
      </c>
      <c r="C10" s="49" t="s">
        <v>28</v>
      </c>
      <c r="D10" s="50">
        <v>35.159999999999997</v>
      </c>
      <c r="E10" s="47" t="s">
        <v>84</v>
      </c>
      <c r="F10" s="51">
        <v>0</v>
      </c>
      <c r="G10" s="29">
        <f t="shared" si="0"/>
        <v>-52.239999999999995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48">
        <v>41824</v>
      </c>
      <c r="C11" s="49" t="s">
        <v>29</v>
      </c>
      <c r="D11" s="50">
        <v>71.319999999999993</v>
      </c>
      <c r="E11" s="47" t="s">
        <v>84</v>
      </c>
      <c r="F11" s="52">
        <v>0</v>
      </c>
      <c r="G11" s="29">
        <f t="shared" si="0"/>
        <v>-123.55999999999999</v>
      </c>
      <c r="H11" s="153" t="s">
        <v>84</v>
      </c>
      <c r="I11" s="18"/>
      <c r="J11" s="19"/>
      <c r="K11" s="37"/>
      <c r="L11" s="37"/>
      <c r="M11" s="30"/>
    </row>
    <row r="12" spans="1:20" s="32" customFormat="1">
      <c r="A12" s="47"/>
      <c r="B12" s="48">
        <v>41835</v>
      </c>
      <c r="C12" s="49" t="s">
        <v>31</v>
      </c>
      <c r="D12" s="50">
        <v>70.12</v>
      </c>
      <c r="E12" s="47" t="s">
        <v>84</v>
      </c>
      <c r="F12" s="52">
        <v>0</v>
      </c>
      <c r="G12" s="29">
        <f t="shared" si="0"/>
        <v>-193.68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>
        <v>41837</v>
      </c>
      <c r="C13" s="49" t="s">
        <v>30</v>
      </c>
      <c r="D13" s="50">
        <v>185</v>
      </c>
      <c r="E13" s="47" t="s">
        <v>84</v>
      </c>
      <c r="F13" s="52">
        <v>0</v>
      </c>
      <c r="G13" s="29">
        <f t="shared" si="0"/>
        <v>-378.68</v>
      </c>
      <c r="H13" s="153" t="s">
        <v>84</v>
      </c>
      <c r="I13" s="18"/>
      <c r="J13" s="19"/>
      <c r="K13" s="37"/>
      <c r="L13" s="37"/>
      <c r="M13" s="30"/>
    </row>
    <row r="14" spans="1:20" s="32" customFormat="1">
      <c r="A14" s="47"/>
      <c r="B14" s="48">
        <v>41851</v>
      </c>
      <c r="C14" s="49" t="s">
        <v>30</v>
      </c>
      <c r="D14" s="50">
        <v>185</v>
      </c>
      <c r="E14" s="47" t="s">
        <v>84</v>
      </c>
      <c r="F14" s="52">
        <v>0</v>
      </c>
      <c r="G14" s="29">
        <f t="shared" si="0"/>
        <v>-563.68000000000006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32</v>
      </c>
      <c r="D15" s="50">
        <v>400</v>
      </c>
      <c r="E15" s="47" t="s">
        <v>84</v>
      </c>
      <c r="F15" s="52">
        <v>0</v>
      </c>
      <c r="G15" s="29">
        <f t="shared" si="0"/>
        <v>-963.68000000000006</v>
      </c>
      <c r="H15" s="15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84</v>
      </c>
      <c r="C16" s="49" t="s">
        <v>33</v>
      </c>
      <c r="D16" s="50">
        <v>80</v>
      </c>
      <c r="E16" s="47" t="s">
        <v>84</v>
      </c>
      <c r="F16" s="52">
        <v>0</v>
      </c>
      <c r="G16" s="29">
        <f t="shared" si="0"/>
        <v>-1043.68</v>
      </c>
      <c r="H16" s="15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34</v>
      </c>
      <c r="D17" s="50">
        <v>80</v>
      </c>
      <c r="E17" s="47" t="s">
        <v>84</v>
      </c>
      <c r="F17" s="52">
        <v>0</v>
      </c>
      <c r="G17" s="29">
        <f t="shared" si="0"/>
        <v>-1123.68</v>
      </c>
      <c r="H17" s="165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35</v>
      </c>
      <c r="D18" s="50">
        <v>50</v>
      </c>
      <c r="E18" s="47" t="s">
        <v>84</v>
      </c>
      <c r="F18" s="52">
        <v>0</v>
      </c>
      <c r="G18" s="29">
        <f t="shared" si="0"/>
        <v>-1173.68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36</v>
      </c>
      <c r="D19" s="53">
        <v>100</v>
      </c>
      <c r="E19" s="47" t="s">
        <v>84</v>
      </c>
      <c r="F19" s="52">
        <v>0</v>
      </c>
      <c r="G19" s="29">
        <f t="shared" si="0"/>
        <v>-1273.68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37</v>
      </c>
      <c r="D20" s="50">
        <v>50</v>
      </c>
      <c r="E20" s="47" t="s">
        <v>84</v>
      </c>
      <c r="F20" s="52">
        <v>0</v>
      </c>
      <c r="G20" s="29">
        <f t="shared" si="0"/>
        <v>-1323.68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38</v>
      </c>
      <c r="D21" s="53">
        <v>100</v>
      </c>
      <c r="E21" s="47" t="s">
        <v>84</v>
      </c>
      <c r="F21" s="52">
        <v>0</v>
      </c>
      <c r="G21" s="29">
        <f t="shared" si="0"/>
        <v>-1423.68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39</v>
      </c>
      <c r="D22" s="50">
        <v>50</v>
      </c>
      <c r="E22" s="47" t="s">
        <v>84</v>
      </c>
      <c r="F22" s="52">
        <v>0</v>
      </c>
      <c r="G22" s="29">
        <f t="shared" si="0"/>
        <v>-1473.68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40</v>
      </c>
      <c r="D23" s="53">
        <v>100</v>
      </c>
      <c r="E23" s="47" t="s">
        <v>84</v>
      </c>
      <c r="F23" s="52">
        <v>0</v>
      </c>
      <c r="G23" s="29">
        <f t="shared" si="0"/>
        <v>-1573.68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41</v>
      </c>
      <c r="D24" s="50">
        <v>50</v>
      </c>
      <c r="E24" s="47" t="s">
        <v>84</v>
      </c>
      <c r="F24" s="52">
        <v>0</v>
      </c>
      <c r="G24" s="29">
        <f t="shared" si="0"/>
        <v>-1623.68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42</v>
      </c>
      <c r="D25" s="53">
        <v>100</v>
      </c>
      <c r="E25" s="47" t="s">
        <v>84</v>
      </c>
      <c r="F25" s="52">
        <v>0</v>
      </c>
      <c r="G25" s="29">
        <f t="shared" si="0"/>
        <v>-1723.68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43</v>
      </c>
      <c r="D26" s="50">
        <v>50</v>
      </c>
      <c r="E26" s="47" t="s">
        <v>84</v>
      </c>
      <c r="F26" s="52">
        <v>0</v>
      </c>
      <c r="G26" s="29">
        <f t="shared" si="0"/>
        <v>-1773.68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44</v>
      </c>
      <c r="D27" s="53">
        <v>10</v>
      </c>
      <c r="E27" s="47" t="s">
        <v>84</v>
      </c>
      <c r="F27" s="52">
        <v>0</v>
      </c>
      <c r="G27" s="29">
        <f t="shared" si="0"/>
        <v>-1783.68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45</v>
      </c>
      <c r="D28" s="53">
        <v>3</v>
      </c>
      <c r="E28" s="47" t="s">
        <v>84</v>
      </c>
      <c r="F28" s="52">
        <v>0</v>
      </c>
      <c r="G28" s="29">
        <f t="shared" si="0"/>
        <v>-1786.68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46</v>
      </c>
      <c r="D29" s="53">
        <v>45</v>
      </c>
      <c r="E29" s="47" t="s">
        <v>84</v>
      </c>
      <c r="F29" s="52">
        <v>0</v>
      </c>
      <c r="G29" s="29">
        <f t="shared" si="0"/>
        <v>-1831.68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47</v>
      </c>
      <c r="D30" s="53">
        <v>5</v>
      </c>
      <c r="E30" s="47" t="s">
        <v>84</v>
      </c>
      <c r="F30" s="52">
        <v>0</v>
      </c>
      <c r="G30" s="29">
        <f t="shared" si="0"/>
        <v>-1836.68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48</v>
      </c>
      <c r="D31" s="53">
        <v>60</v>
      </c>
      <c r="E31" s="47" t="s">
        <v>84</v>
      </c>
      <c r="F31" s="52">
        <v>0</v>
      </c>
      <c r="G31" s="29">
        <f t="shared" si="0"/>
        <v>-1896.68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>
        <f t="shared" si="0"/>
        <v>-1896.68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>
        <f t="shared" si="0"/>
        <v>-1896.68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>
        <f t="shared" si="0"/>
        <v>-1896.68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>
        <f t="shared" si="0"/>
        <v>-1896.68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84</v>
      </c>
      <c r="C36" s="61" t="s">
        <v>84</v>
      </c>
      <c r="D36" s="62">
        <v>0</v>
      </c>
      <c r="E36" s="59" t="s">
        <v>84</v>
      </c>
      <c r="F36" s="63">
        <v>0</v>
      </c>
      <c r="G36" s="29">
        <f t="shared" si="0"/>
        <v>-1896.68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 t="s">
        <v>84</v>
      </c>
      <c r="C37" s="66" t="s">
        <v>84</v>
      </c>
      <c r="D37" s="67">
        <v>0</v>
      </c>
      <c r="E37" s="64" t="s">
        <v>84</v>
      </c>
      <c r="F37" s="68">
        <v>0</v>
      </c>
      <c r="G37" s="29">
        <f t="shared" si="0"/>
        <v>-1896.68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 t="s">
        <v>84</v>
      </c>
      <c r="C38" s="61" t="s">
        <v>84</v>
      </c>
      <c r="D38" s="71">
        <v>0</v>
      </c>
      <c r="E38" s="59" t="s">
        <v>84</v>
      </c>
      <c r="F38" s="72">
        <v>0</v>
      </c>
      <c r="G38" s="29">
        <f t="shared" si="0"/>
        <v>-1896.68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84</v>
      </c>
      <c r="C39" s="66" t="s">
        <v>84</v>
      </c>
      <c r="D39" s="73">
        <v>0</v>
      </c>
      <c r="E39" s="64" t="s">
        <v>84</v>
      </c>
      <c r="F39" s="68">
        <v>0</v>
      </c>
      <c r="G39" s="29">
        <f t="shared" si="0"/>
        <v>-1896.68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84</v>
      </c>
      <c r="C40" s="61" t="s">
        <v>84</v>
      </c>
      <c r="D40" s="71">
        <v>0</v>
      </c>
      <c r="E40" s="59" t="s">
        <v>84</v>
      </c>
      <c r="F40" s="63">
        <v>0</v>
      </c>
      <c r="G40" s="29">
        <f t="shared" si="0"/>
        <v>-1896.68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29">
        <f t="shared" si="0"/>
        <v>-1896.68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29">
        <f t="shared" si="0"/>
        <v>-1896.68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29">
        <f t="shared" si="0"/>
        <v>-1896.68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29">
        <f t="shared" si="0"/>
        <v>-1896.68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29">
        <f t="shared" si="0"/>
        <v>-1896.68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29">
        <f t="shared" si="0"/>
        <v>-1896.68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29">
        <f t="shared" si="0"/>
        <v>-1896.68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29">
        <f t="shared" si="0"/>
        <v>-1896.68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29">
        <f t="shared" si="0"/>
        <v>-1896.68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29">
        <f t="shared" si="0"/>
        <v>-1896.68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29">
        <f t="shared" si="0"/>
        <v>-1896.68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29">
        <f t="shared" si="0"/>
        <v>-1896.68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29">
        <f t="shared" si="0"/>
        <v>-1896.68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29">
        <f t="shared" si="0"/>
        <v>-1896.68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29">
        <f t="shared" si="0"/>
        <v>-1896.68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29">
        <f t="shared" si="0"/>
        <v>-1896.68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29">
        <f t="shared" si="0"/>
        <v>-1896.68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29">
        <f t="shared" si="0"/>
        <v>-1896.68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29">
        <f t="shared" si="0"/>
        <v>-1896.68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29">
        <f t="shared" si="0"/>
        <v>-1896.68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29">
        <f t="shared" si="0"/>
        <v>-1896.68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29">
        <f t="shared" si="0"/>
        <v>-1896.68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29">
        <f t="shared" si="0"/>
        <v>-1896.68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29">
        <f t="shared" si="0"/>
        <v>-1896.68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29">
        <f t="shared" si="0"/>
        <v>-1896.68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29">
        <f t="shared" si="0"/>
        <v>-1896.68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29">
        <f t="shared" si="0"/>
        <v>-1896.68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29">
        <f t="shared" si="0"/>
        <v>-1896.68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29">
        <f t="shared" ref="G69:G132" si="1">IF(AND(ISBLANK(D69),ISBLANK(F69)),"",G68-D69+F69)</f>
        <v>-1896.68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29">
        <f t="shared" si="1"/>
        <v>-1896.68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29">
        <f t="shared" si="1"/>
        <v>-1896.68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29">
        <f t="shared" si="1"/>
        <v>-1896.68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29">
        <f t="shared" si="1"/>
        <v>-1896.68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29">
        <f t="shared" si="1"/>
        <v>-1896.68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29">
        <f t="shared" si="1"/>
        <v>-1896.68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29">
        <f t="shared" si="1"/>
        <v>-1896.68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29">
        <f t="shared" si="1"/>
        <v>-1896.68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29">
        <f t="shared" si="1"/>
        <v>-1896.68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29">
        <f t="shared" si="1"/>
        <v>-1896.68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29">
        <f t="shared" si="1"/>
        <v>-1896.68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29">
        <f t="shared" si="1"/>
        <v>-1896.68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29">
        <f t="shared" si="1"/>
        <v>-1896.68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29">
        <f t="shared" si="1"/>
        <v>-1896.68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29">
        <f t="shared" si="1"/>
        <v>-1896.68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29">
        <f t="shared" si="1"/>
        <v>-1896.68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29">
        <f t="shared" si="1"/>
        <v>-1896.68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29">
        <f t="shared" si="1"/>
        <v>-1896.68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29">
        <f t="shared" si="1"/>
        <v>-1896.68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29">
        <f t="shared" si="1"/>
        <v>-1896.68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29">
        <f t="shared" si="1"/>
        <v>-1896.68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29">
        <f t="shared" si="1"/>
        <v>-1896.68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29">
        <f t="shared" si="1"/>
        <v>-1896.68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29">
        <f t="shared" si="1"/>
        <v>-1896.68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29">
        <f t="shared" si="1"/>
        <v>-1896.68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29">
        <f t="shared" si="1"/>
        <v>-1896.68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29">
        <f t="shared" si="1"/>
        <v>-1896.68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29">
        <f t="shared" si="1"/>
        <v>-1896.68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29">
        <f t="shared" si="1"/>
        <v>-1896.68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29">
        <f t="shared" si="1"/>
        <v>-1896.68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29">
        <f t="shared" si="1"/>
        <v>-1896.68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29">
        <f t="shared" si="1"/>
        <v>-1896.68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29">
        <f t="shared" si="1"/>
        <v>-1896.68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29">
        <f t="shared" si="1"/>
        <v>-1896.68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29">
        <f t="shared" si="1"/>
        <v>-1896.68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29">
        <f t="shared" si="1"/>
        <v>-1896.68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29">
        <f t="shared" si="1"/>
        <v>-1896.68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29">
        <f t="shared" si="1"/>
        <v>-1896.68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29">
        <f t="shared" si="1"/>
        <v>-1896.68</v>
      </c>
      <c r="H108" s="146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29">
        <f t="shared" si="1"/>
        <v>-1896.68</v>
      </c>
      <c r="H109" s="146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29">
        <f t="shared" si="1"/>
        <v>-1896.68</v>
      </c>
      <c r="H110" s="146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29">
        <f t="shared" si="1"/>
        <v>-1896.68</v>
      </c>
      <c r="H111" s="146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29">
        <f t="shared" si="1"/>
        <v>-1896.68</v>
      </c>
      <c r="H112" s="146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29">
        <f t="shared" si="1"/>
        <v>-1896.68</v>
      </c>
      <c r="H113" s="146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29">
        <f t="shared" si="1"/>
        <v>-1896.68</v>
      </c>
      <c r="H114" s="146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29">
        <f t="shared" si="1"/>
        <v>-1896.68</v>
      </c>
      <c r="H115" s="146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29">
        <f t="shared" si="1"/>
        <v>-1896.68</v>
      </c>
      <c r="H116" s="146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29">
        <f t="shared" si="1"/>
        <v>-1896.68</v>
      </c>
      <c r="H117" s="146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29">
        <f t="shared" si="1"/>
        <v>-1896.68</v>
      </c>
      <c r="H118" s="146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29">
        <f t="shared" si="1"/>
        <v>-1896.68</v>
      </c>
      <c r="H119" s="146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29">
        <f t="shared" si="1"/>
        <v>-1896.68</v>
      </c>
      <c r="H120" s="146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29">
        <f t="shared" si="1"/>
        <v>-1896.68</v>
      </c>
      <c r="H121" s="146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29">
        <f t="shared" si="1"/>
        <v>-1896.68</v>
      </c>
      <c r="H122" s="146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29">
        <f t="shared" si="1"/>
        <v>-1896.68</v>
      </c>
      <c r="H123" s="146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29">
        <f t="shared" si="1"/>
        <v>-1896.68</v>
      </c>
      <c r="H124" s="146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29">
        <f t="shared" si="1"/>
        <v>-1896.68</v>
      </c>
      <c r="H125" s="146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29">
        <f t="shared" si="1"/>
        <v>-1896.68</v>
      </c>
      <c r="H126" s="146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29">
        <f t="shared" si="1"/>
        <v>-1896.68</v>
      </c>
      <c r="H127" s="146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29">
        <f t="shared" si="1"/>
        <v>-1896.68</v>
      </c>
      <c r="H128" s="146"/>
    </row>
    <row r="129" spans="1:8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29">
        <f t="shared" si="1"/>
        <v>-1896.68</v>
      </c>
      <c r="H129" s="146"/>
    </row>
    <row r="130" spans="1:8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29">
        <f t="shared" si="1"/>
        <v>-1896.68</v>
      </c>
      <c r="H130" s="146"/>
    </row>
    <row r="131" spans="1:8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29">
        <f t="shared" si="1"/>
        <v>-1896.68</v>
      </c>
      <c r="H131" s="146"/>
    </row>
    <row r="132" spans="1:8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29">
        <f t="shared" si="1"/>
        <v>-1896.68</v>
      </c>
      <c r="H132" s="146"/>
    </row>
    <row r="133" spans="1:8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29">
        <f t="shared" ref="G133:G140" si="2">IF(AND(ISBLANK(D133),ISBLANK(F133)),"",G132-D133+F133)</f>
        <v>-1896.68</v>
      </c>
      <c r="H133" s="146"/>
    </row>
    <row r="134" spans="1:8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29">
        <f t="shared" si="2"/>
        <v>-1896.68</v>
      </c>
      <c r="H134" s="146"/>
    </row>
    <row r="135" spans="1:8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29">
        <f t="shared" si="2"/>
        <v>-1896.68</v>
      </c>
      <c r="H135" s="146"/>
    </row>
    <row r="136" spans="1:8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29">
        <f t="shared" si="2"/>
        <v>-1896.68</v>
      </c>
      <c r="H136" s="146"/>
    </row>
    <row r="137" spans="1:8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29">
        <f t="shared" si="2"/>
        <v>-1896.68</v>
      </c>
      <c r="H137" s="146"/>
    </row>
    <row r="138" spans="1:8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29">
        <f t="shared" si="2"/>
        <v>-1896.68</v>
      </c>
      <c r="H138" s="146"/>
    </row>
    <row r="139" spans="1:8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29">
        <f t="shared" si="2"/>
        <v>-1896.68</v>
      </c>
      <c r="H139" s="146"/>
    </row>
    <row r="140" spans="1:8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29">
        <f t="shared" si="2"/>
        <v>-1896.68</v>
      </c>
      <c r="H140" s="146"/>
    </row>
    <row r="141" spans="1:8">
      <c r="A141" s="33"/>
      <c r="B141" s="34" t="s">
        <v>84</v>
      </c>
      <c r="C141" s="35" t="s">
        <v>11</v>
      </c>
      <c r="D141" s="121">
        <f>SUMIF($E:$E,"E",D:D)</f>
        <v>0</v>
      </c>
      <c r="E141" s="33" t="s">
        <v>84</v>
      </c>
      <c r="F141" s="121">
        <f>SUMIF($E:$E,"E",F:F)</f>
        <v>0</v>
      </c>
      <c r="G141" s="69" t="s">
        <v>84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84</v>
      </c>
      <c r="H142" s="146"/>
    </row>
    <row r="143" spans="1:8">
      <c r="A143" s="115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84</v>
      </c>
      <c r="H143" s="146"/>
    </row>
    <row r="144" spans="1:8">
      <c r="A144" s="147"/>
      <c r="B144" s="148"/>
      <c r="C144" s="149"/>
      <c r="D144" s="150">
        <f>SUM(D4:D140)</f>
        <v>1896.68</v>
      </c>
      <c r="E144" s="6"/>
      <c r="F144" s="151">
        <f>SUM(F4:F140)</f>
        <v>0</v>
      </c>
      <c r="G144" s="152" t="s">
        <v>84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T294"/>
  <sheetViews>
    <sheetView workbookViewId="0">
      <pane xSplit="8" ySplit="8" topLeftCell="J12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17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8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>
        <f>'GABARIT Celi'!F141</f>
        <v>0</v>
      </c>
      <c r="E6" s="38"/>
      <c r="F6" s="85">
        <f>'GABARIT Celi'!D141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>
        <f>'GABARIT Scotia'!F140</f>
        <v>0</v>
      </c>
      <c r="E7" s="114" t="s">
        <v>84</v>
      </c>
      <c r="F7" s="114">
        <f>'GABARIT Scotia'!D140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'GABARIT Chèque'!F141</f>
        <v>0</v>
      </c>
      <c r="E8" s="122" t="s">
        <v>84</v>
      </c>
      <c r="F8" s="46">
        <f>'GABARIT Chèque'!D141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84</v>
      </c>
      <c r="C9" s="49" t="s">
        <v>84</v>
      </c>
      <c r="D9" s="50">
        <v>0</v>
      </c>
      <c r="E9" s="47" t="s">
        <v>84</v>
      </c>
      <c r="F9" s="52">
        <v>0</v>
      </c>
      <c r="G9" s="29">
        <f t="shared" si="0"/>
        <v>0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84</v>
      </c>
      <c r="C10" s="49" t="s">
        <v>84</v>
      </c>
      <c r="D10" s="50">
        <v>0</v>
      </c>
      <c r="E10" s="47" t="s">
        <v>84</v>
      </c>
      <c r="F10" s="51">
        <v>0</v>
      </c>
      <c r="G10" s="29">
        <f t="shared" si="0"/>
        <v>0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84</v>
      </c>
      <c r="C11" s="49" t="s">
        <v>84</v>
      </c>
      <c r="D11" s="50">
        <v>0</v>
      </c>
      <c r="E11" s="47" t="s">
        <v>84</v>
      </c>
      <c r="F11" s="52">
        <v>0</v>
      </c>
      <c r="G11" s="29">
        <f t="shared" si="0"/>
        <v>0</v>
      </c>
      <c r="H11" s="6" t="s">
        <v>84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84</v>
      </c>
      <c r="C12" s="49" t="s">
        <v>84</v>
      </c>
      <c r="D12" s="50">
        <v>0</v>
      </c>
      <c r="E12" s="47" t="s">
        <v>84</v>
      </c>
      <c r="F12" s="52">
        <v>0</v>
      </c>
      <c r="G12" s="29">
        <f t="shared" si="0"/>
        <v>0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84</v>
      </c>
      <c r="C13" s="49" t="s">
        <v>84</v>
      </c>
      <c r="D13" s="50">
        <v>0</v>
      </c>
      <c r="E13" s="47" t="s">
        <v>84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84</v>
      </c>
      <c r="C14" s="49" t="s">
        <v>84</v>
      </c>
      <c r="D14" s="50">
        <v>0</v>
      </c>
      <c r="E14" s="47" t="s">
        <v>84</v>
      </c>
      <c r="F14" s="52">
        <v>0</v>
      </c>
      <c r="G14" s="29">
        <f t="shared" si="0"/>
        <v>0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84</v>
      </c>
      <c r="D15" s="50">
        <v>0</v>
      </c>
      <c r="E15" s="47" t="s">
        <v>84</v>
      </c>
      <c r="F15" s="52">
        <v>0</v>
      </c>
      <c r="G15" s="29">
        <f t="shared" si="0"/>
        <v>0</v>
      </c>
      <c r="H15" s="16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84</v>
      </c>
      <c r="C16" s="49" t="s">
        <v>84</v>
      </c>
      <c r="D16" s="50">
        <v>0</v>
      </c>
      <c r="E16" s="47" t="s">
        <v>84</v>
      </c>
      <c r="F16" s="52">
        <v>0</v>
      </c>
      <c r="G16" s="29">
        <f t="shared" si="0"/>
        <v>0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84</v>
      </c>
      <c r="D17" s="50">
        <v>0</v>
      </c>
      <c r="E17" s="47" t="s">
        <v>84</v>
      </c>
      <c r="F17" s="52">
        <v>0</v>
      </c>
      <c r="G17" s="29">
        <f t="shared" si="0"/>
        <v>0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84</v>
      </c>
      <c r="D18" s="50">
        <v>0</v>
      </c>
      <c r="E18" s="47" t="s">
        <v>84</v>
      </c>
      <c r="F18" s="52">
        <v>0</v>
      </c>
      <c r="G18" s="29">
        <f t="shared" si="0"/>
        <v>0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84</v>
      </c>
      <c r="D19" s="53">
        <v>0</v>
      </c>
      <c r="E19" s="47" t="s">
        <v>84</v>
      </c>
      <c r="F19" s="52">
        <v>0</v>
      </c>
      <c r="G19" s="29">
        <f t="shared" si="0"/>
        <v>0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84</v>
      </c>
      <c r="D20" s="50">
        <v>0</v>
      </c>
      <c r="E20" s="47" t="s">
        <v>84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84</v>
      </c>
      <c r="D21" s="50">
        <v>0</v>
      </c>
      <c r="E21" s="47" t="s">
        <v>84</v>
      </c>
      <c r="F21" s="52">
        <v>0</v>
      </c>
      <c r="G21" s="29">
        <f t="shared" si="0"/>
        <v>0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84</v>
      </c>
      <c r="D22" s="53">
        <v>0</v>
      </c>
      <c r="E22" s="47" t="s">
        <v>84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84</v>
      </c>
      <c r="D23" s="53">
        <v>0</v>
      </c>
      <c r="E23" s="47" t="s">
        <v>84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84</v>
      </c>
      <c r="D24" s="53">
        <v>0</v>
      </c>
      <c r="E24" s="47" t="s">
        <v>84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84</v>
      </c>
      <c r="D25" s="53">
        <v>0</v>
      </c>
      <c r="E25" s="47" t="s">
        <v>84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84</v>
      </c>
      <c r="D26" s="53">
        <v>0</v>
      </c>
      <c r="E26" s="47" t="s">
        <v>84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84</v>
      </c>
      <c r="D27" s="53">
        <v>0</v>
      </c>
      <c r="E27" s="47" t="s">
        <v>84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84</v>
      </c>
      <c r="D28" s="53">
        <v>0</v>
      </c>
      <c r="E28" s="47" t="s">
        <v>84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84</v>
      </c>
      <c r="D29" s="53">
        <v>0</v>
      </c>
      <c r="E29" s="47" t="s">
        <v>84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84</v>
      </c>
      <c r="D30" s="53">
        <v>0</v>
      </c>
      <c r="E30" s="47" t="s">
        <v>84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84</v>
      </c>
      <c r="D31" s="53">
        <v>0</v>
      </c>
      <c r="E31" s="47" t="s">
        <v>84</v>
      </c>
      <c r="F31" s="52">
        <v>0</v>
      </c>
      <c r="G31" s="29">
        <f t="shared" si="0"/>
        <v>0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>
        <f t="shared" si="0"/>
        <v>0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>
        <f t="shared" si="0"/>
        <v>0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84</v>
      </c>
      <c r="C36" s="61" t="s">
        <v>84</v>
      </c>
      <c r="D36" s="62">
        <v>0</v>
      </c>
      <c r="E36" s="59" t="s">
        <v>84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 t="s">
        <v>84</v>
      </c>
      <c r="C37" s="66" t="s">
        <v>84</v>
      </c>
      <c r="D37" s="67">
        <v>0</v>
      </c>
      <c r="E37" s="64" t="s">
        <v>84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 t="s">
        <v>84</v>
      </c>
      <c r="C38" s="61" t="s">
        <v>84</v>
      </c>
      <c r="D38" s="71">
        <v>0</v>
      </c>
      <c r="E38" s="59" t="s">
        <v>84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84</v>
      </c>
      <c r="C39" s="66" t="s">
        <v>84</v>
      </c>
      <c r="D39" s="73">
        <v>0</v>
      </c>
      <c r="E39" s="64" t="s">
        <v>84</v>
      </c>
      <c r="F39" s="68">
        <v>0</v>
      </c>
      <c r="G39" s="69">
        <f t="shared" si="1"/>
        <v>0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84</v>
      </c>
      <c r="C40" s="61" t="s">
        <v>84</v>
      </c>
      <c r="D40" s="71">
        <v>0</v>
      </c>
      <c r="E40" s="59" t="s">
        <v>84</v>
      </c>
      <c r="F40" s="63">
        <v>0</v>
      </c>
      <c r="G40" s="69">
        <f t="shared" si="1"/>
        <v>0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69">
        <f t="shared" si="1"/>
        <v>0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69">
        <f t="shared" si="2"/>
        <v>0</v>
      </c>
      <c r="H108" s="146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69">
        <f t="shared" si="2"/>
        <v>0</v>
      </c>
      <c r="H109" s="146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69">
        <f t="shared" si="2"/>
        <v>0</v>
      </c>
      <c r="H110" s="146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69">
        <f t="shared" si="2"/>
        <v>0</v>
      </c>
      <c r="H111" s="146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69">
        <f t="shared" si="2"/>
        <v>0</v>
      </c>
      <c r="H112" s="146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69">
        <f t="shared" si="2"/>
        <v>0</v>
      </c>
      <c r="H113" s="146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69">
        <f t="shared" si="2"/>
        <v>0</v>
      </c>
      <c r="H114" s="146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69">
        <f t="shared" si="2"/>
        <v>0</v>
      </c>
      <c r="H115" s="146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69">
        <f t="shared" si="2"/>
        <v>0</v>
      </c>
      <c r="H116" s="146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69">
        <f t="shared" si="2"/>
        <v>0</v>
      </c>
      <c r="H117" s="146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69">
        <f t="shared" si="2"/>
        <v>0</v>
      </c>
      <c r="H118" s="146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69">
        <f t="shared" si="2"/>
        <v>0</v>
      </c>
      <c r="H119" s="146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69">
        <f t="shared" si="2"/>
        <v>0</v>
      </c>
      <c r="H120" s="146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69">
        <f t="shared" si="2"/>
        <v>0</v>
      </c>
      <c r="H121" s="146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69">
        <f t="shared" si="2"/>
        <v>0</v>
      </c>
      <c r="H122" s="146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69">
        <f t="shared" si="2"/>
        <v>0</v>
      </c>
      <c r="H123" s="146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69">
        <f t="shared" si="2"/>
        <v>0</v>
      </c>
      <c r="H124" s="146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69">
        <f t="shared" si="2"/>
        <v>0</v>
      </c>
      <c r="H125" s="146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69">
        <f t="shared" si="2"/>
        <v>0</v>
      </c>
      <c r="H126" s="146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69">
        <f t="shared" si="2"/>
        <v>0</v>
      </c>
      <c r="H127" s="146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69">
        <f t="shared" si="2"/>
        <v>0</v>
      </c>
      <c r="H128" s="146"/>
    </row>
    <row r="129" spans="1:20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69">
        <f t="shared" si="2"/>
        <v>0</v>
      </c>
      <c r="H129" s="146"/>
    </row>
    <row r="130" spans="1:20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69">
        <f t="shared" si="2"/>
        <v>0</v>
      </c>
      <c r="H130" s="146"/>
    </row>
    <row r="131" spans="1:20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69">
        <f t="shared" si="2"/>
        <v>0</v>
      </c>
      <c r="H131" s="146"/>
    </row>
    <row r="132" spans="1:20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69">
        <f t="shared" si="2"/>
        <v>0</v>
      </c>
      <c r="H132" s="146"/>
    </row>
    <row r="133" spans="1:20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69">
        <f t="shared" si="2"/>
        <v>0</v>
      </c>
      <c r="H133" s="146"/>
    </row>
    <row r="134" spans="1:20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69">
        <f t="shared" si="2"/>
        <v>0</v>
      </c>
      <c r="H134" s="146"/>
    </row>
    <row r="135" spans="1:20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69">
        <f t="shared" si="2"/>
        <v>0</v>
      </c>
      <c r="H135" s="146"/>
    </row>
    <row r="136" spans="1:20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69">
        <f t="shared" si="2"/>
        <v>0</v>
      </c>
      <c r="H136" s="146"/>
    </row>
    <row r="137" spans="1:20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69">
        <f t="shared" si="2"/>
        <v>0</v>
      </c>
      <c r="H137" s="146"/>
    </row>
    <row r="138" spans="1:20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69">
        <f t="shared" si="2"/>
        <v>0</v>
      </c>
      <c r="H138" s="146"/>
    </row>
    <row r="139" spans="1:20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69">
        <f t="shared" si="2"/>
        <v>0</v>
      </c>
      <c r="H139" s="146"/>
    </row>
    <row r="140" spans="1:20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69">
        <f t="shared" si="2"/>
        <v>0</v>
      </c>
      <c r="H140" s="146"/>
    </row>
    <row r="141" spans="1:20" s="2" customFormat="1">
      <c r="A141" s="86"/>
      <c r="B141" s="87" t="s">
        <v>84</v>
      </c>
      <c r="C141" s="88" t="s">
        <v>14</v>
      </c>
      <c r="D141" s="156">
        <f>SUMIF($E:$E,"C",D:D)</f>
        <v>0</v>
      </c>
      <c r="E141" s="86" t="s">
        <v>84</v>
      </c>
      <c r="F141" s="156">
        <f>SUMIF($E:$E,"C",F:F)</f>
        <v>0</v>
      </c>
      <c r="G141" s="69" t="s">
        <v>84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84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84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SUM(D4:D140 )</f>
        <v>0</v>
      </c>
      <c r="E144" s="6"/>
      <c r="F144" s="150">
        <f>SUM(F4:F140 )</f>
        <v>0</v>
      </c>
      <c r="G144" s="152" t="s">
        <v>84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T243"/>
  <sheetViews>
    <sheetView workbookViewId="0">
      <pane xSplit="8" ySplit="8" topLeftCell="J138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16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8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84</v>
      </c>
      <c r="C6" s="35" t="s">
        <v>22</v>
      </c>
      <c r="D6" s="84">
        <f>'GABARIT Épargne'!F142</f>
        <v>0</v>
      </c>
      <c r="E6" s="33" t="s">
        <v>84</v>
      </c>
      <c r="F6" s="84">
        <f>'GABARIT Épargne'!D142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>
        <f>'GABARIT Scotia'!F141</f>
        <v>0</v>
      </c>
      <c r="E7" s="115" t="s">
        <v>84</v>
      </c>
      <c r="F7" s="114">
        <f>'GABARIT Scotia'!D141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122">
        <f>'GABARIT Chèque'!F142</f>
        <v>0</v>
      </c>
      <c r="E8" s="45" t="s">
        <v>84</v>
      </c>
      <c r="F8" s="122">
        <f>'GABARIT Chèque'!D142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84</v>
      </c>
      <c r="C9" s="49" t="s">
        <v>84</v>
      </c>
      <c r="D9" s="50">
        <v>0</v>
      </c>
      <c r="E9" s="47" t="s">
        <v>84</v>
      </c>
      <c r="F9" s="52">
        <v>0</v>
      </c>
      <c r="G9" s="29">
        <f t="shared" si="0"/>
        <v>0</v>
      </c>
      <c r="H9" s="166"/>
      <c r="I9" s="18"/>
      <c r="J9" s="19"/>
      <c r="K9" s="37"/>
      <c r="L9" s="37"/>
      <c r="M9" s="30"/>
    </row>
    <row r="10" spans="1:20" s="32" customFormat="1">
      <c r="A10" s="47"/>
      <c r="B10" s="48" t="s">
        <v>84</v>
      </c>
      <c r="C10" s="49" t="s">
        <v>84</v>
      </c>
      <c r="D10" s="50">
        <v>0</v>
      </c>
      <c r="E10" s="47" t="s">
        <v>84</v>
      </c>
      <c r="F10" s="51">
        <v>0</v>
      </c>
      <c r="G10" s="29">
        <f t="shared" si="0"/>
        <v>0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84</v>
      </c>
      <c r="C11" s="49" t="s">
        <v>84</v>
      </c>
      <c r="D11" s="50">
        <v>0</v>
      </c>
      <c r="E11" s="47" t="s">
        <v>84</v>
      </c>
      <c r="F11" s="52">
        <v>0</v>
      </c>
      <c r="G11" s="29">
        <f t="shared" si="0"/>
        <v>0</v>
      </c>
      <c r="H11" s="6" t="s">
        <v>84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84</v>
      </c>
      <c r="C12" s="49" t="s">
        <v>84</v>
      </c>
      <c r="D12" s="50">
        <v>0</v>
      </c>
      <c r="E12" s="47" t="s">
        <v>84</v>
      </c>
      <c r="F12" s="52">
        <v>0</v>
      </c>
      <c r="G12" s="29">
        <f t="shared" si="0"/>
        <v>0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84</v>
      </c>
      <c r="C13" s="49" t="s">
        <v>84</v>
      </c>
      <c r="D13" s="50">
        <v>0</v>
      </c>
      <c r="E13" s="47" t="s">
        <v>84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84</v>
      </c>
      <c r="C14" s="49" t="s">
        <v>84</v>
      </c>
      <c r="D14" s="50">
        <v>0</v>
      </c>
      <c r="E14" s="47" t="s">
        <v>84</v>
      </c>
      <c r="F14" s="52">
        <v>0</v>
      </c>
      <c r="G14" s="29">
        <f t="shared" si="0"/>
        <v>0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84</v>
      </c>
      <c r="D15" s="50">
        <v>0</v>
      </c>
      <c r="E15" s="47" t="s">
        <v>84</v>
      </c>
      <c r="F15" s="52">
        <v>0</v>
      </c>
      <c r="G15" s="29">
        <f t="shared" si="0"/>
        <v>0</v>
      </c>
      <c r="H15" s="16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84</v>
      </c>
      <c r="C16" s="49" t="s">
        <v>84</v>
      </c>
      <c r="D16" s="50">
        <v>0</v>
      </c>
      <c r="E16" s="47" t="s">
        <v>84</v>
      </c>
      <c r="F16" s="52">
        <v>0</v>
      </c>
      <c r="G16" s="29">
        <f t="shared" si="0"/>
        <v>0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84</v>
      </c>
      <c r="D17" s="50">
        <v>0</v>
      </c>
      <c r="E17" s="47" t="s">
        <v>84</v>
      </c>
      <c r="F17" s="52">
        <v>0</v>
      </c>
      <c r="G17" s="29">
        <f t="shared" si="0"/>
        <v>0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84</v>
      </c>
      <c r="D18" s="50">
        <v>0</v>
      </c>
      <c r="E18" s="47" t="s">
        <v>84</v>
      </c>
      <c r="F18" s="52">
        <v>0</v>
      </c>
      <c r="G18" s="29">
        <f t="shared" si="0"/>
        <v>0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84</v>
      </c>
      <c r="D19" s="53">
        <v>0</v>
      </c>
      <c r="E19" s="47" t="s">
        <v>84</v>
      </c>
      <c r="F19" s="52">
        <v>0</v>
      </c>
      <c r="G19" s="29">
        <f t="shared" si="0"/>
        <v>0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84</v>
      </c>
      <c r="D20" s="50">
        <v>0</v>
      </c>
      <c r="E20" s="47" t="s">
        <v>84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84</v>
      </c>
      <c r="D21" s="50">
        <v>0</v>
      </c>
      <c r="E21" s="47" t="s">
        <v>84</v>
      </c>
      <c r="F21" s="52">
        <v>0</v>
      </c>
      <c r="G21" s="29">
        <f t="shared" si="0"/>
        <v>0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84</v>
      </c>
      <c r="D22" s="53">
        <v>0</v>
      </c>
      <c r="E22" s="47" t="s">
        <v>84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84</v>
      </c>
      <c r="D23" s="53">
        <v>0</v>
      </c>
      <c r="E23" s="47" t="s">
        <v>84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84</v>
      </c>
      <c r="D24" s="53">
        <v>0</v>
      </c>
      <c r="E24" s="47" t="s">
        <v>84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84</v>
      </c>
      <c r="D25" s="53">
        <v>0</v>
      </c>
      <c r="E25" s="47" t="s">
        <v>84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84</v>
      </c>
      <c r="D26" s="53">
        <v>0</v>
      </c>
      <c r="E26" s="47" t="s">
        <v>84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84</v>
      </c>
      <c r="D27" s="53">
        <v>0</v>
      </c>
      <c r="E27" s="47" t="s">
        <v>84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84</v>
      </c>
      <c r="D28" s="53">
        <v>0</v>
      </c>
      <c r="E28" s="47" t="s">
        <v>84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84</v>
      </c>
      <c r="D29" s="53">
        <v>0</v>
      </c>
      <c r="E29" s="47" t="s">
        <v>84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84</v>
      </c>
      <c r="D30" s="53">
        <v>0</v>
      </c>
      <c r="E30" s="47" t="s">
        <v>84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84</v>
      </c>
      <c r="D31" s="53">
        <v>0</v>
      </c>
      <c r="E31" s="47" t="s">
        <v>84</v>
      </c>
      <c r="F31" s="52">
        <v>0</v>
      </c>
      <c r="G31" s="29">
        <f t="shared" si="0"/>
        <v>0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>
        <f t="shared" si="0"/>
        <v>0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59"/>
      <c r="B36" s="60" t="s">
        <v>84</v>
      </c>
      <c r="C36" s="61" t="s">
        <v>84</v>
      </c>
      <c r="D36" s="62">
        <v>0</v>
      </c>
      <c r="E36" s="59" t="s">
        <v>84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 t="s">
        <v>84</v>
      </c>
      <c r="C37" s="66" t="s">
        <v>84</v>
      </c>
      <c r="D37" s="67">
        <v>0</v>
      </c>
      <c r="E37" s="64" t="s">
        <v>84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 t="s">
        <v>84</v>
      </c>
      <c r="C38" s="61" t="s">
        <v>84</v>
      </c>
      <c r="D38" s="71">
        <v>0</v>
      </c>
      <c r="E38" s="59" t="s">
        <v>84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84</v>
      </c>
      <c r="C39" s="66" t="s">
        <v>84</v>
      </c>
      <c r="D39" s="73">
        <v>0</v>
      </c>
      <c r="E39" s="64" t="s">
        <v>84</v>
      </c>
      <c r="F39" s="68">
        <v>0</v>
      </c>
      <c r="G39" s="69">
        <f t="shared" si="1"/>
        <v>0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84</v>
      </c>
      <c r="C40" s="61" t="s">
        <v>84</v>
      </c>
      <c r="D40" s="71">
        <v>0</v>
      </c>
      <c r="E40" s="59" t="s">
        <v>84</v>
      </c>
      <c r="F40" s="63">
        <v>0</v>
      </c>
      <c r="G40" s="69">
        <f t="shared" si="1"/>
        <v>0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69">
        <f t="shared" si="1"/>
        <v>0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69">
        <f t="shared" si="2"/>
        <v>0</v>
      </c>
      <c r="H108" s="153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69">
        <f t="shared" si="2"/>
        <v>0</v>
      </c>
      <c r="H109" s="153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69">
        <f t="shared" si="2"/>
        <v>0</v>
      </c>
      <c r="H110" s="153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69">
        <f t="shared" si="2"/>
        <v>0</v>
      </c>
      <c r="H111" s="153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69">
        <f t="shared" si="2"/>
        <v>0</v>
      </c>
      <c r="H112" s="153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69">
        <f t="shared" si="2"/>
        <v>0</v>
      </c>
      <c r="H113" s="153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69">
        <f t="shared" si="2"/>
        <v>0</v>
      </c>
      <c r="H114" s="153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69">
        <f t="shared" si="2"/>
        <v>0</v>
      </c>
      <c r="H115" s="153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69">
        <f t="shared" si="2"/>
        <v>0</v>
      </c>
      <c r="H116" s="153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69">
        <f t="shared" si="2"/>
        <v>0</v>
      </c>
      <c r="H117" s="153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69">
        <f t="shared" si="2"/>
        <v>0</v>
      </c>
      <c r="H118" s="153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69">
        <f t="shared" si="2"/>
        <v>0</v>
      </c>
      <c r="H119" s="153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69">
        <f t="shared" si="2"/>
        <v>0</v>
      </c>
      <c r="H120" s="153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69">
        <f t="shared" si="2"/>
        <v>0</v>
      </c>
      <c r="H121" s="153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69">
        <f t="shared" si="2"/>
        <v>0</v>
      </c>
      <c r="H122" s="153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69">
        <f t="shared" si="2"/>
        <v>0</v>
      </c>
      <c r="H123" s="153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69">
        <f t="shared" si="2"/>
        <v>0</v>
      </c>
      <c r="H124" s="153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69">
        <f t="shared" si="2"/>
        <v>0</v>
      </c>
      <c r="H125" s="153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69">
        <f t="shared" si="2"/>
        <v>0</v>
      </c>
      <c r="H126" s="153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69">
        <f t="shared" si="2"/>
        <v>0</v>
      </c>
      <c r="H127" s="153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69">
        <f t="shared" si="2"/>
        <v>0</v>
      </c>
      <c r="H128" s="153"/>
    </row>
    <row r="129" spans="1:20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69">
        <f t="shared" si="2"/>
        <v>0</v>
      </c>
      <c r="H129" s="153"/>
    </row>
    <row r="130" spans="1:20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69">
        <f t="shared" si="2"/>
        <v>0</v>
      </c>
      <c r="H130" s="153"/>
    </row>
    <row r="131" spans="1:20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69">
        <f t="shared" si="2"/>
        <v>0</v>
      </c>
      <c r="H131" s="153"/>
    </row>
    <row r="132" spans="1:20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69">
        <f t="shared" si="2"/>
        <v>0</v>
      </c>
      <c r="H132" s="153"/>
    </row>
    <row r="133" spans="1:20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69">
        <f t="shared" si="2"/>
        <v>0</v>
      </c>
      <c r="H133" s="153"/>
    </row>
    <row r="134" spans="1:20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69">
        <f t="shared" si="2"/>
        <v>0</v>
      </c>
      <c r="H134" s="153"/>
    </row>
    <row r="135" spans="1:20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69">
        <f t="shared" si="2"/>
        <v>0</v>
      </c>
      <c r="H135" s="153"/>
    </row>
    <row r="136" spans="1:20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69">
        <f t="shared" si="2"/>
        <v>0</v>
      </c>
      <c r="H136" s="153"/>
    </row>
    <row r="137" spans="1:20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69">
        <f t="shared" si="2"/>
        <v>0</v>
      </c>
      <c r="H137" s="153"/>
    </row>
    <row r="138" spans="1:20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69">
        <f t="shared" si="2"/>
        <v>0</v>
      </c>
      <c r="H138" s="153"/>
    </row>
    <row r="139" spans="1:20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69">
        <f t="shared" si="2"/>
        <v>0</v>
      </c>
      <c r="H139" s="153"/>
    </row>
    <row r="140" spans="1:20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69">
        <f t="shared" si="2"/>
        <v>0</v>
      </c>
      <c r="H140" s="153"/>
    </row>
    <row r="141" spans="1:20" s="2" customFormat="1">
      <c r="A141" s="33"/>
      <c r="B141" s="34" t="s">
        <v>84</v>
      </c>
      <c r="C141" s="35" t="s">
        <v>11</v>
      </c>
      <c r="D141" s="121">
        <f>SUMIF($E:$E,"E",D:D)</f>
        <v>0</v>
      </c>
      <c r="E141" s="33" t="s">
        <v>84</v>
      </c>
      <c r="F141" s="121">
        <f>SUMIF($E:$E,"E",F:F)</f>
        <v>0</v>
      </c>
      <c r="G141" s="69" t="s">
        <v>84</v>
      </c>
      <c r="H141" s="15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86"/>
      <c r="B142" s="87"/>
      <c r="C142" s="88" t="s">
        <v>14</v>
      </c>
      <c r="D142" s="89">
        <f>SUMIF($E:$E,"C",D:D)</f>
        <v>0</v>
      </c>
      <c r="E142" s="86"/>
      <c r="F142" s="89">
        <f>SUMIF($E:$E,"C",F:F)</f>
        <v>0</v>
      </c>
      <c r="G142" s="69" t="s">
        <v>84</v>
      </c>
      <c r="H142" s="15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84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SUM(D4:D140)</f>
        <v>0</v>
      </c>
      <c r="E144" s="6"/>
      <c r="F144" s="150">
        <f>SUM(F4:F140)</f>
        <v>0</v>
      </c>
      <c r="G144" s="152" t="s">
        <v>84</v>
      </c>
      <c r="H144" s="15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</row>
    <row r="147" spans="1:8">
      <c r="A147" s="92"/>
      <c r="B147" s="93"/>
      <c r="C147" s="94"/>
      <c r="D147" s="95"/>
      <c r="E147" s="92"/>
      <c r="F147" s="96"/>
      <c r="G147" s="97"/>
    </row>
    <row r="148" spans="1:8">
      <c r="A148" s="92"/>
      <c r="B148" s="93"/>
      <c r="C148" s="94"/>
      <c r="D148" s="95"/>
      <c r="E148" s="92"/>
      <c r="F148" s="96"/>
      <c r="G148" s="97"/>
    </row>
    <row r="149" spans="1:8">
      <c r="A149" s="92"/>
      <c r="B149" s="93"/>
      <c r="C149" s="94"/>
      <c r="D149" s="95"/>
      <c r="E149" s="92"/>
      <c r="F149" s="96"/>
      <c r="G149" s="97"/>
    </row>
    <row r="150" spans="1:8">
      <c r="A150" s="92"/>
      <c r="B150" s="93"/>
      <c r="C150" s="94"/>
      <c r="D150" s="95"/>
      <c r="E150" s="92"/>
      <c r="F150" s="96"/>
      <c r="G150" s="97"/>
    </row>
    <row r="151" spans="1:8">
      <c r="A151" s="92"/>
      <c r="B151" s="93"/>
      <c r="C151" s="94"/>
      <c r="D151" s="95"/>
      <c r="E151" s="92"/>
      <c r="F151" s="96"/>
      <c r="G151" s="97"/>
    </row>
    <row r="152" spans="1:8">
      <c r="A152" s="92"/>
      <c r="B152" s="93"/>
      <c r="C152" s="94"/>
      <c r="D152" s="95"/>
      <c r="E152" s="92"/>
      <c r="F152" s="96"/>
      <c r="G152" s="97"/>
    </row>
    <row r="153" spans="1:8">
      <c r="A153" s="92"/>
      <c r="B153" s="93"/>
      <c r="C153" s="94"/>
      <c r="D153" s="95"/>
      <c r="E153" s="92"/>
      <c r="F153" s="96"/>
      <c r="G153" s="97"/>
    </row>
    <row r="154" spans="1:8">
      <c r="A154" s="92"/>
      <c r="B154" s="93"/>
      <c r="C154" s="94"/>
      <c r="D154" s="95"/>
      <c r="E154" s="92"/>
      <c r="F154" s="96"/>
      <c r="G154" s="97"/>
    </row>
    <row r="155" spans="1:8">
      <c r="A155" s="92"/>
      <c r="B155" s="93"/>
      <c r="C155" s="94"/>
      <c r="D155" s="95"/>
      <c r="E155" s="92"/>
      <c r="F155" s="96"/>
      <c r="G155" s="97"/>
    </row>
    <row r="156" spans="1:8">
      <c r="A156" s="92"/>
      <c r="B156" s="93"/>
      <c r="C156" s="94"/>
      <c r="D156" s="95"/>
      <c r="E156" s="92"/>
      <c r="F156" s="96"/>
      <c r="G156" s="97"/>
    </row>
    <row r="157" spans="1:8">
      <c r="A157" s="92"/>
      <c r="B157" s="93"/>
      <c r="C157" s="94"/>
      <c r="D157" s="95"/>
      <c r="E157" s="92"/>
      <c r="F157" s="96"/>
      <c r="G157" s="97"/>
    </row>
    <row r="158" spans="1:8">
      <c r="A158" s="92"/>
      <c r="B158" s="93"/>
      <c r="C158" s="94"/>
      <c r="D158" s="95"/>
      <c r="E158" s="92"/>
      <c r="F158" s="96"/>
      <c r="G158" s="97"/>
    </row>
    <row r="159" spans="1:8">
      <c r="A159" s="92"/>
      <c r="B159" s="93"/>
      <c r="C159" s="94"/>
      <c r="D159" s="95"/>
      <c r="E159" s="92"/>
      <c r="F159" s="96"/>
      <c r="G159" s="97"/>
    </row>
    <row r="160" spans="1:8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T315"/>
  <sheetViews>
    <sheetView workbookViewId="0">
      <pane xSplit="8" ySplit="8" topLeftCell="J134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463" t="s">
        <v>18</v>
      </c>
      <c r="B1" s="464"/>
      <c r="C1" s="464"/>
      <c r="D1" s="464"/>
      <c r="E1" s="464"/>
      <c r="F1" s="464"/>
      <c r="G1" s="464"/>
      <c r="H1" s="465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3" t="s">
        <v>7</v>
      </c>
      <c r="I2" s="5" t="s">
        <v>84</v>
      </c>
      <c r="J2" s="6" t="s">
        <v>84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154">
        <f>IF(AND(ISBLANK(D4),ISBLANK(F4)),"",G3-D4+F4)</f>
        <v>0</v>
      </c>
      <c r="H4" s="134">
        <f>SUM(D9:D35)</f>
        <v>0</v>
      </c>
      <c r="I4" s="19"/>
      <c r="J4" s="19"/>
      <c r="K4" s="19"/>
      <c r="L4" s="30"/>
      <c r="M4" s="31"/>
    </row>
    <row r="5" spans="1:19" s="32" customFormat="1" ht="18" customHeight="1">
      <c r="A5" s="123"/>
      <c r="B5" s="124"/>
      <c r="C5" s="75" t="s">
        <v>25</v>
      </c>
      <c r="D5" s="127">
        <v>0</v>
      </c>
      <c r="E5" s="59"/>
      <c r="F5" s="126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84</v>
      </c>
      <c r="C6" s="35" t="s">
        <v>22</v>
      </c>
      <c r="D6" s="36">
        <f>'GABARIT Épargne'!F143</f>
        <v>0</v>
      </c>
      <c r="E6" s="33" t="s">
        <v>84</v>
      </c>
      <c r="F6" s="36">
        <f>'GABARIT Épargne'!D143</f>
        <v>0</v>
      </c>
      <c r="G6" s="29">
        <f>IF(AND(ISBLANK(D6),ISBLANK(F6)),"",G4-D6+F6)</f>
        <v>0</v>
      </c>
      <c r="H6" s="55">
        <f>1486-H4</f>
        <v>1486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41">
        <f>'GABARIT Celi'!F144</f>
        <v>0</v>
      </c>
      <c r="E7" s="38"/>
      <c r="F7" s="41">
        <f>'GABARIT Celi'!D144</f>
        <v>0</v>
      </c>
      <c r="G7" s="29">
        <f t="shared" ref="G7:G35" si="0">IF(AND(ISBLANK(D7),ISBLANK(F7)),"",G6-D7+F7)</f>
        <v>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122">
        <f>'GABARIT Chèque'!F143</f>
        <v>0</v>
      </c>
      <c r="E8" s="45" t="s">
        <v>84</v>
      </c>
      <c r="F8" s="122">
        <f>'GABARIT Chèque'!D143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19" s="32" customFormat="1">
      <c r="A9" s="47"/>
      <c r="B9" s="48" t="s">
        <v>84</v>
      </c>
      <c r="C9" s="49" t="s">
        <v>84</v>
      </c>
      <c r="D9" s="50">
        <v>0</v>
      </c>
      <c r="E9" s="47" t="s">
        <v>84</v>
      </c>
      <c r="F9" s="51">
        <v>0</v>
      </c>
      <c r="G9" s="29">
        <f t="shared" si="0"/>
        <v>0</v>
      </c>
      <c r="H9" s="6" t="s">
        <v>84</v>
      </c>
      <c r="I9" s="18"/>
      <c r="J9" s="19"/>
      <c r="K9" s="37"/>
      <c r="L9" s="37"/>
      <c r="M9" s="30"/>
    </row>
    <row r="10" spans="1:19" s="32" customFormat="1">
      <c r="A10" s="47"/>
      <c r="B10" s="48" t="s">
        <v>84</v>
      </c>
      <c r="C10" s="49" t="s">
        <v>84</v>
      </c>
      <c r="D10" s="50">
        <v>0</v>
      </c>
      <c r="E10" s="47" t="s">
        <v>84</v>
      </c>
      <c r="F10" s="52">
        <v>0</v>
      </c>
      <c r="G10" s="29">
        <f t="shared" si="0"/>
        <v>0</v>
      </c>
      <c r="H10" s="153" t="s">
        <v>84</v>
      </c>
      <c r="I10" s="18"/>
      <c r="J10" s="19"/>
      <c r="K10" s="37"/>
      <c r="L10" s="37"/>
      <c r="M10" s="30"/>
    </row>
    <row r="11" spans="1:19" s="32" customFormat="1">
      <c r="A11" s="47"/>
      <c r="B11" s="48" t="s">
        <v>84</v>
      </c>
      <c r="C11" s="49" t="s">
        <v>84</v>
      </c>
      <c r="D11" s="50">
        <v>0</v>
      </c>
      <c r="E11" s="47" t="s">
        <v>84</v>
      </c>
      <c r="F11" s="52">
        <v>0</v>
      </c>
      <c r="G11" s="29">
        <f t="shared" si="0"/>
        <v>0</v>
      </c>
      <c r="H11" s="153"/>
      <c r="I11" s="18"/>
      <c r="J11" s="19"/>
      <c r="K11" s="37"/>
      <c r="L11" s="37"/>
      <c r="M11" s="30"/>
    </row>
    <row r="12" spans="1:19" s="32" customFormat="1">
      <c r="A12" s="47"/>
      <c r="B12" s="48" t="s">
        <v>84</v>
      </c>
      <c r="C12" s="49" t="s">
        <v>84</v>
      </c>
      <c r="D12" s="50">
        <v>0</v>
      </c>
      <c r="E12" s="47" t="s">
        <v>84</v>
      </c>
      <c r="F12" s="52">
        <v>0</v>
      </c>
      <c r="G12" s="29">
        <f t="shared" si="0"/>
        <v>0</v>
      </c>
      <c r="H12" s="153" t="s">
        <v>84</v>
      </c>
      <c r="I12" s="18"/>
      <c r="J12" s="19"/>
      <c r="K12" s="37"/>
      <c r="L12" s="37"/>
      <c r="M12" s="30"/>
    </row>
    <row r="13" spans="1:19" s="32" customFormat="1">
      <c r="A13" s="47"/>
      <c r="B13" s="48" t="s">
        <v>84</v>
      </c>
      <c r="C13" s="49" t="s">
        <v>84</v>
      </c>
      <c r="D13" s="50">
        <v>0</v>
      </c>
      <c r="E13" s="47" t="s">
        <v>84</v>
      </c>
      <c r="F13" s="52">
        <v>0</v>
      </c>
      <c r="G13" s="29">
        <f t="shared" si="0"/>
        <v>0</v>
      </c>
      <c r="H13" s="163" t="s">
        <v>84</v>
      </c>
      <c r="I13" s="18"/>
      <c r="J13" s="19"/>
      <c r="K13" s="37"/>
      <c r="L13" s="37"/>
      <c r="M13" s="30"/>
    </row>
    <row r="14" spans="1:19" s="32" customFormat="1">
      <c r="A14" s="47"/>
      <c r="B14" s="48" t="s">
        <v>84</v>
      </c>
      <c r="C14" s="49" t="s">
        <v>84</v>
      </c>
      <c r="D14" s="50">
        <v>0</v>
      </c>
      <c r="E14" s="47" t="s">
        <v>84</v>
      </c>
      <c r="F14" s="52">
        <v>0</v>
      </c>
      <c r="G14" s="29">
        <f t="shared" si="0"/>
        <v>0</v>
      </c>
      <c r="H14" s="163" t="s">
        <v>84</v>
      </c>
      <c r="I14" s="18"/>
      <c r="J14" s="19"/>
      <c r="K14" s="37"/>
      <c r="L14" s="37"/>
      <c r="M14" s="30"/>
    </row>
    <row r="15" spans="1:19" s="32" customFormat="1">
      <c r="A15" s="47"/>
      <c r="B15" s="48" t="s">
        <v>84</v>
      </c>
      <c r="C15" s="49" t="s">
        <v>84</v>
      </c>
      <c r="D15" s="50">
        <v>0</v>
      </c>
      <c r="E15" s="47" t="s">
        <v>84</v>
      </c>
      <c r="F15" s="52">
        <v>0</v>
      </c>
      <c r="G15" s="29">
        <f t="shared" si="0"/>
        <v>0</v>
      </c>
      <c r="H15" s="164" t="s">
        <v>84</v>
      </c>
      <c r="I15" s="18"/>
      <c r="J15" s="19"/>
      <c r="K15" s="37"/>
      <c r="L15" s="37"/>
      <c r="M15" s="30"/>
    </row>
    <row r="16" spans="1:19" s="32" customFormat="1">
      <c r="A16" s="47"/>
      <c r="B16" s="48" t="s">
        <v>84</v>
      </c>
      <c r="C16" s="49" t="s">
        <v>84</v>
      </c>
      <c r="D16" s="50">
        <v>0</v>
      </c>
      <c r="E16" s="47" t="s">
        <v>84</v>
      </c>
      <c r="F16" s="52">
        <v>0</v>
      </c>
      <c r="G16" s="29">
        <f t="shared" si="0"/>
        <v>0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84</v>
      </c>
      <c r="D17" s="50">
        <v>0</v>
      </c>
      <c r="E17" s="47" t="s">
        <v>84</v>
      </c>
      <c r="F17" s="52">
        <v>0</v>
      </c>
      <c r="G17" s="29">
        <f t="shared" si="0"/>
        <v>0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84</v>
      </c>
      <c r="D18" s="53">
        <v>0</v>
      </c>
      <c r="E18" s="47" t="s">
        <v>84</v>
      </c>
      <c r="F18" s="52">
        <v>0</v>
      </c>
      <c r="G18" s="29">
        <f t="shared" si="0"/>
        <v>0</v>
      </c>
      <c r="H18" s="164"/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84</v>
      </c>
      <c r="D19" s="50">
        <v>0</v>
      </c>
      <c r="E19" s="47" t="s">
        <v>84</v>
      </c>
      <c r="F19" s="52">
        <v>0</v>
      </c>
      <c r="G19" s="29">
        <f t="shared" si="0"/>
        <v>0</v>
      </c>
      <c r="H19" s="163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84</v>
      </c>
      <c r="D20" s="50">
        <v>0</v>
      </c>
      <c r="E20" s="47" t="s">
        <v>84</v>
      </c>
      <c r="F20" s="52">
        <v>0</v>
      </c>
      <c r="G20" s="29">
        <f t="shared" si="0"/>
        <v>0</v>
      </c>
      <c r="H20" s="163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84</v>
      </c>
      <c r="D21" s="53">
        <v>0</v>
      </c>
      <c r="E21" s="47" t="s">
        <v>84</v>
      </c>
      <c r="F21" s="52">
        <v>0</v>
      </c>
      <c r="G21" s="29">
        <f t="shared" si="0"/>
        <v>0</v>
      </c>
      <c r="H21" s="163"/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84</v>
      </c>
      <c r="D22" s="53">
        <v>0</v>
      </c>
      <c r="E22" s="47" t="s">
        <v>84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84</v>
      </c>
      <c r="D23" s="53">
        <v>0</v>
      </c>
      <c r="E23" s="47" t="s">
        <v>84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84</v>
      </c>
      <c r="D24" s="53">
        <v>0</v>
      </c>
      <c r="E24" s="47" t="s">
        <v>84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84</v>
      </c>
      <c r="D25" s="53">
        <v>0</v>
      </c>
      <c r="E25" s="47" t="s">
        <v>84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84</v>
      </c>
      <c r="D26" s="53">
        <v>0</v>
      </c>
      <c r="E26" s="47" t="s">
        <v>84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84</v>
      </c>
      <c r="D27" s="53">
        <v>0</v>
      </c>
      <c r="E27" s="47" t="s">
        <v>84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84</v>
      </c>
      <c r="D28" s="53">
        <v>0</v>
      </c>
      <c r="E28" s="47" t="s">
        <v>84</v>
      </c>
      <c r="F28" s="52">
        <v>0</v>
      </c>
      <c r="G28" s="29">
        <f t="shared" si="0"/>
        <v>0</v>
      </c>
      <c r="H28" s="15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84</v>
      </c>
      <c r="D29" s="53">
        <v>0</v>
      </c>
      <c r="E29" s="47" t="s">
        <v>84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84</v>
      </c>
      <c r="D30" s="53">
        <v>0</v>
      </c>
      <c r="E30" s="47" t="s">
        <v>84</v>
      </c>
      <c r="F30" s="52">
        <v>0</v>
      </c>
      <c r="G30" s="29">
        <f t="shared" si="0"/>
        <v>0</v>
      </c>
      <c r="H30" s="163"/>
      <c r="I30" s="18"/>
      <c r="J30" s="18" t="s">
        <v>84</v>
      </c>
      <c r="K30" s="6" t="s">
        <v>84</v>
      </c>
      <c r="L30" s="18" t="s">
        <v>84</v>
      </c>
      <c r="M30" s="30"/>
    </row>
    <row r="31" spans="1:13" s="32" customFormat="1">
      <c r="A31" s="47"/>
      <c r="B31" s="48" t="s">
        <v>84</v>
      </c>
      <c r="C31" s="49" t="s">
        <v>84</v>
      </c>
      <c r="D31" s="53">
        <v>0</v>
      </c>
      <c r="E31" s="47" t="s">
        <v>84</v>
      </c>
      <c r="F31" s="52">
        <v>0</v>
      </c>
      <c r="G31" s="29">
        <f t="shared" si="0"/>
        <v>0</v>
      </c>
      <c r="H31" s="163"/>
      <c r="I31" s="18"/>
      <c r="J31" s="18"/>
      <c r="K31" s="18"/>
      <c r="L31" s="18"/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>
        <f t="shared" si="0"/>
        <v>0</v>
      </c>
      <c r="H32" s="163"/>
      <c r="I32" s="18"/>
      <c r="J32" s="56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>
        <f t="shared" si="0"/>
        <v>0</v>
      </c>
      <c r="H33" s="153"/>
      <c r="I33" s="56"/>
      <c r="J33" s="56" t="s">
        <v>84</v>
      </c>
      <c r="K33" s="56" t="s">
        <v>84</v>
      </c>
      <c r="L33" s="37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>
        <f t="shared" si="0"/>
        <v>0</v>
      </c>
      <c r="H34" s="153"/>
      <c r="I34" s="56"/>
      <c r="J34" s="37"/>
      <c r="K34" s="37"/>
      <c r="L34" s="37"/>
      <c r="M34" s="30"/>
    </row>
    <row r="35" spans="1:14" s="32" customFormat="1">
      <c r="A35" s="59"/>
      <c r="B35" s="60" t="s">
        <v>84</v>
      </c>
      <c r="C35" s="61" t="s">
        <v>84</v>
      </c>
      <c r="D35" s="62">
        <v>0</v>
      </c>
      <c r="E35" s="59" t="s">
        <v>84</v>
      </c>
      <c r="F35" s="63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64" t="s">
        <v>84</v>
      </c>
      <c r="B36" s="65" t="s">
        <v>84</v>
      </c>
      <c r="C36" s="155" t="s">
        <v>84</v>
      </c>
      <c r="D36" s="67">
        <v>0</v>
      </c>
      <c r="E36" s="64" t="s">
        <v>84</v>
      </c>
      <c r="F36" s="68">
        <v>0</v>
      </c>
      <c r="G36" s="69">
        <f t="shared" ref="G36:G99" si="1">IF(AND(ISBLANK(E36),ISBLANK(F36)),"",G35-D36+F36)</f>
        <v>0</v>
      </c>
      <c r="H36" s="153"/>
      <c r="I36" s="56"/>
      <c r="J36" s="37"/>
      <c r="K36" s="37"/>
      <c r="L36" s="37"/>
      <c r="M36" s="70"/>
    </row>
    <row r="37" spans="1:14" s="32" customFormat="1">
      <c r="A37" s="59" t="s">
        <v>84</v>
      </c>
      <c r="B37" s="60" t="s">
        <v>84</v>
      </c>
      <c r="C37" s="61" t="s">
        <v>84</v>
      </c>
      <c r="D37" s="71">
        <v>0</v>
      </c>
      <c r="E37" s="59" t="s">
        <v>84</v>
      </c>
      <c r="F37" s="72">
        <v>0</v>
      </c>
      <c r="G37" s="69">
        <f t="shared" si="1"/>
        <v>0</v>
      </c>
      <c r="H37" s="153" t="s">
        <v>84</v>
      </c>
      <c r="I37" s="56"/>
      <c r="J37" s="37"/>
      <c r="K37" s="37"/>
      <c r="L37" s="37"/>
      <c r="M37" s="37"/>
      <c r="N37" s="30"/>
    </row>
    <row r="38" spans="1:14" s="32" customFormat="1">
      <c r="A38" s="64"/>
      <c r="B38" s="65" t="s">
        <v>84</v>
      </c>
      <c r="C38" s="66" t="s">
        <v>84</v>
      </c>
      <c r="D38" s="73">
        <v>0</v>
      </c>
      <c r="E38" s="64" t="s">
        <v>84</v>
      </c>
      <c r="F38" s="68">
        <v>0</v>
      </c>
      <c r="G38" s="69">
        <f t="shared" si="1"/>
        <v>0</v>
      </c>
      <c r="H38" s="18" t="s">
        <v>84</v>
      </c>
      <c r="I38" s="56"/>
      <c r="J38" s="37"/>
      <c r="K38" s="37"/>
      <c r="L38" s="37"/>
      <c r="M38" s="37"/>
      <c r="N38" s="30"/>
    </row>
    <row r="39" spans="1:14" s="32" customFormat="1">
      <c r="A39" s="59"/>
      <c r="B39" s="60" t="s">
        <v>84</v>
      </c>
      <c r="C39" s="61" t="s">
        <v>84</v>
      </c>
      <c r="D39" s="71">
        <v>0</v>
      </c>
      <c r="E39" s="59" t="s">
        <v>84</v>
      </c>
      <c r="F39" s="63">
        <v>0</v>
      </c>
      <c r="G39" s="69">
        <f t="shared" si="1"/>
        <v>0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64"/>
      <c r="B40" s="65" t="s">
        <v>84</v>
      </c>
      <c r="C40" s="66" t="s">
        <v>84</v>
      </c>
      <c r="D40" s="73">
        <v>0</v>
      </c>
      <c r="E40" s="64" t="s">
        <v>84</v>
      </c>
      <c r="F40" s="68">
        <v>0</v>
      </c>
      <c r="G40" s="69">
        <f t="shared" si="1"/>
        <v>0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59"/>
      <c r="B41" s="74" t="s">
        <v>84</v>
      </c>
      <c r="C41" s="75" t="s">
        <v>84</v>
      </c>
      <c r="D41" s="71">
        <v>0</v>
      </c>
      <c r="E41" s="59" t="s">
        <v>84</v>
      </c>
      <c r="F41" s="63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64"/>
      <c r="B42" s="76" t="s">
        <v>84</v>
      </c>
      <c r="C42" s="66" t="s">
        <v>84</v>
      </c>
      <c r="D42" s="73">
        <v>0</v>
      </c>
      <c r="E42" s="64" t="s">
        <v>84</v>
      </c>
      <c r="F42" s="68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59"/>
      <c r="B43" s="74" t="s">
        <v>84</v>
      </c>
      <c r="C43" s="77" t="s">
        <v>84</v>
      </c>
      <c r="D43" s="71">
        <v>0</v>
      </c>
      <c r="E43" s="59" t="s">
        <v>84</v>
      </c>
      <c r="F43" s="63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64"/>
      <c r="B44" s="76" t="s">
        <v>84</v>
      </c>
      <c r="C44" s="66" t="s">
        <v>84</v>
      </c>
      <c r="D44" s="73">
        <v>0</v>
      </c>
      <c r="E44" s="64" t="s">
        <v>84</v>
      </c>
      <c r="F44" s="68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59"/>
      <c r="B45" s="74" t="s">
        <v>84</v>
      </c>
      <c r="C45" s="61" t="s">
        <v>84</v>
      </c>
      <c r="D45" s="71">
        <v>0</v>
      </c>
      <c r="E45" s="59" t="s">
        <v>84</v>
      </c>
      <c r="F45" s="63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64"/>
      <c r="B46" s="76" t="s">
        <v>84</v>
      </c>
      <c r="C46" s="66" t="s">
        <v>84</v>
      </c>
      <c r="D46" s="73">
        <v>0</v>
      </c>
      <c r="E46" s="64" t="s">
        <v>84</v>
      </c>
      <c r="F46" s="68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59"/>
      <c r="B47" s="74" t="s">
        <v>84</v>
      </c>
      <c r="C47" s="61" t="s">
        <v>84</v>
      </c>
      <c r="D47" s="71">
        <v>0</v>
      </c>
      <c r="E47" s="59" t="s">
        <v>84</v>
      </c>
      <c r="F47" s="63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64"/>
      <c r="B48" s="76" t="s">
        <v>84</v>
      </c>
      <c r="C48" s="66" t="s">
        <v>84</v>
      </c>
      <c r="D48" s="73">
        <v>0</v>
      </c>
      <c r="E48" s="64" t="s">
        <v>84</v>
      </c>
      <c r="F48" s="68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59"/>
      <c r="B49" s="74" t="s">
        <v>84</v>
      </c>
      <c r="C49" s="61" t="s">
        <v>84</v>
      </c>
      <c r="D49" s="71">
        <v>0</v>
      </c>
      <c r="E49" s="59" t="s">
        <v>84</v>
      </c>
      <c r="F49" s="63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64" t="s">
        <v>84</v>
      </c>
      <c r="B50" s="76" t="s">
        <v>84</v>
      </c>
      <c r="C50" s="66" t="s">
        <v>84</v>
      </c>
      <c r="D50" s="73">
        <v>0</v>
      </c>
      <c r="E50" s="64" t="s">
        <v>84</v>
      </c>
      <c r="F50" s="68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59"/>
      <c r="B51" s="74" t="s">
        <v>84</v>
      </c>
      <c r="C51" s="61" t="s">
        <v>84</v>
      </c>
      <c r="D51" s="71">
        <v>0</v>
      </c>
      <c r="E51" s="59" t="s">
        <v>84</v>
      </c>
      <c r="F51" s="63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64"/>
      <c r="B52" s="76" t="s">
        <v>84</v>
      </c>
      <c r="C52" s="66" t="s">
        <v>84</v>
      </c>
      <c r="D52" s="73">
        <v>0</v>
      </c>
      <c r="E52" s="64" t="s">
        <v>84</v>
      </c>
      <c r="F52" s="68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59"/>
      <c r="B53" s="74" t="s">
        <v>84</v>
      </c>
      <c r="C53" s="61" t="s">
        <v>84</v>
      </c>
      <c r="D53" s="71">
        <v>0</v>
      </c>
      <c r="E53" s="59" t="s">
        <v>84</v>
      </c>
      <c r="F53" s="63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64"/>
      <c r="B54" s="76" t="s">
        <v>84</v>
      </c>
      <c r="C54" s="66" t="s">
        <v>84</v>
      </c>
      <c r="D54" s="73">
        <v>0</v>
      </c>
      <c r="E54" s="64" t="s">
        <v>84</v>
      </c>
      <c r="F54" s="68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59" t="s">
        <v>84</v>
      </c>
      <c r="B55" s="74" t="s">
        <v>84</v>
      </c>
      <c r="C55" s="61" t="s">
        <v>84</v>
      </c>
      <c r="D55" s="71">
        <v>0</v>
      </c>
      <c r="E55" s="59" t="s">
        <v>84</v>
      </c>
      <c r="F55" s="63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64" t="s">
        <v>84</v>
      </c>
      <c r="B56" s="76" t="s">
        <v>84</v>
      </c>
      <c r="C56" s="66" t="s">
        <v>84</v>
      </c>
      <c r="D56" s="73">
        <v>0</v>
      </c>
      <c r="E56" s="64" t="s">
        <v>84</v>
      </c>
      <c r="F56" s="68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59" t="s">
        <v>84</v>
      </c>
      <c r="B57" s="74" t="s">
        <v>84</v>
      </c>
      <c r="C57" s="61" t="s">
        <v>84</v>
      </c>
      <c r="D57" s="71">
        <v>0</v>
      </c>
      <c r="E57" s="59" t="s">
        <v>84</v>
      </c>
      <c r="F57" s="63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64"/>
      <c r="B58" s="76" t="s">
        <v>84</v>
      </c>
      <c r="C58" s="66" t="s">
        <v>84</v>
      </c>
      <c r="D58" s="78">
        <v>0</v>
      </c>
      <c r="E58" s="64" t="s">
        <v>84</v>
      </c>
      <c r="F58" s="79">
        <v>0</v>
      </c>
      <c r="G58" s="69">
        <f t="shared" si="1"/>
        <v>0</v>
      </c>
      <c r="H58" s="153" t="s">
        <v>84</v>
      </c>
      <c r="I58" s="56"/>
      <c r="J58" s="37"/>
      <c r="K58" s="37"/>
      <c r="L58" s="37"/>
      <c r="M58" s="37"/>
      <c r="N58" s="30"/>
    </row>
    <row r="59" spans="1:14" s="32" customFormat="1">
      <c r="A59" s="80" t="s">
        <v>84</v>
      </c>
      <c r="B59" s="60" t="s">
        <v>84</v>
      </c>
      <c r="C59" s="61" t="s">
        <v>84</v>
      </c>
      <c r="D59" s="62">
        <v>0</v>
      </c>
      <c r="E59" s="59" t="s">
        <v>84</v>
      </c>
      <c r="F59" s="63">
        <v>0</v>
      </c>
      <c r="G59" s="69">
        <f t="shared" si="1"/>
        <v>0</v>
      </c>
      <c r="H59" s="153"/>
      <c r="I59" s="56" t="s">
        <v>84</v>
      </c>
      <c r="J59" s="37"/>
      <c r="K59" s="37"/>
      <c r="L59" s="37"/>
      <c r="M59" s="37"/>
      <c r="N59" s="30"/>
    </row>
    <row r="60" spans="1:14" s="32" customFormat="1">
      <c r="A60" s="81" t="s">
        <v>84</v>
      </c>
      <c r="B60" s="82" t="s">
        <v>84</v>
      </c>
      <c r="C60" s="66" t="s">
        <v>84</v>
      </c>
      <c r="D60" s="83">
        <v>0</v>
      </c>
      <c r="E60" s="64" t="s">
        <v>84</v>
      </c>
      <c r="F60" s="68">
        <v>0</v>
      </c>
      <c r="G60" s="69">
        <f t="shared" si="1"/>
        <v>0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59" t="s">
        <v>84</v>
      </c>
      <c r="B61" s="60" t="s">
        <v>84</v>
      </c>
      <c r="C61" s="61" t="s">
        <v>84</v>
      </c>
      <c r="D61" s="62">
        <v>0</v>
      </c>
      <c r="E61" s="59" t="s">
        <v>84</v>
      </c>
      <c r="F61" s="63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27" t="s">
        <v>84</v>
      </c>
      <c r="B62" s="82" t="s">
        <v>84</v>
      </c>
      <c r="C62" s="66" t="s">
        <v>84</v>
      </c>
      <c r="D62" s="83">
        <v>0</v>
      </c>
      <c r="E62" s="64" t="s">
        <v>84</v>
      </c>
      <c r="F62" s="68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59" t="s">
        <v>84</v>
      </c>
      <c r="B63" s="60" t="s">
        <v>84</v>
      </c>
      <c r="C63" s="61" t="s">
        <v>84</v>
      </c>
      <c r="D63" s="62">
        <v>0</v>
      </c>
      <c r="E63" s="59" t="s">
        <v>84</v>
      </c>
      <c r="F63" s="63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64"/>
      <c r="B64" s="65" t="s">
        <v>84</v>
      </c>
      <c r="C64" s="66" t="s">
        <v>84</v>
      </c>
      <c r="D64" s="67">
        <v>0</v>
      </c>
      <c r="E64" s="64" t="s">
        <v>84</v>
      </c>
      <c r="F64" s="68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59"/>
      <c r="B65" s="60" t="s">
        <v>84</v>
      </c>
      <c r="C65" s="61" t="s">
        <v>84</v>
      </c>
      <c r="D65" s="71">
        <v>0</v>
      </c>
      <c r="E65" s="59" t="s">
        <v>84</v>
      </c>
      <c r="F65" s="72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>
      <c r="A66" s="64"/>
      <c r="B66" s="65" t="s">
        <v>84</v>
      </c>
      <c r="C66" s="66" t="s">
        <v>84</v>
      </c>
      <c r="D66" s="73">
        <v>0</v>
      </c>
      <c r="E66" s="64" t="s">
        <v>84</v>
      </c>
      <c r="F66" s="68">
        <v>0</v>
      </c>
      <c r="G66" s="69">
        <f t="shared" si="1"/>
        <v>0</v>
      </c>
      <c r="H66" s="153"/>
      <c r="I66" s="56"/>
      <c r="J66" s="37"/>
      <c r="K66" s="37"/>
      <c r="L66" s="37"/>
      <c r="M66" s="37"/>
    </row>
    <row r="67" spans="1:14">
      <c r="A67" s="59"/>
      <c r="B67" s="60" t="s">
        <v>84</v>
      </c>
      <c r="C67" s="61" t="s">
        <v>84</v>
      </c>
      <c r="D67" s="71">
        <v>0</v>
      </c>
      <c r="E67" s="59" t="s">
        <v>84</v>
      </c>
      <c r="F67" s="63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64"/>
      <c r="B68" s="65" t="s">
        <v>84</v>
      </c>
      <c r="C68" s="66" t="s">
        <v>84</v>
      </c>
      <c r="D68" s="73">
        <v>0</v>
      </c>
      <c r="E68" s="64" t="s">
        <v>84</v>
      </c>
      <c r="F68" s="68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59"/>
      <c r="B69" s="74" t="s">
        <v>84</v>
      </c>
      <c r="C69" s="61" t="s">
        <v>84</v>
      </c>
      <c r="D69" s="71">
        <v>0</v>
      </c>
      <c r="E69" s="59" t="s">
        <v>84</v>
      </c>
      <c r="F69" s="63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64"/>
      <c r="B70" s="76" t="s">
        <v>84</v>
      </c>
      <c r="C70" s="66" t="s">
        <v>84</v>
      </c>
      <c r="D70" s="73">
        <v>0</v>
      </c>
      <c r="E70" s="64" t="s">
        <v>84</v>
      </c>
      <c r="F70" s="68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59"/>
      <c r="B71" s="74" t="s">
        <v>84</v>
      </c>
      <c r="C71" s="61" t="s">
        <v>84</v>
      </c>
      <c r="D71" s="71">
        <v>0</v>
      </c>
      <c r="E71" s="59" t="s">
        <v>84</v>
      </c>
      <c r="F71" s="63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64"/>
      <c r="B72" s="76" t="s">
        <v>84</v>
      </c>
      <c r="C72" s="66" t="s">
        <v>84</v>
      </c>
      <c r="D72" s="73">
        <v>0</v>
      </c>
      <c r="E72" s="64" t="s">
        <v>84</v>
      </c>
      <c r="F72" s="68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59" t="s">
        <v>84</v>
      </c>
      <c r="B73" s="74" t="s">
        <v>84</v>
      </c>
      <c r="C73" s="61" t="s">
        <v>84</v>
      </c>
      <c r="D73" s="71">
        <v>0</v>
      </c>
      <c r="E73" s="59" t="s">
        <v>84</v>
      </c>
      <c r="F73" s="63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64" t="s">
        <v>84</v>
      </c>
      <c r="B74" s="76" t="s">
        <v>84</v>
      </c>
      <c r="C74" s="66" t="s">
        <v>84</v>
      </c>
      <c r="D74" s="73">
        <v>0</v>
      </c>
      <c r="E74" s="64" t="s">
        <v>84</v>
      </c>
      <c r="F74" s="68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59" t="s">
        <v>84</v>
      </c>
      <c r="B75" s="74" t="s">
        <v>84</v>
      </c>
      <c r="C75" s="61" t="s">
        <v>84</v>
      </c>
      <c r="D75" s="71">
        <v>0</v>
      </c>
      <c r="E75" s="59" t="s">
        <v>84</v>
      </c>
      <c r="F75" s="63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64"/>
      <c r="B76" s="76" t="s">
        <v>84</v>
      </c>
      <c r="C76" s="66" t="s">
        <v>84</v>
      </c>
      <c r="D76" s="73">
        <v>0</v>
      </c>
      <c r="E76" s="64" t="s">
        <v>84</v>
      </c>
      <c r="F76" s="68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59"/>
      <c r="B77" s="74" t="s">
        <v>84</v>
      </c>
      <c r="C77" s="61" t="s">
        <v>84</v>
      </c>
      <c r="D77" s="71">
        <v>0</v>
      </c>
      <c r="E77" s="59" t="s">
        <v>84</v>
      </c>
      <c r="F77" s="63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64"/>
      <c r="B78" s="76" t="s">
        <v>84</v>
      </c>
      <c r="C78" s="66" t="s">
        <v>84</v>
      </c>
      <c r="D78" s="73">
        <v>0</v>
      </c>
      <c r="E78" s="64" t="s">
        <v>84</v>
      </c>
      <c r="F78" s="68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59"/>
      <c r="B79" s="74" t="s">
        <v>84</v>
      </c>
      <c r="C79" s="61" t="s">
        <v>84</v>
      </c>
      <c r="D79" s="71">
        <v>0</v>
      </c>
      <c r="E79" s="59" t="s">
        <v>84</v>
      </c>
      <c r="F79" s="63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64"/>
      <c r="B80" s="76" t="s">
        <v>84</v>
      </c>
      <c r="C80" s="66" t="s">
        <v>84</v>
      </c>
      <c r="D80" s="73">
        <v>0</v>
      </c>
      <c r="E80" s="64" t="s">
        <v>84</v>
      </c>
      <c r="F80" s="68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59"/>
      <c r="B81" s="74" t="s">
        <v>84</v>
      </c>
      <c r="C81" s="61" t="s">
        <v>84</v>
      </c>
      <c r="D81" s="71">
        <v>0</v>
      </c>
      <c r="E81" s="59" t="s">
        <v>84</v>
      </c>
      <c r="F81" s="63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64"/>
      <c r="B82" s="76" t="s">
        <v>84</v>
      </c>
      <c r="C82" s="66" t="s">
        <v>84</v>
      </c>
      <c r="D82" s="73">
        <v>0</v>
      </c>
      <c r="E82" s="64" t="s">
        <v>84</v>
      </c>
      <c r="F82" s="68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80" t="s">
        <v>84</v>
      </c>
      <c r="B83" s="60" t="s">
        <v>84</v>
      </c>
      <c r="C83" s="61" t="s">
        <v>84</v>
      </c>
      <c r="D83" s="62">
        <v>0</v>
      </c>
      <c r="E83" s="59" t="s">
        <v>84</v>
      </c>
      <c r="F83" s="63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1" t="s">
        <v>84</v>
      </c>
      <c r="B84" s="82" t="s">
        <v>84</v>
      </c>
      <c r="C84" s="66" t="s">
        <v>84</v>
      </c>
      <c r="D84" s="83">
        <v>0</v>
      </c>
      <c r="E84" s="64" t="s">
        <v>84</v>
      </c>
      <c r="F84" s="68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59" t="s">
        <v>84</v>
      </c>
      <c r="B85" s="60" t="s">
        <v>84</v>
      </c>
      <c r="C85" s="61" t="s">
        <v>84</v>
      </c>
      <c r="D85" s="62">
        <v>0</v>
      </c>
      <c r="E85" s="59" t="s">
        <v>84</v>
      </c>
      <c r="F85" s="63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27"/>
      <c r="B86" s="82" t="s">
        <v>84</v>
      </c>
      <c r="C86" s="66" t="s">
        <v>84</v>
      </c>
      <c r="D86" s="83">
        <v>0</v>
      </c>
      <c r="E86" s="64" t="s">
        <v>84</v>
      </c>
      <c r="F86" s="68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59"/>
      <c r="B87" s="60" t="s">
        <v>84</v>
      </c>
      <c r="C87" s="61" t="s">
        <v>84</v>
      </c>
      <c r="D87" s="62">
        <v>0</v>
      </c>
      <c r="E87" s="59" t="s">
        <v>84</v>
      </c>
      <c r="F87" s="63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64"/>
      <c r="B88" s="65" t="s">
        <v>84</v>
      </c>
      <c r="C88" s="66" t="s">
        <v>84</v>
      </c>
      <c r="D88" s="67">
        <v>0</v>
      </c>
      <c r="E88" s="64" t="s">
        <v>84</v>
      </c>
      <c r="F88" s="68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59"/>
      <c r="B89" s="60" t="s">
        <v>84</v>
      </c>
      <c r="C89" s="61" t="s">
        <v>84</v>
      </c>
      <c r="D89" s="71">
        <v>0</v>
      </c>
      <c r="E89" s="59" t="s">
        <v>84</v>
      </c>
      <c r="F89" s="72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64"/>
      <c r="B90" s="65" t="s">
        <v>84</v>
      </c>
      <c r="C90" s="66" t="s">
        <v>84</v>
      </c>
      <c r="D90" s="73">
        <v>0</v>
      </c>
      <c r="E90" s="64" t="s">
        <v>84</v>
      </c>
      <c r="F90" s="68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59"/>
      <c r="B91" s="60" t="s">
        <v>84</v>
      </c>
      <c r="C91" s="61" t="s">
        <v>84</v>
      </c>
      <c r="D91" s="71">
        <v>0</v>
      </c>
      <c r="E91" s="59" t="s">
        <v>84</v>
      </c>
      <c r="F91" s="63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64"/>
      <c r="B92" s="65" t="s">
        <v>84</v>
      </c>
      <c r="C92" s="66" t="s">
        <v>84</v>
      </c>
      <c r="D92" s="73">
        <v>0</v>
      </c>
      <c r="E92" s="64" t="s">
        <v>84</v>
      </c>
      <c r="F92" s="68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59"/>
      <c r="B93" s="74" t="s">
        <v>84</v>
      </c>
      <c r="C93" s="61" t="s">
        <v>84</v>
      </c>
      <c r="D93" s="71">
        <v>0</v>
      </c>
      <c r="E93" s="59" t="s">
        <v>84</v>
      </c>
      <c r="F93" s="63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64"/>
      <c r="B94" s="76" t="s">
        <v>84</v>
      </c>
      <c r="C94" s="66" t="s">
        <v>84</v>
      </c>
      <c r="D94" s="73">
        <v>0</v>
      </c>
      <c r="E94" s="64" t="s">
        <v>84</v>
      </c>
      <c r="F94" s="68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59"/>
      <c r="B95" s="74" t="s">
        <v>84</v>
      </c>
      <c r="C95" s="61" t="s">
        <v>84</v>
      </c>
      <c r="D95" s="71">
        <v>0</v>
      </c>
      <c r="E95" s="59" t="s">
        <v>84</v>
      </c>
      <c r="F95" s="63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64" t="s">
        <v>84</v>
      </c>
      <c r="B96" s="76" t="s">
        <v>84</v>
      </c>
      <c r="C96" s="66" t="s">
        <v>84</v>
      </c>
      <c r="D96" s="73">
        <v>0</v>
      </c>
      <c r="E96" s="64" t="s">
        <v>84</v>
      </c>
      <c r="F96" s="68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59"/>
      <c r="B97" s="74" t="s">
        <v>84</v>
      </c>
      <c r="C97" s="61" t="s">
        <v>84</v>
      </c>
      <c r="D97" s="71">
        <v>0</v>
      </c>
      <c r="E97" s="59" t="s">
        <v>84</v>
      </c>
      <c r="F97" s="63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64"/>
      <c r="B98" s="76" t="s">
        <v>84</v>
      </c>
      <c r="C98" s="66" t="s">
        <v>84</v>
      </c>
      <c r="D98" s="73">
        <v>0</v>
      </c>
      <c r="E98" s="64" t="s">
        <v>84</v>
      </c>
      <c r="F98" s="68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59"/>
      <c r="B99" s="74" t="s">
        <v>84</v>
      </c>
      <c r="C99" s="61" t="s">
        <v>84</v>
      </c>
      <c r="D99" s="71">
        <v>0</v>
      </c>
      <c r="E99" s="59" t="s">
        <v>84</v>
      </c>
      <c r="F99" s="63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64"/>
      <c r="B100" s="76" t="s">
        <v>84</v>
      </c>
      <c r="C100" s="66" t="s">
        <v>84</v>
      </c>
      <c r="D100" s="73">
        <v>0</v>
      </c>
      <c r="E100" s="64" t="s">
        <v>84</v>
      </c>
      <c r="F100" s="68">
        <v>0</v>
      </c>
      <c r="G100" s="69">
        <f t="shared" ref="G100:G139" si="2">IF(AND(ISBLANK(E100),ISBLANK(F100)),"",G99-D100+F100)</f>
        <v>0</v>
      </c>
      <c r="H100" s="153"/>
      <c r="I100" s="56"/>
      <c r="J100" s="37"/>
      <c r="K100" s="37"/>
      <c r="L100" s="37"/>
      <c r="M100" s="37"/>
    </row>
    <row r="101" spans="1:13">
      <c r="A101" s="59"/>
      <c r="B101" s="74" t="s">
        <v>84</v>
      </c>
      <c r="C101" s="61" t="s">
        <v>84</v>
      </c>
      <c r="D101" s="71">
        <v>0</v>
      </c>
      <c r="E101" s="59" t="s">
        <v>84</v>
      </c>
      <c r="F101" s="63">
        <v>0</v>
      </c>
      <c r="G101" s="69">
        <f t="shared" si="2"/>
        <v>0</v>
      </c>
      <c r="H101" s="153"/>
      <c r="I101" s="56"/>
      <c r="J101" s="37"/>
      <c r="K101" s="37"/>
      <c r="L101" s="37"/>
      <c r="M101" s="37"/>
    </row>
    <row r="102" spans="1:13">
      <c r="A102" s="64"/>
      <c r="B102" s="76" t="s">
        <v>84</v>
      </c>
      <c r="C102" s="66" t="s">
        <v>84</v>
      </c>
      <c r="D102" s="73">
        <v>0</v>
      </c>
      <c r="E102" s="64" t="s">
        <v>84</v>
      </c>
      <c r="F102" s="68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59"/>
      <c r="B103" s="74" t="s">
        <v>84</v>
      </c>
      <c r="C103" s="61" t="s">
        <v>84</v>
      </c>
      <c r="D103" s="71">
        <v>0</v>
      </c>
      <c r="E103" s="59" t="s">
        <v>84</v>
      </c>
      <c r="F103" s="63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64"/>
      <c r="B104" s="76" t="s">
        <v>84</v>
      </c>
      <c r="C104" s="66" t="s">
        <v>84</v>
      </c>
      <c r="D104" s="73">
        <v>0</v>
      </c>
      <c r="E104" s="64" t="s">
        <v>84</v>
      </c>
      <c r="F104" s="68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59"/>
      <c r="B105" s="74" t="s">
        <v>84</v>
      </c>
      <c r="C105" s="61" t="s">
        <v>84</v>
      </c>
      <c r="D105" s="71">
        <v>0</v>
      </c>
      <c r="E105" s="59" t="s">
        <v>84</v>
      </c>
      <c r="F105" s="63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64"/>
      <c r="B106" s="76" t="s">
        <v>84</v>
      </c>
      <c r="C106" s="66" t="s">
        <v>84</v>
      </c>
      <c r="D106" s="73">
        <v>0</v>
      </c>
      <c r="E106" s="64" t="s">
        <v>84</v>
      </c>
      <c r="F106" s="68">
        <v>0</v>
      </c>
      <c r="G106" s="69">
        <f t="shared" si="2"/>
        <v>0</v>
      </c>
      <c r="H106" s="146"/>
      <c r="I106" s="56"/>
      <c r="J106" s="37"/>
      <c r="K106" s="37"/>
      <c r="L106" s="37"/>
      <c r="M106" s="37"/>
    </row>
    <row r="107" spans="1:13">
      <c r="A107" s="59"/>
      <c r="B107" s="74" t="s">
        <v>84</v>
      </c>
      <c r="C107" s="61" t="s">
        <v>84</v>
      </c>
      <c r="D107" s="71">
        <v>0</v>
      </c>
      <c r="E107" s="59" t="s">
        <v>84</v>
      </c>
      <c r="F107" s="63">
        <v>0</v>
      </c>
      <c r="G107" s="69">
        <f t="shared" si="2"/>
        <v>0</v>
      </c>
      <c r="H107" s="146"/>
    </row>
    <row r="108" spans="1:13">
      <c r="A108" s="64"/>
      <c r="B108" s="76" t="s">
        <v>84</v>
      </c>
      <c r="C108" s="66" t="s">
        <v>84</v>
      </c>
      <c r="D108" s="73">
        <v>0</v>
      </c>
      <c r="E108" s="64" t="s">
        <v>84</v>
      </c>
      <c r="F108" s="68">
        <v>0</v>
      </c>
      <c r="G108" s="69">
        <f t="shared" si="2"/>
        <v>0</v>
      </c>
      <c r="H108" s="146"/>
    </row>
    <row r="109" spans="1:13">
      <c r="A109" s="59"/>
      <c r="B109" s="74" t="s">
        <v>84</v>
      </c>
      <c r="C109" s="61" t="s">
        <v>84</v>
      </c>
      <c r="D109" s="71">
        <v>0</v>
      </c>
      <c r="E109" s="59" t="s">
        <v>84</v>
      </c>
      <c r="F109" s="63">
        <v>0</v>
      </c>
      <c r="G109" s="69">
        <f t="shared" si="2"/>
        <v>0</v>
      </c>
      <c r="H109" s="146"/>
    </row>
    <row r="110" spans="1:13">
      <c r="A110" s="64"/>
      <c r="B110" s="76" t="s">
        <v>84</v>
      </c>
      <c r="C110" s="66" t="s">
        <v>84</v>
      </c>
      <c r="D110" s="78">
        <v>0</v>
      </c>
      <c r="E110" s="64" t="s">
        <v>84</v>
      </c>
      <c r="F110" s="79">
        <v>0</v>
      </c>
      <c r="G110" s="69">
        <f t="shared" si="2"/>
        <v>0</v>
      </c>
      <c r="H110" s="146"/>
    </row>
    <row r="111" spans="1:13">
      <c r="A111" s="80" t="s">
        <v>84</v>
      </c>
      <c r="B111" s="60" t="s">
        <v>84</v>
      </c>
      <c r="C111" s="61" t="s">
        <v>84</v>
      </c>
      <c r="D111" s="62">
        <v>0</v>
      </c>
      <c r="E111" s="59" t="s">
        <v>84</v>
      </c>
      <c r="F111" s="63">
        <v>0</v>
      </c>
      <c r="G111" s="69">
        <f t="shared" si="2"/>
        <v>0</v>
      </c>
      <c r="H111" s="146"/>
    </row>
    <row r="112" spans="1:13">
      <c r="A112" s="81" t="s">
        <v>84</v>
      </c>
      <c r="B112" s="82" t="s">
        <v>84</v>
      </c>
      <c r="C112" s="66" t="s">
        <v>84</v>
      </c>
      <c r="D112" s="83">
        <v>0</v>
      </c>
      <c r="E112" s="64" t="s">
        <v>84</v>
      </c>
      <c r="F112" s="68">
        <v>0</v>
      </c>
      <c r="G112" s="69">
        <f t="shared" si="2"/>
        <v>0</v>
      </c>
      <c r="H112" s="146"/>
    </row>
    <row r="113" spans="1:8">
      <c r="A113" s="59" t="s">
        <v>84</v>
      </c>
      <c r="B113" s="60" t="s">
        <v>84</v>
      </c>
      <c r="C113" s="61" t="s">
        <v>84</v>
      </c>
      <c r="D113" s="62">
        <v>0</v>
      </c>
      <c r="E113" s="59" t="s">
        <v>84</v>
      </c>
      <c r="F113" s="63">
        <v>0</v>
      </c>
      <c r="G113" s="69">
        <f t="shared" si="2"/>
        <v>0</v>
      </c>
      <c r="H113" s="146"/>
    </row>
    <row r="114" spans="1:8">
      <c r="A114" s="27"/>
      <c r="B114" s="82" t="s">
        <v>84</v>
      </c>
      <c r="C114" s="66" t="s">
        <v>84</v>
      </c>
      <c r="D114" s="83">
        <v>0</v>
      </c>
      <c r="E114" s="64" t="s">
        <v>84</v>
      </c>
      <c r="F114" s="68">
        <v>0</v>
      </c>
      <c r="G114" s="69">
        <f t="shared" si="2"/>
        <v>0</v>
      </c>
      <c r="H114" s="146"/>
    </row>
    <row r="115" spans="1:8">
      <c r="A115" s="59"/>
      <c r="B115" s="60" t="s">
        <v>84</v>
      </c>
      <c r="C115" s="61" t="s">
        <v>84</v>
      </c>
      <c r="D115" s="62">
        <v>0</v>
      </c>
      <c r="E115" s="59" t="s">
        <v>84</v>
      </c>
      <c r="F115" s="63">
        <v>0</v>
      </c>
      <c r="G115" s="69">
        <f t="shared" si="2"/>
        <v>0</v>
      </c>
      <c r="H115" s="146"/>
    </row>
    <row r="116" spans="1:8">
      <c r="A116" s="64"/>
      <c r="B116" s="65" t="s">
        <v>84</v>
      </c>
      <c r="C116" s="66" t="s">
        <v>84</v>
      </c>
      <c r="D116" s="67">
        <v>0</v>
      </c>
      <c r="E116" s="64" t="s">
        <v>84</v>
      </c>
      <c r="F116" s="68">
        <v>0</v>
      </c>
      <c r="G116" s="69">
        <f t="shared" si="2"/>
        <v>0</v>
      </c>
      <c r="H116" s="146"/>
    </row>
    <row r="117" spans="1:8">
      <c r="A117" s="59"/>
      <c r="B117" s="60" t="s">
        <v>84</v>
      </c>
      <c r="C117" s="61" t="s">
        <v>84</v>
      </c>
      <c r="D117" s="71">
        <v>0</v>
      </c>
      <c r="E117" s="59" t="s">
        <v>84</v>
      </c>
      <c r="F117" s="72">
        <v>0</v>
      </c>
      <c r="G117" s="69">
        <f t="shared" si="2"/>
        <v>0</v>
      </c>
      <c r="H117" s="146"/>
    </row>
    <row r="118" spans="1:8">
      <c r="A118" s="64"/>
      <c r="B118" s="65" t="s">
        <v>84</v>
      </c>
      <c r="C118" s="66" t="s">
        <v>84</v>
      </c>
      <c r="D118" s="73">
        <v>0</v>
      </c>
      <c r="E118" s="64" t="s">
        <v>84</v>
      </c>
      <c r="F118" s="68">
        <v>0</v>
      </c>
      <c r="G118" s="69">
        <f t="shared" si="2"/>
        <v>0</v>
      </c>
      <c r="H118" s="146"/>
    </row>
    <row r="119" spans="1:8">
      <c r="A119" s="59"/>
      <c r="B119" s="60" t="s">
        <v>84</v>
      </c>
      <c r="C119" s="61" t="s">
        <v>84</v>
      </c>
      <c r="D119" s="71">
        <v>0</v>
      </c>
      <c r="E119" s="59" t="s">
        <v>84</v>
      </c>
      <c r="F119" s="63">
        <v>0</v>
      </c>
      <c r="G119" s="69">
        <f t="shared" si="2"/>
        <v>0</v>
      </c>
      <c r="H119" s="146"/>
    </row>
    <row r="120" spans="1:8">
      <c r="A120" s="64"/>
      <c r="B120" s="65" t="s">
        <v>84</v>
      </c>
      <c r="C120" s="66" t="s">
        <v>84</v>
      </c>
      <c r="D120" s="73">
        <v>0</v>
      </c>
      <c r="E120" s="64" t="s">
        <v>84</v>
      </c>
      <c r="F120" s="68">
        <v>0</v>
      </c>
      <c r="G120" s="69">
        <f t="shared" si="2"/>
        <v>0</v>
      </c>
      <c r="H120" s="146"/>
    </row>
    <row r="121" spans="1:8">
      <c r="A121" s="59"/>
      <c r="B121" s="74" t="s">
        <v>84</v>
      </c>
      <c r="C121" s="61" t="s">
        <v>84</v>
      </c>
      <c r="D121" s="71">
        <v>0</v>
      </c>
      <c r="E121" s="59" t="s">
        <v>84</v>
      </c>
      <c r="F121" s="63">
        <v>0</v>
      </c>
      <c r="G121" s="69">
        <f t="shared" si="2"/>
        <v>0</v>
      </c>
      <c r="H121" s="146"/>
    </row>
    <row r="122" spans="1:8">
      <c r="A122" s="64"/>
      <c r="B122" s="76" t="s">
        <v>84</v>
      </c>
      <c r="C122" s="66" t="s">
        <v>84</v>
      </c>
      <c r="D122" s="73">
        <v>0</v>
      </c>
      <c r="E122" s="64" t="s">
        <v>84</v>
      </c>
      <c r="F122" s="68">
        <v>0</v>
      </c>
      <c r="G122" s="69">
        <f t="shared" si="2"/>
        <v>0</v>
      </c>
      <c r="H122" s="146"/>
    </row>
    <row r="123" spans="1:8">
      <c r="A123" s="59"/>
      <c r="B123" s="74" t="s">
        <v>84</v>
      </c>
      <c r="C123" s="61" t="s">
        <v>84</v>
      </c>
      <c r="D123" s="71">
        <v>0</v>
      </c>
      <c r="E123" s="59" t="s">
        <v>84</v>
      </c>
      <c r="F123" s="63">
        <v>0</v>
      </c>
      <c r="G123" s="69">
        <f t="shared" si="2"/>
        <v>0</v>
      </c>
      <c r="H123" s="146"/>
    </row>
    <row r="124" spans="1:8">
      <c r="A124" s="64" t="s">
        <v>84</v>
      </c>
      <c r="B124" s="76" t="s">
        <v>84</v>
      </c>
      <c r="C124" s="66" t="s">
        <v>84</v>
      </c>
      <c r="D124" s="73">
        <v>0</v>
      </c>
      <c r="E124" s="64" t="s">
        <v>84</v>
      </c>
      <c r="F124" s="68">
        <v>0</v>
      </c>
      <c r="G124" s="69">
        <f t="shared" si="2"/>
        <v>0</v>
      </c>
      <c r="H124" s="146"/>
    </row>
    <row r="125" spans="1:8">
      <c r="A125" s="59" t="s">
        <v>84</v>
      </c>
      <c r="B125" s="74" t="s">
        <v>84</v>
      </c>
      <c r="C125" s="61" t="s">
        <v>84</v>
      </c>
      <c r="D125" s="71">
        <v>0</v>
      </c>
      <c r="E125" s="59" t="s">
        <v>84</v>
      </c>
      <c r="F125" s="63">
        <v>0</v>
      </c>
      <c r="G125" s="69">
        <f t="shared" si="2"/>
        <v>0</v>
      </c>
      <c r="H125" s="146"/>
    </row>
    <row r="126" spans="1:8">
      <c r="A126" s="64"/>
      <c r="B126" s="76" t="s">
        <v>84</v>
      </c>
      <c r="C126" s="66" t="s">
        <v>84</v>
      </c>
      <c r="D126" s="73">
        <v>0</v>
      </c>
      <c r="E126" s="64" t="s">
        <v>84</v>
      </c>
      <c r="F126" s="68">
        <v>0</v>
      </c>
      <c r="G126" s="69">
        <f t="shared" si="2"/>
        <v>0</v>
      </c>
      <c r="H126" s="146"/>
    </row>
    <row r="127" spans="1:8">
      <c r="A127" s="59"/>
      <c r="B127" s="74" t="s">
        <v>84</v>
      </c>
      <c r="C127" s="61" t="s">
        <v>84</v>
      </c>
      <c r="D127" s="71">
        <v>0</v>
      </c>
      <c r="E127" s="59" t="s">
        <v>84</v>
      </c>
      <c r="F127" s="63">
        <v>0</v>
      </c>
      <c r="G127" s="69">
        <f t="shared" si="2"/>
        <v>0</v>
      </c>
      <c r="H127" s="146"/>
    </row>
    <row r="128" spans="1:8">
      <c r="A128" s="64"/>
      <c r="B128" s="76" t="s">
        <v>84</v>
      </c>
      <c r="C128" s="66" t="s">
        <v>84</v>
      </c>
      <c r="D128" s="73">
        <v>0</v>
      </c>
      <c r="E128" s="64" t="s">
        <v>84</v>
      </c>
      <c r="F128" s="68">
        <v>0</v>
      </c>
      <c r="G128" s="69">
        <f t="shared" si="2"/>
        <v>0</v>
      </c>
      <c r="H128" s="146"/>
    </row>
    <row r="129" spans="1:20">
      <c r="A129" s="59"/>
      <c r="B129" s="74" t="s">
        <v>84</v>
      </c>
      <c r="C129" s="61" t="s">
        <v>84</v>
      </c>
      <c r="D129" s="71">
        <v>0</v>
      </c>
      <c r="E129" s="59" t="s">
        <v>84</v>
      </c>
      <c r="F129" s="63">
        <v>0</v>
      </c>
      <c r="G129" s="69">
        <f t="shared" si="2"/>
        <v>0</v>
      </c>
      <c r="H129" s="146"/>
    </row>
    <row r="130" spans="1:20">
      <c r="A130" s="64"/>
      <c r="B130" s="76" t="s">
        <v>84</v>
      </c>
      <c r="C130" s="66" t="s">
        <v>84</v>
      </c>
      <c r="D130" s="73">
        <v>0</v>
      </c>
      <c r="E130" s="64" t="s">
        <v>84</v>
      </c>
      <c r="F130" s="68">
        <v>0</v>
      </c>
      <c r="G130" s="69">
        <f t="shared" si="2"/>
        <v>0</v>
      </c>
      <c r="H130" s="146"/>
    </row>
    <row r="131" spans="1:20">
      <c r="A131" s="59"/>
      <c r="B131" s="74" t="s">
        <v>84</v>
      </c>
      <c r="C131" s="61" t="s">
        <v>84</v>
      </c>
      <c r="D131" s="71">
        <v>0</v>
      </c>
      <c r="E131" s="59" t="s">
        <v>84</v>
      </c>
      <c r="F131" s="63">
        <v>0</v>
      </c>
      <c r="G131" s="69">
        <f t="shared" si="2"/>
        <v>0</v>
      </c>
      <c r="H131" s="146"/>
    </row>
    <row r="132" spans="1:20">
      <c r="A132" s="64"/>
      <c r="B132" s="76" t="s">
        <v>84</v>
      </c>
      <c r="C132" s="66" t="s">
        <v>84</v>
      </c>
      <c r="D132" s="73">
        <v>0</v>
      </c>
      <c r="E132" s="64" t="s">
        <v>84</v>
      </c>
      <c r="F132" s="68">
        <v>0</v>
      </c>
      <c r="G132" s="69">
        <f t="shared" si="2"/>
        <v>0</v>
      </c>
      <c r="H132" s="146"/>
    </row>
    <row r="133" spans="1:20">
      <c r="A133" s="59" t="s">
        <v>84</v>
      </c>
      <c r="B133" s="74" t="s">
        <v>84</v>
      </c>
      <c r="C133" s="61" t="s">
        <v>84</v>
      </c>
      <c r="D133" s="71">
        <v>0</v>
      </c>
      <c r="E133" s="59" t="s">
        <v>84</v>
      </c>
      <c r="F133" s="63">
        <v>0</v>
      </c>
      <c r="G133" s="69">
        <f t="shared" si="2"/>
        <v>0</v>
      </c>
      <c r="H133" s="146"/>
    </row>
    <row r="134" spans="1:20">
      <c r="A134" s="64"/>
      <c r="B134" s="76" t="s">
        <v>84</v>
      </c>
      <c r="C134" s="66" t="s">
        <v>84</v>
      </c>
      <c r="D134" s="73">
        <v>0</v>
      </c>
      <c r="E134" s="64" t="s">
        <v>84</v>
      </c>
      <c r="F134" s="68">
        <v>0</v>
      </c>
      <c r="G134" s="69">
        <f t="shared" si="2"/>
        <v>0</v>
      </c>
      <c r="H134" s="146"/>
    </row>
    <row r="135" spans="1:20">
      <c r="A135" s="59"/>
      <c r="B135" s="74" t="s">
        <v>84</v>
      </c>
      <c r="C135" s="61" t="s">
        <v>84</v>
      </c>
      <c r="D135" s="71">
        <v>0</v>
      </c>
      <c r="E135" s="59" t="s">
        <v>84</v>
      </c>
      <c r="F135" s="63">
        <v>0</v>
      </c>
      <c r="G135" s="69">
        <f t="shared" si="2"/>
        <v>0</v>
      </c>
      <c r="H135" s="146"/>
    </row>
    <row r="136" spans="1:20">
      <c r="A136" s="64"/>
      <c r="B136" s="76" t="s">
        <v>84</v>
      </c>
      <c r="C136" s="66" t="s">
        <v>84</v>
      </c>
      <c r="D136" s="73">
        <v>0</v>
      </c>
      <c r="E136" s="64" t="s">
        <v>84</v>
      </c>
      <c r="F136" s="68">
        <v>0</v>
      </c>
      <c r="G136" s="69">
        <f t="shared" si="2"/>
        <v>0</v>
      </c>
      <c r="H136" s="146"/>
    </row>
    <row r="137" spans="1:20">
      <c r="A137" s="59"/>
      <c r="B137" s="74" t="s">
        <v>84</v>
      </c>
      <c r="C137" s="61" t="s">
        <v>84</v>
      </c>
      <c r="D137" s="71">
        <v>0</v>
      </c>
      <c r="E137" s="59" t="s">
        <v>84</v>
      </c>
      <c r="F137" s="63">
        <v>0</v>
      </c>
      <c r="G137" s="69">
        <f t="shared" si="2"/>
        <v>0</v>
      </c>
      <c r="H137" s="146"/>
    </row>
    <row r="138" spans="1:20">
      <c r="A138" s="64"/>
      <c r="B138" s="76" t="s">
        <v>84</v>
      </c>
      <c r="C138" s="66" t="s">
        <v>84</v>
      </c>
      <c r="D138" s="73">
        <v>0</v>
      </c>
      <c r="E138" s="64" t="s">
        <v>84</v>
      </c>
      <c r="F138" s="68">
        <v>0</v>
      </c>
      <c r="G138" s="69">
        <f t="shared" si="2"/>
        <v>0</v>
      </c>
      <c r="H138" s="146"/>
    </row>
    <row r="139" spans="1:20">
      <c r="A139" s="59"/>
      <c r="B139" s="74" t="s">
        <v>84</v>
      </c>
      <c r="C139" s="61" t="s">
        <v>84</v>
      </c>
      <c r="D139" s="90">
        <v>0</v>
      </c>
      <c r="E139" s="59" t="s">
        <v>84</v>
      </c>
      <c r="F139" s="141">
        <v>0</v>
      </c>
      <c r="G139" s="69">
        <f t="shared" si="2"/>
        <v>0</v>
      </c>
      <c r="H139" s="146"/>
    </row>
    <row r="140" spans="1:20" s="2" customFormat="1">
      <c r="A140" s="33"/>
      <c r="B140" s="34" t="s">
        <v>84</v>
      </c>
      <c r="C140" s="35" t="s">
        <v>11</v>
      </c>
      <c r="D140" s="121">
        <f>SUMIF($E:$E,"E",D:D)</f>
        <v>0</v>
      </c>
      <c r="E140" s="33" t="s">
        <v>84</v>
      </c>
      <c r="F140" s="121">
        <f>SUMIF($E:$E,"E",F:F)</f>
        <v>0</v>
      </c>
      <c r="G140" s="69" t="s">
        <v>84</v>
      </c>
      <c r="H140" s="146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 s="2" customFormat="1">
      <c r="A141" s="38"/>
      <c r="B141" s="39"/>
      <c r="C141" s="40" t="s">
        <v>12</v>
      </c>
      <c r="D141" s="85">
        <f>SUMIF($E:$E,"CE",D:D)</f>
        <v>0</v>
      </c>
      <c r="E141" s="38"/>
      <c r="F141" s="85">
        <f>SUMIF($E:$E,"CE",F:F)</f>
        <v>0</v>
      </c>
      <c r="G141" s="69" t="s">
        <v>84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157"/>
      <c r="B142" s="158" t="s">
        <v>84</v>
      </c>
      <c r="C142" s="159" t="s">
        <v>14</v>
      </c>
      <c r="D142" s="160">
        <f>SUMIF($E:$E,"C",D:D)</f>
        <v>0</v>
      </c>
      <c r="E142" s="157"/>
      <c r="F142" s="161">
        <f>SUMIF($E:$E,"C",F:F)</f>
        <v>0</v>
      </c>
      <c r="G142" s="162" t="s">
        <v>84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6"/>
      <c r="B143" s="148"/>
      <c r="C143" s="149"/>
      <c r="D143" s="150">
        <f>SUM(D4:D139)</f>
        <v>0</v>
      </c>
      <c r="E143" s="6"/>
      <c r="F143" s="150">
        <f>SUM(F4:F139)</f>
        <v>0</v>
      </c>
      <c r="G143" s="152" t="s">
        <v>84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149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  <row r="313" spans="1:7">
      <c r="A313" s="92"/>
      <c r="B313" s="93"/>
      <c r="C313" s="94"/>
      <c r="D313" s="95"/>
      <c r="E313" s="92"/>
      <c r="F313" s="96"/>
      <c r="G313" s="97"/>
    </row>
    <row r="314" spans="1:7">
      <c r="A314" s="92"/>
      <c r="B314" s="93"/>
      <c r="C314" s="94"/>
      <c r="D314" s="95"/>
      <c r="E314" s="92"/>
      <c r="F314" s="96"/>
      <c r="G314" s="97"/>
    </row>
    <row r="315" spans="1:7">
      <c r="A315" s="92"/>
      <c r="B315" s="93"/>
      <c r="C315" s="94"/>
      <c r="D315" s="95"/>
      <c r="E315" s="92"/>
      <c r="F315" s="96"/>
      <c r="G315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T347"/>
  <sheetViews>
    <sheetView workbookViewId="0">
      <pane xSplit="8" ySplit="8" topLeftCell="J10" activePane="bottomRight" state="frozenSplit"/>
      <selection pane="topRight"/>
      <selection pane="bottomLeft"/>
      <selection pane="bottomRight" activeCell="B13" sqref="B13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10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3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34">
        <f>SUM(D9:D35)</f>
        <v>1773.49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f>DATE(YEAR('GABARIT Chèque'!B5),MONTH('GABARIT Chèque'!B5)+1,DAY('GABARIT Chèque'!B5))</f>
        <v>41852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>
        <f>'GABARIT Celi'!F142</f>
        <v>0</v>
      </c>
      <c r="E6" s="38" t="s">
        <v>84</v>
      </c>
      <c r="F6" s="85">
        <f>'GABARIT Celi'!D142</f>
        <v>0</v>
      </c>
      <c r="G6" s="29">
        <f t="shared" si="0"/>
        <v>0</v>
      </c>
      <c r="H6" s="55">
        <f>1486-H4</f>
        <v>-287.49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>
        <f>'GABARIT Scotia'!F142</f>
        <v>0</v>
      </c>
      <c r="E7" s="115" t="s">
        <v>84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84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136">
        <f>DATE(YEAR('GABARIT Chèque'!B9),MONTH('GABARIT Chèque'!B9)+1,DAY('GABARIT Chèque'!B9))</f>
        <v>41852</v>
      </c>
      <c r="C9" s="49" t="s">
        <v>27</v>
      </c>
      <c r="D9" s="50">
        <v>17.079999999999998</v>
      </c>
      <c r="E9" s="47" t="s">
        <v>84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136">
        <f>DATE(YEAR('GABARIT Chèque'!B10),MONTH('GABARIT Chèque'!B10)+1,DAY('GABARIT Chèque'!B10))</f>
        <v>41854</v>
      </c>
      <c r="C10" s="49" t="s">
        <v>28</v>
      </c>
      <c r="D10" s="50">
        <v>34.97</v>
      </c>
      <c r="E10" s="47" t="s">
        <v>84</v>
      </c>
      <c r="F10" s="51">
        <v>0</v>
      </c>
      <c r="G10" s="29">
        <f t="shared" si="0"/>
        <v>-52.05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136">
        <f>DATE(YEAR('GABARIT Chèque'!B11),MONTH('GABARIT Chèque'!B11)+1,DAY('GABARIT Chèque'!B11))</f>
        <v>41855</v>
      </c>
      <c r="C11" s="49" t="s">
        <v>29</v>
      </c>
      <c r="D11" s="50">
        <v>71.319999999999993</v>
      </c>
      <c r="E11" s="47" t="s">
        <v>84</v>
      </c>
      <c r="F11" s="52">
        <v>0</v>
      </c>
      <c r="G11" s="29">
        <f t="shared" si="0"/>
        <v>-123.36999999999999</v>
      </c>
      <c r="H11" s="153" t="s">
        <v>84</v>
      </c>
      <c r="I11" s="18"/>
      <c r="J11" s="19"/>
      <c r="K11" s="37"/>
      <c r="L11" s="37"/>
      <c r="M11" s="30"/>
    </row>
    <row r="12" spans="1:20" s="32" customFormat="1">
      <c r="A12" s="47"/>
      <c r="B12" s="136">
        <f>DATE(YEAR('GABARIT Chèque'!B12),MONTH('GABARIT Chèque'!B12)+1,DAY('GABARIT Chèque'!B12))</f>
        <v>41866</v>
      </c>
      <c r="C12" s="49" t="s">
        <v>31</v>
      </c>
      <c r="D12" s="50">
        <v>70.12</v>
      </c>
      <c r="E12" s="47" t="s">
        <v>84</v>
      </c>
      <c r="F12" s="52">
        <v>0</v>
      </c>
      <c r="G12" s="29">
        <f t="shared" si="0"/>
        <v>-193.49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>
        <f>'GABARIT Chèque'!B13+28</f>
        <v>41865</v>
      </c>
      <c r="C13" s="49" t="s">
        <v>30</v>
      </c>
      <c r="D13" s="50">
        <v>185</v>
      </c>
      <c r="E13" s="47" t="s">
        <v>84</v>
      </c>
      <c r="F13" s="52">
        <v>0</v>
      </c>
      <c r="G13" s="29">
        <f t="shared" si="0"/>
        <v>-378.49</v>
      </c>
      <c r="H13" s="153" t="s">
        <v>84</v>
      </c>
      <c r="I13" s="18"/>
      <c r="J13" s="19"/>
      <c r="K13" s="37"/>
      <c r="L13" s="37"/>
      <c r="M13" s="30"/>
    </row>
    <row r="14" spans="1:20" s="32" customFormat="1">
      <c r="A14" s="47"/>
      <c r="B14" s="48">
        <f>'GABARIT Chèque'!B14+28</f>
        <v>41879</v>
      </c>
      <c r="C14" s="49" t="s">
        <v>30</v>
      </c>
      <c r="D14" s="50">
        <v>185</v>
      </c>
      <c r="E14" s="47" t="s">
        <v>84</v>
      </c>
      <c r="F14" s="52">
        <v>0</v>
      </c>
      <c r="G14" s="29">
        <f t="shared" si="0"/>
        <v>-563.49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32</v>
      </c>
      <c r="D15" s="50">
        <v>400</v>
      </c>
      <c r="E15" s="47" t="s">
        <v>84</v>
      </c>
      <c r="F15" s="52">
        <v>0</v>
      </c>
      <c r="G15" s="29">
        <f t="shared" si="0"/>
        <v>-963.49</v>
      </c>
      <c r="H15" s="15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84</v>
      </c>
      <c r="C16" s="49" t="s">
        <v>33</v>
      </c>
      <c r="D16" s="50">
        <v>80</v>
      </c>
      <c r="E16" s="47" t="s">
        <v>84</v>
      </c>
      <c r="F16" s="52">
        <v>0</v>
      </c>
      <c r="G16" s="29">
        <f t="shared" si="0"/>
        <v>-1043.49</v>
      </c>
      <c r="H16" s="15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34</v>
      </c>
      <c r="D17" s="50">
        <v>80</v>
      </c>
      <c r="E17" s="47" t="s">
        <v>84</v>
      </c>
      <c r="F17" s="52">
        <v>0</v>
      </c>
      <c r="G17" s="29">
        <f t="shared" si="0"/>
        <v>-1123.49</v>
      </c>
      <c r="H17" s="165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35</v>
      </c>
      <c r="D18" s="50">
        <v>50</v>
      </c>
      <c r="E18" s="47" t="s">
        <v>84</v>
      </c>
      <c r="F18" s="52">
        <v>0</v>
      </c>
      <c r="G18" s="29">
        <f t="shared" si="0"/>
        <v>-1173.49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36</v>
      </c>
      <c r="D19" s="53">
        <v>100</v>
      </c>
      <c r="E19" s="47" t="s">
        <v>84</v>
      </c>
      <c r="F19" s="52">
        <v>0</v>
      </c>
      <c r="G19" s="29">
        <f t="shared" si="0"/>
        <v>-1273.49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37</v>
      </c>
      <c r="D20" s="50">
        <v>50</v>
      </c>
      <c r="E20" s="47" t="s">
        <v>84</v>
      </c>
      <c r="F20" s="52">
        <v>0</v>
      </c>
      <c r="G20" s="29">
        <f t="shared" si="0"/>
        <v>-1323.49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38</v>
      </c>
      <c r="D21" s="53">
        <v>100</v>
      </c>
      <c r="E21" s="47" t="s">
        <v>84</v>
      </c>
      <c r="F21" s="52">
        <v>0</v>
      </c>
      <c r="G21" s="29">
        <f t="shared" si="0"/>
        <v>-1423.49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39</v>
      </c>
      <c r="D22" s="50">
        <v>50</v>
      </c>
      <c r="E22" s="47" t="s">
        <v>84</v>
      </c>
      <c r="F22" s="52">
        <v>0</v>
      </c>
      <c r="G22" s="29">
        <f t="shared" si="0"/>
        <v>-1473.49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40</v>
      </c>
      <c r="D23" s="53">
        <v>100</v>
      </c>
      <c r="E23" s="47" t="s">
        <v>84</v>
      </c>
      <c r="F23" s="52">
        <v>0</v>
      </c>
      <c r="G23" s="29">
        <f t="shared" si="0"/>
        <v>-1573.49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41</v>
      </c>
      <c r="D24" s="50">
        <v>50</v>
      </c>
      <c r="E24" s="47" t="s">
        <v>84</v>
      </c>
      <c r="F24" s="52">
        <v>0</v>
      </c>
      <c r="G24" s="29">
        <f t="shared" si="0"/>
        <v>-1623.49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42</v>
      </c>
      <c r="D25" s="53">
        <v>100</v>
      </c>
      <c r="E25" s="47" t="s">
        <v>84</v>
      </c>
      <c r="F25" s="52">
        <v>0</v>
      </c>
      <c r="G25" s="29">
        <f t="shared" si="0"/>
        <v>-1723.49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43</v>
      </c>
      <c r="D26" s="50">
        <v>50</v>
      </c>
      <c r="E26" s="47" t="s">
        <v>84</v>
      </c>
      <c r="F26" s="52">
        <v>0</v>
      </c>
      <c r="G26" s="29">
        <f t="shared" si="0"/>
        <v>-1773.49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84</v>
      </c>
      <c r="D27" s="53">
        <v>0</v>
      </c>
      <c r="E27" s="47" t="s">
        <v>84</v>
      </c>
      <c r="F27" s="52">
        <v>0</v>
      </c>
      <c r="G27" s="29">
        <f t="shared" si="0"/>
        <v>-1773.49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84</v>
      </c>
      <c r="D28" s="53">
        <v>0</v>
      </c>
      <c r="E28" s="47" t="s">
        <v>84</v>
      </c>
      <c r="F28" s="52">
        <v>0</v>
      </c>
      <c r="G28" s="29">
        <f t="shared" si="0"/>
        <v>-1773.49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84</v>
      </c>
      <c r="D29" s="53">
        <v>0</v>
      </c>
      <c r="E29" s="47" t="s">
        <v>84</v>
      </c>
      <c r="F29" s="52">
        <v>0</v>
      </c>
      <c r="G29" s="29">
        <f t="shared" si="0"/>
        <v>-1773.49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84</v>
      </c>
      <c r="D30" s="53">
        <v>0</v>
      </c>
      <c r="E30" s="47" t="s">
        <v>84</v>
      </c>
      <c r="F30" s="52">
        <v>0</v>
      </c>
      <c r="G30" s="29">
        <f t="shared" si="0"/>
        <v>-1773.49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84</v>
      </c>
      <c r="D31" s="53">
        <v>0</v>
      </c>
      <c r="E31" s="47" t="s">
        <v>84</v>
      </c>
      <c r="F31" s="52">
        <v>0</v>
      </c>
      <c r="G31" s="29">
        <f t="shared" si="0"/>
        <v>-1773.49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>
        <f t="shared" si="0"/>
        <v>-1773.49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>
        <f t="shared" si="0"/>
        <v>-1773.49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>
        <f t="shared" si="0"/>
        <v>-1773.49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>
        <f t="shared" si="0"/>
        <v>-1773.49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84</v>
      </c>
      <c r="C36" s="61" t="s">
        <v>84</v>
      </c>
      <c r="D36" s="62">
        <v>0</v>
      </c>
      <c r="E36" s="59" t="s">
        <v>84</v>
      </c>
      <c r="F36" s="63">
        <v>0</v>
      </c>
      <c r="G36" s="29">
        <f t="shared" si="0"/>
        <v>-1773.49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 t="s">
        <v>84</v>
      </c>
      <c r="C37" s="66" t="s">
        <v>84</v>
      </c>
      <c r="D37" s="67">
        <v>0</v>
      </c>
      <c r="E37" s="64" t="s">
        <v>84</v>
      </c>
      <c r="F37" s="68">
        <v>0</v>
      </c>
      <c r="G37" s="29">
        <f t="shared" si="0"/>
        <v>-1773.49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 t="s">
        <v>84</v>
      </c>
      <c r="C38" s="61" t="s">
        <v>84</v>
      </c>
      <c r="D38" s="71">
        <v>0</v>
      </c>
      <c r="E38" s="59" t="s">
        <v>84</v>
      </c>
      <c r="F38" s="72">
        <v>0</v>
      </c>
      <c r="G38" s="29">
        <f t="shared" si="0"/>
        <v>-1773.49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84</v>
      </c>
      <c r="C39" s="66" t="s">
        <v>84</v>
      </c>
      <c r="D39" s="73">
        <v>0</v>
      </c>
      <c r="E39" s="64" t="s">
        <v>84</v>
      </c>
      <c r="F39" s="68">
        <v>0</v>
      </c>
      <c r="G39" s="29">
        <f t="shared" si="0"/>
        <v>-1773.49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84</v>
      </c>
      <c r="C40" s="61" t="s">
        <v>84</v>
      </c>
      <c r="D40" s="71">
        <v>0</v>
      </c>
      <c r="E40" s="59" t="s">
        <v>84</v>
      </c>
      <c r="F40" s="63">
        <v>0</v>
      </c>
      <c r="G40" s="29">
        <f t="shared" si="0"/>
        <v>-1773.49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29">
        <f t="shared" si="0"/>
        <v>-1773.49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29">
        <f t="shared" si="0"/>
        <v>-1773.49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29">
        <f t="shared" si="0"/>
        <v>-1773.49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29">
        <f t="shared" si="0"/>
        <v>-1773.49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29">
        <f t="shared" si="0"/>
        <v>-1773.49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29">
        <f t="shared" si="0"/>
        <v>-1773.49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29">
        <f t="shared" si="0"/>
        <v>-1773.49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29">
        <f t="shared" si="0"/>
        <v>-1773.49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29">
        <f t="shared" si="0"/>
        <v>-1773.49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29">
        <f t="shared" si="0"/>
        <v>-1773.49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29">
        <f t="shared" si="0"/>
        <v>-1773.49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29">
        <f t="shared" si="0"/>
        <v>-1773.49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29">
        <f t="shared" si="0"/>
        <v>-1773.49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29">
        <f t="shared" si="0"/>
        <v>-1773.49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29">
        <f t="shared" si="0"/>
        <v>-1773.49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29">
        <f t="shared" si="0"/>
        <v>-1773.49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29">
        <f t="shared" si="0"/>
        <v>-1773.49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29">
        <f t="shared" si="0"/>
        <v>-1773.49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29">
        <f t="shared" si="0"/>
        <v>-1773.49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29">
        <f t="shared" si="0"/>
        <v>-1773.49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29">
        <f t="shared" si="0"/>
        <v>-1773.49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29">
        <f t="shared" si="0"/>
        <v>-1773.49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29">
        <f t="shared" si="0"/>
        <v>-1773.49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29">
        <f t="shared" si="0"/>
        <v>-1773.49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29">
        <f t="shared" si="0"/>
        <v>-1773.49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29">
        <f t="shared" si="0"/>
        <v>-1773.49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29">
        <f t="shared" si="0"/>
        <v>-1773.49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29">
        <f t="shared" si="0"/>
        <v>-1773.49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29">
        <f t="shared" ref="G69:G132" si="1">IF(AND(ISBLANK(D69),ISBLANK(F69)),"",G68-D69+F69)</f>
        <v>-1773.49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29">
        <f t="shared" si="1"/>
        <v>-1773.49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29">
        <f t="shared" si="1"/>
        <v>-1773.49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29">
        <f t="shared" si="1"/>
        <v>-1773.49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29">
        <f t="shared" si="1"/>
        <v>-1773.49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29">
        <f t="shared" si="1"/>
        <v>-1773.49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29">
        <f t="shared" si="1"/>
        <v>-1773.49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29">
        <f t="shared" si="1"/>
        <v>-1773.49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29">
        <f t="shared" si="1"/>
        <v>-1773.49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29">
        <f t="shared" si="1"/>
        <v>-1773.49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29">
        <f t="shared" si="1"/>
        <v>-1773.49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29">
        <f t="shared" si="1"/>
        <v>-1773.49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29">
        <f t="shared" si="1"/>
        <v>-1773.49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29">
        <f t="shared" si="1"/>
        <v>-1773.49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29">
        <f t="shared" si="1"/>
        <v>-1773.49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29">
        <f t="shared" si="1"/>
        <v>-1773.49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29">
        <f t="shared" si="1"/>
        <v>-1773.49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29">
        <f t="shared" si="1"/>
        <v>-1773.49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29">
        <f t="shared" si="1"/>
        <v>-1773.49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29">
        <f t="shared" si="1"/>
        <v>-1773.49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29">
        <f t="shared" si="1"/>
        <v>-1773.49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29">
        <f t="shared" si="1"/>
        <v>-1773.49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29">
        <f t="shared" si="1"/>
        <v>-1773.49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29">
        <f t="shared" si="1"/>
        <v>-1773.49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29">
        <f t="shared" si="1"/>
        <v>-1773.49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29">
        <f t="shared" si="1"/>
        <v>-1773.49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29">
        <f t="shared" si="1"/>
        <v>-1773.49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29">
        <f t="shared" si="1"/>
        <v>-1773.49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29">
        <f t="shared" si="1"/>
        <v>-1773.49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29">
        <f t="shared" si="1"/>
        <v>-1773.49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29">
        <f t="shared" si="1"/>
        <v>-1773.49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29">
        <f t="shared" si="1"/>
        <v>-1773.49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29">
        <f t="shared" si="1"/>
        <v>-1773.49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29">
        <f t="shared" si="1"/>
        <v>-1773.49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29">
        <f t="shared" si="1"/>
        <v>-1773.49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29">
        <f t="shared" si="1"/>
        <v>-1773.49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29">
        <f t="shared" si="1"/>
        <v>-1773.49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29">
        <f t="shared" si="1"/>
        <v>-1773.49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29">
        <f t="shared" si="1"/>
        <v>-1773.49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29">
        <f t="shared" si="1"/>
        <v>-1773.49</v>
      </c>
      <c r="H108" s="146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29">
        <f t="shared" si="1"/>
        <v>-1773.49</v>
      </c>
      <c r="H109" s="146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29">
        <f t="shared" si="1"/>
        <v>-1773.49</v>
      </c>
      <c r="H110" s="146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29">
        <f t="shared" si="1"/>
        <v>-1773.49</v>
      </c>
      <c r="H111" s="146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29">
        <f t="shared" si="1"/>
        <v>-1773.49</v>
      </c>
      <c r="H112" s="146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29">
        <f t="shared" si="1"/>
        <v>-1773.49</v>
      </c>
      <c r="H113" s="146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29">
        <f t="shared" si="1"/>
        <v>-1773.49</v>
      </c>
      <c r="H114" s="146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29">
        <f t="shared" si="1"/>
        <v>-1773.49</v>
      </c>
      <c r="H115" s="146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29">
        <f t="shared" si="1"/>
        <v>-1773.49</v>
      </c>
      <c r="H116" s="146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29">
        <f t="shared" si="1"/>
        <v>-1773.49</v>
      </c>
      <c r="H117" s="146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29">
        <f t="shared" si="1"/>
        <v>-1773.49</v>
      </c>
      <c r="H118" s="146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29">
        <f t="shared" si="1"/>
        <v>-1773.49</v>
      </c>
      <c r="H119" s="146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29">
        <f t="shared" si="1"/>
        <v>-1773.49</v>
      </c>
      <c r="H120" s="146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29">
        <f t="shared" si="1"/>
        <v>-1773.49</v>
      </c>
      <c r="H121" s="146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29">
        <f t="shared" si="1"/>
        <v>-1773.49</v>
      </c>
      <c r="H122" s="146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29">
        <f t="shared" si="1"/>
        <v>-1773.49</v>
      </c>
      <c r="H123" s="146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29">
        <f t="shared" si="1"/>
        <v>-1773.49</v>
      </c>
      <c r="H124" s="146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29">
        <f t="shared" si="1"/>
        <v>-1773.49</v>
      </c>
      <c r="H125" s="146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29">
        <f t="shared" si="1"/>
        <v>-1773.49</v>
      </c>
      <c r="H126" s="146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29">
        <f t="shared" si="1"/>
        <v>-1773.49</v>
      </c>
      <c r="H127" s="146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29">
        <f t="shared" si="1"/>
        <v>-1773.49</v>
      </c>
      <c r="H128" s="146"/>
    </row>
    <row r="129" spans="1:8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29">
        <f t="shared" si="1"/>
        <v>-1773.49</v>
      </c>
      <c r="H129" s="146"/>
    </row>
    <row r="130" spans="1:8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29">
        <f t="shared" si="1"/>
        <v>-1773.49</v>
      </c>
      <c r="H130" s="146"/>
    </row>
    <row r="131" spans="1:8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29">
        <f t="shared" si="1"/>
        <v>-1773.49</v>
      </c>
      <c r="H131" s="146"/>
    </row>
    <row r="132" spans="1:8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29">
        <f t="shared" si="1"/>
        <v>-1773.49</v>
      </c>
      <c r="H132" s="146"/>
    </row>
    <row r="133" spans="1:8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29">
        <f t="shared" ref="G133:G140" si="2">IF(AND(ISBLANK(D133),ISBLANK(F133)),"",G132-D133+F133)</f>
        <v>-1773.49</v>
      </c>
      <c r="H133" s="146"/>
    </row>
    <row r="134" spans="1:8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29">
        <f t="shared" si="2"/>
        <v>-1773.49</v>
      </c>
      <c r="H134" s="146"/>
    </row>
    <row r="135" spans="1:8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29">
        <f t="shared" si="2"/>
        <v>-1773.49</v>
      </c>
      <c r="H135" s="146"/>
    </row>
    <row r="136" spans="1:8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29">
        <f t="shared" si="2"/>
        <v>-1773.49</v>
      </c>
      <c r="H136" s="146"/>
    </row>
    <row r="137" spans="1:8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29">
        <f t="shared" si="2"/>
        <v>-1773.49</v>
      </c>
      <c r="H137" s="146"/>
    </row>
    <row r="138" spans="1:8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29">
        <f t="shared" si="2"/>
        <v>-1773.49</v>
      </c>
      <c r="H138" s="146"/>
    </row>
    <row r="139" spans="1:8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29">
        <f t="shared" si="2"/>
        <v>-1773.49</v>
      </c>
      <c r="H139" s="146"/>
    </row>
    <row r="140" spans="1:8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29">
        <f t="shared" si="2"/>
        <v>-1773.49</v>
      </c>
      <c r="H140" s="146"/>
    </row>
    <row r="141" spans="1:8" hidden="1">
      <c r="A141" s="33"/>
      <c r="B141" s="34" t="s">
        <v>84</v>
      </c>
      <c r="C141" s="35" t="s">
        <v>11</v>
      </c>
      <c r="D141" s="121">
        <f>SUMIF($E:$E,"E",D:D)</f>
        <v>0</v>
      </c>
      <c r="E141" s="33" t="s">
        <v>84</v>
      </c>
      <c r="F141" s="121">
        <f>SUMIF($E:$E,"E",F:F)</f>
        <v>0</v>
      </c>
      <c r="G141" s="69" t="s">
        <v>84</v>
      </c>
      <c r="H141" s="146"/>
    </row>
    <row r="142" spans="1:8" hidden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84</v>
      </c>
      <c r="H142" s="146"/>
    </row>
    <row r="143" spans="1:8" hidden="1">
      <c r="A143" s="142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84</v>
      </c>
      <c r="H143" s="146"/>
    </row>
    <row r="144" spans="1:8">
      <c r="A144" s="6"/>
      <c r="B144" s="148"/>
      <c r="C144" s="149"/>
      <c r="D144" s="150">
        <f>SUM(D4:D140)</f>
        <v>1773.49</v>
      </c>
      <c r="E144" s="6"/>
      <c r="F144" s="151">
        <f>SUM(F4:F140)</f>
        <v>0</v>
      </c>
      <c r="G144" s="152" t="s">
        <v>84</v>
      </c>
      <c r="H144" s="146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167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2060"/>
  </sheetPr>
  <dimension ref="A1:T347"/>
  <sheetViews>
    <sheetView workbookViewId="0">
      <pane xSplit="8" ySplit="8" topLeftCell="J26" activePane="bottomRight" state="frozenSplit"/>
      <selection pane="topRight"/>
      <selection pane="bottomLeft"/>
      <selection pane="bottomRight" activeCell="D25" sqref="D25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10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3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34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 t="e">
        <f>#REF!</f>
        <v>#REF!</v>
      </c>
      <c r="E6" s="38" t="s">
        <v>84</v>
      </c>
      <c r="F6" s="85" t="e">
        <f>#REF!</f>
        <v>#REF!</v>
      </c>
      <c r="G6" s="29" t="e">
        <f t="shared" si="0"/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 t="e">
        <f>#REF!</f>
        <v>#REF!</v>
      </c>
      <c r="E7" s="115" t="s">
        <v>84</v>
      </c>
      <c r="F7" s="114" t="e">
        <f>#REF!</f>
        <v>#REF!</v>
      </c>
      <c r="G7" s="29" t="e">
        <f t="shared" si="0"/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'MAI Épargne'!F141</f>
        <v>0</v>
      </c>
      <c r="E8" s="33" t="s">
        <v>84</v>
      </c>
      <c r="F8" s="121">
        <f>'MAI Épargne'!D141</f>
        <v>0</v>
      </c>
      <c r="G8" s="29" t="e">
        <f t="shared" si="0"/>
        <v>#REF!</v>
      </c>
      <c r="H8" s="58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>
        <v>41760</v>
      </c>
      <c r="C9" s="49" t="s">
        <v>61</v>
      </c>
      <c r="D9" s="50">
        <v>0</v>
      </c>
      <c r="E9" s="47" t="s">
        <v>84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41760</v>
      </c>
      <c r="C10" s="49" t="s">
        <v>62</v>
      </c>
      <c r="D10" s="50">
        <v>0</v>
      </c>
      <c r="E10" s="47" t="s">
        <v>84</v>
      </c>
      <c r="F10" s="51">
        <v>0</v>
      </c>
      <c r="G10" s="29" t="e">
        <f t="shared" si="0"/>
        <v>#REF!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48">
        <v>41762</v>
      </c>
      <c r="C11" s="49" t="s">
        <v>63</v>
      </c>
      <c r="D11" s="50">
        <v>0</v>
      </c>
      <c r="E11" s="47" t="s">
        <v>84</v>
      </c>
      <c r="F11" s="52">
        <v>0</v>
      </c>
      <c r="G11" s="29" t="e">
        <f t="shared" si="0"/>
        <v>#REF!</v>
      </c>
      <c r="H11" s="153" t="s">
        <v>84</v>
      </c>
      <c r="I11" s="18"/>
      <c r="J11" s="19"/>
      <c r="K11" s="37"/>
      <c r="L11" s="37"/>
      <c r="M11" s="30"/>
    </row>
    <row r="12" spans="1:20" s="32" customFormat="1">
      <c r="A12" s="47"/>
      <c r="B12" s="48">
        <v>41763</v>
      </c>
      <c r="C12" s="49" t="s">
        <v>64</v>
      </c>
      <c r="D12" s="50">
        <v>0</v>
      </c>
      <c r="E12" s="47" t="s">
        <v>84</v>
      </c>
      <c r="F12" s="52">
        <v>0</v>
      </c>
      <c r="G12" s="29" t="e">
        <f t="shared" si="0"/>
        <v>#REF!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>
        <v>41774</v>
      </c>
      <c r="C13" s="49" t="s">
        <v>65</v>
      </c>
      <c r="D13" s="50">
        <v>0</v>
      </c>
      <c r="E13" s="47" t="s">
        <v>84</v>
      </c>
      <c r="F13" s="52">
        <v>0</v>
      </c>
      <c r="G13" s="29" t="e">
        <f t="shared" si="0"/>
        <v>#REF!</v>
      </c>
      <c r="H13" s="153" t="s">
        <v>84</v>
      </c>
      <c r="I13" s="18"/>
      <c r="J13" s="19"/>
      <c r="K13" s="37"/>
      <c r="L13" s="37"/>
      <c r="M13" s="30"/>
    </row>
    <row r="14" spans="1:20" s="32" customFormat="1">
      <c r="A14" s="47"/>
      <c r="B14" s="48">
        <v>41760</v>
      </c>
      <c r="C14" s="49" t="s">
        <v>66</v>
      </c>
      <c r="D14" s="50">
        <v>0</v>
      </c>
      <c r="E14" s="47" t="s">
        <v>84</v>
      </c>
      <c r="F14" s="52">
        <v>0</v>
      </c>
      <c r="G14" s="29" t="e">
        <f t="shared" si="0"/>
        <v>#REF!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67</v>
      </c>
      <c r="D15" s="50">
        <v>0</v>
      </c>
      <c r="E15" s="47" t="s">
        <v>84</v>
      </c>
      <c r="F15" s="52">
        <v>0</v>
      </c>
      <c r="G15" s="29" t="e">
        <f t="shared" si="0"/>
        <v>#REF!</v>
      </c>
      <c r="H15" s="15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>
        <v>41760</v>
      </c>
      <c r="C16" s="49" t="s">
        <v>68</v>
      </c>
      <c r="D16" s="50">
        <v>0</v>
      </c>
      <c r="E16" s="47" t="s">
        <v>84</v>
      </c>
      <c r="F16" s="52">
        <v>0</v>
      </c>
      <c r="G16" s="29" t="e">
        <f t="shared" si="0"/>
        <v>#REF!</v>
      </c>
      <c r="H16" s="15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>
        <v>41774</v>
      </c>
      <c r="C17" s="49" t="s">
        <v>68</v>
      </c>
      <c r="D17" s="50">
        <v>0</v>
      </c>
      <c r="E17" s="47" t="s">
        <v>84</v>
      </c>
      <c r="F17" s="52">
        <v>0</v>
      </c>
      <c r="G17" s="29" t="e">
        <f t="shared" si="0"/>
        <v>#REF!</v>
      </c>
      <c r="H17" s="165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69</v>
      </c>
      <c r="D18" s="50">
        <v>0</v>
      </c>
      <c r="E18" s="47" t="s">
        <v>84</v>
      </c>
      <c r="F18" s="52">
        <v>0</v>
      </c>
      <c r="G18" s="29" t="e">
        <f t="shared" si="0"/>
        <v>#REF!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70</v>
      </c>
      <c r="D19" s="53">
        <v>0</v>
      </c>
      <c r="E19" s="47" t="s">
        <v>84</v>
      </c>
      <c r="F19" s="52">
        <v>0</v>
      </c>
      <c r="G19" s="29" t="e">
        <f t="shared" si="0"/>
        <v>#REF!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71</v>
      </c>
      <c r="D20" s="50">
        <v>0</v>
      </c>
      <c r="E20" s="47" t="s">
        <v>84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72</v>
      </c>
      <c r="D21" s="53">
        <v>0</v>
      </c>
      <c r="E21" s="47" t="s">
        <v>84</v>
      </c>
      <c r="F21" s="52">
        <v>0</v>
      </c>
      <c r="G21" s="29" t="e">
        <f t="shared" si="0"/>
        <v>#REF!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73</v>
      </c>
      <c r="D22" s="50">
        <v>0</v>
      </c>
      <c r="E22" s="47" t="s">
        <v>84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74</v>
      </c>
      <c r="D23" s="53">
        <v>0</v>
      </c>
      <c r="E23" s="47" t="s">
        <v>84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75</v>
      </c>
      <c r="D24" s="50">
        <v>0</v>
      </c>
      <c r="E24" s="47" t="s">
        <v>84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76</v>
      </c>
      <c r="D25" s="53">
        <v>0</v>
      </c>
      <c r="E25" s="47" t="s">
        <v>84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77</v>
      </c>
      <c r="D26" s="50">
        <v>0</v>
      </c>
      <c r="E26" s="47" t="s">
        <v>84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78</v>
      </c>
      <c r="D27" s="53">
        <v>0</v>
      </c>
      <c r="E27" s="47" t="s">
        <v>84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79</v>
      </c>
      <c r="D28" s="53">
        <v>0</v>
      </c>
      <c r="E28" s="47" t="s">
        <v>84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80</v>
      </c>
      <c r="D29" s="53">
        <v>0</v>
      </c>
      <c r="E29" s="47" t="s">
        <v>84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44</v>
      </c>
      <c r="D30" s="53">
        <v>0</v>
      </c>
      <c r="E30" s="47" t="s">
        <v>84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45</v>
      </c>
      <c r="D31" s="53">
        <v>0</v>
      </c>
      <c r="E31" s="47" t="s">
        <v>84</v>
      </c>
      <c r="F31" s="52">
        <v>0</v>
      </c>
      <c r="G31" s="29" t="e">
        <f t="shared" si="0"/>
        <v>#REF!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46</v>
      </c>
      <c r="D32" s="53">
        <v>0</v>
      </c>
      <c r="E32" s="47" t="s">
        <v>84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47</v>
      </c>
      <c r="D33" s="53">
        <v>0</v>
      </c>
      <c r="E33" s="47" t="s">
        <v>84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 t="e">
        <f t="shared" si="0"/>
        <v>#REF!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41787</v>
      </c>
      <c r="C36" s="61" t="s">
        <v>54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>
        <v>41789</v>
      </c>
      <c r="C37" s="66" t="s">
        <v>55</v>
      </c>
      <c r="D37" s="67">
        <v>0</v>
      </c>
      <c r="E37" s="64" t="s">
        <v>50</v>
      </c>
      <c r="F37" s="68">
        <v>1280</v>
      </c>
      <c r="G37" s="29" t="e">
        <f t="shared" si="0"/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>
        <v>41789</v>
      </c>
      <c r="C38" s="61" t="s">
        <v>51</v>
      </c>
      <c r="D38" s="71">
        <v>1200</v>
      </c>
      <c r="E38" s="59" t="s">
        <v>53</v>
      </c>
      <c r="F38" s="72">
        <v>0</v>
      </c>
      <c r="G38" s="29" t="e">
        <f t="shared" si="0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>
        <v>41789</v>
      </c>
      <c r="C39" s="66" t="s">
        <v>56</v>
      </c>
      <c r="D39" s="73">
        <v>0</v>
      </c>
      <c r="E39" s="64" t="s">
        <v>49</v>
      </c>
      <c r="F39" s="68">
        <v>50</v>
      </c>
      <c r="G39" s="29" t="e">
        <f t="shared" si="0"/>
        <v>#REF!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>
        <v>41790</v>
      </c>
      <c r="C40" s="61" t="s">
        <v>52</v>
      </c>
      <c r="D40" s="71">
        <v>0</v>
      </c>
      <c r="E40" s="59" t="s">
        <v>49</v>
      </c>
      <c r="F40" s="63">
        <v>0.01</v>
      </c>
      <c r="G40" s="29" t="e">
        <f t="shared" si="0"/>
        <v>#REF!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29" t="e">
        <f t="shared" si="0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29" t="e">
        <f t="shared" si="0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29" t="e">
        <f t="shared" si="0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29" t="e">
        <f t="shared" si="0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29" t="e">
        <f t="shared" si="0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29" t="e">
        <f t="shared" si="0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29" t="e">
        <f t="shared" si="0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29" t="e">
        <f t="shared" si="0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29" t="e">
        <f t="shared" si="0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29" t="e">
        <f t="shared" si="0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29" t="e">
        <f t="shared" si="0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29" t="e">
        <f t="shared" si="0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29" t="e">
        <f t="shared" si="0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29" t="e">
        <f t="shared" si="0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29" t="e">
        <f t="shared" si="0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29" t="e">
        <f t="shared" si="0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29" t="e">
        <f t="shared" si="0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29" t="e">
        <f t="shared" si="0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29" t="e">
        <f t="shared" si="0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29" t="e">
        <f t="shared" si="0"/>
        <v>#REF!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29" t="e">
        <f t="shared" si="0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29" t="e">
        <f t="shared" si="0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29" t="e">
        <f t="shared" si="0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29" t="e">
        <f t="shared" si="0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29" t="e">
        <f t="shared" si="0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29" t="e">
        <f t="shared" si="0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29" t="e">
        <f t="shared" si="0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29" t="e">
        <f t="shared" si="0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29" t="e">
        <f t="shared" ref="G69:G132" si="1">IF(AND(ISBLANK(D69),ISBLANK(F69)),"",G68-D69+F69)</f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2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2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2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2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2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2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2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2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2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2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2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2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2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2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2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2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2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2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2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2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2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2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2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2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2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2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2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2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2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2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2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29" t="e">
        <f t="shared" si="1"/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29" t="e">
        <f t="shared" si="1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29" t="e">
        <f t="shared" si="1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29" t="e">
        <f t="shared" si="1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29" t="e">
        <f t="shared" si="1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29" t="e">
        <f t="shared" si="1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29" t="e">
        <f t="shared" si="1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29" t="e">
        <f t="shared" si="1"/>
        <v>#REF!</v>
      </c>
      <c r="H108" s="146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29" t="e">
        <f t="shared" si="1"/>
        <v>#REF!</v>
      </c>
      <c r="H109" s="146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29" t="e">
        <f t="shared" si="1"/>
        <v>#REF!</v>
      </c>
      <c r="H110" s="146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29" t="e">
        <f t="shared" si="1"/>
        <v>#REF!</v>
      </c>
      <c r="H111" s="146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29" t="e">
        <f t="shared" si="1"/>
        <v>#REF!</v>
      </c>
      <c r="H112" s="146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29" t="e">
        <f t="shared" si="1"/>
        <v>#REF!</v>
      </c>
      <c r="H113" s="146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29" t="e">
        <f t="shared" si="1"/>
        <v>#REF!</v>
      </c>
      <c r="H114" s="146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29" t="e">
        <f t="shared" si="1"/>
        <v>#REF!</v>
      </c>
      <c r="H115" s="146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29" t="e">
        <f t="shared" si="1"/>
        <v>#REF!</v>
      </c>
      <c r="H116" s="146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29" t="e">
        <f t="shared" si="1"/>
        <v>#REF!</v>
      </c>
      <c r="H117" s="146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29" t="e">
        <f t="shared" si="1"/>
        <v>#REF!</v>
      </c>
      <c r="H118" s="146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29" t="e">
        <f t="shared" si="1"/>
        <v>#REF!</v>
      </c>
      <c r="H119" s="146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29" t="e">
        <f t="shared" si="1"/>
        <v>#REF!</v>
      </c>
      <c r="H120" s="146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29" t="e">
        <f t="shared" si="1"/>
        <v>#REF!</v>
      </c>
      <c r="H121" s="146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29" t="e">
        <f t="shared" si="1"/>
        <v>#REF!</v>
      </c>
      <c r="H122" s="146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29" t="e">
        <f t="shared" si="1"/>
        <v>#REF!</v>
      </c>
      <c r="H123" s="146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29" t="e">
        <f t="shared" si="1"/>
        <v>#REF!</v>
      </c>
      <c r="H124" s="146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29" t="e">
        <f t="shared" si="1"/>
        <v>#REF!</v>
      </c>
      <c r="H125" s="146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29" t="e">
        <f t="shared" si="1"/>
        <v>#REF!</v>
      </c>
      <c r="H126" s="146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29" t="e">
        <f t="shared" si="1"/>
        <v>#REF!</v>
      </c>
      <c r="H127" s="146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29" t="e">
        <f t="shared" si="1"/>
        <v>#REF!</v>
      </c>
      <c r="H128" s="146"/>
    </row>
    <row r="129" spans="1:8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29" t="e">
        <f t="shared" si="1"/>
        <v>#REF!</v>
      </c>
      <c r="H129" s="146"/>
    </row>
    <row r="130" spans="1:8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29" t="e">
        <f t="shared" si="1"/>
        <v>#REF!</v>
      </c>
      <c r="H130" s="146"/>
    </row>
    <row r="131" spans="1:8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29" t="e">
        <f t="shared" si="1"/>
        <v>#REF!</v>
      </c>
      <c r="H131" s="146"/>
    </row>
    <row r="132" spans="1:8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29" t="e">
        <f t="shared" si="1"/>
        <v>#REF!</v>
      </c>
      <c r="H132" s="146"/>
    </row>
    <row r="133" spans="1:8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29" t="e">
        <f t="shared" ref="G133:G140" si="2">IF(AND(ISBLANK(D133),ISBLANK(F133)),"",G132-D133+F133)</f>
        <v>#REF!</v>
      </c>
      <c r="H133" s="146"/>
    </row>
    <row r="134" spans="1:8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29" t="e">
        <f t="shared" si="2"/>
        <v>#REF!</v>
      </c>
      <c r="H134" s="146"/>
    </row>
    <row r="135" spans="1:8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29" t="e">
        <f t="shared" si="2"/>
        <v>#REF!</v>
      </c>
      <c r="H135" s="146"/>
    </row>
    <row r="136" spans="1:8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29" t="e">
        <f t="shared" si="2"/>
        <v>#REF!</v>
      </c>
      <c r="H136" s="146"/>
    </row>
    <row r="137" spans="1:8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29" t="e">
        <f t="shared" si="2"/>
        <v>#REF!</v>
      </c>
      <c r="H137" s="146"/>
    </row>
    <row r="138" spans="1:8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29" t="e">
        <f t="shared" si="2"/>
        <v>#REF!</v>
      </c>
      <c r="H138" s="146"/>
    </row>
    <row r="139" spans="1:8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29" t="e">
        <f t="shared" si="2"/>
        <v>#REF!</v>
      </c>
      <c r="H139" s="146"/>
    </row>
    <row r="140" spans="1:8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29" t="e">
        <f t="shared" si="2"/>
        <v>#REF!</v>
      </c>
      <c r="H140" s="146"/>
    </row>
    <row r="141" spans="1:8">
      <c r="A141" s="33"/>
      <c r="B141" s="34" t="s">
        <v>84</v>
      </c>
      <c r="C141" s="35" t="s">
        <v>11</v>
      </c>
      <c r="D141" s="121">
        <f>SUMIF($E:$E,"E",D:D)</f>
        <v>1200</v>
      </c>
      <c r="E141" s="33" t="s">
        <v>84</v>
      </c>
      <c r="F141" s="121">
        <f>SUMIF($E:$E,"E",F:F)</f>
        <v>0</v>
      </c>
      <c r="G141" s="69" t="s">
        <v>84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84</v>
      </c>
      <c r="H142" s="146"/>
    </row>
    <row r="143" spans="1:8">
      <c r="A143" s="115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1280</v>
      </c>
      <c r="G143" s="91" t="s">
        <v>84</v>
      </c>
      <c r="H143" s="146"/>
    </row>
    <row r="144" spans="1:8">
      <c r="A144" s="147"/>
      <c r="B144" s="148"/>
      <c r="C144" s="149"/>
      <c r="D144" s="150" t="e">
        <f>SUM(D4:D140)</f>
        <v>#REF!</v>
      </c>
      <c r="E144" s="6"/>
      <c r="F144" s="151" t="e">
        <f>SUM(F4:F140)</f>
        <v>#REF!</v>
      </c>
      <c r="G144" s="152" t="s">
        <v>84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2060"/>
  </sheetPr>
  <dimension ref="A1:T294"/>
  <sheetViews>
    <sheetView workbookViewId="0">
      <pane xSplit="8" ySplit="8" topLeftCell="J140" activePane="bottomRight" state="frozenSplit"/>
      <selection pane="topRight"/>
      <selection pane="bottomLeft"/>
      <selection pane="bottomRight" activeCell="B26" sqref="B26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17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8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84</v>
      </c>
      <c r="C4" s="26" t="s">
        <v>6</v>
      </c>
      <c r="D4" s="120">
        <v>0</v>
      </c>
      <c r="E4" s="27" t="s">
        <v>84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 t="e">
        <f>#REF!</f>
        <v>#REF!</v>
      </c>
      <c r="E6" s="38"/>
      <c r="F6" s="85" t="e">
        <f>#REF!</f>
        <v>#REF!</v>
      </c>
      <c r="G6" s="29" t="e">
        <f>IF(AND(ISBLANK(D6),ISBLANK(F6)),"",G4-D6+F6)</f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114" t="e">
        <f>#REF!</f>
        <v>#REF!</v>
      </c>
      <c r="E7" s="114" t="s">
        <v>84</v>
      </c>
      <c r="F7" s="114" t="e">
        <f>#REF!</f>
        <v>#REF!</v>
      </c>
      <c r="G7" s="29" t="e">
        <f t="shared" ref="G7:G36" si="0">IF(AND(ISBLANK(D7),ISBLANK(F7)),"",G6-D7+F7)</f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'MAI Chèque'!F141</f>
        <v>0</v>
      </c>
      <c r="E8" s="122" t="s">
        <v>49</v>
      </c>
      <c r="F8" s="46">
        <f>'MAI Chèque'!D141</f>
        <v>1200</v>
      </c>
      <c r="G8" s="29" t="e">
        <f t="shared" si="0"/>
        <v>#REF!</v>
      </c>
      <c r="H8" s="137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 t="s">
        <v>84</v>
      </c>
      <c r="C9" s="49" t="s">
        <v>84</v>
      </c>
      <c r="D9" s="50">
        <v>0</v>
      </c>
      <c r="E9" s="47" t="s">
        <v>84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84</v>
      </c>
      <c r="C10" s="49" t="s">
        <v>84</v>
      </c>
      <c r="D10" s="50">
        <v>0</v>
      </c>
      <c r="E10" s="47" t="s">
        <v>84</v>
      </c>
      <c r="F10" s="51">
        <v>0</v>
      </c>
      <c r="G10" s="29" t="e">
        <f t="shared" si="0"/>
        <v>#REF!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84</v>
      </c>
      <c r="C11" s="49" t="s">
        <v>84</v>
      </c>
      <c r="D11" s="50">
        <v>0</v>
      </c>
      <c r="E11" s="47" t="s">
        <v>84</v>
      </c>
      <c r="F11" s="52">
        <v>0</v>
      </c>
      <c r="G11" s="29" t="e">
        <f t="shared" si="0"/>
        <v>#REF!</v>
      </c>
      <c r="H11" s="6" t="s">
        <v>84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84</v>
      </c>
      <c r="C12" s="49" t="s">
        <v>84</v>
      </c>
      <c r="D12" s="50">
        <v>0</v>
      </c>
      <c r="E12" s="47" t="s">
        <v>84</v>
      </c>
      <c r="F12" s="52">
        <v>0</v>
      </c>
      <c r="G12" s="29" t="e">
        <f t="shared" si="0"/>
        <v>#REF!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84</v>
      </c>
      <c r="C13" s="49" t="s">
        <v>84</v>
      </c>
      <c r="D13" s="50">
        <v>0</v>
      </c>
      <c r="E13" s="47" t="s">
        <v>84</v>
      </c>
      <c r="F13" s="52">
        <v>0</v>
      </c>
      <c r="G13" s="29" t="e">
        <f t="shared" si="0"/>
        <v>#REF!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84</v>
      </c>
      <c r="C14" s="49" t="s">
        <v>84</v>
      </c>
      <c r="D14" s="50">
        <v>0</v>
      </c>
      <c r="E14" s="47" t="s">
        <v>84</v>
      </c>
      <c r="F14" s="52">
        <v>0</v>
      </c>
      <c r="G14" s="29" t="e">
        <f t="shared" si="0"/>
        <v>#REF!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84</v>
      </c>
      <c r="C15" s="49" t="s">
        <v>84</v>
      </c>
      <c r="D15" s="50">
        <v>0</v>
      </c>
      <c r="E15" s="47" t="s">
        <v>84</v>
      </c>
      <c r="F15" s="52">
        <v>0</v>
      </c>
      <c r="G15" s="29" t="e">
        <f t="shared" si="0"/>
        <v>#REF!</v>
      </c>
      <c r="H15" s="163" t="s">
        <v>84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84</v>
      </c>
      <c r="C16" s="49" t="s">
        <v>84</v>
      </c>
      <c r="D16" s="50">
        <v>0</v>
      </c>
      <c r="E16" s="47" t="s">
        <v>84</v>
      </c>
      <c r="F16" s="52">
        <v>0</v>
      </c>
      <c r="G16" s="29" t="e">
        <f t="shared" si="0"/>
        <v>#REF!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84</v>
      </c>
      <c r="C17" s="49" t="s">
        <v>84</v>
      </c>
      <c r="D17" s="50">
        <v>0</v>
      </c>
      <c r="E17" s="47" t="s">
        <v>84</v>
      </c>
      <c r="F17" s="52">
        <v>0</v>
      </c>
      <c r="G17" s="29" t="e">
        <f t="shared" si="0"/>
        <v>#REF!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84</v>
      </c>
      <c r="C18" s="49" t="s">
        <v>84</v>
      </c>
      <c r="D18" s="50">
        <v>0</v>
      </c>
      <c r="E18" s="47" t="s">
        <v>84</v>
      </c>
      <c r="F18" s="52">
        <v>0</v>
      </c>
      <c r="G18" s="29" t="e">
        <f t="shared" si="0"/>
        <v>#REF!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84</v>
      </c>
      <c r="C19" s="49" t="s">
        <v>84</v>
      </c>
      <c r="D19" s="53">
        <v>0</v>
      </c>
      <c r="E19" s="47" t="s">
        <v>84</v>
      </c>
      <c r="F19" s="52">
        <v>0</v>
      </c>
      <c r="G19" s="29" t="e">
        <f t="shared" si="0"/>
        <v>#REF!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84</v>
      </c>
      <c r="C20" s="49" t="s">
        <v>84</v>
      </c>
      <c r="D20" s="50">
        <v>0</v>
      </c>
      <c r="E20" s="47" t="s">
        <v>84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84</v>
      </c>
      <c r="C21" s="49" t="s">
        <v>84</v>
      </c>
      <c r="D21" s="50">
        <v>0</v>
      </c>
      <c r="E21" s="47" t="s">
        <v>84</v>
      </c>
      <c r="F21" s="52">
        <v>0</v>
      </c>
      <c r="G21" s="29" t="e">
        <f t="shared" si="0"/>
        <v>#REF!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84</v>
      </c>
      <c r="C22" s="49" t="s">
        <v>84</v>
      </c>
      <c r="D22" s="53">
        <v>0</v>
      </c>
      <c r="E22" s="47" t="s">
        <v>84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84</v>
      </c>
      <c r="C23" s="49" t="s">
        <v>84</v>
      </c>
      <c r="D23" s="53">
        <v>0</v>
      </c>
      <c r="E23" s="47" t="s">
        <v>84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84</v>
      </c>
      <c r="C24" s="49" t="s">
        <v>84</v>
      </c>
      <c r="D24" s="53">
        <v>0</v>
      </c>
      <c r="E24" s="47" t="s">
        <v>84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84</v>
      </c>
      <c r="C25" s="49" t="s">
        <v>84</v>
      </c>
      <c r="D25" s="53">
        <v>0</v>
      </c>
      <c r="E25" s="47" t="s">
        <v>84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84</v>
      </c>
      <c r="C26" s="49" t="s">
        <v>84</v>
      </c>
      <c r="D26" s="53">
        <v>0</v>
      </c>
      <c r="E26" s="47" t="s">
        <v>84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84</v>
      </c>
      <c r="C27" s="49" t="s">
        <v>84</v>
      </c>
      <c r="D27" s="53">
        <v>0</v>
      </c>
      <c r="E27" s="47" t="s">
        <v>84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84</v>
      </c>
      <c r="C28" s="49" t="s">
        <v>84</v>
      </c>
      <c r="D28" s="53">
        <v>0</v>
      </c>
      <c r="E28" s="47" t="s">
        <v>84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84</v>
      </c>
      <c r="C29" s="49" t="s">
        <v>84</v>
      </c>
      <c r="D29" s="53">
        <v>0</v>
      </c>
      <c r="E29" s="47" t="s">
        <v>84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84</v>
      </c>
      <c r="C30" s="49" t="s">
        <v>84</v>
      </c>
      <c r="D30" s="53">
        <v>0</v>
      </c>
      <c r="E30" s="47" t="s">
        <v>84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84</v>
      </c>
      <c r="C31" s="49" t="s">
        <v>84</v>
      </c>
      <c r="D31" s="53">
        <v>0</v>
      </c>
      <c r="E31" s="47" t="s">
        <v>84</v>
      </c>
      <c r="F31" s="52">
        <v>0</v>
      </c>
      <c r="G31" s="29" t="e">
        <f t="shared" si="0"/>
        <v>#REF!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47"/>
      <c r="B32" s="48" t="s">
        <v>84</v>
      </c>
      <c r="C32" s="49" t="s">
        <v>84</v>
      </c>
      <c r="D32" s="53">
        <v>0</v>
      </c>
      <c r="E32" s="47" t="s">
        <v>84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84</v>
      </c>
      <c r="C33" s="49" t="s">
        <v>84</v>
      </c>
      <c r="D33" s="53">
        <v>0</v>
      </c>
      <c r="E33" s="47" t="s">
        <v>84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84</v>
      </c>
      <c r="C34" s="49" t="s">
        <v>84</v>
      </c>
      <c r="D34" s="53">
        <v>0</v>
      </c>
      <c r="E34" s="47" t="s">
        <v>84</v>
      </c>
      <c r="F34" s="52">
        <v>0</v>
      </c>
      <c r="G34" s="29" t="e">
        <f t="shared" si="0"/>
        <v>#REF!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47"/>
      <c r="B35" s="48" t="s">
        <v>84</v>
      </c>
      <c r="C35" s="49" t="s">
        <v>84</v>
      </c>
      <c r="D35" s="53">
        <v>0</v>
      </c>
      <c r="E35" s="47" t="s">
        <v>84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41788</v>
      </c>
      <c r="C36" s="61" t="s">
        <v>57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84</v>
      </c>
      <c r="B37" s="65">
        <v>41789</v>
      </c>
      <c r="C37" s="66" t="s">
        <v>58</v>
      </c>
      <c r="D37" s="67">
        <v>0</v>
      </c>
      <c r="E37" s="64" t="s">
        <v>49</v>
      </c>
      <c r="F37" s="68">
        <v>50</v>
      </c>
      <c r="G37" s="69" t="e">
        <f t="shared" ref="G37:G100" si="1">IF(AND(ISBLANK(E37),ISBLANK(F37)),"",G36-D37+F37)</f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84</v>
      </c>
      <c r="B38" s="60">
        <v>41790</v>
      </c>
      <c r="C38" s="61" t="s">
        <v>52</v>
      </c>
      <c r="D38" s="71">
        <v>0</v>
      </c>
      <c r="E38" s="59" t="s">
        <v>49</v>
      </c>
      <c r="F38" s="72">
        <v>0.12</v>
      </c>
      <c r="G38" s="69" t="e">
        <f t="shared" si="1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84</v>
      </c>
      <c r="C39" s="66" t="s">
        <v>84</v>
      </c>
      <c r="D39" s="73">
        <v>0</v>
      </c>
      <c r="E39" s="64" t="s">
        <v>84</v>
      </c>
      <c r="F39" s="68">
        <v>0</v>
      </c>
      <c r="G39" s="69" t="e">
        <f t="shared" si="1"/>
        <v>#REF!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84</v>
      </c>
      <c r="C40" s="61" t="s">
        <v>84</v>
      </c>
      <c r="D40" s="71">
        <v>0</v>
      </c>
      <c r="E40" s="59" t="s">
        <v>84</v>
      </c>
      <c r="F40" s="63">
        <v>0</v>
      </c>
      <c r="G40" s="69" t="e">
        <f t="shared" si="1"/>
        <v>#REF!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84</v>
      </c>
      <c r="C41" s="66" t="s">
        <v>84</v>
      </c>
      <c r="D41" s="73">
        <v>0</v>
      </c>
      <c r="E41" s="64" t="s">
        <v>84</v>
      </c>
      <c r="F41" s="68">
        <v>0</v>
      </c>
      <c r="G41" s="69" t="e">
        <f t="shared" si="1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84</v>
      </c>
      <c r="C42" s="75" t="s">
        <v>84</v>
      </c>
      <c r="D42" s="71">
        <v>0</v>
      </c>
      <c r="E42" s="59" t="s">
        <v>84</v>
      </c>
      <c r="F42" s="63">
        <v>0</v>
      </c>
      <c r="G42" s="69" t="e">
        <f t="shared" si="1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84</v>
      </c>
      <c r="C43" s="66" t="s">
        <v>84</v>
      </c>
      <c r="D43" s="73">
        <v>0</v>
      </c>
      <c r="E43" s="64" t="s">
        <v>84</v>
      </c>
      <c r="F43" s="68">
        <v>0</v>
      </c>
      <c r="G43" s="69" t="e">
        <f t="shared" si="1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84</v>
      </c>
      <c r="C44" s="77" t="s">
        <v>84</v>
      </c>
      <c r="D44" s="71">
        <v>0</v>
      </c>
      <c r="E44" s="59" t="s">
        <v>84</v>
      </c>
      <c r="F44" s="63">
        <v>0</v>
      </c>
      <c r="G44" s="69" t="e">
        <f t="shared" si="1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84</v>
      </c>
      <c r="C45" s="66" t="s">
        <v>84</v>
      </c>
      <c r="D45" s="73">
        <v>0</v>
      </c>
      <c r="E45" s="64" t="s">
        <v>84</v>
      </c>
      <c r="F45" s="68">
        <v>0</v>
      </c>
      <c r="G45" s="69" t="e">
        <f t="shared" si="1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84</v>
      </c>
      <c r="C46" s="61" t="s">
        <v>84</v>
      </c>
      <c r="D46" s="71">
        <v>0</v>
      </c>
      <c r="E46" s="59" t="s">
        <v>84</v>
      </c>
      <c r="F46" s="63">
        <v>0</v>
      </c>
      <c r="G46" s="69" t="e">
        <f t="shared" si="1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84</v>
      </c>
      <c r="C47" s="66" t="s">
        <v>84</v>
      </c>
      <c r="D47" s="73">
        <v>0</v>
      </c>
      <c r="E47" s="64" t="s">
        <v>84</v>
      </c>
      <c r="F47" s="68">
        <v>0</v>
      </c>
      <c r="G47" s="69" t="e">
        <f t="shared" si="1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84</v>
      </c>
      <c r="C48" s="61" t="s">
        <v>84</v>
      </c>
      <c r="D48" s="71">
        <v>0</v>
      </c>
      <c r="E48" s="59" t="s">
        <v>84</v>
      </c>
      <c r="F48" s="63">
        <v>0</v>
      </c>
      <c r="G48" s="69" t="e">
        <f t="shared" si="1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84</v>
      </c>
      <c r="C49" s="66" t="s">
        <v>84</v>
      </c>
      <c r="D49" s="73">
        <v>0</v>
      </c>
      <c r="E49" s="64" t="s">
        <v>84</v>
      </c>
      <c r="F49" s="68">
        <v>0</v>
      </c>
      <c r="G49" s="69" t="e">
        <f t="shared" si="1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84</v>
      </c>
      <c r="C50" s="61" t="s">
        <v>84</v>
      </c>
      <c r="D50" s="71">
        <v>0</v>
      </c>
      <c r="E50" s="59" t="s">
        <v>84</v>
      </c>
      <c r="F50" s="63">
        <v>0</v>
      </c>
      <c r="G50" s="69" t="e">
        <f t="shared" si="1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84</v>
      </c>
      <c r="B51" s="76" t="s">
        <v>84</v>
      </c>
      <c r="C51" s="66" t="s">
        <v>84</v>
      </c>
      <c r="D51" s="73">
        <v>0</v>
      </c>
      <c r="E51" s="64" t="s">
        <v>84</v>
      </c>
      <c r="F51" s="68">
        <v>0</v>
      </c>
      <c r="G51" s="69" t="e">
        <f t="shared" si="1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84</v>
      </c>
      <c r="C52" s="61" t="s">
        <v>84</v>
      </c>
      <c r="D52" s="71">
        <v>0</v>
      </c>
      <c r="E52" s="59" t="s">
        <v>84</v>
      </c>
      <c r="F52" s="63">
        <v>0</v>
      </c>
      <c r="G52" s="69" t="e">
        <f t="shared" si="1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84</v>
      </c>
      <c r="C53" s="66" t="s">
        <v>84</v>
      </c>
      <c r="D53" s="73">
        <v>0</v>
      </c>
      <c r="E53" s="64" t="s">
        <v>84</v>
      </c>
      <c r="F53" s="68">
        <v>0</v>
      </c>
      <c r="G53" s="69" t="e">
        <f t="shared" si="1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84</v>
      </c>
      <c r="C54" s="61" t="s">
        <v>84</v>
      </c>
      <c r="D54" s="71">
        <v>0</v>
      </c>
      <c r="E54" s="59" t="s">
        <v>84</v>
      </c>
      <c r="F54" s="63">
        <v>0</v>
      </c>
      <c r="G54" s="69" t="e">
        <f t="shared" si="1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84</v>
      </c>
      <c r="C55" s="66" t="s">
        <v>84</v>
      </c>
      <c r="D55" s="73">
        <v>0</v>
      </c>
      <c r="E55" s="64" t="s">
        <v>84</v>
      </c>
      <c r="F55" s="68">
        <v>0</v>
      </c>
      <c r="G55" s="69" t="e">
        <f t="shared" si="1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84</v>
      </c>
      <c r="B56" s="74" t="s">
        <v>84</v>
      </c>
      <c r="C56" s="61" t="s">
        <v>84</v>
      </c>
      <c r="D56" s="71">
        <v>0</v>
      </c>
      <c r="E56" s="59" t="s">
        <v>84</v>
      </c>
      <c r="F56" s="63">
        <v>0</v>
      </c>
      <c r="G56" s="69" t="e">
        <f t="shared" si="1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84</v>
      </c>
      <c r="B57" s="76" t="s">
        <v>84</v>
      </c>
      <c r="C57" s="66" t="s">
        <v>84</v>
      </c>
      <c r="D57" s="73">
        <v>0</v>
      </c>
      <c r="E57" s="64" t="s">
        <v>84</v>
      </c>
      <c r="F57" s="68">
        <v>0</v>
      </c>
      <c r="G57" s="69" t="e">
        <f t="shared" si="1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84</v>
      </c>
      <c r="B58" s="74" t="s">
        <v>84</v>
      </c>
      <c r="C58" s="61" t="s">
        <v>84</v>
      </c>
      <c r="D58" s="71">
        <v>0</v>
      </c>
      <c r="E58" s="59" t="s">
        <v>84</v>
      </c>
      <c r="F58" s="63">
        <v>0</v>
      </c>
      <c r="G58" s="69" t="e">
        <f t="shared" si="1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84</v>
      </c>
      <c r="C59" s="66" t="s">
        <v>84</v>
      </c>
      <c r="D59" s="78">
        <v>0</v>
      </c>
      <c r="E59" s="64" t="s">
        <v>84</v>
      </c>
      <c r="F59" s="79">
        <v>0</v>
      </c>
      <c r="G59" s="69" t="e">
        <f t="shared" si="1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84</v>
      </c>
      <c r="B60" s="60" t="s">
        <v>84</v>
      </c>
      <c r="C60" s="61" t="s">
        <v>84</v>
      </c>
      <c r="D60" s="62">
        <v>0</v>
      </c>
      <c r="E60" s="59" t="s">
        <v>84</v>
      </c>
      <c r="F60" s="63">
        <v>0</v>
      </c>
      <c r="G60" s="69" t="e">
        <f t="shared" si="1"/>
        <v>#REF!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81" t="s">
        <v>84</v>
      </c>
      <c r="B61" s="82" t="s">
        <v>84</v>
      </c>
      <c r="C61" s="66" t="s">
        <v>84</v>
      </c>
      <c r="D61" s="83">
        <v>0</v>
      </c>
      <c r="E61" s="64" t="s">
        <v>84</v>
      </c>
      <c r="F61" s="68">
        <v>0</v>
      </c>
      <c r="G61" s="69" t="e">
        <f t="shared" si="1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84</v>
      </c>
      <c r="B62" s="60" t="s">
        <v>84</v>
      </c>
      <c r="C62" s="61" t="s">
        <v>84</v>
      </c>
      <c r="D62" s="62">
        <v>0</v>
      </c>
      <c r="E62" s="59" t="s">
        <v>84</v>
      </c>
      <c r="F62" s="63">
        <v>0</v>
      </c>
      <c r="G62" s="69" t="e">
        <f t="shared" si="1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84</v>
      </c>
      <c r="B63" s="82" t="s">
        <v>84</v>
      </c>
      <c r="C63" s="66" t="s">
        <v>84</v>
      </c>
      <c r="D63" s="83">
        <v>0</v>
      </c>
      <c r="E63" s="64" t="s">
        <v>84</v>
      </c>
      <c r="F63" s="68">
        <v>0</v>
      </c>
      <c r="G63" s="69" t="e">
        <f t="shared" si="1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84</v>
      </c>
      <c r="B64" s="60" t="s">
        <v>84</v>
      </c>
      <c r="C64" s="61" t="s">
        <v>84</v>
      </c>
      <c r="D64" s="62">
        <v>0</v>
      </c>
      <c r="E64" s="59" t="s">
        <v>84</v>
      </c>
      <c r="F64" s="63">
        <v>0</v>
      </c>
      <c r="G64" s="69" t="e">
        <f t="shared" si="1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84</v>
      </c>
      <c r="C65" s="66" t="s">
        <v>84</v>
      </c>
      <c r="D65" s="67">
        <v>0</v>
      </c>
      <c r="E65" s="64" t="s">
        <v>84</v>
      </c>
      <c r="F65" s="68">
        <v>0</v>
      </c>
      <c r="G65" s="69" t="e">
        <f t="shared" si="1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84</v>
      </c>
      <c r="C66" s="61" t="s">
        <v>84</v>
      </c>
      <c r="D66" s="71">
        <v>0</v>
      </c>
      <c r="E66" s="59" t="s">
        <v>84</v>
      </c>
      <c r="F66" s="72">
        <v>0</v>
      </c>
      <c r="G66" s="69" t="e">
        <f t="shared" si="1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84</v>
      </c>
      <c r="C67" s="66" t="s">
        <v>84</v>
      </c>
      <c r="D67" s="73">
        <v>0</v>
      </c>
      <c r="E67" s="64" t="s">
        <v>84</v>
      </c>
      <c r="F67" s="68">
        <v>0</v>
      </c>
      <c r="G67" s="69" t="e">
        <f t="shared" si="1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84</v>
      </c>
      <c r="C68" s="61" t="s">
        <v>84</v>
      </c>
      <c r="D68" s="71">
        <v>0</v>
      </c>
      <c r="E68" s="59" t="s">
        <v>84</v>
      </c>
      <c r="F68" s="63">
        <v>0</v>
      </c>
      <c r="G68" s="69" t="e">
        <f t="shared" si="1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84</v>
      </c>
      <c r="C69" s="66" t="s">
        <v>84</v>
      </c>
      <c r="D69" s="73">
        <v>0</v>
      </c>
      <c r="E69" s="64" t="s">
        <v>84</v>
      </c>
      <c r="F69" s="68">
        <v>0</v>
      </c>
      <c r="G69" s="69" t="e">
        <f t="shared" si="1"/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84</v>
      </c>
      <c r="C70" s="61" t="s">
        <v>84</v>
      </c>
      <c r="D70" s="71">
        <v>0</v>
      </c>
      <c r="E70" s="59" t="s">
        <v>84</v>
      </c>
      <c r="F70" s="63">
        <v>0</v>
      </c>
      <c r="G70" s="6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84</v>
      </c>
      <c r="C71" s="66" t="s">
        <v>84</v>
      </c>
      <c r="D71" s="73">
        <v>0</v>
      </c>
      <c r="E71" s="64" t="s">
        <v>84</v>
      </c>
      <c r="F71" s="68">
        <v>0</v>
      </c>
      <c r="G71" s="6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84</v>
      </c>
      <c r="C72" s="61" t="s">
        <v>84</v>
      </c>
      <c r="D72" s="71">
        <v>0</v>
      </c>
      <c r="E72" s="59" t="s">
        <v>84</v>
      </c>
      <c r="F72" s="63">
        <v>0</v>
      </c>
      <c r="G72" s="6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84</v>
      </c>
      <c r="C73" s="66" t="s">
        <v>84</v>
      </c>
      <c r="D73" s="73">
        <v>0</v>
      </c>
      <c r="E73" s="64" t="s">
        <v>84</v>
      </c>
      <c r="F73" s="68">
        <v>0</v>
      </c>
      <c r="G73" s="6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84</v>
      </c>
      <c r="B74" s="74" t="s">
        <v>84</v>
      </c>
      <c r="C74" s="61" t="s">
        <v>84</v>
      </c>
      <c r="D74" s="71">
        <v>0</v>
      </c>
      <c r="E74" s="59" t="s">
        <v>84</v>
      </c>
      <c r="F74" s="63">
        <v>0</v>
      </c>
      <c r="G74" s="6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84</v>
      </c>
      <c r="B75" s="76" t="s">
        <v>84</v>
      </c>
      <c r="C75" s="66" t="s">
        <v>84</v>
      </c>
      <c r="D75" s="73">
        <v>0</v>
      </c>
      <c r="E75" s="64" t="s">
        <v>84</v>
      </c>
      <c r="F75" s="68">
        <v>0</v>
      </c>
      <c r="G75" s="6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84</v>
      </c>
      <c r="B76" s="74" t="s">
        <v>84</v>
      </c>
      <c r="C76" s="61" t="s">
        <v>84</v>
      </c>
      <c r="D76" s="71">
        <v>0</v>
      </c>
      <c r="E76" s="59" t="s">
        <v>84</v>
      </c>
      <c r="F76" s="63">
        <v>0</v>
      </c>
      <c r="G76" s="6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84</v>
      </c>
      <c r="C77" s="66" t="s">
        <v>84</v>
      </c>
      <c r="D77" s="73">
        <v>0</v>
      </c>
      <c r="E77" s="64" t="s">
        <v>84</v>
      </c>
      <c r="F77" s="68">
        <v>0</v>
      </c>
      <c r="G77" s="6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84</v>
      </c>
      <c r="C78" s="61" t="s">
        <v>84</v>
      </c>
      <c r="D78" s="71">
        <v>0</v>
      </c>
      <c r="E78" s="59" t="s">
        <v>84</v>
      </c>
      <c r="F78" s="63">
        <v>0</v>
      </c>
      <c r="G78" s="6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84</v>
      </c>
      <c r="C79" s="66" t="s">
        <v>84</v>
      </c>
      <c r="D79" s="73">
        <v>0</v>
      </c>
      <c r="E79" s="64" t="s">
        <v>84</v>
      </c>
      <c r="F79" s="68">
        <v>0</v>
      </c>
      <c r="G79" s="6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84</v>
      </c>
      <c r="C80" s="61" t="s">
        <v>84</v>
      </c>
      <c r="D80" s="71">
        <v>0</v>
      </c>
      <c r="E80" s="59" t="s">
        <v>84</v>
      </c>
      <c r="F80" s="63">
        <v>0</v>
      </c>
      <c r="G80" s="6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84</v>
      </c>
      <c r="C81" s="66" t="s">
        <v>84</v>
      </c>
      <c r="D81" s="73">
        <v>0</v>
      </c>
      <c r="E81" s="64" t="s">
        <v>84</v>
      </c>
      <c r="F81" s="68">
        <v>0</v>
      </c>
      <c r="G81" s="6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84</v>
      </c>
      <c r="C82" s="61" t="s">
        <v>84</v>
      </c>
      <c r="D82" s="71">
        <v>0</v>
      </c>
      <c r="E82" s="59" t="s">
        <v>84</v>
      </c>
      <c r="F82" s="63">
        <v>0</v>
      </c>
      <c r="G82" s="6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84</v>
      </c>
      <c r="C83" s="66" t="s">
        <v>84</v>
      </c>
      <c r="D83" s="73">
        <v>0</v>
      </c>
      <c r="E83" s="64" t="s">
        <v>84</v>
      </c>
      <c r="F83" s="68">
        <v>0</v>
      </c>
      <c r="G83" s="6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84</v>
      </c>
      <c r="B84" s="60" t="s">
        <v>84</v>
      </c>
      <c r="C84" s="61" t="s">
        <v>84</v>
      </c>
      <c r="D84" s="62">
        <v>0</v>
      </c>
      <c r="E84" s="59" t="s">
        <v>84</v>
      </c>
      <c r="F84" s="63">
        <v>0</v>
      </c>
      <c r="G84" s="6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84</v>
      </c>
      <c r="B85" s="82" t="s">
        <v>84</v>
      </c>
      <c r="C85" s="66" t="s">
        <v>84</v>
      </c>
      <c r="D85" s="83">
        <v>0</v>
      </c>
      <c r="E85" s="64" t="s">
        <v>84</v>
      </c>
      <c r="F85" s="68">
        <v>0</v>
      </c>
      <c r="G85" s="6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84</v>
      </c>
      <c r="B86" s="60" t="s">
        <v>84</v>
      </c>
      <c r="C86" s="61" t="s">
        <v>84</v>
      </c>
      <c r="D86" s="62">
        <v>0</v>
      </c>
      <c r="E86" s="59" t="s">
        <v>84</v>
      </c>
      <c r="F86" s="63">
        <v>0</v>
      </c>
      <c r="G86" s="6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84</v>
      </c>
      <c r="C87" s="66" t="s">
        <v>84</v>
      </c>
      <c r="D87" s="83">
        <v>0</v>
      </c>
      <c r="E87" s="64" t="s">
        <v>84</v>
      </c>
      <c r="F87" s="68">
        <v>0</v>
      </c>
      <c r="G87" s="6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84</v>
      </c>
      <c r="C88" s="61" t="s">
        <v>84</v>
      </c>
      <c r="D88" s="62">
        <v>0</v>
      </c>
      <c r="E88" s="59" t="s">
        <v>84</v>
      </c>
      <c r="F88" s="63">
        <v>0</v>
      </c>
      <c r="G88" s="6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84</v>
      </c>
      <c r="C89" s="66" t="s">
        <v>84</v>
      </c>
      <c r="D89" s="67">
        <v>0</v>
      </c>
      <c r="E89" s="64" t="s">
        <v>84</v>
      </c>
      <c r="F89" s="68">
        <v>0</v>
      </c>
      <c r="G89" s="6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84</v>
      </c>
      <c r="C90" s="61" t="s">
        <v>84</v>
      </c>
      <c r="D90" s="71">
        <v>0</v>
      </c>
      <c r="E90" s="59" t="s">
        <v>84</v>
      </c>
      <c r="F90" s="72">
        <v>0</v>
      </c>
      <c r="G90" s="6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84</v>
      </c>
      <c r="C91" s="66" t="s">
        <v>84</v>
      </c>
      <c r="D91" s="73">
        <v>0</v>
      </c>
      <c r="E91" s="64" t="s">
        <v>84</v>
      </c>
      <c r="F91" s="68">
        <v>0</v>
      </c>
      <c r="G91" s="6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84</v>
      </c>
      <c r="C92" s="61" t="s">
        <v>84</v>
      </c>
      <c r="D92" s="71">
        <v>0</v>
      </c>
      <c r="E92" s="59" t="s">
        <v>84</v>
      </c>
      <c r="F92" s="63">
        <v>0</v>
      </c>
      <c r="G92" s="6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84</v>
      </c>
      <c r="C93" s="66" t="s">
        <v>84</v>
      </c>
      <c r="D93" s="73">
        <v>0</v>
      </c>
      <c r="E93" s="64" t="s">
        <v>84</v>
      </c>
      <c r="F93" s="68">
        <v>0</v>
      </c>
      <c r="G93" s="6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84</v>
      </c>
      <c r="C94" s="61" t="s">
        <v>84</v>
      </c>
      <c r="D94" s="71">
        <v>0</v>
      </c>
      <c r="E94" s="59" t="s">
        <v>84</v>
      </c>
      <c r="F94" s="63">
        <v>0</v>
      </c>
      <c r="G94" s="6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84</v>
      </c>
      <c r="C95" s="66" t="s">
        <v>84</v>
      </c>
      <c r="D95" s="73">
        <v>0</v>
      </c>
      <c r="E95" s="64" t="s">
        <v>84</v>
      </c>
      <c r="F95" s="68">
        <v>0</v>
      </c>
      <c r="G95" s="6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84</v>
      </c>
      <c r="C96" s="61" t="s">
        <v>84</v>
      </c>
      <c r="D96" s="71">
        <v>0</v>
      </c>
      <c r="E96" s="59" t="s">
        <v>84</v>
      </c>
      <c r="F96" s="63">
        <v>0</v>
      </c>
      <c r="G96" s="6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84</v>
      </c>
      <c r="B97" s="76" t="s">
        <v>84</v>
      </c>
      <c r="C97" s="66" t="s">
        <v>84</v>
      </c>
      <c r="D97" s="73">
        <v>0</v>
      </c>
      <c r="E97" s="64" t="s">
        <v>84</v>
      </c>
      <c r="F97" s="68">
        <v>0</v>
      </c>
      <c r="G97" s="6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84</v>
      </c>
      <c r="C98" s="61" t="s">
        <v>84</v>
      </c>
      <c r="D98" s="71">
        <v>0</v>
      </c>
      <c r="E98" s="59" t="s">
        <v>84</v>
      </c>
      <c r="F98" s="63">
        <v>0</v>
      </c>
      <c r="G98" s="6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84</v>
      </c>
      <c r="C99" s="66" t="s">
        <v>84</v>
      </c>
      <c r="D99" s="73">
        <v>0</v>
      </c>
      <c r="E99" s="64" t="s">
        <v>84</v>
      </c>
      <c r="F99" s="68">
        <v>0</v>
      </c>
      <c r="G99" s="6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84</v>
      </c>
      <c r="C100" s="61" t="s">
        <v>84</v>
      </c>
      <c r="D100" s="71">
        <v>0</v>
      </c>
      <c r="E100" s="59" t="s">
        <v>84</v>
      </c>
      <c r="F100" s="63">
        <v>0</v>
      </c>
      <c r="G100" s="6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84</v>
      </c>
      <c r="C101" s="66" t="s">
        <v>84</v>
      </c>
      <c r="D101" s="73">
        <v>0</v>
      </c>
      <c r="E101" s="64" t="s">
        <v>84</v>
      </c>
      <c r="F101" s="68">
        <v>0</v>
      </c>
      <c r="G101" s="69" t="e">
        <f t="shared" ref="G101:G140" si="2">IF(AND(ISBLANK(E101),ISBLANK(F101)),"",G100-D101+F101)</f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84</v>
      </c>
      <c r="C102" s="61" t="s">
        <v>84</v>
      </c>
      <c r="D102" s="71">
        <v>0</v>
      </c>
      <c r="E102" s="59" t="s">
        <v>84</v>
      </c>
      <c r="F102" s="63">
        <v>0</v>
      </c>
      <c r="G102" s="69" t="e">
        <f t="shared" si="2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84</v>
      </c>
      <c r="C103" s="66" t="s">
        <v>84</v>
      </c>
      <c r="D103" s="73">
        <v>0</v>
      </c>
      <c r="E103" s="64" t="s">
        <v>84</v>
      </c>
      <c r="F103" s="68">
        <v>0</v>
      </c>
      <c r="G103" s="69" t="e">
        <f t="shared" si="2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84</v>
      </c>
      <c r="C104" s="61" t="s">
        <v>84</v>
      </c>
      <c r="D104" s="71">
        <v>0</v>
      </c>
      <c r="E104" s="59" t="s">
        <v>84</v>
      </c>
      <c r="F104" s="63">
        <v>0</v>
      </c>
      <c r="G104" s="69" t="e">
        <f t="shared" si="2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84</v>
      </c>
      <c r="C105" s="66" t="s">
        <v>84</v>
      </c>
      <c r="D105" s="73">
        <v>0</v>
      </c>
      <c r="E105" s="64" t="s">
        <v>84</v>
      </c>
      <c r="F105" s="68">
        <v>0</v>
      </c>
      <c r="G105" s="69" t="e">
        <f t="shared" si="2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84</v>
      </c>
      <c r="C106" s="61" t="s">
        <v>84</v>
      </c>
      <c r="D106" s="71">
        <v>0</v>
      </c>
      <c r="E106" s="59" t="s">
        <v>84</v>
      </c>
      <c r="F106" s="63">
        <v>0</v>
      </c>
      <c r="G106" s="69" t="e">
        <f t="shared" si="2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84</v>
      </c>
      <c r="C107" s="66" t="s">
        <v>84</v>
      </c>
      <c r="D107" s="73">
        <v>0</v>
      </c>
      <c r="E107" s="64" t="s">
        <v>84</v>
      </c>
      <c r="F107" s="68">
        <v>0</v>
      </c>
      <c r="G107" s="69" t="e">
        <f t="shared" si="2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84</v>
      </c>
      <c r="C108" s="61" t="s">
        <v>84</v>
      </c>
      <c r="D108" s="71">
        <v>0</v>
      </c>
      <c r="E108" s="59" t="s">
        <v>84</v>
      </c>
      <c r="F108" s="63">
        <v>0</v>
      </c>
      <c r="G108" s="69" t="e">
        <f t="shared" si="2"/>
        <v>#REF!</v>
      </c>
      <c r="H108" s="146"/>
    </row>
    <row r="109" spans="1:13">
      <c r="A109" s="64"/>
      <c r="B109" s="76" t="s">
        <v>84</v>
      </c>
      <c r="C109" s="66" t="s">
        <v>84</v>
      </c>
      <c r="D109" s="73">
        <v>0</v>
      </c>
      <c r="E109" s="64" t="s">
        <v>84</v>
      </c>
      <c r="F109" s="68">
        <v>0</v>
      </c>
      <c r="G109" s="69" t="e">
        <f t="shared" si="2"/>
        <v>#REF!</v>
      </c>
      <c r="H109" s="146"/>
    </row>
    <row r="110" spans="1:13">
      <c r="A110" s="59"/>
      <c r="B110" s="74" t="s">
        <v>84</v>
      </c>
      <c r="C110" s="61" t="s">
        <v>84</v>
      </c>
      <c r="D110" s="71">
        <v>0</v>
      </c>
      <c r="E110" s="59" t="s">
        <v>84</v>
      </c>
      <c r="F110" s="63">
        <v>0</v>
      </c>
      <c r="G110" s="69" t="e">
        <f t="shared" si="2"/>
        <v>#REF!</v>
      </c>
      <c r="H110" s="146"/>
    </row>
    <row r="111" spans="1:13">
      <c r="A111" s="64"/>
      <c r="B111" s="76" t="s">
        <v>84</v>
      </c>
      <c r="C111" s="66" t="s">
        <v>84</v>
      </c>
      <c r="D111" s="78">
        <v>0</v>
      </c>
      <c r="E111" s="64" t="s">
        <v>84</v>
      </c>
      <c r="F111" s="79">
        <v>0</v>
      </c>
      <c r="G111" s="69" t="e">
        <f t="shared" si="2"/>
        <v>#REF!</v>
      </c>
      <c r="H111" s="146"/>
    </row>
    <row r="112" spans="1:13">
      <c r="A112" s="80" t="s">
        <v>84</v>
      </c>
      <c r="B112" s="60" t="s">
        <v>84</v>
      </c>
      <c r="C112" s="61" t="s">
        <v>84</v>
      </c>
      <c r="D112" s="62">
        <v>0</v>
      </c>
      <c r="E112" s="59" t="s">
        <v>84</v>
      </c>
      <c r="F112" s="63">
        <v>0</v>
      </c>
      <c r="G112" s="69" t="e">
        <f t="shared" si="2"/>
        <v>#REF!</v>
      </c>
      <c r="H112" s="146"/>
    </row>
    <row r="113" spans="1:8">
      <c r="A113" s="81" t="s">
        <v>84</v>
      </c>
      <c r="B113" s="82" t="s">
        <v>84</v>
      </c>
      <c r="C113" s="66" t="s">
        <v>84</v>
      </c>
      <c r="D113" s="83">
        <v>0</v>
      </c>
      <c r="E113" s="64" t="s">
        <v>84</v>
      </c>
      <c r="F113" s="68">
        <v>0</v>
      </c>
      <c r="G113" s="69" t="e">
        <f t="shared" si="2"/>
        <v>#REF!</v>
      </c>
      <c r="H113" s="146"/>
    </row>
    <row r="114" spans="1:8">
      <c r="A114" s="59" t="s">
        <v>84</v>
      </c>
      <c r="B114" s="60" t="s">
        <v>84</v>
      </c>
      <c r="C114" s="61" t="s">
        <v>84</v>
      </c>
      <c r="D114" s="62">
        <v>0</v>
      </c>
      <c r="E114" s="59" t="s">
        <v>84</v>
      </c>
      <c r="F114" s="63">
        <v>0</v>
      </c>
      <c r="G114" s="69" t="e">
        <f t="shared" si="2"/>
        <v>#REF!</v>
      </c>
      <c r="H114" s="146"/>
    </row>
    <row r="115" spans="1:8">
      <c r="A115" s="27"/>
      <c r="B115" s="82" t="s">
        <v>84</v>
      </c>
      <c r="C115" s="66" t="s">
        <v>84</v>
      </c>
      <c r="D115" s="83">
        <v>0</v>
      </c>
      <c r="E115" s="64" t="s">
        <v>84</v>
      </c>
      <c r="F115" s="68">
        <v>0</v>
      </c>
      <c r="G115" s="69" t="e">
        <f t="shared" si="2"/>
        <v>#REF!</v>
      </c>
      <c r="H115" s="146"/>
    </row>
    <row r="116" spans="1:8">
      <c r="A116" s="59"/>
      <c r="B116" s="60" t="s">
        <v>84</v>
      </c>
      <c r="C116" s="61" t="s">
        <v>84</v>
      </c>
      <c r="D116" s="62">
        <v>0</v>
      </c>
      <c r="E116" s="59" t="s">
        <v>84</v>
      </c>
      <c r="F116" s="63">
        <v>0</v>
      </c>
      <c r="G116" s="69" t="e">
        <f t="shared" si="2"/>
        <v>#REF!</v>
      </c>
      <c r="H116" s="146"/>
    </row>
    <row r="117" spans="1:8">
      <c r="A117" s="64"/>
      <c r="B117" s="65" t="s">
        <v>84</v>
      </c>
      <c r="C117" s="66" t="s">
        <v>84</v>
      </c>
      <c r="D117" s="67">
        <v>0</v>
      </c>
      <c r="E117" s="64" t="s">
        <v>84</v>
      </c>
      <c r="F117" s="68">
        <v>0</v>
      </c>
      <c r="G117" s="69" t="e">
        <f t="shared" si="2"/>
        <v>#REF!</v>
      </c>
      <c r="H117" s="146"/>
    </row>
    <row r="118" spans="1:8">
      <c r="A118" s="59"/>
      <c r="B118" s="60" t="s">
        <v>84</v>
      </c>
      <c r="C118" s="61" t="s">
        <v>84</v>
      </c>
      <c r="D118" s="71">
        <v>0</v>
      </c>
      <c r="E118" s="59" t="s">
        <v>84</v>
      </c>
      <c r="F118" s="72">
        <v>0</v>
      </c>
      <c r="G118" s="69" t="e">
        <f t="shared" si="2"/>
        <v>#REF!</v>
      </c>
      <c r="H118" s="146"/>
    </row>
    <row r="119" spans="1:8">
      <c r="A119" s="64"/>
      <c r="B119" s="65" t="s">
        <v>84</v>
      </c>
      <c r="C119" s="66" t="s">
        <v>84</v>
      </c>
      <c r="D119" s="73">
        <v>0</v>
      </c>
      <c r="E119" s="64" t="s">
        <v>84</v>
      </c>
      <c r="F119" s="68">
        <v>0</v>
      </c>
      <c r="G119" s="69" t="e">
        <f t="shared" si="2"/>
        <v>#REF!</v>
      </c>
      <c r="H119" s="146"/>
    </row>
    <row r="120" spans="1:8">
      <c r="A120" s="59"/>
      <c r="B120" s="60" t="s">
        <v>84</v>
      </c>
      <c r="C120" s="61" t="s">
        <v>84</v>
      </c>
      <c r="D120" s="71">
        <v>0</v>
      </c>
      <c r="E120" s="59" t="s">
        <v>84</v>
      </c>
      <c r="F120" s="63">
        <v>0</v>
      </c>
      <c r="G120" s="69" t="e">
        <f t="shared" si="2"/>
        <v>#REF!</v>
      </c>
      <c r="H120" s="146"/>
    </row>
    <row r="121" spans="1:8">
      <c r="A121" s="64"/>
      <c r="B121" s="65" t="s">
        <v>84</v>
      </c>
      <c r="C121" s="66" t="s">
        <v>84</v>
      </c>
      <c r="D121" s="73">
        <v>0</v>
      </c>
      <c r="E121" s="64" t="s">
        <v>84</v>
      </c>
      <c r="F121" s="68">
        <v>0</v>
      </c>
      <c r="G121" s="69" t="e">
        <f t="shared" si="2"/>
        <v>#REF!</v>
      </c>
      <c r="H121" s="146"/>
    </row>
    <row r="122" spans="1:8">
      <c r="A122" s="59"/>
      <c r="B122" s="74" t="s">
        <v>84</v>
      </c>
      <c r="C122" s="61" t="s">
        <v>84</v>
      </c>
      <c r="D122" s="71">
        <v>0</v>
      </c>
      <c r="E122" s="59" t="s">
        <v>84</v>
      </c>
      <c r="F122" s="63">
        <v>0</v>
      </c>
      <c r="G122" s="69" t="e">
        <f t="shared" si="2"/>
        <v>#REF!</v>
      </c>
      <c r="H122" s="146"/>
    </row>
    <row r="123" spans="1:8">
      <c r="A123" s="64"/>
      <c r="B123" s="76" t="s">
        <v>84</v>
      </c>
      <c r="C123" s="66" t="s">
        <v>84</v>
      </c>
      <c r="D123" s="73">
        <v>0</v>
      </c>
      <c r="E123" s="64" t="s">
        <v>84</v>
      </c>
      <c r="F123" s="68">
        <v>0</v>
      </c>
      <c r="G123" s="69" t="e">
        <f t="shared" si="2"/>
        <v>#REF!</v>
      </c>
      <c r="H123" s="146"/>
    </row>
    <row r="124" spans="1:8">
      <c r="A124" s="59"/>
      <c r="B124" s="74" t="s">
        <v>84</v>
      </c>
      <c r="C124" s="61" t="s">
        <v>84</v>
      </c>
      <c r="D124" s="71">
        <v>0</v>
      </c>
      <c r="E124" s="59" t="s">
        <v>84</v>
      </c>
      <c r="F124" s="63">
        <v>0</v>
      </c>
      <c r="G124" s="69" t="e">
        <f t="shared" si="2"/>
        <v>#REF!</v>
      </c>
      <c r="H124" s="146"/>
    </row>
    <row r="125" spans="1:8">
      <c r="A125" s="64" t="s">
        <v>84</v>
      </c>
      <c r="B125" s="76" t="s">
        <v>84</v>
      </c>
      <c r="C125" s="66" t="s">
        <v>84</v>
      </c>
      <c r="D125" s="73">
        <v>0</v>
      </c>
      <c r="E125" s="64" t="s">
        <v>84</v>
      </c>
      <c r="F125" s="68">
        <v>0</v>
      </c>
      <c r="G125" s="69" t="e">
        <f t="shared" si="2"/>
        <v>#REF!</v>
      </c>
      <c r="H125" s="146"/>
    </row>
    <row r="126" spans="1:8">
      <c r="A126" s="59" t="s">
        <v>84</v>
      </c>
      <c r="B126" s="74" t="s">
        <v>84</v>
      </c>
      <c r="C126" s="61" t="s">
        <v>84</v>
      </c>
      <c r="D126" s="71">
        <v>0</v>
      </c>
      <c r="E126" s="59" t="s">
        <v>84</v>
      </c>
      <c r="F126" s="63">
        <v>0</v>
      </c>
      <c r="G126" s="69" t="e">
        <f t="shared" si="2"/>
        <v>#REF!</v>
      </c>
      <c r="H126" s="146"/>
    </row>
    <row r="127" spans="1:8">
      <c r="A127" s="64"/>
      <c r="B127" s="76" t="s">
        <v>84</v>
      </c>
      <c r="C127" s="66" t="s">
        <v>84</v>
      </c>
      <c r="D127" s="73">
        <v>0</v>
      </c>
      <c r="E127" s="64" t="s">
        <v>84</v>
      </c>
      <c r="F127" s="68">
        <v>0</v>
      </c>
      <c r="G127" s="69" t="e">
        <f t="shared" si="2"/>
        <v>#REF!</v>
      </c>
      <c r="H127" s="146"/>
    </row>
    <row r="128" spans="1:8">
      <c r="A128" s="59"/>
      <c r="B128" s="74" t="s">
        <v>84</v>
      </c>
      <c r="C128" s="61" t="s">
        <v>84</v>
      </c>
      <c r="D128" s="71">
        <v>0</v>
      </c>
      <c r="E128" s="59" t="s">
        <v>84</v>
      </c>
      <c r="F128" s="63">
        <v>0</v>
      </c>
      <c r="G128" s="69" t="e">
        <f t="shared" si="2"/>
        <v>#REF!</v>
      </c>
      <c r="H128" s="146"/>
    </row>
    <row r="129" spans="1:20">
      <c r="A129" s="64"/>
      <c r="B129" s="76" t="s">
        <v>84</v>
      </c>
      <c r="C129" s="66" t="s">
        <v>84</v>
      </c>
      <c r="D129" s="73">
        <v>0</v>
      </c>
      <c r="E129" s="64" t="s">
        <v>84</v>
      </c>
      <c r="F129" s="68">
        <v>0</v>
      </c>
      <c r="G129" s="69" t="e">
        <f t="shared" si="2"/>
        <v>#REF!</v>
      </c>
      <c r="H129" s="146"/>
    </row>
    <row r="130" spans="1:20">
      <c r="A130" s="59"/>
      <c r="B130" s="74" t="s">
        <v>84</v>
      </c>
      <c r="C130" s="61" t="s">
        <v>84</v>
      </c>
      <c r="D130" s="71">
        <v>0</v>
      </c>
      <c r="E130" s="59" t="s">
        <v>84</v>
      </c>
      <c r="F130" s="63">
        <v>0</v>
      </c>
      <c r="G130" s="69" t="e">
        <f t="shared" si="2"/>
        <v>#REF!</v>
      </c>
      <c r="H130" s="146"/>
    </row>
    <row r="131" spans="1:20">
      <c r="A131" s="64"/>
      <c r="B131" s="76" t="s">
        <v>84</v>
      </c>
      <c r="C131" s="66" t="s">
        <v>84</v>
      </c>
      <c r="D131" s="73">
        <v>0</v>
      </c>
      <c r="E131" s="64" t="s">
        <v>84</v>
      </c>
      <c r="F131" s="68">
        <v>0</v>
      </c>
      <c r="G131" s="69" t="e">
        <f t="shared" si="2"/>
        <v>#REF!</v>
      </c>
      <c r="H131" s="146"/>
    </row>
    <row r="132" spans="1:20">
      <c r="A132" s="59"/>
      <c r="B132" s="74" t="s">
        <v>84</v>
      </c>
      <c r="C132" s="61" t="s">
        <v>84</v>
      </c>
      <c r="D132" s="71">
        <v>0</v>
      </c>
      <c r="E132" s="59" t="s">
        <v>84</v>
      </c>
      <c r="F132" s="63">
        <v>0</v>
      </c>
      <c r="G132" s="69" t="e">
        <f t="shared" si="2"/>
        <v>#REF!</v>
      </c>
      <c r="H132" s="146"/>
    </row>
    <row r="133" spans="1:20">
      <c r="A133" s="64"/>
      <c r="B133" s="76" t="s">
        <v>84</v>
      </c>
      <c r="C133" s="66" t="s">
        <v>84</v>
      </c>
      <c r="D133" s="73">
        <v>0</v>
      </c>
      <c r="E133" s="64" t="s">
        <v>84</v>
      </c>
      <c r="F133" s="68">
        <v>0</v>
      </c>
      <c r="G133" s="69" t="e">
        <f t="shared" si="2"/>
        <v>#REF!</v>
      </c>
      <c r="H133" s="146"/>
    </row>
    <row r="134" spans="1:20">
      <c r="A134" s="59" t="s">
        <v>84</v>
      </c>
      <c r="B134" s="74" t="s">
        <v>84</v>
      </c>
      <c r="C134" s="61" t="s">
        <v>84</v>
      </c>
      <c r="D134" s="71">
        <v>0</v>
      </c>
      <c r="E134" s="59" t="s">
        <v>84</v>
      </c>
      <c r="F134" s="63">
        <v>0</v>
      </c>
      <c r="G134" s="69" t="e">
        <f t="shared" si="2"/>
        <v>#REF!</v>
      </c>
      <c r="H134" s="146"/>
    </row>
    <row r="135" spans="1:20">
      <c r="A135" s="64"/>
      <c r="B135" s="76" t="s">
        <v>84</v>
      </c>
      <c r="C135" s="66" t="s">
        <v>84</v>
      </c>
      <c r="D135" s="73">
        <v>0</v>
      </c>
      <c r="E135" s="64" t="s">
        <v>84</v>
      </c>
      <c r="F135" s="68">
        <v>0</v>
      </c>
      <c r="G135" s="69" t="e">
        <f t="shared" si="2"/>
        <v>#REF!</v>
      </c>
      <c r="H135" s="146"/>
    </row>
    <row r="136" spans="1:20">
      <c r="A136" s="59"/>
      <c r="B136" s="74" t="s">
        <v>84</v>
      </c>
      <c r="C136" s="61" t="s">
        <v>84</v>
      </c>
      <c r="D136" s="71">
        <v>0</v>
      </c>
      <c r="E136" s="59" t="s">
        <v>84</v>
      </c>
      <c r="F136" s="63">
        <v>0</v>
      </c>
      <c r="G136" s="69" t="e">
        <f t="shared" si="2"/>
        <v>#REF!</v>
      </c>
      <c r="H136" s="146"/>
    </row>
    <row r="137" spans="1:20">
      <c r="A137" s="64"/>
      <c r="B137" s="76" t="s">
        <v>84</v>
      </c>
      <c r="C137" s="66" t="s">
        <v>84</v>
      </c>
      <c r="D137" s="73">
        <v>0</v>
      </c>
      <c r="E137" s="64" t="s">
        <v>84</v>
      </c>
      <c r="F137" s="68">
        <v>0</v>
      </c>
      <c r="G137" s="69" t="e">
        <f t="shared" si="2"/>
        <v>#REF!</v>
      </c>
      <c r="H137" s="146"/>
    </row>
    <row r="138" spans="1:20">
      <c r="A138" s="59"/>
      <c r="B138" s="74" t="s">
        <v>84</v>
      </c>
      <c r="C138" s="61" t="s">
        <v>84</v>
      </c>
      <c r="D138" s="71">
        <v>0</v>
      </c>
      <c r="E138" s="59" t="s">
        <v>84</v>
      </c>
      <c r="F138" s="63">
        <v>0</v>
      </c>
      <c r="G138" s="69" t="e">
        <f t="shared" si="2"/>
        <v>#REF!</v>
      </c>
      <c r="H138" s="146"/>
    </row>
    <row r="139" spans="1:20">
      <c r="A139" s="64"/>
      <c r="B139" s="76" t="s">
        <v>84</v>
      </c>
      <c r="C139" s="66" t="s">
        <v>84</v>
      </c>
      <c r="D139" s="73">
        <v>0</v>
      </c>
      <c r="E139" s="64" t="s">
        <v>84</v>
      </c>
      <c r="F139" s="68">
        <v>0</v>
      </c>
      <c r="G139" s="69" t="e">
        <f t="shared" si="2"/>
        <v>#REF!</v>
      </c>
      <c r="H139" s="146"/>
    </row>
    <row r="140" spans="1:20">
      <c r="A140" s="59"/>
      <c r="B140" s="74" t="s">
        <v>84</v>
      </c>
      <c r="C140" s="61" t="s">
        <v>84</v>
      </c>
      <c r="D140" s="90">
        <v>0</v>
      </c>
      <c r="E140" s="59" t="s">
        <v>84</v>
      </c>
      <c r="F140" s="141">
        <v>0</v>
      </c>
      <c r="G140" s="69" t="e">
        <f t="shared" si="2"/>
        <v>#REF!</v>
      </c>
      <c r="H140" s="146"/>
    </row>
    <row r="141" spans="1:20" s="2" customFormat="1">
      <c r="A141" s="86"/>
      <c r="B141" s="87" t="s">
        <v>84</v>
      </c>
      <c r="C141" s="88" t="s">
        <v>14</v>
      </c>
      <c r="D141" s="156">
        <f>SUMIF($E:$E,"C",D:D)</f>
        <v>0</v>
      </c>
      <c r="E141" s="86" t="s">
        <v>84</v>
      </c>
      <c r="F141" s="156">
        <f>SUMIF($E:$E,"C",F:F)</f>
        <v>0</v>
      </c>
      <c r="G141" s="69" t="s">
        <v>84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84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84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84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 t="e">
        <f>SUM(D4:D140 )</f>
        <v>#REF!</v>
      </c>
      <c r="E144" s="6"/>
      <c r="F144" s="150" t="e">
        <f>SUM(F4:F140 )</f>
        <v>#REF!</v>
      </c>
      <c r="G144" s="152" t="s">
        <v>84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EX367"/>
  <sheetViews>
    <sheetView tabSelected="1" zoomScaleNormal="100" workbookViewId="0">
      <pane xSplit="10" ySplit="3" topLeftCell="K79" activePane="bottomRight" state="frozenSplit"/>
      <selection pane="topRight" activeCell="I1" sqref="I1"/>
      <selection pane="bottomLeft" activeCell="A2" sqref="A2"/>
      <selection pane="bottomRight" activeCell="A105" sqref="A105:XFD112"/>
    </sheetView>
  </sheetViews>
  <sheetFormatPr baseColWidth="10" defaultColWidth="11.42578125" defaultRowHeight="20.25"/>
  <cols>
    <col min="1" max="1" width="14.140625" style="274" customWidth="1"/>
    <col min="2" max="2" width="12" style="346" customWidth="1"/>
    <col min="3" max="3" width="2.7109375" style="337" customWidth="1"/>
    <col min="4" max="4" width="40.28515625" style="236" customWidth="1"/>
    <col min="5" max="5" width="12.85546875" style="237" customWidth="1"/>
    <col min="6" max="6" width="13.42578125" style="238" customWidth="1"/>
    <col min="7" max="7" width="18.42578125" style="239" customWidth="1"/>
    <col min="8" max="8" width="6.140625" style="237" customWidth="1"/>
    <col min="9" max="9" width="20" style="240" customWidth="1"/>
    <col min="10" max="10" width="18.85546875" style="241" customWidth="1"/>
    <col min="11" max="11" width="19.28515625" style="266" customWidth="1"/>
    <col min="12" max="12" width="8" style="226" customWidth="1"/>
    <col min="13" max="20" width="11.42578125" style="226"/>
    <col min="21" max="16384" width="11.42578125" style="212"/>
  </cols>
  <sheetData>
    <row r="1" spans="1:154" ht="36.75" customHeight="1" thickBot="1">
      <c r="A1" s="466" t="s">
        <v>101</v>
      </c>
      <c r="B1" s="467"/>
      <c r="C1" s="467"/>
      <c r="D1" s="467"/>
      <c r="E1" s="467"/>
      <c r="F1" s="467"/>
      <c r="G1" s="467"/>
      <c r="H1" s="467"/>
      <c r="I1" s="467"/>
      <c r="J1" s="467"/>
      <c r="K1" s="280">
        <f>SUM(G5:G68)</f>
        <v>1882.3799999999994</v>
      </c>
      <c r="L1" s="281"/>
    </row>
    <row r="2" spans="1:154" s="215" customFormat="1" ht="24.95" customHeight="1">
      <c r="A2" s="270" t="s">
        <v>1</v>
      </c>
      <c r="B2" s="339" t="s">
        <v>133</v>
      </c>
      <c r="C2" s="325" t="s">
        <v>136</v>
      </c>
      <c r="D2" s="249" t="s">
        <v>128</v>
      </c>
      <c r="E2" s="250" t="s">
        <v>127</v>
      </c>
      <c r="F2" s="251" t="s">
        <v>87</v>
      </c>
      <c r="G2" s="251" t="s">
        <v>2</v>
      </c>
      <c r="H2" s="252" t="s">
        <v>92</v>
      </c>
      <c r="I2" s="251" t="s">
        <v>3</v>
      </c>
      <c r="J2" s="253" t="s">
        <v>124</v>
      </c>
      <c r="K2" s="267">
        <f>SUM(1539-K1)</f>
        <v>-343.37999999999943</v>
      </c>
      <c r="L2" s="279" t="s">
        <v>125</v>
      </c>
      <c r="M2" s="214"/>
      <c r="N2" s="214"/>
      <c r="O2" s="214"/>
      <c r="P2" s="214"/>
      <c r="Q2" s="214"/>
      <c r="R2" s="214"/>
      <c r="S2" s="214"/>
      <c r="T2" s="214"/>
      <c r="U2" s="242"/>
    </row>
    <row r="3" spans="1:154" s="219" customFormat="1" ht="20.25" customHeight="1" thickBot="1">
      <c r="A3" s="323">
        <f>A4</f>
        <v>41821</v>
      </c>
      <c r="B3" s="353"/>
      <c r="C3" s="326"/>
      <c r="D3" s="254"/>
      <c r="E3" s="255"/>
      <c r="F3" s="256"/>
      <c r="G3" s="256"/>
      <c r="H3" s="257" t="s">
        <v>85</v>
      </c>
      <c r="I3" s="256" t="s">
        <v>84</v>
      </c>
      <c r="J3" s="259">
        <v>0</v>
      </c>
      <c r="K3" s="268">
        <f>SUMPRODUCT((($H4:$H162="X")+($H4:$H162="C")+($H4:$H162="S")+($H4:$H162="CE")+($H4:$H162="E"))*(($I4:$I162)-($G4:$G162)))</f>
        <v>1197.7300000000002</v>
      </c>
      <c r="L3" s="260" t="s">
        <v>124</v>
      </c>
      <c r="M3" s="216"/>
      <c r="N3" s="216"/>
      <c r="O3" s="216"/>
      <c r="P3" s="216"/>
      <c r="Q3" s="216"/>
      <c r="R3" s="216"/>
      <c r="S3" s="216"/>
      <c r="T3" s="216"/>
      <c r="U3" s="217"/>
      <c r="V3" s="218"/>
      <c r="W3" s="218"/>
      <c r="X3" s="218"/>
      <c r="Y3" s="218"/>
      <c r="Z3" s="218"/>
      <c r="AA3" s="218"/>
      <c r="AB3" s="218"/>
      <c r="AC3" s="218"/>
      <c r="AD3" s="218"/>
      <c r="AE3" s="218"/>
      <c r="AF3" s="218"/>
      <c r="AG3" s="218"/>
      <c r="AH3" s="218"/>
      <c r="AI3" s="218"/>
      <c r="AJ3" s="218"/>
      <c r="AK3" s="218"/>
      <c r="AL3" s="218"/>
      <c r="AM3" s="218"/>
      <c r="AN3" s="218"/>
      <c r="AO3" s="218"/>
      <c r="AP3" s="218"/>
      <c r="AQ3" s="218"/>
      <c r="AR3" s="218"/>
      <c r="AS3" s="218"/>
      <c r="AT3" s="218"/>
      <c r="AU3" s="218"/>
      <c r="AV3" s="218"/>
      <c r="AW3" s="218"/>
      <c r="AX3" s="218"/>
      <c r="AY3" s="218"/>
      <c r="AZ3" s="218"/>
      <c r="BA3" s="218"/>
      <c r="BB3" s="218"/>
      <c r="BC3" s="218"/>
      <c r="BD3" s="218"/>
      <c r="BE3" s="218"/>
      <c r="BF3" s="218"/>
      <c r="BG3" s="218"/>
      <c r="BH3" s="218"/>
      <c r="BI3" s="218"/>
      <c r="BJ3" s="218"/>
      <c r="BK3" s="218"/>
      <c r="BL3" s="218"/>
      <c r="BM3" s="218"/>
      <c r="BN3" s="218"/>
      <c r="BO3" s="218"/>
      <c r="BP3" s="218"/>
      <c r="BQ3" s="218"/>
      <c r="BR3" s="218"/>
      <c r="BS3" s="218"/>
      <c r="BT3" s="218"/>
      <c r="BU3" s="218"/>
      <c r="BV3" s="218"/>
      <c r="BW3" s="218"/>
      <c r="BX3" s="218"/>
      <c r="BY3" s="218"/>
      <c r="BZ3" s="218"/>
      <c r="CA3" s="218"/>
      <c r="CB3" s="218"/>
      <c r="CC3" s="218"/>
      <c r="CD3" s="218"/>
      <c r="CE3" s="218"/>
      <c r="CF3" s="218"/>
      <c r="CG3" s="218"/>
      <c r="CH3" s="218"/>
      <c r="CI3" s="218"/>
      <c r="CJ3" s="218"/>
      <c r="CK3" s="218"/>
      <c r="CL3" s="218"/>
      <c r="CM3" s="218"/>
      <c r="CN3" s="218"/>
      <c r="CO3" s="218"/>
      <c r="CP3" s="218"/>
      <c r="CQ3" s="218"/>
      <c r="CR3" s="218"/>
      <c r="CS3" s="218"/>
      <c r="CT3" s="218"/>
      <c r="CU3" s="218"/>
      <c r="CV3" s="218"/>
      <c r="CW3" s="218"/>
      <c r="CX3" s="218"/>
      <c r="CY3" s="218"/>
      <c r="CZ3" s="218"/>
      <c r="DA3" s="218"/>
      <c r="DB3" s="218"/>
      <c r="DC3" s="218"/>
      <c r="DD3" s="218"/>
      <c r="DE3" s="218"/>
      <c r="DF3" s="218"/>
      <c r="DG3" s="218"/>
      <c r="DH3" s="218"/>
      <c r="DI3" s="218"/>
      <c r="DJ3" s="218"/>
      <c r="DK3" s="218"/>
      <c r="DL3" s="218"/>
      <c r="DM3" s="218"/>
      <c r="DN3" s="218"/>
      <c r="DO3" s="218"/>
      <c r="DP3" s="218"/>
      <c r="DQ3" s="218"/>
      <c r="DR3" s="218"/>
      <c r="DS3" s="218"/>
      <c r="DT3" s="218"/>
      <c r="DU3" s="218"/>
      <c r="DV3" s="218"/>
      <c r="DW3" s="218"/>
      <c r="DX3" s="218"/>
      <c r="DY3" s="218"/>
      <c r="DZ3" s="218"/>
      <c r="EA3" s="218"/>
      <c r="EB3" s="218"/>
      <c r="EC3" s="218"/>
      <c r="ED3" s="218"/>
      <c r="EE3" s="218"/>
      <c r="EF3" s="218"/>
      <c r="EG3" s="218"/>
      <c r="EH3" s="218"/>
      <c r="EI3" s="218"/>
      <c r="EJ3" s="218"/>
      <c r="EK3" s="218"/>
      <c r="EL3" s="218"/>
      <c r="EM3" s="218"/>
      <c r="EN3" s="218"/>
      <c r="EO3" s="218"/>
      <c r="EP3" s="218"/>
      <c r="EQ3" s="218"/>
      <c r="ER3" s="218"/>
      <c r="ES3" s="218"/>
      <c r="ET3" s="218"/>
      <c r="EU3" s="218"/>
      <c r="EV3" s="218"/>
      <c r="EW3" s="218"/>
      <c r="EX3" s="218"/>
    </row>
    <row r="4" spans="1:154" s="223" customFormat="1" ht="45" customHeight="1">
      <c r="A4" s="315">
        <v>41821</v>
      </c>
      <c r="B4" s="450"/>
      <c r="C4" s="327"/>
      <c r="D4" s="457" t="s">
        <v>99</v>
      </c>
      <c r="E4" s="373"/>
      <c r="F4" s="311"/>
      <c r="G4" s="458">
        <v>0</v>
      </c>
      <c r="H4" s="460" t="s">
        <v>82</v>
      </c>
      <c r="I4" s="286">
        <v>357.36</v>
      </c>
      <c r="J4" s="277">
        <f t="shared" ref="J4:J35" si="0">IF(AND(ISBLANK(G4),ISBLANK(I4)),"",J3-G4+I4)</f>
        <v>357.36</v>
      </c>
      <c r="K4" s="261"/>
      <c r="L4" s="220"/>
      <c r="M4" s="220"/>
      <c r="N4" s="220"/>
      <c r="O4" s="220"/>
      <c r="P4" s="220"/>
      <c r="Q4" s="220"/>
      <c r="R4" s="220"/>
      <c r="S4" s="220"/>
      <c r="T4" s="220"/>
      <c r="U4" s="243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4"/>
      <c r="AK4" s="244"/>
      <c r="AL4" s="244"/>
      <c r="AM4" s="244"/>
      <c r="AN4" s="244"/>
      <c r="AO4" s="244"/>
      <c r="AP4" s="244"/>
      <c r="AQ4" s="244"/>
      <c r="AR4" s="244"/>
      <c r="AS4" s="244"/>
      <c r="AT4" s="244"/>
      <c r="AU4" s="244"/>
      <c r="AV4" s="244"/>
      <c r="AW4" s="244"/>
      <c r="AX4" s="244"/>
      <c r="AY4" s="244"/>
      <c r="AZ4" s="244"/>
      <c r="BA4" s="244"/>
      <c r="BB4" s="244"/>
      <c r="BC4" s="244"/>
      <c r="BD4" s="244"/>
      <c r="BE4" s="244"/>
      <c r="BF4" s="244"/>
      <c r="BG4" s="244"/>
      <c r="BH4" s="244"/>
      <c r="BI4" s="244"/>
      <c r="BJ4" s="244"/>
      <c r="BK4" s="244"/>
      <c r="BL4" s="244"/>
      <c r="BM4" s="244"/>
      <c r="BN4" s="244"/>
      <c r="BO4" s="244"/>
      <c r="BP4" s="244"/>
      <c r="BQ4" s="244"/>
      <c r="BR4" s="244"/>
      <c r="BS4" s="244"/>
      <c r="BT4" s="244"/>
      <c r="BU4" s="244"/>
      <c r="BV4" s="244"/>
      <c r="BW4" s="244"/>
      <c r="BX4" s="244"/>
      <c r="BY4" s="244"/>
      <c r="BZ4" s="244"/>
      <c r="CA4" s="244"/>
      <c r="CB4" s="244"/>
      <c r="CC4" s="244"/>
      <c r="CD4" s="244"/>
      <c r="CE4" s="244"/>
      <c r="CF4" s="244"/>
      <c r="CG4" s="244"/>
      <c r="CH4" s="244"/>
      <c r="CI4" s="244"/>
      <c r="CJ4" s="244"/>
      <c r="CK4" s="244"/>
      <c r="CL4" s="244"/>
      <c r="CM4" s="244"/>
      <c r="CN4" s="244"/>
      <c r="CO4" s="244"/>
      <c r="CP4" s="244"/>
      <c r="CQ4" s="244"/>
      <c r="CR4" s="244"/>
      <c r="CS4" s="244"/>
      <c r="CT4" s="244"/>
      <c r="CU4" s="244"/>
      <c r="CV4" s="244"/>
      <c r="CW4" s="244"/>
      <c r="CX4" s="244"/>
      <c r="CY4" s="244"/>
      <c r="CZ4" s="244"/>
      <c r="DA4" s="244"/>
      <c r="DB4" s="244"/>
      <c r="DC4" s="244"/>
      <c r="DD4" s="244"/>
      <c r="DE4" s="244"/>
      <c r="DF4" s="244"/>
      <c r="DG4" s="244"/>
      <c r="DH4" s="244"/>
      <c r="DI4" s="244"/>
      <c r="DJ4" s="244"/>
      <c r="DK4" s="244"/>
      <c r="DL4" s="244"/>
      <c r="DM4" s="244"/>
      <c r="DN4" s="244"/>
      <c r="DO4" s="244"/>
      <c r="DP4" s="244"/>
      <c r="DQ4" s="244"/>
      <c r="DR4" s="244"/>
      <c r="DS4" s="244"/>
      <c r="DT4" s="244"/>
      <c r="DU4" s="244"/>
      <c r="DV4" s="244"/>
      <c r="DW4" s="244"/>
      <c r="DX4" s="244"/>
      <c r="DY4" s="244"/>
      <c r="DZ4" s="244"/>
      <c r="EA4" s="244"/>
      <c r="EB4" s="244"/>
      <c r="EC4" s="244"/>
      <c r="ED4" s="244"/>
      <c r="EE4" s="244"/>
      <c r="EF4" s="244"/>
      <c r="EG4" s="244"/>
      <c r="EH4" s="244"/>
      <c r="EI4" s="244"/>
      <c r="EJ4" s="244"/>
      <c r="EK4" s="244"/>
      <c r="EL4" s="244"/>
      <c r="EM4" s="244"/>
      <c r="EN4" s="244"/>
      <c r="EO4" s="244"/>
      <c r="EP4" s="244"/>
      <c r="EQ4" s="244"/>
      <c r="ER4" s="244"/>
      <c r="ES4" s="244"/>
      <c r="ET4" s="244"/>
      <c r="EU4" s="244"/>
      <c r="EV4" s="244"/>
      <c r="EW4" s="244"/>
      <c r="EX4" s="244"/>
    </row>
    <row r="5" spans="1:154" s="223" customFormat="1" ht="18" customHeight="1">
      <c r="A5" s="322">
        <f>A4</f>
        <v>41821</v>
      </c>
      <c r="B5" s="451"/>
      <c r="C5" s="328"/>
      <c r="D5" s="374" t="s">
        <v>129</v>
      </c>
      <c r="E5" s="317"/>
      <c r="F5" s="459"/>
      <c r="G5" s="375">
        <f>SUMIF(CELI!$E:$E,"C",CELI!F:F)</f>
        <v>0</v>
      </c>
      <c r="H5" s="288" t="s">
        <v>82</v>
      </c>
      <c r="I5" s="275">
        <f>SUMIF(CELI!$E:$E,"C",CELI!D:D)</f>
        <v>0</v>
      </c>
      <c r="J5" s="277">
        <f t="shared" si="0"/>
        <v>357.36</v>
      </c>
      <c r="K5" s="227"/>
      <c r="L5" s="221"/>
      <c r="M5" s="221"/>
      <c r="N5" s="221"/>
      <c r="O5" s="221"/>
      <c r="P5" s="221"/>
      <c r="Q5" s="221"/>
      <c r="R5" s="221"/>
      <c r="S5" s="221"/>
      <c r="T5" s="221"/>
      <c r="U5" s="222"/>
    </row>
    <row r="6" spans="1:154" s="223" customFormat="1" ht="18" customHeight="1">
      <c r="A6" s="322">
        <f>A4</f>
        <v>41821</v>
      </c>
      <c r="B6" s="451"/>
      <c r="C6" s="328"/>
      <c r="D6" s="374" t="s">
        <v>130</v>
      </c>
      <c r="E6" s="318" t="s">
        <v>84</v>
      </c>
      <c r="F6" s="459"/>
      <c r="G6" s="375">
        <f>SUMIF(SCOTIA!$E:$E,"C",SCOTIA!F:F)</f>
        <v>0</v>
      </c>
      <c r="H6" s="288" t="s">
        <v>82</v>
      </c>
      <c r="I6" s="275">
        <f>SUMIF(SCOTIA!$E:$E,"C",SCOTIA!D:D)</f>
        <v>700</v>
      </c>
      <c r="J6" s="277">
        <f t="shared" si="0"/>
        <v>1057.3600000000001</v>
      </c>
      <c r="K6" s="227"/>
      <c r="L6" s="221"/>
      <c r="M6" s="221"/>
      <c r="N6" s="221"/>
      <c r="O6" s="221"/>
      <c r="P6" s="221"/>
      <c r="Q6" s="221"/>
      <c r="R6" s="221"/>
      <c r="S6" s="221"/>
      <c r="T6" s="221"/>
      <c r="U6" s="222"/>
    </row>
    <row r="7" spans="1:154" s="223" customFormat="1" ht="18" customHeight="1">
      <c r="A7" s="322">
        <f>A4</f>
        <v>41821</v>
      </c>
      <c r="B7" s="451"/>
      <c r="C7" s="328"/>
      <c r="D7" s="374" t="s">
        <v>131</v>
      </c>
      <c r="E7" s="317"/>
      <c r="F7" s="459"/>
      <c r="G7" s="376">
        <f>SUMIF(ÉPARGNE!$E:$E,"C",ÉPARGNE!F:F)</f>
        <v>0</v>
      </c>
      <c r="H7" s="276" t="s">
        <v>82</v>
      </c>
      <c r="I7" s="287">
        <f>SUMIF(ÉPARGNE!$E:$E,"C",ÉPARGNE!D:D)</f>
        <v>0</v>
      </c>
      <c r="J7" s="277">
        <f t="shared" si="0"/>
        <v>1057.3600000000001</v>
      </c>
      <c r="K7" s="227"/>
      <c r="L7" s="221"/>
      <c r="M7" s="221"/>
      <c r="N7" s="221"/>
      <c r="O7" s="221"/>
      <c r="P7" s="221"/>
      <c r="Q7" s="221"/>
      <c r="R7" s="221"/>
      <c r="S7" s="221"/>
      <c r="T7" s="221"/>
      <c r="U7" s="222"/>
    </row>
    <row r="8" spans="1:154" s="223" customFormat="1" ht="20.25" customHeight="1">
      <c r="A8" s="316">
        <f>A7</f>
        <v>41821</v>
      </c>
      <c r="B8" s="452"/>
      <c r="C8" s="329"/>
      <c r="D8" s="306" t="s">
        <v>25</v>
      </c>
      <c r="E8" s="296"/>
      <c r="F8" s="298"/>
      <c r="G8" s="298">
        <v>0</v>
      </c>
      <c r="H8" s="258" t="s">
        <v>85</v>
      </c>
      <c r="I8" s="301">
        <v>0</v>
      </c>
      <c r="J8" s="277">
        <f t="shared" si="0"/>
        <v>1057.3600000000001</v>
      </c>
      <c r="K8" s="227"/>
      <c r="L8" s="221"/>
      <c r="M8" s="221"/>
      <c r="N8" s="221"/>
      <c r="O8" s="221"/>
      <c r="P8" s="221"/>
      <c r="Q8" s="221"/>
      <c r="R8" s="221"/>
      <c r="S8" s="221"/>
      <c r="T8" s="221"/>
      <c r="U8" s="222"/>
    </row>
    <row r="9" spans="1:154" s="225" customFormat="1">
      <c r="A9" s="316">
        <f>A4</f>
        <v>41821</v>
      </c>
      <c r="B9" s="452"/>
      <c r="C9" s="329"/>
      <c r="D9" s="307" t="s">
        <v>93</v>
      </c>
      <c r="E9" s="297">
        <v>5635</v>
      </c>
      <c r="F9" s="299" t="s">
        <v>85</v>
      </c>
      <c r="G9" s="299">
        <v>17.079999999999998</v>
      </c>
      <c r="H9" s="258" t="s">
        <v>84</v>
      </c>
      <c r="I9" s="302">
        <v>0</v>
      </c>
      <c r="J9" s="277">
        <f t="shared" si="0"/>
        <v>1040.2800000000002</v>
      </c>
      <c r="K9" s="227"/>
      <c r="L9" s="226"/>
      <c r="M9" s="226"/>
      <c r="N9" s="226"/>
      <c r="O9" s="226"/>
      <c r="P9" s="226"/>
      <c r="Q9" s="226"/>
      <c r="R9" s="226"/>
      <c r="S9" s="226"/>
      <c r="T9" s="226"/>
      <c r="U9" s="224"/>
    </row>
    <row r="10" spans="1:154" s="225" customFormat="1">
      <c r="A10" s="316">
        <f>A4</f>
        <v>41821</v>
      </c>
      <c r="B10" s="452"/>
      <c r="C10" s="329"/>
      <c r="D10" s="307" t="s">
        <v>94</v>
      </c>
      <c r="E10" s="297"/>
      <c r="F10" s="299"/>
      <c r="G10" s="299">
        <v>10</v>
      </c>
      <c r="H10" s="258" t="s">
        <v>85</v>
      </c>
      <c r="I10" s="303">
        <v>0</v>
      </c>
      <c r="J10" s="277">
        <f t="shared" si="0"/>
        <v>1030.2800000000002</v>
      </c>
      <c r="K10" s="261" t="s">
        <v>85</v>
      </c>
      <c r="L10" s="226"/>
      <c r="M10" s="226"/>
      <c r="N10" s="226"/>
      <c r="O10" s="226"/>
      <c r="P10" s="226"/>
      <c r="Q10" s="226"/>
      <c r="R10" s="226"/>
      <c r="S10" s="226"/>
      <c r="T10" s="226"/>
      <c r="U10" s="224"/>
    </row>
    <row r="11" spans="1:154" s="225" customFormat="1">
      <c r="A11" s="316">
        <v>41821</v>
      </c>
      <c r="B11" s="452"/>
      <c r="C11" s="329"/>
      <c r="D11" s="307" t="s">
        <v>123</v>
      </c>
      <c r="E11" s="297">
        <v>2610</v>
      </c>
      <c r="F11" s="299"/>
      <c r="G11" s="300">
        <v>400</v>
      </c>
      <c r="H11" s="258"/>
      <c r="I11" s="303">
        <v>0</v>
      </c>
      <c r="J11" s="277">
        <f t="shared" si="0"/>
        <v>630.2800000000002</v>
      </c>
      <c r="K11" s="261"/>
      <c r="L11" s="226"/>
      <c r="M11" s="226"/>
      <c r="N11" s="226"/>
      <c r="O11" s="226"/>
      <c r="P11" s="226"/>
      <c r="Q11" s="226"/>
      <c r="R11" s="226"/>
      <c r="S11" s="226"/>
      <c r="T11" s="226"/>
      <c r="U11" s="224"/>
    </row>
    <row r="12" spans="1:154" s="225" customFormat="1">
      <c r="A12" s="316">
        <v>41830</v>
      </c>
      <c r="B12" s="452"/>
      <c r="C12" s="329" t="s">
        <v>85</v>
      </c>
      <c r="D12" s="307" t="s">
        <v>30</v>
      </c>
      <c r="E12" s="297">
        <v>5760</v>
      </c>
      <c r="F12" s="299"/>
      <c r="G12" s="299">
        <v>185</v>
      </c>
      <c r="H12" s="289" t="s">
        <v>85</v>
      </c>
      <c r="I12" s="303">
        <v>0</v>
      </c>
      <c r="J12" s="277">
        <f t="shared" si="0"/>
        <v>445.2800000000002</v>
      </c>
      <c r="K12" s="261"/>
      <c r="L12" s="226"/>
      <c r="M12" s="226"/>
      <c r="N12" s="226"/>
      <c r="O12" s="226"/>
      <c r="P12" s="226"/>
      <c r="Q12" s="226"/>
      <c r="R12" s="226"/>
      <c r="S12" s="226"/>
      <c r="T12" s="226"/>
      <c r="U12" s="224"/>
    </row>
    <row r="13" spans="1:154" s="225" customFormat="1">
      <c r="A13" s="316">
        <f>A12+14</f>
        <v>41844</v>
      </c>
      <c r="B13" s="452"/>
      <c r="C13" s="329"/>
      <c r="D13" s="307" t="s">
        <v>30</v>
      </c>
      <c r="E13" s="297">
        <v>5760</v>
      </c>
      <c r="F13" s="299"/>
      <c r="G13" s="299">
        <v>185</v>
      </c>
      <c r="H13" s="258"/>
      <c r="I13" s="303">
        <v>0</v>
      </c>
      <c r="J13" s="277">
        <f t="shared" si="0"/>
        <v>260.2800000000002</v>
      </c>
      <c r="K13" s="261"/>
      <c r="L13" s="226"/>
      <c r="M13" s="226"/>
      <c r="N13" s="226"/>
      <c r="O13" s="226"/>
      <c r="P13" s="226"/>
      <c r="Q13" s="226"/>
      <c r="R13" s="226"/>
      <c r="S13" s="226"/>
      <c r="T13" s="226"/>
      <c r="U13" s="224"/>
    </row>
    <row r="14" spans="1:154" s="225" customFormat="1">
      <c r="A14" s="316">
        <f>A4+14</f>
        <v>41835</v>
      </c>
      <c r="B14" s="452"/>
      <c r="C14" s="329" t="s">
        <v>85</v>
      </c>
      <c r="D14" s="307" t="s">
        <v>86</v>
      </c>
      <c r="E14" s="297">
        <v>5967</v>
      </c>
      <c r="F14" s="299"/>
      <c r="G14" s="299">
        <v>70.12</v>
      </c>
      <c r="H14" s="258" t="s">
        <v>85</v>
      </c>
      <c r="I14" s="302">
        <v>0</v>
      </c>
      <c r="J14" s="277">
        <f t="shared" si="0"/>
        <v>190.1600000000002</v>
      </c>
      <c r="K14" s="262" t="s">
        <v>84</v>
      </c>
      <c r="L14" s="226"/>
      <c r="M14" s="226"/>
      <c r="N14" s="226"/>
      <c r="O14" s="226"/>
      <c r="P14" s="226"/>
      <c r="Q14" s="226"/>
      <c r="R14" s="226"/>
      <c r="S14" s="226"/>
      <c r="T14" s="226"/>
      <c r="U14" s="224"/>
    </row>
    <row r="15" spans="1:154" s="225" customFormat="1">
      <c r="A15" s="304"/>
      <c r="B15" s="340"/>
      <c r="C15" s="330"/>
      <c r="D15" s="307" t="s">
        <v>126</v>
      </c>
      <c r="E15" s="297">
        <v>5686</v>
      </c>
      <c r="F15" s="299"/>
      <c r="G15" s="299">
        <v>60</v>
      </c>
      <c r="H15" s="258" t="s">
        <v>84</v>
      </c>
      <c r="I15" s="302">
        <v>0</v>
      </c>
      <c r="J15" s="277">
        <f t="shared" si="0"/>
        <v>130.1600000000002</v>
      </c>
      <c r="K15" s="262" t="s">
        <v>84</v>
      </c>
      <c r="L15" s="226"/>
      <c r="M15" s="226"/>
      <c r="N15" s="226"/>
      <c r="O15" s="226"/>
      <c r="P15" s="226"/>
      <c r="Q15" s="226"/>
      <c r="R15" s="226"/>
      <c r="S15" s="226"/>
      <c r="T15" s="226"/>
      <c r="U15" s="224"/>
    </row>
    <row r="16" spans="1:154" s="225" customFormat="1">
      <c r="A16" s="304" t="s">
        <v>84</v>
      </c>
      <c r="B16" s="340"/>
      <c r="C16" s="330"/>
      <c r="D16" s="307" t="s">
        <v>170</v>
      </c>
      <c r="E16" s="297">
        <v>5906</v>
      </c>
      <c r="F16" s="299"/>
      <c r="G16" s="299">
        <v>51.58</v>
      </c>
      <c r="H16" s="258" t="s">
        <v>85</v>
      </c>
      <c r="I16" s="302">
        <v>0</v>
      </c>
      <c r="J16" s="277">
        <f t="shared" si="0"/>
        <v>78.580000000000197</v>
      </c>
      <c r="K16" s="262" t="s">
        <v>84</v>
      </c>
      <c r="L16" s="226"/>
      <c r="M16" s="226"/>
      <c r="N16" s="226"/>
      <c r="O16" s="226"/>
      <c r="P16" s="226"/>
      <c r="Q16" s="226"/>
      <c r="R16" s="226"/>
      <c r="S16" s="226"/>
      <c r="T16" s="226"/>
      <c r="U16" s="224"/>
    </row>
    <row r="17" spans="1:21" s="225" customFormat="1">
      <c r="A17" s="304" t="s">
        <v>84</v>
      </c>
      <c r="B17" s="340"/>
      <c r="C17" s="330"/>
      <c r="D17" s="307" t="s">
        <v>96</v>
      </c>
      <c r="E17" s="297">
        <v>5901</v>
      </c>
      <c r="F17" s="299"/>
      <c r="G17" s="298">
        <v>10.56</v>
      </c>
      <c r="H17" s="258" t="s">
        <v>84</v>
      </c>
      <c r="I17" s="302">
        <v>0</v>
      </c>
      <c r="J17" s="277">
        <f t="shared" si="0"/>
        <v>68.020000000000195</v>
      </c>
      <c r="K17" s="262"/>
      <c r="L17" s="226"/>
      <c r="M17" s="226"/>
      <c r="N17" s="226"/>
      <c r="O17" s="226"/>
      <c r="P17" s="226"/>
      <c r="Q17" s="226"/>
      <c r="R17" s="226"/>
      <c r="S17" s="226"/>
      <c r="T17" s="226"/>
      <c r="U17" s="224"/>
    </row>
    <row r="18" spans="1:21" s="225" customFormat="1">
      <c r="A18" s="304" t="s">
        <v>84</v>
      </c>
      <c r="B18" s="340" t="s">
        <v>85</v>
      </c>
      <c r="C18" s="330" t="s">
        <v>85</v>
      </c>
      <c r="D18" s="307" t="s">
        <v>81</v>
      </c>
      <c r="E18" s="297">
        <v>5901</v>
      </c>
      <c r="F18" s="299"/>
      <c r="G18" s="299">
        <v>2</v>
      </c>
      <c r="H18" s="258" t="s">
        <v>85</v>
      </c>
      <c r="I18" s="302">
        <v>0</v>
      </c>
      <c r="J18" s="277">
        <f t="shared" si="0"/>
        <v>66.020000000000195</v>
      </c>
      <c r="K18" s="262"/>
      <c r="L18" s="226"/>
      <c r="M18" s="226"/>
      <c r="N18" s="226"/>
      <c r="O18" s="226"/>
      <c r="P18" s="226"/>
      <c r="Q18" s="226"/>
      <c r="R18" s="226"/>
      <c r="S18" s="226"/>
      <c r="T18" s="226"/>
      <c r="U18" s="224"/>
    </row>
    <row r="19" spans="1:21" s="225" customFormat="1">
      <c r="A19" s="304" t="s">
        <v>84</v>
      </c>
      <c r="B19" s="340"/>
      <c r="C19" s="330"/>
      <c r="D19" s="307" t="s">
        <v>95</v>
      </c>
      <c r="E19" s="297">
        <v>5901</v>
      </c>
      <c r="F19" s="299"/>
      <c r="G19" s="299">
        <v>40.32</v>
      </c>
      <c r="H19" s="258" t="s">
        <v>84</v>
      </c>
      <c r="I19" s="302">
        <v>0</v>
      </c>
      <c r="J19" s="277">
        <f t="shared" si="0"/>
        <v>25.700000000000195</v>
      </c>
      <c r="K19" s="262"/>
      <c r="L19" s="226"/>
      <c r="M19" s="226"/>
      <c r="N19" s="226"/>
      <c r="O19" s="226"/>
      <c r="P19" s="226"/>
      <c r="Q19" s="226"/>
      <c r="R19" s="226"/>
      <c r="S19" s="226"/>
      <c r="T19" s="226"/>
      <c r="U19" s="224"/>
    </row>
    <row r="20" spans="1:21" s="225" customFormat="1">
      <c r="A20" s="304" t="s">
        <v>84</v>
      </c>
      <c r="B20" s="340"/>
      <c r="C20" s="330"/>
      <c r="D20" s="307" t="s">
        <v>97</v>
      </c>
      <c r="E20" s="297">
        <v>5901</v>
      </c>
      <c r="F20" s="299"/>
      <c r="G20" s="299">
        <v>2.2400000000000002</v>
      </c>
      <c r="H20" s="258" t="s">
        <v>84</v>
      </c>
      <c r="I20" s="302">
        <v>0</v>
      </c>
      <c r="J20" s="277">
        <f t="shared" si="0"/>
        <v>23.460000000000193</v>
      </c>
      <c r="K20" s="262"/>
      <c r="L20" s="226"/>
      <c r="M20" s="226"/>
      <c r="N20" s="226"/>
      <c r="O20" s="226"/>
      <c r="P20" s="226"/>
      <c r="Q20" s="226"/>
      <c r="R20" s="226"/>
      <c r="S20" s="226"/>
      <c r="T20" s="226"/>
      <c r="U20" s="224"/>
    </row>
    <row r="21" spans="1:21" s="225" customFormat="1" ht="39.950000000000003" customHeight="1">
      <c r="A21" s="386">
        <v>41824</v>
      </c>
      <c r="B21" s="453"/>
      <c r="C21" s="387"/>
      <c r="D21" s="388" t="s">
        <v>121</v>
      </c>
      <c r="E21" s="394" t="s">
        <v>85</v>
      </c>
      <c r="F21" s="390">
        <v>71.319999999999993</v>
      </c>
      <c r="G21" s="395">
        <v>0</v>
      </c>
      <c r="H21" s="392" t="s">
        <v>85</v>
      </c>
      <c r="I21" s="393">
        <v>0</v>
      </c>
      <c r="J21" s="277">
        <f t="shared" si="0"/>
        <v>23.460000000000193</v>
      </c>
      <c r="K21" s="263"/>
      <c r="L21" s="226"/>
      <c r="M21" s="226"/>
      <c r="N21" s="226"/>
      <c r="O21" s="226"/>
      <c r="P21" s="226"/>
      <c r="Q21" s="226"/>
      <c r="R21" s="226"/>
      <c r="S21" s="226"/>
      <c r="T21" s="226"/>
      <c r="U21" s="224"/>
    </row>
    <row r="22" spans="1:21" s="225" customFormat="1">
      <c r="A22" s="445">
        <f>A21</f>
        <v>41824</v>
      </c>
      <c r="B22" s="453"/>
      <c r="C22" s="387"/>
      <c r="D22" s="388" t="s">
        <v>134</v>
      </c>
      <c r="E22" s="396">
        <v>5342</v>
      </c>
      <c r="F22" s="437">
        <f>ROUND(100%-F23,2)</f>
        <v>7.0000000000000007E-2</v>
      </c>
      <c r="G22" s="391">
        <f>ROUND(Tableau3[[#This Row],[Montant]]*F21,2)</f>
        <v>4.99</v>
      </c>
      <c r="H22" s="392" t="str">
        <f>H21</f>
        <v xml:space="preserve"> </v>
      </c>
      <c r="I22" s="393">
        <v>0</v>
      </c>
      <c r="J22" s="277">
        <f t="shared" si="0"/>
        <v>18.470000000000191</v>
      </c>
      <c r="K22" s="263"/>
      <c r="L22" s="226"/>
      <c r="M22" s="226"/>
      <c r="N22" s="226"/>
      <c r="O22" s="226"/>
      <c r="P22" s="226"/>
      <c r="Q22" s="226"/>
      <c r="R22" s="226"/>
      <c r="S22" s="226"/>
      <c r="T22" s="226"/>
      <c r="U22" s="224"/>
    </row>
    <row r="23" spans="1:21" s="225" customFormat="1">
      <c r="A23" s="445">
        <f>A21</f>
        <v>41824</v>
      </c>
      <c r="B23" s="453"/>
      <c r="C23" s="387"/>
      <c r="D23" s="388" t="s">
        <v>135</v>
      </c>
      <c r="E23" s="389">
        <v>5341</v>
      </c>
      <c r="F23" s="379">
        <v>0.93</v>
      </c>
      <c r="G23" s="391">
        <f>ROUND(Tableau3[[#This Row],[Montant]]*F21,2)</f>
        <v>66.33</v>
      </c>
      <c r="H23" s="392" t="str">
        <f>H21</f>
        <v xml:space="preserve"> </v>
      </c>
      <c r="I23" s="393">
        <v>0</v>
      </c>
      <c r="J23" s="277">
        <f t="shared" si="0"/>
        <v>-47.859999999999808</v>
      </c>
      <c r="K23" s="263"/>
      <c r="L23" s="226"/>
      <c r="M23" s="226"/>
      <c r="N23" s="226"/>
      <c r="O23" s="226"/>
      <c r="P23" s="226"/>
      <c r="Q23" s="226"/>
      <c r="R23" s="226"/>
      <c r="S23" s="226"/>
      <c r="T23" s="226"/>
      <c r="U23" s="224"/>
    </row>
    <row r="24" spans="1:21" s="225" customFormat="1" ht="39.950000000000003" customHeight="1">
      <c r="A24" s="405">
        <v>41823</v>
      </c>
      <c r="B24" s="454" t="s">
        <v>85</v>
      </c>
      <c r="C24" s="406" t="s">
        <v>85</v>
      </c>
      <c r="D24" s="407" t="s">
        <v>28</v>
      </c>
      <c r="E24" s="408" t="s">
        <v>85</v>
      </c>
      <c r="F24" s="440">
        <v>35.159999999999997</v>
      </c>
      <c r="G24" s="410">
        <v>0</v>
      </c>
      <c r="H24" s="411" t="s">
        <v>85</v>
      </c>
      <c r="I24" s="412">
        <v>0</v>
      </c>
      <c r="J24" s="277">
        <f t="shared" si="0"/>
        <v>-47.859999999999808</v>
      </c>
      <c r="K24" s="263"/>
      <c r="L24" s="226"/>
      <c r="M24" s="226"/>
      <c r="N24" s="226"/>
      <c r="O24" s="226"/>
      <c r="P24" s="226"/>
      <c r="Q24" s="226"/>
      <c r="R24" s="226"/>
      <c r="S24" s="226"/>
      <c r="T24" s="226"/>
      <c r="U24" s="224"/>
    </row>
    <row r="25" spans="1:21" s="225" customFormat="1">
      <c r="A25" s="446">
        <f>A24</f>
        <v>41823</v>
      </c>
      <c r="B25" s="454"/>
      <c r="C25" s="406"/>
      <c r="D25" s="407" t="s">
        <v>134</v>
      </c>
      <c r="E25" s="413">
        <v>5330</v>
      </c>
      <c r="F25" s="416">
        <f>ROUND(100%-F26,2)</f>
        <v>7.0000000000000007E-2</v>
      </c>
      <c r="G25" s="414">
        <f>ROUND(Tableau3[[#This Row],[Montant]]*F24,2)</f>
        <v>2.46</v>
      </c>
      <c r="H25" s="411" t="str">
        <f>H24</f>
        <v xml:space="preserve"> </v>
      </c>
      <c r="I25" s="412">
        <v>0</v>
      </c>
      <c r="J25" s="277">
        <f t="shared" si="0"/>
        <v>-50.319999999999808</v>
      </c>
      <c r="K25" s="263"/>
      <c r="L25" s="226"/>
      <c r="M25" s="226"/>
      <c r="N25" s="226"/>
      <c r="O25" s="226"/>
      <c r="P25" s="226"/>
      <c r="Q25" s="226"/>
      <c r="R25" s="226"/>
      <c r="S25" s="226"/>
      <c r="T25" s="226"/>
      <c r="U25" s="224"/>
    </row>
    <row r="26" spans="1:21" s="225" customFormat="1">
      <c r="A26" s="446">
        <f>A25</f>
        <v>41823</v>
      </c>
      <c r="B26" s="454"/>
      <c r="C26" s="406"/>
      <c r="D26" s="407" t="s">
        <v>135</v>
      </c>
      <c r="E26" s="413">
        <v>5329</v>
      </c>
      <c r="F26" s="416">
        <v>0.93</v>
      </c>
      <c r="G26" s="414">
        <f>ROUND(Tableau3[[#This Row],[Montant]]*F24,2)</f>
        <v>32.700000000000003</v>
      </c>
      <c r="H26" s="411" t="str">
        <f>H24</f>
        <v xml:space="preserve"> </v>
      </c>
      <c r="I26" s="412">
        <v>0</v>
      </c>
      <c r="J26" s="277">
        <f t="shared" si="0"/>
        <v>-83.019999999999811</v>
      </c>
      <c r="K26" s="263"/>
      <c r="L26" s="226"/>
      <c r="M26" s="226"/>
      <c r="N26" s="226"/>
      <c r="O26" s="226"/>
      <c r="P26" s="226"/>
      <c r="Q26" s="226"/>
      <c r="R26" s="226"/>
      <c r="S26" s="226"/>
      <c r="T26" s="226"/>
      <c r="U26" s="224"/>
    </row>
    <row r="27" spans="1:21" s="225" customFormat="1" ht="39.950000000000003" customHeight="1">
      <c r="A27" s="386">
        <v>41832</v>
      </c>
      <c r="B27" s="453"/>
      <c r="C27" s="387"/>
      <c r="D27" s="388" t="s">
        <v>34</v>
      </c>
      <c r="E27" s="439">
        <f>ROUND((F31*F27)/100,2)</f>
        <v>76</v>
      </c>
      <c r="F27" s="390">
        <v>80</v>
      </c>
      <c r="G27" s="391">
        <v>0</v>
      </c>
      <c r="H27" s="392" t="s">
        <v>85</v>
      </c>
      <c r="I27" s="393">
        <v>0</v>
      </c>
      <c r="J27" s="277">
        <f t="shared" si="0"/>
        <v>-83.019999999999811</v>
      </c>
      <c r="K27" s="263"/>
      <c r="L27" s="226"/>
      <c r="M27" s="226"/>
      <c r="N27" s="226"/>
      <c r="O27" s="226"/>
      <c r="P27" s="226"/>
      <c r="Q27" s="226"/>
      <c r="R27" s="226"/>
      <c r="S27" s="226"/>
      <c r="T27" s="226"/>
      <c r="U27" s="224"/>
    </row>
    <row r="28" spans="1:21" s="225" customFormat="1">
      <c r="A28" s="445">
        <f>A27</f>
        <v>41832</v>
      </c>
      <c r="B28" s="453"/>
      <c r="C28" s="387"/>
      <c r="D28" s="388" t="s">
        <v>90</v>
      </c>
      <c r="E28" s="389">
        <v>2315</v>
      </c>
      <c r="F28" s="441">
        <v>5</v>
      </c>
      <c r="G28" s="391">
        <f>ROUND((E27-G29)*F28/105,2)</f>
        <v>3.31</v>
      </c>
      <c r="H28" s="392" t="str">
        <f>H27</f>
        <v xml:space="preserve"> </v>
      </c>
      <c r="I28" s="393">
        <v>0</v>
      </c>
      <c r="J28" s="277">
        <f t="shared" si="0"/>
        <v>-86.329999999999814</v>
      </c>
      <c r="K28" s="263"/>
      <c r="L28" s="226"/>
      <c r="M28" s="226"/>
      <c r="N28" s="226"/>
      <c r="O28" s="226"/>
      <c r="P28" s="226"/>
      <c r="Q28" s="226"/>
      <c r="R28" s="226"/>
      <c r="S28" s="226"/>
      <c r="T28" s="226"/>
      <c r="U28" s="224"/>
    </row>
    <row r="29" spans="1:21" s="225" customFormat="1">
      <c r="A29" s="445">
        <f>A27</f>
        <v>41832</v>
      </c>
      <c r="B29" s="453"/>
      <c r="C29" s="387"/>
      <c r="D29" s="388" t="s">
        <v>91</v>
      </c>
      <c r="E29" s="389">
        <v>2345</v>
      </c>
      <c r="F29" s="441">
        <v>9.5</v>
      </c>
      <c r="G29" s="391">
        <f>ROUND((E27*F29)/109.5,2)</f>
        <v>6.59</v>
      </c>
      <c r="H29" s="392" t="str">
        <f>H27</f>
        <v xml:space="preserve"> </v>
      </c>
      <c r="I29" s="393">
        <v>0</v>
      </c>
      <c r="J29" s="277">
        <f t="shared" si="0"/>
        <v>-92.919999999999817</v>
      </c>
      <c r="K29" s="263"/>
      <c r="L29" s="226"/>
      <c r="M29" s="226"/>
      <c r="N29" s="226"/>
      <c r="O29" s="226"/>
      <c r="P29" s="226"/>
      <c r="Q29" s="226"/>
      <c r="R29" s="226"/>
      <c r="S29" s="226"/>
      <c r="T29" s="226"/>
      <c r="U29" s="224"/>
    </row>
    <row r="30" spans="1:21" s="225" customFormat="1">
      <c r="A30" s="445">
        <f>A27</f>
        <v>41832</v>
      </c>
      <c r="B30" s="453"/>
      <c r="C30" s="387"/>
      <c r="D30" s="388" t="s">
        <v>134</v>
      </c>
      <c r="E30" s="389">
        <v>5742</v>
      </c>
      <c r="F30" s="438">
        <f>ROUND(100-F31,2)</f>
        <v>5</v>
      </c>
      <c r="G30" s="391">
        <f>ROUND((F30*F27)/100,2)</f>
        <v>4</v>
      </c>
      <c r="H30" s="392" t="str">
        <f>H27</f>
        <v xml:space="preserve"> </v>
      </c>
      <c r="I30" s="393">
        <v>0</v>
      </c>
      <c r="J30" s="277">
        <f t="shared" si="0"/>
        <v>-96.919999999999817</v>
      </c>
      <c r="K30" s="263"/>
      <c r="L30" s="226"/>
      <c r="M30" s="226"/>
      <c r="N30" s="226"/>
      <c r="O30" s="226"/>
      <c r="P30" s="226"/>
      <c r="Q30" s="226"/>
      <c r="R30" s="226"/>
      <c r="S30" s="226"/>
      <c r="T30" s="226"/>
      <c r="U30" s="224"/>
    </row>
    <row r="31" spans="1:21" s="225" customFormat="1">
      <c r="A31" s="445">
        <f>A27</f>
        <v>41832</v>
      </c>
      <c r="B31" s="453"/>
      <c r="C31" s="387"/>
      <c r="D31" s="388" t="s">
        <v>135</v>
      </c>
      <c r="E31" s="389">
        <v>5741</v>
      </c>
      <c r="F31" s="444">
        <v>95</v>
      </c>
      <c r="G31" s="391">
        <f>ROUND(E27-G28-G29,2)</f>
        <v>66.099999999999994</v>
      </c>
      <c r="H31" s="392" t="str">
        <f>H27</f>
        <v xml:space="preserve"> </v>
      </c>
      <c r="I31" s="393">
        <v>0</v>
      </c>
      <c r="J31" s="277">
        <f t="shared" si="0"/>
        <v>-163.01999999999981</v>
      </c>
      <c r="K31" s="263"/>
      <c r="L31" s="226"/>
      <c r="M31" s="226"/>
      <c r="N31" s="226"/>
      <c r="O31" s="226"/>
      <c r="P31" s="226"/>
      <c r="Q31" s="226"/>
      <c r="R31" s="226"/>
      <c r="S31" s="226"/>
      <c r="T31" s="226"/>
      <c r="U31" s="224"/>
    </row>
    <row r="32" spans="1:21" s="225" customFormat="1" ht="42.95" customHeight="1">
      <c r="A32" s="405">
        <v>41832</v>
      </c>
      <c r="B32" s="454"/>
      <c r="C32" s="406"/>
      <c r="D32" s="407" t="s">
        <v>35</v>
      </c>
      <c r="E32" s="439">
        <f>ROUND((F36*F32)/100,2)</f>
        <v>13.75</v>
      </c>
      <c r="F32" s="409">
        <v>55</v>
      </c>
      <c r="G32" s="414">
        <v>0</v>
      </c>
      <c r="H32" s="411" t="s">
        <v>85</v>
      </c>
      <c r="I32" s="412">
        <v>0</v>
      </c>
      <c r="J32" s="277">
        <f t="shared" si="0"/>
        <v>-163.01999999999981</v>
      </c>
      <c r="K32" s="263"/>
      <c r="L32" s="226"/>
      <c r="M32" s="226"/>
      <c r="N32" s="226"/>
      <c r="O32" s="226"/>
      <c r="P32" s="226"/>
      <c r="Q32" s="226"/>
      <c r="R32" s="226"/>
      <c r="S32" s="226"/>
      <c r="T32" s="226"/>
      <c r="U32" s="224"/>
    </row>
    <row r="33" spans="1:21" s="225" customFormat="1">
      <c r="A33" s="446">
        <f>A32</f>
        <v>41832</v>
      </c>
      <c r="B33" s="454" t="s">
        <v>85</v>
      </c>
      <c r="C33" s="406"/>
      <c r="D33" s="407" t="s">
        <v>90</v>
      </c>
      <c r="E33" s="413">
        <v>2315</v>
      </c>
      <c r="F33" s="441">
        <v>5</v>
      </c>
      <c r="G33" s="414">
        <f>ROUND((E32-G34)*F33/105,2)</f>
        <v>0.6</v>
      </c>
      <c r="H33" s="411" t="str">
        <f>H32</f>
        <v xml:space="preserve"> </v>
      </c>
      <c r="I33" s="412">
        <v>0</v>
      </c>
      <c r="J33" s="277">
        <f t="shared" si="0"/>
        <v>-163.61999999999981</v>
      </c>
      <c r="K33" s="263"/>
      <c r="L33" s="226"/>
      <c r="M33" s="226"/>
      <c r="N33" s="226"/>
      <c r="O33" s="226"/>
      <c r="P33" s="226"/>
      <c r="Q33" s="226"/>
      <c r="R33" s="226"/>
      <c r="S33" s="226"/>
      <c r="T33" s="226"/>
      <c r="U33" s="224"/>
    </row>
    <row r="34" spans="1:21" s="225" customFormat="1">
      <c r="A34" s="446">
        <f>A32</f>
        <v>41832</v>
      </c>
      <c r="B34" s="454"/>
      <c r="C34" s="406"/>
      <c r="D34" s="407" t="s">
        <v>91</v>
      </c>
      <c r="E34" s="413">
        <v>2345</v>
      </c>
      <c r="F34" s="441">
        <v>9.5</v>
      </c>
      <c r="G34" s="414">
        <f>ROUND((E32*F34)/109.5,2)</f>
        <v>1.19</v>
      </c>
      <c r="H34" s="411" t="str">
        <f>H32</f>
        <v xml:space="preserve"> </v>
      </c>
      <c r="I34" s="412">
        <v>0</v>
      </c>
      <c r="J34" s="277">
        <f t="shared" si="0"/>
        <v>-164.8099999999998</v>
      </c>
      <c r="K34" s="263"/>
      <c r="L34" s="226"/>
      <c r="M34" s="226"/>
      <c r="N34" s="226"/>
      <c r="O34" s="226"/>
      <c r="P34" s="226"/>
      <c r="Q34" s="226"/>
      <c r="R34" s="226"/>
      <c r="S34" s="226"/>
      <c r="T34" s="226"/>
      <c r="U34" s="224"/>
    </row>
    <row r="35" spans="1:21" s="225" customFormat="1">
      <c r="A35" s="446">
        <f>A32</f>
        <v>41832</v>
      </c>
      <c r="B35" s="454"/>
      <c r="C35" s="406"/>
      <c r="D35" s="407" t="s">
        <v>134</v>
      </c>
      <c r="E35" s="413">
        <v>5705</v>
      </c>
      <c r="F35" s="381">
        <f>ROUND(100-F36,2)</f>
        <v>75</v>
      </c>
      <c r="G35" s="414">
        <f>ROUND((F35*F32)/100,2)</f>
        <v>41.25</v>
      </c>
      <c r="H35" s="411" t="str">
        <f>H32</f>
        <v xml:space="preserve"> </v>
      </c>
      <c r="I35" s="412">
        <v>0</v>
      </c>
      <c r="J35" s="277">
        <f t="shared" si="0"/>
        <v>-206.0599999999998</v>
      </c>
      <c r="K35" s="263"/>
      <c r="L35" s="226"/>
      <c r="M35" s="226"/>
      <c r="N35" s="226"/>
      <c r="O35" s="226"/>
      <c r="P35" s="226"/>
      <c r="Q35" s="226"/>
      <c r="R35" s="226"/>
      <c r="S35" s="226"/>
      <c r="T35" s="226"/>
      <c r="U35" s="224"/>
    </row>
    <row r="36" spans="1:21" s="225" customFormat="1">
      <c r="A36" s="446">
        <f>A32</f>
        <v>41832</v>
      </c>
      <c r="B36" s="454"/>
      <c r="C36" s="406"/>
      <c r="D36" s="407" t="s">
        <v>135</v>
      </c>
      <c r="E36" s="413">
        <v>5704</v>
      </c>
      <c r="F36" s="381">
        <v>25</v>
      </c>
      <c r="G36" s="414">
        <f>ROUND(E32-G33-G34,2)</f>
        <v>11.96</v>
      </c>
      <c r="H36" s="411" t="str">
        <f>H32</f>
        <v xml:space="preserve"> </v>
      </c>
      <c r="I36" s="412">
        <v>0</v>
      </c>
      <c r="J36" s="277">
        <f t="shared" ref="J36:J67" si="1">IF(AND(ISBLANK(G36),ISBLANK(I36)),"",J35-G36+I36)</f>
        <v>-218.01999999999981</v>
      </c>
      <c r="K36" s="263"/>
      <c r="L36" s="226"/>
      <c r="M36" s="226"/>
      <c r="N36" s="226"/>
      <c r="O36" s="226"/>
      <c r="P36" s="226"/>
      <c r="Q36" s="226"/>
      <c r="R36" s="226"/>
      <c r="S36" s="226"/>
      <c r="T36" s="226"/>
      <c r="U36" s="224"/>
    </row>
    <row r="37" spans="1:21" s="225" customFormat="1" ht="42.95" customHeight="1">
      <c r="A37" s="386">
        <v>41832</v>
      </c>
      <c r="B37" s="453"/>
      <c r="C37" s="387"/>
      <c r="D37" s="388" t="s">
        <v>33</v>
      </c>
      <c r="E37" s="439">
        <f>ROUND((F41*F37)/100,2)</f>
        <v>82</v>
      </c>
      <c r="F37" s="390">
        <v>82</v>
      </c>
      <c r="G37" s="391">
        <v>0</v>
      </c>
      <c r="H37" s="392" t="s">
        <v>85</v>
      </c>
      <c r="I37" s="393">
        <v>0</v>
      </c>
      <c r="J37" s="277">
        <f t="shared" si="1"/>
        <v>-218.01999999999981</v>
      </c>
      <c r="K37" s="263"/>
      <c r="L37" s="226"/>
      <c r="M37" s="226"/>
      <c r="N37" s="226"/>
      <c r="O37" s="226"/>
      <c r="P37" s="226"/>
      <c r="Q37" s="226"/>
      <c r="R37" s="226"/>
      <c r="S37" s="226"/>
      <c r="T37" s="226"/>
      <c r="U37" s="224"/>
    </row>
    <row r="38" spans="1:21" s="225" customFormat="1">
      <c r="A38" s="445">
        <f>A37</f>
        <v>41832</v>
      </c>
      <c r="B38" s="453" t="s">
        <v>85</v>
      </c>
      <c r="C38" s="387"/>
      <c r="D38" s="388" t="s">
        <v>90</v>
      </c>
      <c r="E38" s="389">
        <v>2315</v>
      </c>
      <c r="F38" s="441">
        <v>5</v>
      </c>
      <c r="G38" s="391">
        <f>ROUND((E37-G39)*F38/105,2)</f>
        <v>3.57</v>
      </c>
      <c r="H38" s="392" t="str">
        <f>H37</f>
        <v xml:space="preserve"> </v>
      </c>
      <c r="I38" s="393">
        <v>0</v>
      </c>
      <c r="J38" s="277">
        <f t="shared" si="1"/>
        <v>-221.5899999999998</v>
      </c>
      <c r="K38" s="263"/>
      <c r="L38" s="226"/>
      <c r="M38" s="226"/>
      <c r="N38" s="226"/>
      <c r="O38" s="226"/>
      <c r="P38" s="226"/>
      <c r="Q38" s="226"/>
      <c r="R38" s="226"/>
      <c r="S38" s="226"/>
      <c r="T38" s="226"/>
      <c r="U38" s="224"/>
    </row>
    <row r="39" spans="1:21" s="225" customFormat="1">
      <c r="A39" s="445">
        <f>A37</f>
        <v>41832</v>
      </c>
      <c r="B39" s="453"/>
      <c r="C39" s="387"/>
      <c r="D39" s="388" t="s">
        <v>91</v>
      </c>
      <c r="E39" s="389">
        <v>2345</v>
      </c>
      <c r="F39" s="441">
        <v>9.5</v>
      </c>
      <c r="G39" s="391">
        <f>ROUND((E37*F39)/109.5,2)</f>
        <v>7.11</v>
      </c>
      <c r="H39" s="392" t="str">
        <f>H37</f>
        <v xml:space="preserve"> </v>
      </c>
      <c r="I39" s="393">
        <v>0</v>
      </c>
      <c r="J39" s="277">
        <f t="shared" si="1"/>
        <v>-228.69999999999982</v>
      </c>
      <c r="K39" s="263"/>
      <c r="L39" s="226"/>
      <c r="M39" s="226"/>
      <c r="N39" s="226"/>
      <c r="O39" s="226"/>
      <c r="P39" s="226"/>
      <c r="Q39" s="226"/>
      <c r="R39" s="226"/>
      <c r="S39" s="226"/>
      <c r="T39" s="226"/>
      <c r="U39" s="224"/>
    </row>
    <row r="40" spans="1:21" s="225" customFormat="1">
      <c r="A40" s="445">
        <f>A37</f>
        <v>41832</v>
      </c>
      <c r="B40" s="453"/>
      <c r="C40" s="387"/>
      <c r="D40" s="388" t="s">
        <v>134</v>
      </c>
      <c r="E40" s="389"/>
      <c r="F40" s="438">
        <f>ROUND(100-F41,2)</f>
        <v>0</v>
      </c>
      <c r="G40" s="391">
        <f>ROUND((F40*F37)/100,2)</f>
        <v>0</v>
      </c>
      <c r="H40" s="392" t="str">
        <f>H37</f>
        <v xml:space="preserve"> </v>
      </c>
      <c r="I40" s="393">
        <v>0</v>
      </c>
      <c r="J40" s="277">
        <f t="shared" si="1"/>
        <v>-228.69999999999982</v>
      </c>
      <c r="K40" s="263"/>
      <c r="L40" s="226"/>
      <c r="M40" s="226"/>
      <c r="N40" s="226"/>
      <c r="O40" s="226"/>
      <c r="P40" s="226"/>
      <c r="Q40" s="226"/>
      <c r="R40" s="226"/>
      <c r="S40" s="226"/>
      <c r="T40" s="226"/>
      <c r="U40" s="224"/>
    </row>
    <row r="41" spans="1:21" s="225" customFormat="1">
      <c r="A41" s="445">
        <f>A37</f>
        <v>41832</v>
      </c>
      <c r="B41" s="453"/>
      <c r="C41" s="387"/>
      <c r="D41" s="388" t="s">
        <v>135</v>
      </c>
      <c r="E41" s="389">
        <v>5781</v>
      </c>
      <c r="F41" s="444">
        <v>100</v>
      </c>
      <c r="G41" s="391">
        <f>ROUND(E37-G38-G39,2)</f>
        <v>71.319999999999993</v>
      </c>
      <c r="H41" s="392" t="str">
        <f>H37</f>
        <v xml:space="preserve"> </v>
      </c>
      <c r="I41" s="393">
        <v>0</v>
      </c>
      <c r="J41" s="277">
        <f t="shared" si="1"/>
        <v>-300.01999999999981</v>
      </c>
      <c r="K41" s="263"/>
      <c r="L41" s="226"/>
      <c r="M41" s="226"/>
      <c r="N41" s="226"/>
      <c r="O41" s="226"/>
      <c r="P41" s="226"/>
      <c r="Q41" s="226"/>
      <c r="R41" s="226"/>
      <c r="S41" s="226"/>
      <c r="T41" s="226"/>
      <c r="U41" s="224"/>
    </row>
    <row r="42" spans="1:21" s="225" customFormat="1" ht="39.950000000000003" customHeight="1">
      <c r="A42" s="405">
        <v>41821</v>
      </c>
      <c r="B42" s="454"/>
      <c r="C42" s="406"/>
      <c r="D42" s="407" t="s">
        <v>122</v>
      </c>
      <c r="E42" s="417" t="s">
        <v>85</v>
      </c>
      <c r="F42" s="418">
        <v>25</v>
      </c>
      <c r="G42" s="410">
        <v>0</v>
      </c>
      <c r="H42" s="411" t="s">
        <v>85</v>
      </c>
      <c r="I42" s="412">
        <v>0</v>
      </c>
      <c r="J42" s="277">
        <f t="shared" si="1"/>
        <v>-300.01999999999981</v>
      </c>
      <c r="K42" s="263"/>
      <c r="L42" s="226"/>
      <c r="M42" s="226"/>
      <c r="N42" s="226"/>
      <c r="O42" s="226"/>
      <c r="P42" s="226"/>
      <c r="Q42" s="226"/>
      <c r="R42" s="226"/>
      <c r="S42" s="226"/>
      <c r="T42" s="226"/>
      <c r="U42" s="224"/>
    </row>
    <row r="43" spans="1:21" s="225" customFormat="1">
      <c r="A43" s="415">
        <f>A42</f>
        <v>41821</v>
      </c>
      <c r="B43" s="454"/>
      <c r="C43" s="406"/>
      <c r="D43" s="407" t="s">
        <v>134</v>
      </c>
      <c r="E43" s="419">
        <v>5762</v>
      </c>
      <c r="F43" s="443">
        <f>ROUND(100%-F44,2)</f>
        <v>0.5</v>
      </c>
      <c r="G43" s="414">
        <f>ROUND(Tableau3[[#This Row],[Montant]]*F42,2)</f>
        <v>12.5</v>
      </c>
      <c r="H43" s="411" t="str">
        <f>H42</f>
        <v xml:space="preserve"> </v>
      </c>
      <c r="I43" s="412">
        <v>0</v>
      </c>
      <c r="J43" s="277">
        <f t="shared" si="1"/>
        <v>-312.51999999999981</v>
      </c>
      <c r="K43" s="263"/>
      <c r="L43" s="226"/>
      <c r="M43" s="226"/>
      <c r="N43" s="226"/>
      <c r="O43" s="226"/>
      <c r="P43" s="226"/>
      <c r="Q43" s="226"/>
      <c r="R43" s="226"/>
      <c r="S43" s="226"/>
      <c r="T43" s="226"/>
      <c r="U43" s="224"/>
    </row>
    <row r="44" spans="1:21" s="225" customFormat="1">
      <c r="A44" s="415">
        <f>A42</f>
        <v>41821</v>
      </c>
      <c r="B44" s="454"/>
      <c r="C44" s="406"/>
      <c r="D44" s="407" t="s">
        <v>135</v>
      </c>
      <c r="E44" s="413">
        <v>5761</v>
      </c>
      <c r="F44" s="416">
        <v>0.5</v>
      </c>
      <c r="G44" s="414">
        <f>ROUND(Tableau3[[#This Row],[Montant]]*F42,2)</f>
        <v>12.5</v>
      </c>
      <c r="H44" s="411" t="str">
        <f>H42</f>
        <v xml:space="preserve"> </v>
      </c>
      <c r="I44" s="412">
        <v>0</v>
      </c>
      <c r="J44" s="277">
        <f t="shared" si="1"/>
        <v>-325.01999999999981</v>
      </c>
      <c r="K44" s="263"/>
      <c r="L44" s="226"/>
      <c r="M44" s="226"/>
      <c r="N44" s="226"/>
      <c r="O44" s="226"/>
      <c r="P44" s="226"/>
      <c r="Q44" s="226"/>
      <c r="R44" s="226"/>
      <c r="S44" s="226"/>
      <c r="T44" s="226"/>
      <c r="U44" s="224"/>
    </row>
    <row r="45" spans="1:21" s="225" customFormat="1">
      <c r="A45" s="402" t="s">
        <v>85</v>
      </c>
      <c r="B45" s="340"/>
      <c r="C45" s="330"/>
      <c r="D45" s="383" t="s">
        <v>88</v>
      </c>
      <c r="E45" s="403">
        <v>5972</v>
      </c>
      <c r="F45" s="404" t="s">
        <v>85</v>
      </c>
      <c r="G45" s="384">
        <v>0</v>
      </c>
      <c r="H45" s="380" t="s">
        <v>84</v>
      </c>
      <c r="I45" s="385">
        <v>0</v>
      </c>
      <c r="J45" s="277">
        <f t="shared" si="1"/>
        <v>-325.01999999999981</v>
      </c>
      <c r="K45" s="263"/>
      <c r="L45" s="226"/>
      <c r="M45" s="226"/>
      <c r="N45" s="226"/>
      <c r="O45" s="226"/>
      <c r="P45" s="226"/>
      <c r="Q45" s="226"/>
      <c r="R45" s="226"/>
      <c r="S45" s="226"/>
      <c r="T45" s="226"/>
      <c r="U45" s="224"/>
    </row>
    <row r="46" spans="1:21" s="225" customFormat="1" ht="39.950000000000003" customHeight="1">
      <c r="A46" s="397">
        <v>41832</v>
      </c>
      <c r="B46" s="455"/>
      <c r="C46" s="398" t="s">
        <v>85</v>
      </c>
      <c r="D46" s="388" t="s">
        <v>119</v>
      </c>
      <c r="E46" s="439">
        <f>ROUND((F50*F46)/100,2)</f>
        <v>46.5</v>
      </c>
      <c r="F46" s="399">
        <v>50</v>
      </c>
      <c r="G46" s="391">
        <v>0</v>
      </c>
      <c r="H46" s="392" t="s">
        <v>85</v>
      </c>
      <c r="I46" s="393">
        <v>0</v>
      </c>
      <c r="J46" s="277">
        <f t="shared" si="1"/>
        <v>-325.01999999999981</v>
      </c>
      <c r="K46" s="263"/>
      <c r="L46" s="226"/>
      <c r="M46" s="226"/>
      <c r="N46" s="226"/>
      <c r="O46" s="226"/>
      <c r="P46" s="226"/>
      <c r="Q46" s="226"/>
      <c r="R46" s="226"/>
      <c r="S46" s="226"/>
      <c r="T46" s="226"/>
      <c r="U46" s="224"/>
    </row>
    <row r="47" spans="1:21" s="225" customFormat="1">
      <c r="A47" s="447">
        <f>A46</f>
        <v>41832</v>
      </c>
      <c r="B47" s="455"/>
      <c r="C47" s="398"/>
      <c r="D47" s="388" t="s">
        <v>90</v>
      </c>
      <c r="E47" s="400">
        <v>2315</v>
      </c>
      <c r="F47" s="442">
        <v>5</v>
      </c>
      <c r="G47" s="391">
        <f>ROUND((E46-G48)*F47/105,2)</f>
        <v>2.02</v>
      </c>
      <c r="H47" s="392" t="str">
        <f>H46</f>
        <v xml:space="preserve"> </v>
      </c>
      <c r="I47" s="393">
        <v>0</v>
      </c>
      <c r="J47" s="277">
        <f t="shared" si="1"/>
        <v>-327.03999999999979</v>
      </c>
      <c r="K47" s="263"/>
      <c r="L47" s="226"/>
      <c r="M47" s="226"/>
      <c r="N47" s="226"/>
      <c r="O47" s="226"/>
      <c r="P47" s="226"/>
      <c r="Q47" s="226"/>
      <c r="R47" s="226"/>
      <c r="S47" s="226"/>
      <c r="T47" s="226"/>
      <c r="U47" s="224"/>
    </row>
    <row r="48" spans="1:21" s="225" customFormat="1">
      <c r="A48" s="447">
        <f>A46</f>
        <v>41832</v>
      </c>
      <c r="B48" s="455"/>
      <c r="C48" s="398"/>
      <c r="D48" s="388" t="s">
        <v>91</v>
      </c>
      <c r="E48" s="400">
        <v>2345</v>
      </c>
      <c r="F48" s="441">
        <v>9.5</v>
      </c>
      <c r="G48" s="401">
        <f>ROUND((E46*F48)/109.5,2)</f>
        <v>4.03</v>
      </c>
      <c r="H48" s="392" t="str">
        <f>H46</f>
        <v xml:space="preserve"> </v>
      </c>
      <c r="I48" s="393">
        <v>0</v>
      </c>
      <c r="J48" s="277">
        <f t="shared" si="1"/>
        <v>-331.06999999999977</v>
      </c>
      <c r="K48" s="263"/>
      <c r="L48" s="226"/>
      <c r="M48" s="226"/>
      <c r="N48" s="226"/>
      <c r="O48" s="226"/>
      <c r="P48" s="226"/>
      <c r="Q48" s="226"/>
      <c r="R48" s="226"/>
      <c r="S48" s="226"/>
      <c r="T48" s="226"/>
      <c r="U48" s="224"/>
    </row>
    <row r="49" spans="1:21" s="225" customFormat="1">
      <c r="A49" s="447">
        <f>A46</f>
        <v>41832</v>
      </c>
      <c r="B49" s="455"/>
      <c r="C49" s="398"/>
      <c r="D49" s="388" t="s">
        <v>134</v>
      </c>
      <c r="E49" s="400">
        <v>5348</v>
      </c>
      <c r="F49" s="438">
        <f>ROUND(100-F50,2)</f>
        <v>7</v>
      </c>
      <c r="G49" s="391">
        <f>ROUND((F49*F46)/100,2)</f>
        <v>3.5</v>
      </c>
      <c r="H49" s="392" t="str">
        <f>H47</f>
        <v xml:space="preserve"> </v>
      </c>
      <c r="I49" s="393">
        <v>0</v>
      </c>
      <c r="J49" s="277">
        <f t="shared" si="1"/>
        <v>-334.56999999999977</v>
      </c>
      <c r="K49" s="263"/>
      <c r="L49" s="226"/>
      <c r="M49" s="226"/>
      <c r="N49" s="226"/>
      <c r="O49" s="226"/>
      <c r="P49" s="226"/>
      <c r="Q49" s="226"/>
      <c r="R49" s="226"/>
      <c r="S49" s="226"/>
      <c r="T49" s="226"/>
      <c r="U49" s="224"/>
    </row>
    <row r="50" spans="1:21" s="225" customFormat="1">
      <c r="A50" s="447">
        <f>A46</f>
        <v>41832</v>
      </c>
      <c r="B50" s="455"/>
      <c r="C50" s="398"/>
      <c r="D50" s="388" t="s">
        <v>135</v>
      </c>
      <c r="E50" s="400">
        <v>5347</v>
      </c>
      <c r="F50" s="444">
        <v>93</v>
      </c>
      <c r="G50" s="391">
        <f>ROUND(E46-G47-G48,2)</f>
        <v>40.450000000000003</v>
      </c>
      <c r="H50" s="392" t="str">
        <f>H47</f>
        <v xml:space="preserve"> </v>
      </c>
      <c r="I50" s="393">
        <v>0</v>
      </c>
      <c r="J50" s="277">
        <f t="shared" si="1"/>
        <v>-375.01999999999975</v>
      </c>
      <c r="K50" s="263"/>
      <c r="L50" s="226"/>
      <c r="M50" s="226"/>
      <c r="N50" s="226"/>
      <c r="O50" s="226"/>
      <c r="P50" s="226"/>
      <c r="Q50" s="226"/>
      <c r="R50" s="226"/>
      <c r="S50" s="226"/>
      <c r="T50" s="226"/>
      <c r="U50" s="224"/>
    </row>
    <row r="51" spans="1:21" s="225" customFormat="1">
      <c r="A51" s="304">
        <v>41833</v>
      </c>
      <c r="B51" s="340" t="s">
        <v>85</v>
      </c>
      <c r="C51" s="382" t="s">
        <v>85</v>
      </c>
      <c r="D51" s="307" t="s">
        <v>120</v>
      </c>
      <c r="E51" s="297">
        <v>5972</v>
      </c>
      <c r="F51" s="312" t="s">
        <v>85</v>
      </c>
      <c r="G51" s="299">
        <v>100</v>
      </c>
      <c r="H51" s="258" t="s">
        <v>85</v>
      </c>
      <c r="I51" s="302">
        <v>0</v>
      </c>
      <c r="J51" s="277">
        <f t="shared" si="1"/>
        <v>-475.01999999999975</v>
      </c>
      <c r="K51" s="263"/>
      <c r="L51" s="226"/>
      <c r="M51" s="226"/>
      <c r="N51" s="226"/>
      <c r="O51" s="226"/>
      <c r="P51" s="226"/>
      <c r="Q51" s="226"/>
      <c r="R51" s="226"/>
      <c r="S51" s="226"/>
      <c r="T51" s="226"/>
      <c r="U51" s="224"/>
    </row>
    <row r="52" spans="1:21" s="225" customFormat="1" ht="39.950000000000003" customHeight="1">
      <c r="A52" s="420">
        <v>41832</v>
      </c>
      <c r="B52" s="456"/>
      <c r="C52" s="421"/>
      <c r="D52" s="407" t="s">
        <v>119</v>
      </c>
      <c r="E52" s="439">
        <f>ROUND((F56*F52)/100,2)</f>
        <v>46.5</v>
      </c>
      <c r="F52" s="418">
        <v>50</v>
      </c>
      <c r="G52" s="414">
        <v>0</v>
      </c>
      <c r="H52" s="411" t="s">
        <v>85</v>
      </c>
      <c r="I52" s="412">
        <v>0</v>
      </c>
      <c r="J52" s="277">
        <f t="shared" si="1"/>
        <v>-475.01999999999975</v>
      </c>
      <c r="K52" s="263"/>
      <c r="L52" s="226"/>
      <c r="M52" s="226"/>
      <c r="N52" s="226"/>
      <c r="O52" s="226"/>
      <c r="P52" s="226"/>
      <c r="Q52" s="226"/>
      <c r="R52" s="226"/>
      <c r="S52" s="226"/>
      <c r="T52" s="226"/>
      <c r="U52" s="224"/>
    </row>
    <row r="53" spans="1:21" s="225" customFormat="1">
      <c r="A53" s="448">
        <f>A52</f>
        <v>41832</v>
      </c>
      <c r="B53" s="456" t="s">
        <v>85</v>
      </c>
      <c r="C53" s="421"/>
      <c r="D53" s="407" t="s">
        <v>90</v>
      </c>
      <c r="E53" s="422">
        <v>2315</v>
      </c>
      <c r="F53" s="442">
        <v>5</v>
      </c>
      <c r="G53" s="414">
        <f>ROUND((E52-G54)*F53/105,2)</f>
        <v>2.02</v>
      </c>
      <c r="H53" s="411" t="str">
        <f>H52</f>
        <v xml:space="preserve"> </v>
      </c>
      <c r="I53" s="412">
        <v>0</v>
      </c>
      <c r="J53" s="277">
        <f t="shared" si="1"/>
        <v>-477.03999999999974</v>
      </c>
      <c r="K53" s="264"/>
      <c r="L53" s="226"/>
      <c r="M53" s="226"/>
      <c r="N53" s="226"/>
      <c r="O53" s="226"/>
      <c r="P53" s="226"/>
      <c r="Q53" s="226"/>
      <c r="R53" s="226"/>
      <c r="S53" s="226"/>
      <c r="T53" s="226"/>
      <c r="U53" s="224"/>
    </row>
    <row r="54" spans="1:21" s="225" customFormat="1">
      <c r="A54" s="448">
        <f>A52</f>
        <v>41832</v>
      </c>
      <c r="B54" s="456"/>
      <c r="C54" s="421"/>
      <c r="D54" s="407" t="s">
        <v>91</v>
      </c>
      <c r="E54" s="422">
        <v>2345</v>
      </c>
      <c r="F54" s="441">
        <v>9.5</v>
      </c>
      <c r="G54" s="423">
        <f>ROUND((E52*F54)/109.5,2)</f>
        <v>4.03</v>
      </c>
      <c r="H54" s="411" t="str">
        <f>H52</f>
        <v xml:space="preserve"> </v>
      </c>
      <c r="I54" s="412">
        <v>0</v>
      </c>
      <c r="J54" s="277">
        <f t="shared" si="1"/>
        <v>-481.06999999999971</v>
      </c>
      <c r="K54" s="264"/>
      <c r="L54" s="226"/>
      <c r="M54" s="226"/>
      <c r="N54" s="226"/>
      <c r="O54" s="226"/>
      <c r="P54" s="226"/>
      <c r="Q54" s="226"/>
      <c r="R54" s="226"/>
      <c r="S54" s="226"/>
      <c r="T54" s="226"/>
      <c r="U54" s="224"/>
    </row>
    <row r="55" spans="1:21" s="225" customFormat="1">
      <c r="A55" s="448">
        <f>A52</f>
        <v>41832</v>
      </c>
      <c r="B55" s="456"/>
      <c r="C55" s="421"/>
      <c r="D55" s="407" t="s">
        <v>134</v>
      </c>
      <c r="E55" s="422">
        <v>5348</v>
      </c>
      <c r="F55" s="381">
        <f>ROUND(100-F56,2)</f>
        <v>7</v>
      </c>
      <c r="G55" s="414">
        <f>ROUND((F55*F52)/100,2)</f>
        <v>3.5</v>
      </c>
      <c r="H55" s="411" t="str">
        <f>H52</f>
        <v xml:space="preserve"> </v>
      </c>
      <c r="I55" s="412">
        <v>0</v>
      </c>
      <c r="J55" s="277">
        <f t="shared" si="1"/>
        <v>-484.56999999999971</v>
      </c>
      <c r="K55" s="264"/>
      <c r="L55" s="226"/>
      <c r="M55" s="226"/>
      <c r="N55" s="226"/>
      <c r="O55" s="226"/>
      <c r="P55" s="226"/>
      <c r="Q55" s="226"/>
      <c r="R55" s="226"/>
      <c r="S55" s="226"/>
      <c r="T55" s="226"/>
      <c r="U55" s="224"/>
    </row>
    <row r="56" spans="1:21" s="225" customFormat="1">
      <c r="A56" s="448">
        <f>A52</f>
        <v>41832</v>
      </c>
      <c r="B56" s="456" t="s">
        <v>85</v>
      </c>
      <c r="C56" s="421"/>
      <c r="D56" s="407" t="s">
        <v>135</v>
      </c>
      <c r="E56" s="422">
        <v>5347</v>
      </c>
      <c r="F56" s="381">
        <v>93</v>
      </c>
      <c r="G56" s="414">
        <f>ROUND(E52-G53-G54,2)</f>
        <v>40.450000000000003</v>
      </c>
      <c r="H56" s="411" t="str">
        <f>H52</f>
        <v xml:space="preserve"> </v>
      </c>
      <c r="I56" s="412">
        <v>0</v>
      </c>
      <c r="J56" s="277">
        <f t="shared" si="1"/>
        <v>-525.01999999999975</v>
      </c>
      <c r="K56" s="264"/>
      <c r="L56" s="226"/>
      <c r="M56" s="226"/>
      <c r="N56" s="226"/>
      <c r="O56" s="226"/>
      <c r="P56" s="226"/>
      <c r="Q56" s="226"/>
      <c r="R56" s="226"/>
      <c r="S56" s="226"/>
      <c r="T56" s="226"/>
      <c r="U56" s="224"/>
    </row>
    <row r="57" spans="1:21" s="225" customFormat="1">
      <c r="A57" s="304">
        <v>41840</v>
      </c>
      <c r="B57" s="340" t="s">
        <v>85</v>
      </c>
      <c r="C57" s="332" t="s">
        <v>85</v>
      </c>
      <c r="D57" s="307" t="s">
        <v>40</v>
      </c>
      <c r="E57" s="314">
        <v>5972</v>
      </c>
      <c r="F57" s="312" t="s">
        <v>85</v>
      </c>
      <c r="G57" s="299">
        <v>100</v>
      </c>
      <c r="H57" s="258" t="s">
        <v>85</v>
      </c>
      <c r="I57" s="302">
        <v>0</v>
      </c>
      <c r="J57" s="277">
        <f t="shared" si="1"/>
        <v>-625.01999999999975</v>
      </c>
      <c r="K57" s="263"/>
      <c r="L57" s="226"/>
      <c r="M57" s="226"/>
      <c r="N57" s="226"/>
      <c r="O57" s="226"/>
      <c r="P57" s="226"/>
      <c r="Q57" s="226"/>
      <c r="R57" s="226"/>
      <c r="S57" s="226"/>
      <c r="T57" s="226"/>
      <c r="U57" s="224"/>
    </row>
    <row r="58" spans="1:21" s="225" customFormat="1" ht="39.950000000000003" customHeight="1">
      <c r="A58" s="397">
        <v>41832</v>
      </c>
      <c r="B58" s="455"/>
      <c r="C58" s="398"/>
      <c r="D58" s="388" t="s">
        <v>119</v>
      </c>
      <c r="E58" s="439">
        <f>ROUND((F62*F58)/100,2)</f>
        <v>46.5</v>
      </c>
      <c r="F58" s="399">
        <v>50</v>
      </c>
      <c r="G58" s="391">
        <v>0</v>
      </c>
      <c r="H58" s="392" t="s">
        <v>85</v>
      </c>
      <c r="I58" s="393">
        <v>0</v>
      </c>
      <c r="J58" s="277">
        <f t="shared" si="1"/>
        <v>-625.01999999999975</v>
      </c>
      <c r="K58" s="263"/>
      <c r="L58" s="226"/>
      <c r="M58" s="226"/>
      <c r="N58" s="226"/>
      <c r="O58" s="226"/>
      <c r="P58" s="226"/>
      <c r="Q58" s="226"/>
      <c r="R58" s="226"/>
      <c r="S58" s="226"/>
      <c r="T58" s="226"/>
      <c r="U58" s="224"/>
    </row>
    <row r="59" spans="1:21" s="225" customFormat="1">
      <c r="A59" s="447">
        <f>A58</f>
        <v>41832</v>
      </c>
      <c r="B59" s="455"/>
      <c r="C59" s="398"/>
      <c r="D59" s="388" t="s">
        <v>90</v>
      </c>
      <c r="E59" s="400">
        <v>2315</v>
      </c>
      <c r="F59" s="442">
        <v>5</v>
      </c>
      <c r="G59" s="391">
        <f>ROUND((E58-G60)*F59/105,2)</f>
        <v>2.02</v>
      </c>
      <c r="H59" s="392" t="str">
        <f>H58</f>
        <v xml:space="preserve"> </v>
      </c>
      <c r="I59" s="393">
        <v>0</v>
      </c>
      <c r="J59" s="277">
        <f t="shared" si="1"/>
        <v>-627.03999999999974</v>
      </c>
      <c r="K59" s="263"/>
      <c r="L59" s="226"/>
      <c r="M59" s="226"/>
      <c r="N59" s="226"/>
      <c r="O59" s="226"/>
      <c r="P59" s="226"/>
      <c r="Q59" s="226"/>
      <c r="R59" s="226"/>
      <c r="S59" s="226"/>
      <c r="T59" s="226"/>
      <c r="U59" s="224"/>
    </row>
    <row r="60" spans="1:21" s="225" customFormat="1">
      <c r="A60" s="447">
        <f>A58</f>
        <v>41832</v>
      </c>
      <c r="B60" s="455"/>
      <c r="C60" s="398"/>
      <c r="D60" s="388" t="s">
        <v>91</v>
      </c>
      <c r="E60" s="400">
        <v>2345</v>
      </c>
      <c r="F60" s="441">
        <v>9.5</v>
      </c>
      <c r="G60" s="401">
        <f>ROUND((E58*F60)/109.5,2)</f>
        <v>4.03</v>
      </c>
      <c r="H60" s="392" t="str">
        <f>H58</f>
        <v xml:space="preserve"> </v>
      </c>
      <c r="I60" s="393">
        <v>0</v>
      </c>
      <c r="J60" s="277">
        <f t="shared" si="1"/>
        <v>-631.06999999999971</v>
      </c>
      <c r="K60" s="263"/>
      <c r="L60" s="226"/>
      <c r="M60" s="226"/>
      <c r="N60" s="226"/>
      <c r="O60" s="226"/>
      <c r="P60" s="226"/>
      <c r="Q60" s="226"/>
      <c r="R60" s="226"/>
      <c r="S60" s="226"/>
      <c r="T60" s="226"/>
      <c r="U60" s="224"/>
    </row>
    <row r="61" spans="1:21" s="225" customFormat="1">
      <c r="A61" s="447">
        <f>A58</f>
        <v>41832</v>
      </c>
      <c r="B61" s="455"/>
      <c r="C61" s="398"/>
      <c r="D61" s="388" t="s">
        <v>134</v>
      </c>
      <c r="E61" s="400">
        <v>5348</v>
      </c>
      <c r="F61" s="438">
        <f>ROUND(100-F62,2)</f>
        <v>7</v>
      </c>
      <c r="G61" s="391">
        <f>ROUND((F61*F58)/100,2)</f>
        <v>3.5</v>
      </c>
      <c r="H61" s="392" t="str">
        <f>H58</f>
        <v xml:space="preserve"> </v>
      </c>
      <c r="I61" s="393">
        <v>0</v>
      </c>
      <c r="J61" s="277">
        <f t="shared" si="1"/>
        <v>-634.56999999999971</v>
      </c>
      <c r="K61" s="263"/>
      <c r="L61" s="226"/>
      <c r="M61" s="226"/>
      <c r="N61" s="226"/>
      <c r="O61" s="226"/>
      <c r="P61" s="226"/>
      <c r="Q61" s="226"/>
      <c r="R61" s="226"/>
      <c r="S61" s="226"/>
      <c r="T61" s="226"/>
      <c r="U61" s="224"/>
    </row>
    <row r="62" spans="1:21" s="225" customFormat="1">
      <c r="A62" s="447">
        <f>A58</f>
        <v>41832</v>
      </c>
      <c r="B62" s="455"/>
      <c r="C62" s="398"/>
      <c r="D62" s="388" t="s">
        <v>135</v>
      </c>
      <c r="E62" s="400">
        <v>5347</v>
      </c>
      <c r="F62" s="444">
        <v>93</v>
      </c>
      <c r="G62" s="391">
        <f>ROUND(E58-G59-G60,2)</f>
        <v>40.450000000000003</v>
      </c>
      <c r="H62" s="392" t="str">
        <f>H58</f>
        <v xml:space="preserve"> </v>
      </c>
      <c r="I62" s="393">
        <v>0</v>
      </c>
      <c r="J62" s="277">
        <f t="shared" si="1"/>
        <v>-675.01999999999975</v>
      </c>
      <c r="K62" s="263"/>
      <c r="L62" s="226"/>
      <c r="M62" s="226"/>
      <c r="N62" s="226"/>
      <c r="O62" s="226"/>
      <c r="P62" s="226"/>
      <c r="Q62" s="226"/>
      <c r="R62" s="226"/>
      <c r="S62" s="226"/>
      <c r="T62" s="226"/>
      <c r="U62" s="224"/>
    </row>
    <row r="63" spans="1:21" s="225" customFormat="1">
      <c r="A63" s="402" t="s">
        <v>84</v>
      </c>
      <c r="B63" s="340"/>
      <c r="C63" s="330"/>
      <c r="D63" s="383" t="s">
        <v>89</v>
      </c>
      <c r="E63" s="403">
        <v>5972</v>
      </c>
      <c r="F63" s="404"/>
      <c r="G63" s="424">
        <v>100</v>
      </c>
      <c r="H63" s="380" t="s">
        <v>85</v>
      </c>
      <c r="I63" s="385">
        <v>0</v>
      </c>
      <c r="J63" s="277">
        <f t="shared" si="1"/>
        <v>-775.01999999999975</v>
      </c>
      <c r="K63" s="263"/>
      <c r="L63" s="226"/>
      <c r="M63" s="226"/>
      <c r="N63" s="226"/>
      <c r="O63" s="226"/>
      <c r="P63" s="226"/>
      <c r="Q63" s="226"/>
      <c r="R63" s="226"/>
      <c r="S63" s="226"/>
      <c r="T63" s="226"/>
      <c r="U63" s="224"/>
    </row>
    <row r="64" spans="1:21" s="225" customFormat="1" ht="39.950000000000003" customHeight="1">
      <c r="A64" s="420">
        <v>41840</v>
      </c>
      <c r="B64" s="456"/>
      <c r="C64" s="421"/>
      <c r="D64" s="407" t="s">
        <v>119</v>
      </c>
      <c r="E64" s="439">
        <f>ROUND((F68*F64)/100,2)</f>
        <v>46.5</v>
      </c>
      <c r="F64" s="418">
        <v>50</v>
      </c>
      <c r="G64" s="414">
        <v>0</v>
      </c>
      <c r="H64" s="411" t="s">
        <v>85</v>
      </c>
      <c r="I64" s="412">
        <v>0</v>
      </c>
      <c r="J64" s="277">
        <f t="shared" si="1"/>
        <v>-775.01999999999975</v>
      </c>
      <c r="K64" s="263"/>
      <c r="L64" s="226"/>
      <c r="M64" s="226"/>
      <c r="N64" s="226"/>
      <c r="O64" s="226"/>
      <c r="P64" s="226"/>
      <c r="Q64" s="226"/>
      <c r="R64" s="226"/>
      <c r="S64" s="226"/>
      <c r="T64" s="226"/>
      <c r="U64" s="224"/>
    </row>
    <row r="65" spans="1:21" s="225" customFormat="1">
      <c r="A65" s="448">
        <f>A64</f>
        <v>41840</v>
      </c>
      <c r="B65" s="456"/>
      <c r="C65" s="421"/>
      <c r="D65" s="407" t="s">
        <v>90</v>
      </c>
      <c r="E65" s="422">
        <v>2315</v>
      </c>
      <c r="F65" s="442">
        <v>5</v>
      </c>
      <c r="G65" s="414">
        <f>ROUND((E64-G66)*F65/105,2)</f>
        <v>2.02</v>
      </c>
      <c r="H65" s="411" t="str">
        <f>H64</f>
        <v xml:space="preserve"> </v>
      </c>
      <c r="I65" s="412">
        <v>0</v>
      </c>
      <c r="J65" s="277">
        <f t="shared" si="1"/>
        <v>-777.03999999999974</v>
      </c>
      <c r="K65" s="264"/>
      <c r="L65" s="226"/>
      <c r="M65" s="226"/>
      <c r="N65" s="226"/>
      <c r="O65" s="226"/>
      <c r="P65" s="226"/>
      <c r="Q65" s="226"/>
      <c r="R65" s="226"/>
      <c r="S65" s="226"/>
      <c r="T65" s="226"/>
      <c r="U65" s="224"/>
    </row>
    <row r="66" spans="1:21" s="225" customFormat="1">
      <c r="A66" s="448">
        <f>A64</f>
        <v>41840</v>
      </c>
      <c r="B66" s="456"/>
      <c r="C66" s="421"/>
      <c r="D66" s="407" t="s">
        <v>91</v>
      </c>
      <c r="E66" s="422">
        <v>2345</v>
      </c>
      <c r="F66" s="441">
        <v>9.5</v>
      </c>
      <c r="G66" s="423">
        <f>ROUND((E64*F66)/109.5,2)</f>
        <v>4.03</v>
      </c>
      <c r="H66" s="411" t="str">
        <f>H64</f>
        <v xml:space="preserve"> </v>
      </c>
      <c r="I66" s="412">
        <v>0</v>
      </c>
      <c r="J66" s="277">
        <f t="shared" si="1"/>
        <v>-781.06999999999971</v>
      </c>
      <c r="K66" s="264"/>
      <c r="L66" s="226"/>
      <c r="M66" s="226"/>
      <c r="N66" s="226"/>
      <c r="O66" s="226"/>
      <c r="P66" s="226"/>
      <c r="Q66" s="226"/>
      <c r="R66" s="226"/>
      <c r="S66" s="226"/>
      <c r="T66" s="226"/>
      <c r="U66" s="224"/>
    </row>
    <row r="67" spans="1:21" s="225" customFormat="1">
      <c r="A67" s="448">
        <f>A64</f>
        <v>41840</v>
      </c>
      <c r="B67" s="456"/>
      <c r="C67" s="421"/>
      <c r="D67" s="407" t="s">
        <v>134</v>
      </c>
      <c r="E67" s="422">
        <v>5348</v>
      </c>
      <c r="F67" s="381">
        <f>ROUND(100-F68,2)</f>
        <v>7</v>
      </c>
      <c r="G67" s="414">
        <f>ROUND((F67*F64)/100,2)</f>
        <v>3.5</v>
      </c>
      <c r="H67" s="411" t="str">
        <f>H64</f>
        <v xml:space="preserve"> </v>
      </c>
      <c r="I67" s="412">
        <v>0</v>
      </c>
      <c r="J67" s="277">
        <f t="shared" si="1"/>
        <v>-784.56999999999971</v>
      </c>
      <c r="K67" s="264"/>
      <c r="L67" s="226"/>
      <c r="M67" s="226"/>
      <c r="N67" s="226"/>
      <c r="O67" s="226"/>
      <c r="P67" s="226"/>
      <c r="Q67" s="226"/>
      <c r="R67" s="226"/>
      <c r="S67" s="226"/>
      <c r="T67" s="226"/>
      <c r="U67" s="224"/>
    </row>
    <row r="68" spans="1:21" s="225" customFormat="1">
      <c r="A68" s="448">
        <f>A64</f>
        <v>41840</v>
      </c>
      <c r="B68" s="456"/>
      <c r="C68" s="421"/>
      <c r="D68" s="407" t="s">
        <v>135</v>
      </c>
      <c r="E68" s="422">
        <v>5347</v>
      </c>
      <c r="F68" s="381">
        <v>93</v>
      </c>
      <c r="G68" s="414">
        <f>ROUND(E64-G65-G66,2)</f>
        <v>40.450000000000003</v>
      </c>
      <c r="H68" s="411" t="str">
        <f>H64</f>
        <v xml:space="preserve"> </v>
      </c>
      <c r="I68" s="412">
        <v>0</v>
      </c>
      <c r="J68" s="277">
        <f t="shared" ref="J68:J96" si="2">IF(AND(ISBLANK(G68),ISBLANK(I68)),"",J67-G68+I68)</f>
        <v>-825.01999999999975</v>
      </c>
      <c r="K68" s="264"/>
      <c r="L68" s="226"/>
      <c r="M68" s="226"/>
      <c r="N68" s="226"/>
      <c r="O68" s="226"/>
      <c r="P68" s="226"/>
      <c r="Q68" s="226"/>
      <c r="R68" s="226"/>
      <c r="S68" s="226"/>
      <c r="T68" s="226"/>
      <c r="U68" s="224"/>
    </row>
    <row r="69" spans="1:21" s="225" customFormat="1">
      <c r="A69" s="304">
        <v>41822</v>
      </c>
      <c r="B69" s="340"/>
      <c r="C69" s="330"/>
      <c r="D69" s="308" t="s">
        <v>104</v>
      </c>
      <c r="E69" s="282"/>
      <c r="F69" s="283"/>
      <c r="G69" s="283">
        <v>100</v>
      </c>
      <c r="H69" s="290" t="s">
        <v>50</v>
      </c>
      <c r="I69" s="294">
        <v>0</v>
      </c>
      <c r="J69" s="277">
        <f t="shared" si="2"/>
        <v>-925.01999999999975</v>
      </c>
      <c r="K69" s="263"/>
      <c r="L69" s="226"/>
      <c r="M69" s="226"/>
      <c r="N69" s="226"/>
      <c r="O69" s="226"/>
      <c r="P69" s="226"/>
      <c r="Q69" s="226"/>
      <c r="R69" s="226"/>
      <c r="S69" s="226"/>
      <c r="T69" s="226"/>
      <c r="U69" s="224"/>
    </row>
    <row r="70" spans="1:21" s="225" customFormat="1">
      <c r="A70" s="271">
        <v>41823</v>
      </c>
      <c r="B70" s="341"/>
      <c r="C70" s="331"/>
      <c r="D70" s="308" t="s">
        <v>105</v>
      </c>
      <c r="E70" s="282"/>
      <c r="F70" s="283"/>
      <c r="G70" s="283">
        <v>0</v>
      </c>
      <c r="H70" s="290" t="s">
        <v>49</v>
      </c>
      <c r="I70" s="294">
        <v>381.73</v>
      </c>
      <c r="J70" s="277">
        <f t="shared" si="2"/>
        <v>-543.28999999999974</v>
      </c>
      <c r="K70" s="263"/>
      <c r="L70" s="226"/>
      <c r="M70" s="226"/>
      <c r="N70" s="226"/>
      <c r="O70" s="226"/>
      <c r="P70" s="226"/>
      <c r="Q70" s="226"/>
      <c r="R70" s="226"/>
      <c r="S70" s="226"/>
      <c r="T70" s="226"/>
      <c r="U70" s="224"/>
    </row>
    <row r="71" spans="1:21" s="225" customFormat="1">
      <c r="A71" s="304">
        <v>41822</v>
      </c>
      <c r="B71" s="341">
        <v>1</v>
      </c>
      <c r="C71" s="324"/>
      <c r="D71" s="308" t="s">
        <v>106</v>
      </c>
      <c r="E71" s="282" t="s">
        <v>85</v>
      </c>
      <c r="F71" s="283"/>
      <c r="G71" s="283">
        <v>216</v>
      </c>
      <c r="H71" s="290" t="s">
        <v>85</v>
      </c>
      <c r="I71" s="294">
        <v>0</v>
      </c>
      <c r="J71" s="277">
        <f t="shared" si="2"/>
        <v>-759.28999999999974</v>
      </c>
      <c r="K71" s="262"/>
      <c r="L71" s="226"/>
      <c r="M71" s="226"/>
      <c r="N71" s="226"/>
      <c r="O71" s="226"/>
      <c r="P71" s="226"/>
      <c r="Q71" s="226"/>
      <c r="R71" s="226"/>
      <c r="S71" s="226"/>
      <c r="T71" s="226"/>
      <c r="U71" s="224"/>
    </row>
    <row r="72" spans="1:21" s="225" customFormat="1">
      <c r="A72" s="271">
        <v>41827</v>
      </c>
      <c r="B72" s="341">
        <v>3</v>
      </c>
      <c r="C72" s="324"/>
      <c r="D72" s="308" t="s">
        <v>106</v>
      </c>
      <c r="E72" s="282" t="s">
        <v>85</v>
      </c>
      <c r="F72" s="283"/>
      <c r="G72" s="283">
        <v>18</v>
      </c>
      <c r="H72" s="290"/>
      <c r="I72" s="294">
        <v>0</v>
      </c>
      <c r="J72" s="277">
        <f t="shared" si="2"/>
        <v>-777.28999999999974</v>
      </c>
      <c r="K72" s="262"/>
      <c r="L72" s="226"/>
      <c r="M72" s="226"/>
      <c r="N72" s="226"/>
      <c r="O72" s="226"/>
      <c r="P72" s="226"/>
      <c r="Q72" s="226"/>
      <c r="R72" s="226"/>
      <c r="S72" s="226"/>
      <c r="T72" s="226"/>
      <c r="U72" s="224"/>
    </row>
    <row r="73" spans="1:21" s="225" customFormat="1">
      <c r="A73" s="304">
        <v>41829</v>
      </c>
      <c r="B73" s="340"/>
      <c r="C73" s="330" t="s">
        <v>49</v>
      </c>
      <c r="D73" s="308" t="s">
        <v>117</v>
      </c>
      <c r="E73" s="282"/>
      <c r="F73" s="283"/>
      <c r="G73" s="283">
        <v>20</v>
      </c>
      <c r="H73" s="290" t="s">
        <v>49</v>
      </c>
      <c r="I73" s="294">
        <v>0</v>
      </c>
      <c r="J73" s="277">
        <f t="shared" si="2"/>
        <v>-797.28999999999974</v>
      </c>
      <c r="K73" s="262"/>
      <c r="L73" s="226"/>
      <c r="M73" s="226"/>
      <c r="N73" s="226"/>
      <c r="O73" s="226"/>
      <c r="P73" s="226"/>
      <c r="Q73" s="226"/>
      <c r="R73" s="226"/>
      <c r="S73" s="226"/>
      <c r="T73" s="226"/>
      <c r="U73" s="224"/>
    </row>
    <row r="74" spans="1:21" s="225" customFormat="1">
      <c r="A74" s="271">
        <v>41829</v>
      </c>
      <c r="B74" s="341"/>
      <c r="C74" s="331" t="s">
        <v>49</v>
      </c>
      <c r="D74" s="308" t="s">
        <v>117</v>
      </c>
      <c r="E74" s="282"/>
      <c r="F74" s="283"/>
      <c r="G74" s="283">
        <v>40</v>
      </c>
      <c r="H74" s="290" t="s">
        <v>49</v>
      </c>
      <c r="I74" s="294">
        <v>0</v>
      </c>
      <c r="J74" s="277">
        <f t="shared" si="2"/>
        <v>-837.28999999999974</v>
      </c>
      <c r="K74" s="262"/>
      <c r="L74" s="226"/>
      <c r="M74" s="226"/>
      <c r="N74" s="226"/>
      <c r="O74" s="226"/>
      <c r="P74" s="226"/>
      <c r="Q74" s="226"/>
      <c r="R74" s="226"/>
      <c r="S74" s="226"/>
      <c r="T74" s="226"/>
      <c r="U74" s="224"/>
    </row>
    <row r="75" spans="1:21" s="225" customFormat="1">
      <c r="A75" s="304">
        <v>41830</v>
      </c>
      <c r="B75" s="340"/>
      <c r="C75" s="330" t="s">
        <v>49</v>
      </c>
      <c r="D75" s="308" t="s">
        <v>107</v>
      </c>
      <c r="E75" s="282"/>
      <c r="F75" s="283"/>
      <c r="G75" s="283">
        <v>55</v>
      </c>
      <c r="H75" s="290" t="s">
        <v>49</v>
      </c>
      <c r="I75" s="294">
        <v>0</v>
      </c>
      <c r="J75" s="277">
        <f t="shared" si="2"/>
        <v>-892.28999999999974</v>
      </c>
      <c r="K75" s="262"/>
      <c r="L75" s="226"/>
      <c r="M75" s="226"/>
      <c r="N75" s="226"/>
      <c r="O75" s="226"/>
      <c r="P75" s="226"/>
      <c r="Q75" s="226"/>
      <c r="R75" s="226"/>
      <c r="S75" s="226"/>
      <c r="T75" s="226"/>
      <c r="U75" s="224"/>
    </row>
    <row r="76" spans="1:21" s="225" customFormat="1">
      <c r="A76" s="271">
        <v>41830</v>
      </c>
      <c r="B76" s="341"/>
      <c r="C76" s="331" t="s">
        <v>49</v>
      </c>
      <c r="D76" s="308" t="s">
        <v>108</v>
      </c>
      <c r="E76" s="282"/>
      <c r="F76" s="283"/>
      <c r="G76" s="283">
        <v>3</v>
      </c>
      <c r="H76" s="290" t="s">
        <v>49</v>
      </c>
      <c r="I76" s="294">
        <v>0</v>
      </c>
      <c r="J76" s="277">
        <f t="shared" si="2"/>
        <v>-895.28999999999974</v>
      </c>
      <c r="K76" s="262"/>
      <c r="L76" s="226"/>
      <c r="M76" s="226"/>
      <c r="N76" s="226"/>
      <c r="O76" s="226"/>
      <c r="P76" s="226"/>
      <c r="Q76" s="226"/>
      <c r="R76" s="226"/>
      <c r="S76" s="226"/>
      <c r="T76" s="226"/>
      <c r="U76" s="224"/>
    </row>
    <row r="77" spans="1:21" s="225" customFormat="1">
      <c r="A77" s="304">
        <v>41830</v>
      </c>
      <c r="B77" s="340"/>
      <c r="C77" s="330" t="s">
        <v>49</v>
      </c>
      <c r="D77" s="308" t="s">
        <v>109</v>
      </c>
      <c r="E77" s="282"/>
      <c r="F77" s="283"/>
      <c r="G77" s="283">
        <v>10</v>
      </c>
      <c r="H77" s="290" t="s">
        <v>49</v>
      </c>
      <c r="I77" s="294">
        <v>0</v>
      </c>
      <c r="J77" s="277">
        <f t="shared" si="2"/>
        <v>-905.28999999999974</v>
      </c>
      <c r="K77" s="262"/>
      <c r="L77" s="226"/>
      <c r="M77" s="226"/>
      <c r="N77" s="226"/>
      <c r="O77" s="226"/>
      <c r="P77" s="226"/>
      <c r="Q77" s="226"/>
      <c r="R77" s="226"/>
      <c r="S77" s="226"/>
      <c r="T77" s="226"/>
      <c r="U77" s="224"/>
    </row>
    <row r="78" spans="1:21" s="225" customFormat="1">
      <c r="A78" s="271">
        <v>41830</v>
      </c>
      <c r="B78" s="341" t="s">
        <v>113</v>
      </c>
      <c r="C78" s="324" t="s">
        <v>49</v>
      </c>
      <c r="D78" s="308" t="s">
        <v>110</v>
      </c>
      <c r="E78" s="282" t="s">
        <v>85</v>
      </c>
      <c r="F78" s="283"/>
      <c r="G78" s="283">
        <v>0</v>
      </c>
      <c r="H78" s="290" t="s">
        <v>50</v>
      </c>
      <c r="I78" s="294">
        <v>200</v>
      </c>
      <c r="J78" s="277">
        <f t="shared" si="2"/>
        <v>-705.28999999999974</v>
      </c>
      <c r="K78" s="262"/>
      <c r="L78" s="226"/>
      <c r="M78" s="226"/>
      <c r="N78" s="226"/>
      <c r="O78" s="226"/>
      <c r="P78" s="226"/>
      <c r="Q78" s="226"/>
      <c r="R78" s="226"/>
      <c r="S78" s="226"/>
      <c r="T78" s="226"/>
      <c r="U78" s="224"/>
    </row>
    <row r="79" spans="1:21" s="225" customFormat="1">
      <c r="A79" s="304">
        <v>41830</v>
      </c>
      <c r="B79" s="341" t="s">
        <v>112</v>
      </c>
      <c r="C79" s="324" t="s">
        <v>49</v>
      </c>
      <c r="D79" s="308" t="s">
        <v>111</v>
      </c>
      <c r="E79" s="282" t="s">
        <v>85</v>
      </c>
      <c r="F79" s="285"/>
      <c r="G79" s="283">
        <v>0</v>
      </c>
      <c r="H79" s="290" t="s">
        <v>50</v>
      </c>
      <c r="I79" s="294">
        <v>60</v>
      </c>
      <c r="J79" s="277">
        <f t="shared" si="2"/>
        <v>-645.28999999999974</v>
      </c>
      <c r="K79" s="262" t="s">
        <v>84</v>
      </c>
      <c r="L79" s="226"/>
      <c r="M79" s="226"/>
      <c r="N79" s="226"/>
      <c r="O79" s="226"/>
      <c r="P79" s="226"/>
      <c r="Q79" s="226"/>
      <c r="R79" s="226"/>
      <c r="S79" s="226"/>
      <c r="T79" s="226"/>
      <c r="U79" s="224"/>
    </row>
    <row r="80" spans="1:21" s="225" customFormat="1">
      <c r="A80" s="271">
        <v>41835</v>
      </c>
      <c r="B80" s="341"/>
      <c r="C80" s="331" t="s">
        <v>49</v>
      </c>
      <c r="D80" s="308" t="s">
        <v>114</v>
      </c>
      <c r="E80" s="282"/>
      <c r="F80" s="283"/>
      <c r="G80" s="284">
        <v>3.8</v>
      </c>
      <c r="H80" s="291" t="s">
        <v>49</v>
      </c>
      <c r="I80" s="294">
        <v>0</v>
      </c>
      <c r="J80" s="277">
        <f t="shared" si="2"/>
        <v>-649.08999999999969</v>
      </c>
      <c r="K80" s="262" t="s">
        <v>84</v>
      </c>
      <c r="L80" s="226"/>
      <c r="M80" s="226"/>
      <c r="N80" s="226"/>
      <c r="O80" s="226"/>
      <c r="P80" s="226"/>
      <c r="Q80" s="226"/>
      <c r="R80" s="226"/>
      <c r="S80" s="226"/>
      <c r="T80" s="226"/>
      <c r="U80" s="224"/>
    </row>
    <row r="81" spans="1:21" s="225" customFormat="1">
      <c r="A81" s="271">
        <v>41827</v>
      </c>
      <c r="B81" s="341"/>
      <c r="C81" s="331" t="s">
        <v>49</v>
      </c>
      <c r="D81" s="308" t="s">
        <v>117</v>
      </c>
      <c r="E81" s="282"/>
      <c r="F81" s="283"/>
      <c r="G81" s="283">
        <v>20</v>
      </c>
      <c r="H81" s="290" t="s">
        <v>49</v>
      </c>
      <c r="I81" s="294">
        <v>0</v>
      </c>
      <c r="J81" s="277">
        <f t="shared" si="2"/>
        <v>-669.08999999999969</v>
      </c>
      <c r="K81" s="262" t="s">
        <v>84</v>
      </c>
      <c r="L81" s="226"/>
      <c r="M81" s="226"/>
      <c r="N81" s="226"/>
      <c r="O81" s="226"/>
      <c r="P81" s="226"/>
      <c r="Q81" s="226"/>
      <c r="R81" s="226"/>
      <c r="S81" s="226"/>
      <c r="T81" s="226"/>
      <c r="U81" s="224"/>
    </row>
    <row r="82" spans="1:21" s="225" customFormat="1">
      <c r="A82" s="271">
        <v>41837</v>
      </c>
      <c r="B82" s="341"/>
      <c r="C82" s="331"/>
      <c r="D82" s="308" t="s">
        <v>59</v>
      </c>
      <c r="E82" s="282"/>
      <c r="F82" s="283"/>
      <c r="G82" s="283">
        <v>31.11</v>
      </c>
      <c r="H82" s="290" t="s">
        <v>49</v>
      </c>
      <c r="I82" s="294">
        <v>0</v>
      </c>
      <c r="J82" s="277">
        <f t="shared" si="2"/>
        <v>-700.1999999999997</v>
      </c>
      <c r="K82" s="265" t="s">
        <v>84</v>
      </c>
      <c r="L82" s="226"/>
      <c r="M82" s="226"/>
      <c r="N82" s="226"/>
      <c r="O82" s="226"/>
      <c r="P82" s="226"/>
      <c r="Q82" s="226"/>
      <c r="R82" s="226"/>
      <c r="S82" s="226"/>
      <c r="T82" s="226"/>
      <c r="U82" s="224"/>
    </row>
    <row r="83" spans="1:21" s="225" customFormat="1">
      <c r="A83" s="271">
        <v>41837</v>
      </c>
      <c r="B83" s="341"/>
      <c r="C83" s="331" t="s">
        <v>49</v>
      </c>
      <c r="D83" s="308" t="s">
        <v>118</v>
      </c>
      <c r="E83" s="282"/>
      <c r="F83" s="283"/>
      <c r="G83" s="283">
        <v>5.75</v>
      </c>
      <c r="H83" s="290" t="s">
        <v>49</v>
      </c>
      <c r="I83" s="294">
        <v>0</v>
      </c>
      <c r="J83" s="277">
        <f t="shared" si="2"/>
        <v>-705.9499999999997</v>
      </c>
      <c r="K83" s="262"/>
      <c r="L83" s="226"/>
      <c r="M83" s="226"/>
      <c r="N83" s="226"/>
      <c r="O83" s="226"/>
      <c r="P83" s="226"/>
      <c r="Q83" s="226"/>
      <c r="R83" s="226"/>
      <c r="S83" s="226"/>
      <c r="T83" s="226"/>
      <c r="U83" s="224"/>
    </row>
    <row r="84" spans="1:21" s="225" customFormat="1">
      <c r="A84" s="271">
        <v>41838</v>
      </c>
      <c r="B84" s="341"/>
      <c r="C84" s="331" t="s">
        <v>49</v>
      </c>
      <c r="D84" s="308" t="s">
        <v>109</v>
      </c>
      <c r="E84" s="282"/>
      <c r="F84" s="283"/>
      <c r="G84" s="283">
        <v>34.35</v>
      </c>
      <c r="H84" s="290" t="s">
        <v>49</v>
      </c>
      <c r="I84" s="294">
        <v>0</v>
      </c>
      <c r="J84" s="277">
        <f t="shared" si="2"/>
        <v>-740.29999999999973</v>
      </c>
      <c r="K84" s="262"/>
      <c r="L84" s="226"/>
      <c r="M84" s="226"/>
      <c r="N84" s="226"/>
      <c r="O84" s="226"/>
      <c r="P84" s="226"/>
      <c r="Q84" s="226"/>
      <c r="R84" s="226"/>
      <c r="S84" s="226"/>
      <c r="T84" s="226"/>
      <c r="U84" s="224"/>
    </row>
    <row r="85" spans="1:21" s="225" customFormat="1">
      <c r="A85" s="271">
        <v>41842</v>
      </c>
      <c r="B85" s="341"/>
      <c r="C85" s="331" t="s">
        <v>49</v>
      </c>
      <c r="D85" s="308" t="s">
        <v>132</v>
      </c>
      <c r="E85" s="282"/>
      <c r="F85" s="283"/>
      <c r="G85" s="283">
        <v>60</v>
      </c>
      <c r="H85" s="290" t="s">
        <v>49</v>
      </c>
      <c r="I85" s="294">
        <v>0</v>
      </c>
      <c r="J85" s="277">
        <f t="shared" si="2"/>
        <v>-800.29999999999973</v>
      </c>
      <c r="K85" s="262"/>
      <c r="L85" s="226"/>
      <c r="M85" s="226"/>
      <c r="N85" s="226"/>
      <c r="O85" s="226"/>
      <c r="P85" s="226"/>
      <c r="Q85" s="226"/>
      <c r="R85" s="226"/>
      <c r="S85" s="226"/>
      <c r="T85" s="226"/>
      <c r="U85" s="224"/>
    </row>
    <row r="86" spans="1:21" s="225" customFormat="1">
      <c r="A86" s="271">
        <v>41839</v>
      </c>
      <c r="B86" s="341"/>
      <c r="C86" s="331" t="s">
        <v>49</v>
      </c>
      <c r="D86" s="308" t="s">
        <v>109</v>
      </c>
      <c r="E86" s="282"/>
      <c r="F86" s="283"/>
      <c r="G86" s="283">
        <v>7</v>
      </c>
      <c r="H86" s="290" t="s">
        <v>49</v>
      </c>
      <c r="I86" s="294">
        <v>0</v>
      </c>
      <c r="J86" s="277">
        <f t="shared" si="2"/>
        <v>-807.29999999999973</v>
      </c>
      <c r="K86" s="262"/>
      <c r="L86" s="226"/>
      <c r="M86" s="226"/>
      <c r="N86" s="226"/>
      <c r="O86" s="226"/>
      <c r="P86" s="226"/>
      <c r="Q86" s="226"/>
      <c r="R86" s="226"/>
      <c r="S86" s="226"/>
      <c r="T86" s="226"/>
      <c r="U86" s="224"/>
    </row>
    <row r="87" spans="1:21" s="225" customFormat="1">
      <c r="A87" s="338">
        <v>41842</v>
      </c>
      <c r="B87" s="341" t="s">
        <v>85</v>
      </c>
      <c r="C87" s="331" t="s">
        <v>49</v>
      </c>
      <c r="D87" s="308" t="s">
        <v>114</v>
      </c>
      <c r="E87" s="282">
        <v>5901</v>
      </c>
      <c r="F87" s="283"/>
      <c r="G87" s="283">
        <v>8.1999999999999993</v>
      </c>
      <c r="H87" s="290" t="s">
        <v>49</v>
      </c>
      <c r="I87" s="294">
        <v>0</v>
      </c>
      <c r="J87" s="277">
        <f t="shared" si="2"/>
        <v>-815.49999999999977</v>
      </c>
      <c r="K87" s="262"/>
      <c r="L87" s="226"/>
      <c r="M87" s="226"/>
      <c r="N87" s="226"/>
      <c r="O87" s="226"/>
      <c r="P87" s="226"/>
      <c r="Q87" s="226"/>
      <c r="R87" s="226"/>
      <c r="S87" s="226"/>
      <c r="T87" s="226"/>
      <c r="U87" s="224"/>
    </row>
    <row r="88" spans="1:21" s="225" customFormat="1">
      <c r="A88" s="271">
        <v>41844</v>
      </c>
      <c r="B88" s="341"/>
      <c r="C88" s="331"/>
      <c r="D88" s="308" t="s">
        <v>189</v>
      </c>
      <c r="E88" s="282" t="s">
        <v>85</v>
      </c>
      <c r="F88" s="283"/>
      <c r="G88" s="283">
        <v>0</v>
      </c>
      <c r="H88" s="290" t="s">
        <v>49</v>
      </c>
      <c r="I88" s="294">
        <v>147.74</v>
      </c>
      <c r="J88" s="277">
        <f t="shared" si="2"/>
        <v>-667.75999999999976</v>
      </c>
      <c r="K88" s="262"/>
      <c r="L88" s="226"/>
      <c r="M88" s="226"/>
      <c r="N88" s="226"/>
      <c r="O88" s="226"/>
      <c r="P88" s="226"/>
      <c r="Q88" s="226"/>
      <c r="R88" s="226"/>
      <c r="S88" s="226"/>
      <c r="T88" s="226"/>
      <c r="U88" s="224"/>
    </row>
    <row r="89" spans="1:21" s="225" customFormat="1">
      <c r="A89" s="271">
        <v>41843</v>
      </c>
      <c r="B89" s="341"/>
      <c r="C89" s="331" t="s">
        <v>49</v>
      </c>
      <c r="D89" s="309" t="s">
        <v>109</v>
      </c>
      <c r="E89" s="282" t="s">
        <v>85</v>
      </c>
      <c r="F89" s="283"/>
      <c r="G89" s="283">
        <v>7.98</v>
      </c>
      <c r="H89" s="290" t="s">
        <v>49</v>
      </c>
      <c r="I89" s="294">
        <v>0</v>
      </c>
      <c r="J89" s="277">
        <f t="shared" si="2"/>
        <v>-675.73999999999978</v>
      </c>
      <c r="K89" s="262"/>
      <c r="L89" s="226"/>
      <c r="M89" s="226"/>
      <c r="N89" s="226"/>
      <c r="O89" s="226"/>
      <c r="P89" s="226"/>
      <c r="Q89" s="226"/>
      <c r="R89" s="226"/>
      <c r="S89" s="226"/>
      <c r="T89" s="226"/>
      <c r="U89" s="224"/>
    </row>
    <row r="90" spans="1:21" s="225" customFormat="1">
      <c r="A90" s="271">
        <v>41844</v>
      </c>
      <c r="B90" s="341" t="s">
        <v>177</v>
      </c>
      <c r="C90" s="331"/>
      <c r="D90" s="308" t="s">
        <v>176</v>
      </c>
      <c r="E90" s="282"/>
      <c r="F90" s="283" t="s">
        <v>85</v>
      </c>
      <c r="G90" s="283">
        <v>200</v>
      </c>
      <c r="H90" s="290" t="s">
        <v>53</v>
      </c>
      <c r="I90" s="294">
        <v>0</v>
      </c>
      <c r="J90" s="277">
        <f t="shared" si="2"/>
        <v>-875.73999999999978</v>
      </c>
      <c r="K90" s="262"/>
      <c r="L90" s="226"/>
      <c r="M90" s="226"/>
      <c r="N90" s="226"/>
      <c r="O90" s="226"/>
      <c r="P90" s="226"/>
      <c r="Q90" s="226"/>
      <c r="R90" s="226"/>
      <c r="S90" s="226"/>
      <c r="T90" s="226"/>
      <c r="U90" s="224"/>
    </row>
    <row r="91" spans="1:21" s="225" customFormat="1">
      <c r="A91" s="271">
        <v>41845</v>
      </c>
      <c r="B91" s="341"/>
      <c r="C91" s="331"/>
      <c r="D91" s="308" t="s">
        <v>190</v>
      </c>
      <c r="E91" s="282" t="s">
        <v>85</v>
      </c>
      <c r="F91" s="313" t="s">
        <v>85</v>
      </c>
      <c r="G91" s="283">
        <v>0</v>
      </c>
      <c r="H91" s="290" t="s">
        <v>49</v>
      </c>
      <c r="I91" s="294">
        <v>73.180000000000007</v>
      </c>
      <c r="J91" s="277">
        <f t="shared" si="2"/>
        <v>-802.55999999999972</v>
      </c>
      <c r="K91" s="262"/>
      <c r="L91" s="226"/>
      <c r="M91" s="226"/>
      <c r="N91" s="226"/>
      <c r="O91" s="226"/>
      <c r="P91" s="226"/>
      <c r="Q91" s="226"/>
      <c r="R91" s="226"/>
      <c r="S91" s="226"/>
      <c r="T91" s="226"/>
      <c r="U91" s="224"/>
    </row>
    <row r="92" spans="1:21" s="225" customFormat="1">
      <c r="A92" s="271">
        <v>41845</v>
      </c>
      <c r="B92" s="341"/>
      <c r="C92" s="331"/>
      <c r="D92" s="308" t="s">
        <v>186</v>
      </c>
      <c r="E92" s="282" t="s">
        <v>84</v>
      </c>
      <c r="F92" s="283" t="s">
        <v>85</v>
      </c>
      <c r="G92" s="283">
        <v>100</v>
      </c>
      <c r="H92" s="290" t="s">
        <v>53</v>
      </c>
      <c r="I92" s="294">
        <v>0</v>
      </c>
      <c r="J92" s="277">
        <f t="shared" si="2"/>
        <v>-902.55999999999972</v>
      </c>
      <c r="K92" s="262"/>
      <c r="L92" s="226"/>
      <c r="M92" s="226"/>
      <c r="N92" s="226"/>
      <c r="O92" s="226"/>
      <c r="P92" s="226"/>
      <c r="Q92" s="226"/>
      <c r="R92" s="226"/>
      <c r="S92" s="226"/>
      <c r="T92" s="226"/>
      <c r="U92" s="224"/>
    </row>
    <row r="93" spans="1:21" s="226" customFormat="1">
      <c r="A93" s="425">
        <v>41845</v>
      </c>
      <c r="B93" s="426" t="s">
        <v>85</v>
      </c>
      <c r="C93" s="427" t="s">
        <v>85</v>
      </c>
      <c r="D93" s="428" t="s">
        <v>188</v>
      </c>
      <c r="E93" s="429"/>
      <c r="F93" s="430">
        <v>16.09</v>
      </c>
      <c r="G93" s="430"/>
      <c r="H93" s="431" t="s">
        <v>49</v>
      </c>
      <c r="I93" s="432">
        <v>0</v>
      </c>
      <c r="J93" s="277">
        <f t="shared" si="2"/>
        <v>-902.55999999999972</v>
      </c>
      <c r="K93" s="262"/>
    </row>
    <row r="94" spans="1:21" s="226" customFormat="1">
      <c r="A94" s="425">
        <f>A93</f>
        <v>41845</v>
      </c>
      <c r="B94" s="426"/>
      <c r="C94" s="427"/>
      <c r="D94" s="428" t="s">
        <v>90</v>
      </c>
      <c r="E94" s="429">
        <v>2315</v>
      </c>
      <c r="F94" s="433">
        <v>5</v>
      </c>
      <c r="G94" s="434">
        <f>ROUND((F93-G95)*F94/105,2)</f>
        <v>0.7</v>
      </c>
      <c r="H94" s="435" t="str">
        <f>H93</f>
        <v>x</v>
      </c>
      <c r="I94" s="436">
        <v>0</v>
      </c>
      <c r="J94" s="277">
        <f t="shared" si="2"/>
        <v>-903.25999999999976</v>
      </c>
      <c r="K94" s="262"/>
    </row>
    <row r="95" spans="1:21" s="226" customFormat="1">
      <c r="A95" s="425">
        <f>A93</f>
        <v>41845</v>
      </c>
      <c r="B95" s="426"/>
      <c r="C95" s="427"/>
      <c r="D95" s="428" t="s">
        <v>91</v>
      </c>
      <c r="E95" s="429">
        <v>2345</v>
      </c>
      <c r="F95" s="433">
        <v>9.5</v>
      </c>
      <c r="G95" s="434">
        <f>ROUND(F93*F95/109.5,2)</f>
        <v>1.4</v>
      </c>
      <c r="H95" s="435" t="str">
        <f>H93</f>
        <v>x</v>
      </c>
      <c r="I95" s="436">
        <v>0</v>
      </c>
      <c r="J95" s="277">
        <f t="shared" si="2"/>
        <v>-904.65999999999974</v>
      </c>
      <c r="K95" s="262"/>
    </row>
    <row r="96" spans="1:21" s="226" customFormat="1">
      <c r="A96" s="425">
        <f>A93</f>
        <v>41845</v>
      </c>
      <c r="B96" s="426"/>
      <c r="C96" s="427"/>
      <c r="D96" s="428" t="s">
        <v>187</v>
      </c>
      <c r="E96" s="429">
        <v>5700</v>
      </c>
      <c r="F96" s="434"/>
      <c r="G96" s="434">
        <f>ROUND(F93-G94-G95,2)</f>
        <v>13.99</v>
      </c>
      <c r="H96" s="435" t="str">
        <f>H93</f>
        <v>x</v>
      </c>
      <c r="I96" s="436">
        <v>0</v>
      </c>
      <c r="J96" s="277">
        <f t="shared" si="2"/>
        <v>-918.64999999999975</v>
      </c>
      <c r="K96" s="262"/>
    </row>
    <row r="97" spans="1:11" s="226" customFormat="1">
      <c r="A97" s="425"/>
      <c r="B97" s="461"/>
      <c r="C97" s="462"/>
      <c r="D97" s="428"/>
      <c r="E97" s="429"/>
      <c r="F97" s="434"/>
      <c r="G97" s="434"/>
      <c r="H97" s="435"/>
      <c r="I97" s="436"/>
      <c r="J97" s="277"/>
      <c r="K97" s="262"/>
    </row>
    <row r="98" spans="1:11" s="226" customFormat="1">
      <c r="A98" s="425"/>
      <c r="B98" s="461"/>
      <c r="C98" s="462"/>
      <c r="D98" s="428"/>
      <c r="E98" s="429"/>
      <c r="F98" s="434"/>
      <c r="G98" s="434"/>
      <c r="H98" s="435"/>
      <c r="I98" s="436"/>
      <c r="J98" s="277"/>
      <c r="K98" s="262"/>
    </row>
    <row r="99" spans="1:11" s="226" customFormat="1">
      <c r="A99" s="425"/>
      <c r="B99" s="461"/>
      <c r="C99" s="462"/>
      <c r="D99" s="428"/>
      <c r="E99" s="429"/>
      <c r="F99" s="434"/>
      <c r="G99" s="434"/>
      <c r="H99" s="435"/>
      <c r="I99" s="436"/>
      <c r="J99" s="277"/>
      <c r="K99" s="262"/>
    </row>
    <row r="100" spans="1:11" s="226" customFormat="1">
      <c r="A100" s="425"/>
      <c r="B100" s="461"/>
      <c r="C100" s="462"/>
      <c r="D100" s="428"/>
      <c r="E100" s="429"/>
      <c r="F100" s="434"/>
      <c r="G100" s="434"/>
      <c r="H100" s="435"/>
      <c r="I100" s="436"/>
      <c r="J100" s="277"/>
      <c r="K100" s="262"/>
    </row>
    <row r="101" spans="1:11" s="226" customFormat="1">
      <c r="A101" s="425"/>
      <c r="B101" s="461"/>
      <c r="C101" s="462"/>
      <c r="D101" s="428"/>
      <c r="E101" s="429"/>
      <c r="F101" s="434"/>
      <c r="G101" s="434"/>
      <c r="H101" s="435"/>
      <c r="I101" s="436"/>
      <c r="J101" s="277"/>
      <c r="K101" s="262"/>
    </row>
    <row r="102" spans="1:11" s="226" customFormat="1">
      <c r="A102" s="425"/>
      <c r="B102" s="461"/>
      <c r="C102" s="462"/>
      <c r="D102" s="428"/>
      <c r="E102" s="429"/>
      <c r="F102" s="434"/>
      <c r="G102" s="434"/>
      <c r="H102" s="435"/>
      <c r="I102" s="436"/>
      <c r="J102" s="277"/>
      <c r="K102" s="262"/>
    </row>
    <row r="103" spans="1:11" s="226" customFormat="1">
      <c r="A103" s="425"/>
      <c r="B103" s="461"/>
      <c r="C103" s="462"/>
      <c r="D103" s="428"/>
      <c r="E103" s="429"/>
      <c r="F103" s="434"/>
      <c r="G103" s="434"/>
      <c r="H103" s="435"/>
      <c r="I103" s="436"/>
      <c r="J103" s="277"/>
      <c r="K103" s="262"/>
    </row>
    <row r="104" spans="1:11" s="226" customFormat="1">
      <c r="A104" s="425"/>
      <c r="B104" s="461"/>
      <c r="C104" s="462"/>
      <c r="D104" s="428"/>
      <c r="E104" s="429"/>
      <c r="F104" s="434"/>
      <c r="G104" s="434"/>
      <c r="H104" s="435"/>
      <c r="I104" s="436"/>
      <c r="J104" s="277"/>
      <c r="K104" s="262"/>
    </row>
    <row r="105" spans="1:11" s="478" customFormat="1">
      <c r="A105" s="468"/>
      <c r="B105" s="469"/>
      <c r="C105" s="470"/>
      <c r="D105" s="471"/>
      <c r="E105" s="472"/>
      <c r="F105" s="473"/>
      <c r="G105" s="473"/>
      <c r="H105" s="474"/>
      <c r="I105" s="475"/>
      <c r="J105" s="476"/>
      <c r="K105" s="477"/>
    </row>
    <row r="106" spans="1:11" s="478" customFormat="1">
      <c r="A106" s="468"/>
      <c r="B106" s="469"/>
      <c r="C106" s="470"/>
      <c r="D106" s="471"/>
      <c r="E106" s="472"/>
      <c r="F106" s="473"/>
      <c r="G106" s="473"/>
      <c r="H106" s="474"/>
      <c r="I106" s="475"/>
      <c r="J106" s="476"/>
      <c r="K106" s="477"/>
    </row>
    <row r="107" spans="1:11" s="478" customFormat="1">
      <c r="A107" s="468"/>
      <c r="B107" s="469"/>
      <c r="C107" s="470"/>
      <c r="D107" s="471"/>
      <c r="E107" s="472"/>
      <c r="F107" s="473"/>
      <c r="G107" s="473"/>
      <c r="H107" s="474"/>
      <c r="I107" s="475"/>
      <c r="J107" s="476"/>
      <c r="K107" s="477"/>
    </row>
    <row r="108" spans="1:11" s="478" customFormat="1">
      <c r="A108" s="468"/>
      <c r="B108" s="469"/>
      <c r="C108" s="470"/>
      <c r="D108" s="471"/>
      <c r="E108" s="472"/>
      <c r="F108" s="473"/>
      <c r="G108" s="473"/>
      <c r="H108" s="474"/>
      <c r="I108" s="475"/>
      <c r="J108" s="476"/>
      <c r="K108" s="477"/>
    </row>
    <row r="109" spans="1:11" s="478" customFormat="1">
      <c r="A109" s="468"/>
      <c r="B109" s="469"/>
      <c r="C109" s="470"/>
      <c r="D109" s="471"/>
      <c r="E109" s="472"/>
      <c r="F109" s="473"/>
      <c r="G109" s="473"/>
      <c r="H109" s="474"/>
      <c r="I109" s="475"/>
      <c r="J109" s="476"/>
      <c r="K109" s="477"/>
    </row>
    <row r="110" spans="1:11" s="478" customFormat="1">
      <c r="A110" s="468"/>
      <c r="B110" s="469"/>
      <c r="C110" s="470"/>
      <c r="D110" s="471"/>
      <c r="E110" s="472"/>
      <c r="F110" s="473"/>
      <c r="G110" s="473"/>
      <c r="H110" s="474"/>
      <c r="I110" s="475"/>
      <c r="J110" s="476"/>
      <c r="K110" s="477"/>
    </row>
    <row r="111" spans="1:11" s="478" customFormat="1">
      <c r="A111" s="468"/>
      <c r="B111" s="469"/>
      <c r="C111" s="470"/>
      <c r="D111" s="471"/>
      <c r="E111" s="472"/>
      <c r="F111" s="473"/>
      <c r="G111" s="473"/>
      <c r="H111" s="474"/>
      <c r="I111" s="475"/>
      <c r="J111" s="476"/>
      <c r="K111" s="477"/>
    </row>
    <row r="112" spans="1:11" s="478" customFormat="1">
      <c r="A112" s="468"/>
      <c r="B112" s="469"/>
      <c r="C112" s="470"/>
      <c r="D112" s="471"/>
      <c r="E112" s="472"/>
      <c r="F112" s="473"/>
      <c r="G112" s="473"/>
      <c r="H112" s="474"/>
      <c r="I112" s="475"/>
      <c r="J112" s="476"/>
      <c r="K112" s="477"/>
    </row>
    <row r="113" spans="1:11" s="226" customFormat="1">
      <c r="A113" s="425"/>
      <c r="B113" s="461"/>
      <c r="C113" s="462"/>
      <c r="D113" s="428"/>
      <c r="E113" s="429"/>
      <c r="F113" s="434"/>
      <c r="G113" s="434"/>
      <c r="H113" s="435"/>
      <c r="I113" s="436"/>
      <c r="J113" s="277"/>
      <c r="K113" s="262"/>
    </row>
    <row r="114" spans="1:11" s="226" customFormat="1">
      <c r="A114" s="425"/>
      <c r="B114" s="461"/>
      <c r="C114" s="462"/>
      <c r="D114" s="428"/>
      <c r="E114" s="429"/>
      <c r="F114" s="434"/>
      <c r="G114" s="434"/>
      <c r="H114" s="435"/>
      <c r="I114" s="436"/>
      <c r="J114" s="277"/>
      <c r="K114" s="262"/>
    </row>
    <row r="115" spans="1:11" s="226" customFormat="1">
      <c r="A115" s="425"/>
      <c r="B115" s="461"/>
      <c r="C115" s="462"/>
      <c r="D115" s="428"/>
      <c r="E115" s="429"/>
      <c r="F115" s="434"/>
      <c r="G115" s="434"/>
      <c r="H115" s="435"/>
      <c r="I115" s="436"/>
      <c r="J115" s="277"/>
      <c r="K115" s="262"/>
    </row>
    <row r="116" spans="1:11" s="226" customFormat="1">
      <c r="A116" s="425"/>
      <c r="B116" s="461"/>
      <c r="C116" s="462"/>
      <c r="D116" s="428"/>
      <c r="E116" s="429"/>
      <c r="F116" s="434"/>
      <c r="G116" s="434"/>
      <c r="H116" s="435"/>
      <c r="I116" s="436"/>
      <c r="J116" s="277"/>
      <c r="K116" s="262"/>
    </row>
    <row r="117" spans="1:11" s="226" customFormat="1">
      <c r="A117" s="425"/>
      <c r="B117" s="461"/>
      <c r="C117" s="462"/>
      <c r="D117" s="428"/>
      <c r="E117" s="429"/>
      <c r="F117" s="434"/>
      <c r="G117" s="434"/>
      <c r="H117" s="435"/>
      <c r="I117" s="436"/>
      <c r="J117" s="277"/>
      <c r="K117" s="262"/>
    </row>
    <row r="118" spans="1:11" s="226" customFormat="1">
      <c r="A118" s="425"/>
      <c r="B118" s="461"/>
      <c r="C118" s="462"/>
      <c r="D118" s="428"/>
      <c r="E118" s="429"/>
      <c r="F118" s="434"/>
      <c r="G118" s="434"/>
      <c r="H118" s="435"/>
      <c r="I118" s="436"/>
      <c r="J118" s="277"/>
      <c r="K118" s="262"/>
    </row>
    <row r="119" spans="1:11" s="226" customFormat="1">
      <c r="A119" s="425"/>
      <c r="B119" s="461"/>
      <c r="C119" s="462"/>
      <c r="D119" s="428"/>
      <c r="E119" s="429"/>
      <c r="F119" s="434"/>
      <c r="G119" s="434"/>
      <c r="H119" s="435"/>
      <c r="I119" s="436"/>
      <c r="J119" s="277"/>
      <c r="K119" s="262"/>
    </row>
    <row r="120" spans="1:11" s="226" customFormat="1">
      <c r="A120" s="425"/>
      <c r="B120" s="461"/>
      <c r="C120" s="462"/>
      <c r="D120" s="428"/>
      <c r="E120" s="429"/>
      <c r="F120" s="434"/>
      <c r="G120" s="434"/>
      <c r="H120" s="435"/>
      <c r="I120" s="436"/>
      <c r="J120" s="277"/>
      <c r="K120" s="262"/>
    </row>
    <row r="121" spans="1:11" s="226" customFormat="1">
      <c r="A121" s="425"/>
      <c r="B121" s="461"/>
      <c r="C121" s="462"/>
      <c r="D121" s="428"/>
      <c r="E121" s="429"/>
      <c r="F121" s="434"/>
      <c r="G121" s="434"/>
      <c r="H121" s="435"/>
      <c r="I121" s="436"/>
      <c r="J121" s="277"/>
      <c r="K121" s="262"/>
    </row>
    <row r="122" spans="1:11" s="226" customFormat="1">
      <c r="A122" s="425"/>
      <c r="B122" s="461"/>
      <c r="C122" s="462"/>
      <c r="D122" s="428"/>
      <c r="E122" s="429"/>
      <c r="F122" s="434"/>
      <c r="G122" s="434"/>
      <c r="H122" s="435"/>
      <c r="I122" s="436"/>
      <c r="J122" s="277"/>
      <c r="K122" s="262"/>
    </row>
    <row r="123" spans="1:11" s="226" customFormat="1">
      <c r="A123" s="425"/>
      <c r="B123" s="461"/>
      <c r="C123" s="462"/>
      <c r="D123" s="428"/>
      <c r="E123" s="429"/>
      <c r="F123" s="434"/>
      <c r="G123" s="434"/>
      <c r="H123" s="435"/>
      <c r="I123" s="436"/>
      <c r="J123" s="277"/>
      <c r="K123" s="262"/>
    </row>
    <row r="124" spans="1:11" s="226" customFormat="1">
      <c r="A124" s="425"/>
      <c r="B124" s="461"/>
      <c r="C124" s="462"/>
      <c r="D124" s="428"/>
      <c r="E124" s="429"/>
      <c r="F124" s="434"/>
      <c r="G124" s="434"/>
      <c r="H124" s="435"/>
      <c r="I124" s="436"/>
      <c r="J124" s="277"/>
      <c r="K124" s="262"/>
    </row>
    <row r="125" spans="1:11" s="226" customFormat="1">
      <c r="A125" s="425"/>
      <c r="B125" s="461"/>
      <c r="C125" s="462"/>
      <c r="D125" s="428"/>
      <c r="E125" s="429"/>
      <c r="F125" s="434"/>
      <c r="G125" s="434"/>
      <c r="H125" s="435"/>
      <c r="I125" s="436"/>
      <c r="J125" s="277"/>
      <c r="K125" s="262"/>
    </row>
    <row r="126" spans="1:11" s="226" customFormat="1">
      <c r="A126" s="425"/>
      <c r="B126" s="461"/>
      <c r="C126" s="462"/>
      <c r="D126" s="428"/>
      <c r="E126" s="429"/>
      <c r="F126" s="434"/>
      <c r="G126" s="434"/>
      <c r="H126" s="435"/>
      <c r="I126" s="436"/>
      <c r="J126" s="277"/>
      <c r="K126" s="262"/>
    </row>
    <row r="127" spans="1:11" s="226" customFormat="1">
      <c r="A127" s="425"/>
      <c r="B127" s="461"/>
      <c r="C127" s="462"/>
      <c r="D127" s="428"/>
      <c r="E127" s="429"/>
      <c r="F127" s="434"/>
      <c r="G127" s="434"/>
      <c r="H127" s="435"/>
      <c r="I127" s="436"/>
      <c r="J127" s="277"/>
      <c r="K127" s="262"/>
    </row>
    <row r="128" spans="1:11" s="226" customFormat="1">
      <c r="A128" s="425"/>
      <c r="B128" s="461"/>
      <c r="C128" s="462"/>
      <c r="D128" s="428"/>
      <c r="E128" s="429"/>
      <c r="F128" s="434"/>
      <c r="G128" s="434"/>
      <c r="H128" s="435"/>
      <c r="I128" s="436"/>
      <c r="J128" s="277"/>
      <c r="K128" s="262"/>
    </row>
    <row r="129" spans="1:11" s="226" customFormat="1">
      <c r="A129" s="425"/>
      <c r="B129" s="461"/>
      <c r="C129" s="462"/>
      <c r="D129" s="428"/>
      <c r="E129" s="429"/>
      <c r="F129" s="434"/>
      <c r="G129" s="434"/>
      <c r="H129" s="435"/>
      <c r="I129" s="436"/>
      <c r="J129" s="277"/>
      <c r="K129" s="262"/>
    </row>
    <row r="130" spans="1:11" s="226" customFormat="1">
      <c r="A130" s="425"/>
      <c r="B130" s="461"/>
      <c r="C130" s="462"/>
      <c r="D130" s="428"/>
      <c r="E130" s="429"/>
      <c r="F130" s="434"/>
      <c r="G130" s="434"/>
      <c r="H130" s="435"/>
      <c r="I130" s="436"/>
      <c r="J130" s="277"/>
      <c r="K130" s="262"/>
    </row>
    <row r="131" spans="1:11" s="226" customFormat="1">
      <c r="A131" s="425"/>
      <c r="B131" s="461"/>
      <c r="C131" s="462"/>
      <c r="D131" s="428"/>
      <c r="E131" s="429"/>
      <c r="F131" s="434"/>
      <c r="G131" s="434"/>
      <c r="H131" s="435"/>
      <c r="I131" s="436"/>
      <c r="J131" s="277"/>
      <c r="K131" s="262"/>
    </row>
    <row r="132" spans="1:11" s="226" customFormat="1">
      <c r="A132" s="425"/>
      <c r="B132" s="461"/>
      <c r="C132" s="462"/>
      <c r="D132" s="428"/>
      <c r="E132" s="429"/>
      <c r="F132" s="434"/>
      <c r="G132" s="434"/>
      <c r="H132" s="435"/>
      <c r="I132" s="436"/>
      <c r="J132" s="277"/>
      <c r="K132" s="262"/>
    </row>
    <row r="133" spans="1:11" s="226" customFormat="1">
      <c r="A133" s="425"/>
      <c r="B133" s="461"/>
      <c r="C133" s="462"/>
      <c r="D133" s="428"/>
      <c r="E133" s="429"/>
      <c r="F133" s="434"/>
      <c r="G133" s="434"/>
      <c r="H133" s="435"/>
      <c r="I133" s="436"/>
      <c r="J133" s="277"/>
      <c r="K133" s="262"/>
    </row>
    <row r="134" spans="1:11" s="226" customFormat="1">
      <c r="A134" s="425"/>
      <c r="B134" s="461"/>
      <c r="C134" s="462"/>
      <c r="D134" s="428"/>
      <c r="E134" s="429"/>
      <c r="F134" s="434"/>
      <c r="G134" s="434"/>
      <c r="H134" s="435"/>
      <c r="I134" s="436"/>
      <c r="J134" s="277"/>
      <c r="K134" s="262"/>
    </row>
    <row r="135" spans="1:11" s="226" customFormat="1">
      <c r="A135" s="425"/>
      <c r="B135" s="461"/>
      <c r="C135" s="462"/>
      <c r="D135" s="428"/>
      <c r="E135" s="429"/>
      <c r="F135" s="434"/>
      <c r="G135" s="434"/>
      <c r="H135" s="435"/>
      <c r="I135" s="436"/>
      <c r="J135" s="277"/>
      <c r="K135" s="262"/>
    </row>
    <row r="136" spans="1:11" s="226" customFormat="1">
      <c r="A136" s="425"/>
      <c r="B136" s="461"/>
      <c r="C136" s="462"/>
      <c r="D136" s="428"/>
      <c r="E136" s="429"/>
      <c r="F136" s="434"/>
      <c r="G136" s="434"/>
      <c r="H136" s="435"/>
      <c r="I136" s="436"/>
      <c r="J136" s="277"/>
      <c r="K136" s="262"/>
    </row>
    <row r="137" spans="1:11" s="226" customFormat="1">
      <c r="A137" s="425"/>
      <c r="B137" s="461"/>
      <c r="C137" s="462"/>
      <c r="D137" s="428"/>
      <c r="E137" s="429"/>
      <c r="F137" s="434"/>
      <c r="G137" s="434"/>
      <c r="H137" s="435"/>
      <c r="I137" s="436"/>
      <c r="J137" s="277"/>
      <c r="K137" s="262"/>
    </row>
    <row r="138" spans="1:11" s="226" customFormat="1">
      <c r="A138" s="425"/>
      <c r="B138" s="461"/>
      <c r="C138" s="462"/>
      <c r="D138" s="428"/>
      <c r="E138" s="429"/>
      <c r="F138" s="434"/>
      <c r="G138" s="434"/>
      <c r="H138" s="435"/>
      <c r="I138" s="436"/>
      <c r="J138" s="277"/>
      <c r="K138" s="262"/>
    </row>
    <row r="139" spans="1:11" s="226" customFormat="1">
      <c r="A139" s="425"/>
      <c r="B139" s="461"/>
      <c r="C139" s="462"/>
      <c r="D139" s="428"/>
      <c r="E139" s="429"/>
      <c r="F139" s="434"/>
      <c r="G139" s="434"/>
      <c r="H139" s="435"/>
      <c r="I139" s="436"/>
      <c r="J139" s="277"/>
      <c r="K139" s="262"/>
    </row>
    <row r="140" spans="1:11" s="226" customFormat="1">
      <c r="A140" s="425"/>
      <c r="B140" s="461"/>
      <c r="C140" s="462"/>
      <c r="D140" s="428"/>
      <c r="E140" s="429"/>
      <c r="F140" s="434"/>
      <c r="G140" s="434"/>
      <c r="H140" s="435"/>
      <c r="I140" s="436"/>
      <c r="J140" s="277"/>
      <c r="K140" s="262"/>
    </row>
    <row r="141" spans="1:11" s="226" customFormat="1">
      <c r="A141" s="425"/>
      <c r="B141" s="461"/>
      <c r="C141" s="462"/>
      <c r="D141" s="428"/>
      <c r="E141" s="429"/>
      <c r="F141" s="434"/>
      <c r="G141" s="434"/>
      <c r="H141" s="435"/>
      <c r="I141" s="436"/>
      <c r="J141" s="277"/>
      <c r="K141" s="262"/>
    </row>
    <row r="142" spans="1:11" s="226" customFormat="1">
      <c r="A142" s="425"/>
      <c r="B142" s="461"/>
      <c r="C142" s="462"/>
      <c r="D142" s="428"/>
      <c r="E142" s="429"/>
      <c r="F142" s="434"/>
      <c r="G142" s="434"/>
      <c r="H142" s="435"/>
      <c r="I142" s="436"/>
      <c r="J142" s="277"/>
      <c r="K142" s="262"/>
    </row>
    <row r="143" spans="1:11" s="226" customFormat="1">
      <c r="A143" s="425"/>
      <c r="B143" s="461"/>
      <c r="C143" s="462"/>
      <c r="D143" s="428"/>
      <c r="E143" s="429"/>
      <c r="F143" s="434"/>
      <c r="G143" s="434"/>
      <c r="H143" s="435"/>
      <c r="I143" s="436"/>
      <c r="J143" s="277"/>
      <c r="K143" s="262"/>
    </row>
    <row r="144" spans="1:11" s="226" customFormat="1">
      <c r="A144" s="425"/>
      <c r="B144" s="461"/>
      <c r="C144" s="462"/>
      <c r="D144" s="428"/>
      <c r="E144" s="429"/>
      <c r="F144" s="434"/>
      <c r="G144" s="434"/>
      <c r="H144" s="435"/>
      <c r="I144" s="436"/>
      <c r="J144" s="277"/>
      <c r="K144" s="262"/>
    </row>
    <row r="145" spans="1:11" s="226" customFormat="1">
      <c r="A145" s="425"/>
      <c r="B145" s="461"/>
      <c r="C145" s="462"/>
      <c r="D145" s="428"/>
      <c r="E145" s="429"/>
      <c r="F145" s="434"/>
      <c r="G145" s="434"/>
      <c r="H145" s="435"/>
      <c r="I145" s="436"/>
      <c r="J145" s="277"/>
      <c r="K145" s="262"/>
    </row>
    <row r="146" spans="1:11" s="226" customFormat="1">
      <c r="A146" s="365"/>
      <c r="B146" s="354"/>
      <c r="C146" s="331"/>
      <c r="D146" s="368"/>
      <c r="E146" s="369"/>
      <c r="F146" s="370"/>
      <c r="G146" s="370"/>
      <c r="H146" s="371"/>
      <c r="I146" s="372"/>
      <c r="J146" s="277"/>
      <c r="K146" s="262"/>
    </row>
    <row r="147" spans="1:11" s="226" customFormat="1">
      <c r="A147" s="449"/>
      <c r="B147" s="354"/>
      <c r="C147" s="331"/>
      <c r="D147" s="368"/>
      <c r="E147" s="369"/>
      <c r="F147" s="378"/>
      <c r="G147" s="370"/>
      <c r="H147" s="377"/>
      <c r="I147" s="372"/>
      <c r="J147" s="277"/>
      <c r="K147" s="262"/>
    </row>
    <row r="148" spans="1:11" s="226" customFormat="1">
      <c r="A148" s="449"/>
      <c r="B148" s="354"/>
      <c r="C148" s="331"/>
      <c r="D148" s="368"/>
      <c r="E148" s="369"/>
      <c r="F148" s="378"/>
      <c r="G148" s="370"/>
      <c r="H148" s="377"/>
      <c r="I148" s="372"/>
      <c r="J148" s="277"/>
      <c r="K148" s="262"/>
    </row>
    <row r="149" spans="1:11" s="226" customFormat="1">
      <c r="A149" s="449"/>
      <c r="B149" s="354"/>
      <c r="C149" s="331"/>
      <c r="D149" s="368"/>
      <c r="E149" s="369"/>
      <c r="F149" s="378"/>
      <c r="G149" s="370"/>
      <c r="H149" s="377"/>
      <c r="I149" s="372"/>
      <c r="J149" s="277"/>
      <c r="K149" s="262"/>
    </row>
    <row r="150" spans="1:11" s="226" customFormat="1">
      <c r="A150" s="449"/>
      <c r="B150" s="354"/>
      <c r="C150" s="331"/>
      <c r="D150" s="368"/>
      <c r="E150" s="369"/>
      <c r="F150" s="378"/>
      <c r="G150" s="370"/>
      <c r="H150" s="377"/>
      <c r="I150" s="372"/>
      <c r="J150" s="277"/>
      <c r="K150" s="262"/>
    </row>
    <row r="151" spans="1:11" s="226" customFormat="1">
      <c r="A151" s="449"/>
      <c r="B151" s="354"/>
      <c r="C151" s="331"/>
      <c r="D151" s="368"/>
      <c r="E151" s="369"/>
      <c r="F151" s="370"/>
      <c r="G151" s="370"/>
      <c r="H151" s="377"/>
      <c r="I151" s="372"/>
      <c r="J151" s="277"/>
      <c r="K151" s="262"/>
    </row>
    <row r="152" spans="1:11" s="226" customFormat="1">
      <c r="A152" s="365"/>
      <c r="B152" s="354"/>
      <c r="C152" s="331"/>
      <c r="D152" s="368"/>
      <c r="E152" s="369"/>
      <c r="F152" s="370"/>
      <c r="G152" s="370"/>
      <c r="H152" s="371"/>
      <c r="I152" s="372"/>
      <c r="J152" s="277"/>
      <c r="K152" s="262"/>
    </row>
    <row r="153" spans="1:11" s="226" customFormat="1">
      <c r="A153" s="365"/>
      <c r="B153" s="354"/>
      <c r="C153" s="331"/>
      <c r="D153" s="368"/>
      <c r="E153" s="369"/>
      <c r="F153" s="370"/>
      <c r="G153" s="370"/>
      <c r="H153" s="371"/>
      <c r="I153" s="372"/>
      <c r="J153" s="277"/>
      <c r="K153" s="262"/>
    </row>
    <row r="154" spans="1:11" s="226" customFormat="1">
      <c r="A154" s="365"/>
      <c r="B154" s="354"/>
      <c r="C154" s="331"/>
      <c r="D154" s="368"/>
      <c r="E154" s="369"/>
      <c r="F154" s="370"/>
      <c r="G154" s="370"/>
      <c r="H154" s="371"/>
      <c r="I154" s="372"/>
      <c r="J154" s="277"/>
      <c r="K154" s="262"/>
    </row>
    <row r="155" spans="1:11" s="226" customFormat="1">
      <c r="A155" s="365"/>
      <c r="B155" s="354"/>
      <c r="C155" s="331"/>
      <c r="D155" s="368"/>
      <c r="E155" s="369"/>
      <c r="F155" s="370"/>
      <c r="G155" s="370"/>
      <c r="H155" s="371"/>
      <c r="I155" s="372"/>
      <c r="J155" s="277"/>
      <c r="K155" s="262"/>
    </row>
    <row r="156" spans="1:11" s="226" customFormat="1">
      <c r="A156" s="357"/>
      <c r="B156" s="358"/>
      <c r="C156" s="359"/>
      <c r="D156" s="360"/>
      <c r="E156" s="361"/>
      <c r="F156" s="362"/>
      <c r="G156" s="362"/>
      <c r="H156" s="363"/>
      <c r="I156" s="364"/>
      <c r="J156" s="277"/>
      <c r="K156" s="262"/>
    </row>
    <row r="157" spans="1:11">
      <c r="A157" s="365"/>
      <c r="B157" s="358"/>
      <c r="C157" s="359"/>
      <c r="D157" s="360"/>
      <c r="E157" s="361"/>
      <c r="F157" s="366"/>
      <c r="G157" s="362"/>
      <c r="H157" s="367"/>
      <c r="I157" s="364"/>
      <c r="J157" s="277"/>
      <c r="K157" s="235"/>
    </row>
    <row r="158" spans="1:11">
      <c r="A158" s="365"/>
      <c r="B158" s="358"/>
      <c r="C158" s="359"/>
      <c r="D158" s="360"/>
      <c r="E158" s="361"/>
      <c r="F158" s="366"/>
      <c r="G158" s="362"/>
      <c r="H158" s="367"/>
      <c r="I158" s="364"/>
      <c r="J158" s="277"/>
      <c r="K158" s="235"/>
    </row>
    <row r="159" spans="1:11">
      <c r="A159" s="365"/>
      <c r="B159" s="358"/>
      <c r="C159" s="359"/>
      <c r="D159" s="360"/>
      <c r="E159" s="361"/>
      <c r="F159" s="362"/>
      <c r="G159" s="362"/>
      <c r="H159" s="367"/>
      <c r="I159" s="364"/>
      <c r="J159" s="277"/>
      <c r="K159" s="235"/>
    </row>
    <row r="160" spans="1:11">
      <c r="A160" s="271" t="s">
        <v>84</v>
      </c>
      <c r="B160" s="341"/>
      <c r="C160" s="331"/>
      <c r="D160" s="356" t="s">
        <v>84</v>
      </c>
      <c r="E160" s="282"/>
      <c r="F160" s="283"/>
      <c r="G160" s="283"/>
      <c r="H160" s="282"/>
      <c r="I160" s="294"/>
      <c r="J160" s="277" t="s">
        <v>85</v>
      </c>
      <c r="K160" s="235"/>
    </row>
    <row r="161" spans="1:11">
      <c r="A161" s="271" t="s">
        <v>84</v>
      </c>
      <c r="B161" s="341"/>
      <c r="C161" s="331"/>
      <c r="D161" s="355" t="s">
        <v>84</v>
      </c>
      <c r="E161" s="282"/>
      <c r="F161" s="283"/>
      <c r="G161" s="283"/>
      <c r="H161" s="290"/>
      <c r="I161" s="294"/>
      <c r="J161" s="277" t="s">
        <v>85</v>
      </c>
      <c r="K161" s="235"/>
    </row>
    <row r="162" spans="1:11">
      <c r="A162" s="305" t="s">
        <v>84</v>
      </c>
      <c r="B162" s="342"/>
      <c r="C162" s="333"/>
      <c r="D162" s="310" t="s">
        <v>84</v>
      </c>
      <c r="E162" s="278"/>
      <c r="F162" s="285"/>
      <c r="G162" s="285"/>
      <c r="H162" s="292"/>
      <c r="I162" s="295"/>
      <c r="J162" s="293" t="s">
        <v>85</v>
      </c>
      <c r="K162" s="235"/>
    </row>
    <row r="163" spans="1:11">
      <c r="A163" s="319" t="s">
        <v>98</v>
      </c>
      <c r="B163" s="343"/>
      <c r="C163" s="334"/>
      <c r="D163" s="245"/>
      <c r="E163" s="245"/>
      <c r="F163" s="245"/>
      <c r="G163" s="320">
        <f>SUBTOTAL(109,[Débit (-)])</f>
        <v>2838.6599999999989</v>
      </c>
      <c r="H163" s="269"/>
      <c r="I163" s="320">
        <f>SUBTOTAL(109,[Crédit (+)])</f>
        <v>1920.0100000000002</v>
      </c>
      <c r="J163" s="321"/>
      <c r="K163" s="235"/>
    </row>
    <row r="164" spans="1:11">
      <c r="A164" s="272" t="s">
        <v>85</v>
      </c>
      <c r="B164" s="344"/>
      <c r="C164" s="335"/>
      <c r="D164" s="228" t="s">
        <v>85</v>
      </c>
      <c r="E164" s="213"/>
      <c r="F164" s="229" t="s">
        <v>85</v>
      </c>
      <c r="G164" s="229" t="s">
        <v>85</v>
      </c>
      <c r="H164" s="213"/>
      <c r="I164" s="230" t="s">
        <v>85</v>
      </c>
      <c r="J164" s="227" t="s">
        <v>84</v>
      </c>
      <c r="K164" s="235"/>
    </row>
    <row r="165" spans="1:11">
      <c r="A165" s="273"/>
      <c r="B165" s="345"/>
      <c r="C165" s="336"/>
      <c r="D165" s="231"/>
      <c r="E165" s="232"/>
      <c r="F165" s="233"/>
      <c r="G165" s="233"/>
      <c r="H165" s="232"/>
      <c r="I165" s="234"/>
      <c r="J165" s="235"/>
      <c r="K165" s="235"/>
    </row>
    <row r="166" spans="1:11">
      <c r="A166" s="273"/>
      <c r="B166" s="345"/>
      <c r="C166" s="336"/>
      <c r="D166" s="231"/>
      <c r="E166" s="232"/>
      <c r="F166" s="233"/>
      <c r="G166" s="233"/>
      <c r="H166" s="232"/>
      <c r="I166" s="234"/>
      <c r="J166" s="235"/>
      <c r="K166" s="235"/>
    </row>
    <row r="167" spans="1:11">
      <c r="A167" s="273"/>
      <c r="B167" s="345"/>
      <c r="C167" s="336"/>
      <c r="D167" s="231"/>
      <c r="E167" s="232"/>
      <c r="F167" s="233"/>
      <c r="G167" s="233"/>
      <c r="H167" s="232"/>
      <c r="I167" s="234"/>
      <c r="J167" s="235"/>
      <c r="K167" s="235"/>
    </row>
    <row r="168" spans="1:11">
      <c r="A168" s="273"/>
      <c r="B168" s="345"/>
      <c r="C168" s="336"/>
      <c r="D168" s="231"/>
      <c r="E168" s="232"/>
      <c r="F168" s="233"/>
      <c r="G168" s="233"/>
      <c r="H168" s="232"/>
      <c r="I168" s="234"/>
      <c r="J168" s="235"/>
      <c r="K168" s="235"/>
    </row>
    <row r="169" spans="1:11">
      <c r="A169" s="273"/>
      <c r="B169" s="345"/>
      <c r="C169" s="336"/>
      <c r="D169" s="231"/>
      <c r="E169" s="232"/>
      <c r="F169" s="233"/>
      <c r="G169" s="233"/>
      <c r="H169" s="232"/>
      <c r="I169" s="234"/>
      <c r="J169" s="235"/>
      <c r="K169" s="235"/>
    </row>
    <row r="170" spans="1:11">
      <c r="A170" s="273"/>
      <c r="B170" s="345"/>
      <c r="C170" s="336"/>
      <c r="D170" s="231"/>
      <c r="E170" s="232"/>
      <c r="F170" s="233"/>
      <c r="G170" s="233"/>
      <c r="H170" s="232"/>
      <c r="I170" s="234"/>
      <c r="J170" s="235"/>
      <c r="K170" s="235"/>
    </row>
    <row r="171" spans="1:11">
      <c r="A171" s="273"/>
      <c r="B171" s="345"/>
      <c r="C171" s="336"/>
      <c r="D171" s="231"/>
      <c r="E171" s="232"/>
      <c r="F171" s="233"/>
      <c r="G171" s="233"/>
      <c r="H171" s="232"/>
      <c r="I171" s="234"/>
      <c r="J171" s="235"/>
      <c r="K171" s="235"/>
    </row>
    <row r="172" spans="1:11">
      <c r="A172" s="273"/>
      <c r="B172" s="345"/>
      <c r="C172" s="336"/>
      <c r="D172" s="231"/>
      <c r="E172" s="232"/>
      <c r="F172" s="233"/>
      <c r="G172" s="233"/>
      <c r="H172" s="232"/>
      <c r="I172" s="234"/>
      <c r="J172" s="235"/>
      <c r="K172" s="235"/>
    </row>
    <row r="173" spans="1:11">
      <c r="A173" s="273"/>
      <c r="B173" s="345"/>
      <c r="C173" s="336"/>
      <c r="D173" s="231"/>
      <c r="E173" s="232"/>
      <c r="F173" s="233"/>
      <c r="G173" s="233"/>
      <c r="H173" s="232"/>
      <c r="I173" s="234"/>
      <c r="J173" s="235"/>
      <c r="K173" s="235"/>
    </row>
    <row r="174" spans="1:11">
      <c r="A174" s="273"/>
      <c r="B174" s="345"/>
      <c r="C174" s="336"/>
      <c r="D174" s="231"/>
      <c r="E174" s="232"/>
      <c r="F174" s="233"/>
      <c r="G174" s="233"/>
      <c r="H174" s="232"/>
      <c r="I174" s="234"/>
      <c r="J174" s="235"/>
      <c r="K174" s="235"/>
    </row>
    <row r="175" spans="1:11">
      <c r="A175" s="273"/>
      <c r="B175" s="345"/>
      <c r="C175" s="336"/>
      <c r="D175" s="231"/>
      <c r="E175" s="232"/>
      <c r="F175" s="233"/>
      <c r="G175" s="233"/>
      <c r="H175" s="232"/>
      <c r="I175" s="234"/>
      <c r="J175" s="235"/>
      <c r="K175" s="235"/>
    </row>
    <row r="176" spans="1:11">
      <c r="A176" s="273"/>
      <c r="B176" s="345"/>
      <c r="C176" s="336"/>
      <c r="D176" s="231"/>
      <c r="E176" s="232"/>
      <c r="F176" s="233"/>
      <c r="G176" s="233"/>
      <c r="H176" s="232"/>
      <c r="I176" s="234"/>
      <c r="J176" s="235"/>
      <c r="K176" s="235"/>
    </row>
    <row r="177" spans="1:11">
      <c r="A177" s="273"/>
      <c r="B177" s="345"/>
      <c r="C177" s="336"/>
      <c r="D177" s="231"/>
      <c r="E177" s="232"/>
      <c r="F177" s="233"/>
      <c r="G177" s="233"/>
      <c r="H177" s="232"/>
      <c r="I177" s="234"/>
      <c r="J177" s="235"/>
      <c r="K177" s="235"/>
    </row>
    <row r="178" spans="1:11">
      <c r="A178" s="273"/>
      <c r="B178" s="345"/>
      <c r="C178" s="336"/>
      <c r="D178" s="231"/>
      <c r="E178" s="232"/>
      <c r="F178" s="233"/>
      <c r="G178" s="233"/>
      <c r="H178" s="232"/>
      <c r="I178" s="234"/>
      <c r="J178" s="235"/>
      <c r="K178" s="235"/>
    </row>
    <row r="179" spans="1:11">
      <c r="A179" s="273"/>
      <c r="B179" s="345"/>
      <c r="C179" s="336"/>
      <c r="D179" s="231"/>
      <c r="E179" s="232"/>
      <c r="F179" s="233"/>
      <c r="G179" s="233"/>
      <c r="H179" s="232"/>
      <c r="I179" s="234"/>
      <c r="J179" s="235"/>
      <c r="K179" s="235"/>
    </row>
    <row r="180" spans="1:11">
      <c r="A180" s="273"/>
      <c r="B180" s="345"/>
      <c r="C180" s="336"/>
      <c r="D180" s="231"/>
      <c r="E180" s="232"/>
      <c r="F180" s="233"/>
      <c r="G180" s="233"/>
      <c r="H180" s="232"/>
      <c r="I180" s="234"/>
      <c r="J180" s="235"/>
      <c r="K180" s="235"/>
    </row>
    <row r="181" spans="1:11">
      <c r="A181" s="273"/>
      <c r="B181" s="345"/>
      <c r="C181" s="336"/>
      <c r="D181" s="231"/>
      <c r="E181" s="232"/>
      <c r="F181" s="233"/>
      <c r="G181" s="233"/>
      <c r="H181" s="232"/>
      <c r="I181" s="234"/>
      <c r="J181" s="235"/>
      <c r="K181" s="235"/>
    </row>
    <row r="182" spans="1:11">
      <c r="A182" s="273"/>
      <c r="B182" s="345"/>
      <c r="C182" s="336"/>
      <c r="D182" s="231"/>
      <c r="E182" s="232"/>
      <c r="F182" s="233"/>
      <c r="G182" s="233"/>
      <c r="H182" s="232"/>
      <c r="I182" s="234"/>
      <c r="J182" s="235"/>
      <c r="K182" s="235"/>
    </row>
    <row r="183" spans="1:11">
      <c r="A183" s="273"/>
      <c r="B183" s="345"/>
      <c r="C183" s="336"/>
      <c r="D183" s="231"/>
      <c r="E183" s="232"/>
      <c r="F183" s="233"/>
      <c r="G183" s="233"/>
      <c r="H183" s="232"/>
      <c r="I183" s="234"/>
      <c r="J183" s="235"/>
      <c r="K183" s="235"/>
    </row>
    <row r="184" spans="1:11">
      <c r="A184" s="273"/>
      <c r="B184" s="345"/>
      <c r="C184" s="336"/>
      <c r="D184" s="231"/>
      <c r="E184" s="232"/>
      <c r="F184" s="233"/>
      <c r="G184" s="233"/>
      <c r="H184" s="232"/>
      <c r="I184" s="234"/>
      <c r="J184" s="235"/>
      <c r="K184" s="235"/>
    </row>
    <row r="185" spans="1:11">
      <c r="A185" s="273"/>
      <c r="B185" s="345"/>
      <c r="C185" s="336"/>
      <c r="D185" s="231"/>
      <c r="E185" s="232"/>
      <c r="F185" s="233"/>
      <c r="G185" s="233"/>
      <c r="H185" s="232"/>
      <c r="I185" s="234"/>
      <c r="J185" s="235"/>
      <c r="K185" s="235"/>
    </row>
    <row r="186" spans="1:11">
      <c r="A186" s="273"/>
      <c r="B186" s="345"/>
      <c r="C186" s="336"/>
      <c r="D186" s="231"/>
      <c r="E186" s="232"/>
      <c r="F186" s="233"/>
      <c r="G186" s="233"/>
      <c r="H186" s="232"/>
      <c r="I186" s="234"/>
      <c r="J186" s="235"/>
      <c r="K186" s="235"/>
    </row>
    <row r="187" spans="1:11">
      <c r="A187" s="273"/>
      <c r="B187" s="345"/>
      <c r="C187" s="336"/>
      <c r="D187" s="231"/>
      <c r="E187" s="232"/>
      <c r="F187" s="233"/>
      <c r="G187" s="233"/>
      <c r="H187" s="232"/>
      <c r="I187" s="234"/>
      <c r="J187" s="235"/>
      <c r="K187" s="235"/>
    </row>
    <row r="188" spans="1:11">
      <c r="A188" s="273"/>
      <c r="B188" s="345"/>
      <c r="C188" s="336"/>
      <c r="D188" s="231"/>
      <c r="E188" s="232"/>
      <c r="F188" s="233"/>
      <c r="G188" s="233"/>
      <c r="H188" s="232"/>
      <c r="I188" s="234"/>
      <c r="J188" s="235"/>
      <c r="K188" s="235"/>
    </row>
    <row r="189" spans="1:11">
      <c r="A189" s="273"/>
      <c r="B189" s="345"/>
      <c r="C189" s="336"/>
      <c r="D189" s="231"/>
      <c r="E189" s="232"/>
      <c r="F189" s="233"/>
      <c r="G189" s="233"/>
      <c r="H189" s="232"/>
      <c r="I189" s="234"/>
      <c r="J189" s="235"/>
      <c r="K189" s="235"/>
    </row>
    <row r="190" spans="1:11">
      <c r="A190" s="273"/>
      <c r="B190" s="345"/>
      <c r="C190" s="336"/>
      <c r="D190" s="231"/>
      <c r="E190" s="232"/>
      <c r="F190" s="233"/>
      <c r="G190" s="233"/>
      <c r="H190" s="232"/>
      <c r="I190" s="234"/>
      <c r="J190" s="235"/>
      <c r="K190" s="235"/>
    </row>
    <row r="191" spans="1:11">
      <c r="A191" s="273"/>
      <c r="B191" s="345"/>
      <c r="C191" s="336"/>
      <c r="D191" s="231"/>
      <c r="E191" s="232"/>
      <c r="F191" s="233"/>
      <c r="G191" s="233"/>
      <c r="H191" s="232"/>
      <c r="I191" s="234"/>
      <c r="J191" s="235"/>
      <c r="K191" s="235"/>
    </row>
    <row r="192" spans="1:11">
      <c r="A192" s="273"/>
      <c r="B192" s="345"/>
      <c r="C192" s="336"/>
      <c r="D192" s="231"/>
      <c r="E192" s="232"/>
      <c r="F192" s="233"/>
      <c r="G192" s="233"/>
      <c r="H192" s="232"/>
      <c r="I192" s="234"/>
      <c r="J192" s="235"/>
      <c r="K192" s="235"/>
    </row>
    <row r="193" spans="1:11">
      <c r="A193" s="273"/>
      <c r="B193" s="345"/>
      <c r="C193" s="336"/>
      <c r="D193" s="231"/>
      <c r="E193" s="232"/>
      <c r="F193" s="233"/>
      <c r="G193" s="233"/>
      <c r="H193" s="232"/>
      <c r="I193" s="234"/>
      <c r="J193" s="235"/>
      <c r="K193" s="235"/>
    </row>
    <row r="194" spans="1:11">
      <c r="A194" s="273"/>
      <c r="B194" s="345"/>
      <c r="C194" s="336"/>
      <c r="D194" s="231"/>
      <c r="E194" s="232"/>
      <c r="F194" s="233"/>
      <c r="G194" s="233"/>
      <c r="H194" s="232"/>
      <c r="I194" s="234"/>
      <c r="J194" s="235"/>
      <c r="K194" s="235"/>
    </row>
    <row r="195" spans="1:11">
      <c r="A195" s="273"/>
      <c r="B195" s="345"/>
      <c r="C195" s="336"/>
      <c r="D195" s="231"/>
      <c r="E195" s="232"/>
      <c r="F195" s="233"/>
      <c r="G195" s="233"/>
      <c r="H195" s="232"/>
      <c r="I195" s="234"/>
      <c r="J195" s="235"/>
      <c r="K195" s="235"/>
    </row>
    <row r="196" spans="1:11">
      <c r="A196" s="273"/>
      <c r="B196" s="345"/>
      <c r="C196" s="336"/>
      <c r="D196" s="231"/>
      <c r="E196" s="232"/>
      <c r="F196" s="233"/>
      <c r="G196" s="233"/>
      <c r="H196" s="232"/>
      <c r="I196" s="234"/>
      <c r="J196" s="235"/>
      <c r="K196" s="235"/>
    </row>
    <row r="197" spans="1:11">
      <c r="A197" s="273"/>
      <c r="B197" s="345"/>
      <c r="C197" s="336"/>
      <c r="D197" s="231"/>
      <c r="E197" s="232"/>
      <c r="F197" s="233"/>
      <c r="G197" s="233"/>
      <c r="H197" s="232"/>
      <c r="I197" s="234"/>
      <c r="J197" s="235"/>
      <c r="K197" s="235"/>
    </row>
    <row r="198" spans="1:11">
      <c r="A198" s="273"/>
      <c r="B198" s="345"/>
      <c r="C198" s="336"/>
      <c r="D198" s="231"/>
      <c r="E198" s="232"/>
      <c r="F198" s="233"/>
      <c r="G198" s="233"/>
      <c r="H198" s="232"/>
      <c r="I198" s="234"/>
      <c r="J198" s="235"/>
      <c r="K198" s="235"/>
    </row>
    <row r="199" spans="1:11">
      <c r="A199" s="273"/>
      <c r="B199" s="345"/>
      <c r="C199" s="336"/>
      <c r="D199" s="231"/>
      <c r="E199" s="232"/>
      <c r="F199" s="233"/>
      <c r="G199" s="233"/>
      <c r="H199" s="232"/>
      <c r="I199" s="234"/>
      <c r="J199" s="235"/>
      <c r="K199" s="235"/>
    </row>
    <row r="200" spans="1:11">
      <c r="A200" s="273"/>
      <c r="B200" s="345"/>
      <c r="C200" s="336"/>
      <c r="D200" s="231"/>
      <c r="E200" s="232"/>
      <c r="F200" s="233"/>
      <c r="G200" s="233"/>
      <c r="H200" s="232"/>
      <c r="I200" s="234"/>
      <c r="J200" s="235"/>
      <c r="K200" s="235"/>
    </row>
    <row r="201" spans="1:11">
      <c r="A201" s="273"/>
      <c r="B201" s="345"/>
      <c r="C201" s="336"/>
      <c r="D201" s="231"/>
      <c r="E201" s="232"/>
      <c r="F201" s="233"/>
      <c r="G201" s="233"/>
      <c r="H201" s="232"/>
      <c r="I201" s="234"/>
      <c r="J201" s="235"/>
      <c r="K201" s="235"/>
    </row>
    <row r="202" spans="1:11">
      <c r="A202" s="273"/>
      <c r="B202" s="345"/>
      <c r="C202" s="336"/>
      <c r="D202" s="231"/>
      <c r="E202" s="232"/>
      <c r="F202" s="233"/>
      <c r="G202" s="233"/>
      <c r="H202" s="232"/>
      <c r="I202" s="234"/>
      <c r="J202" s="235"/>
      <c r="K202" s="235"/>
    </row>
    <row r="203" spans="1:11">
      <c r="A203" s="273"/>
      <c r="B203" s="345"/>
      <c r="C203" s="336"/>
      <c r="D203" s="231"/>
      <c r="E203" s="232"/>
      <c r="F203" s="233"/>
      <c r="G203" s="233"/>
      <c r="H203" s="232"/>
      <c r="I203" s="234"/>
      <c r="J203" s="235"/>
      <c r="K203" s="235"/>
    </row>
    <row r="204" spans="1:11">
      <c r="A204" s="273"/>
      <c r="B204" s="345"/>
      <c r="C204" s="336"/>
      <c r="D204" s="231"/>
      <c r="E204" s="232"/>
      <c r="F204" s="233"/>
      <c r="G204" s="233"/>
      <c r="H204" s="232"/>
      <c r="I204" s="234"/>
      <c r="J204" s="235"/>
      <c r="K204" s="235"/>
    </row>
    <row r="205" spans="1:11">
      <c r="A205" s="273"/>
      <c r="B205" s="345"/>
      <c r="C205" s="336"/>
      <c r="D205" s="231"/>
      <c r="E205" s="232"/>
      <c r="F205" s="233"/>
      <c r="G205" s="233"/>
      <c r="H205" s="232"/>
      <c r="I205" s="234"/>
      <c r="J205" s="235"/>
      <c r="K205" s="235"/>
    </row>
    <row r="206" spans="1:11">
      <c r="A206" s="273"/>
      <c r="B206" s="345"/>
      <c r="C206" s="336"/>
      <c r="D206" s="231"/>
      <c r="E206" s="232"/>
      <c r="F206" s="233"/>
      <c r="G206" s="233"/>
      <c r="H206" s="232"/>
      <c r="I206" s="234"/>
      <c r="J206" s="235"/>
      <c r="K206" s="235"/>
    </row>
    <row r="207" spans="1:11">
      <c r="A207" s="273"/>
      <c r="B207" s="345"/>
      <c r="C207" s="336"/>
      <c r="D207" s="231"/>
      <c r="E207" s="232"/>
      <c r="F207" s="233"/>
      <c r="G207" s="233"/>
      <c r="H207" s="232"/>
      <c r="I207" s="234"/>
      <c r="J207" s="235"/>
      <c r="K207" s="235"/>
    </row>
    <row r="208" spans="1:11">
      <c r="A208" s="273"/>
      <c r="B208" s="345"/>
      <c r="C208" s="336"/>
      <c r="D208" s="231"/>
      <c r="E208" s="232"/>
      <c r="F208" s="233"/>
      <c r="G208" s="233"/>
      <c r="H208" s="232"/>
      <c r="I208" s="234"/>
      <c r="J208" s="235"/>
      <c r="K208" s="235"/>
    </row>
    <row r="209" spans="1:11">
      <c r="A209" s="273"/>
      <c r="B209" s="345"/>
      <c r="C209" s="336"/>
      <c r="D209" s="231"/>
      <c r="E209" s="232"/>
      <c r="F209" s="233"/>
      <c r="G209" s="233"/>
      <c r="H209" s="232"/>
      <c r="I209" s="234"/>
      <c r="J209" s="235"/>
      <c r="K209" s="235"/>
    </row>
    <row r="210" spans="1:11">
      <c r="A210" s="273"/>
      <c r="B210" s="345"/>
      <c r="C210" s="336"/>
      <c r="D210" s="231"/>
      <c r="E210" s="232"/>
      <c r="F210" s="233"/>
      <c r="G210" s="233"/>
      <c r="H210" s="232"/>
      <c r="I210" s="234"/>
      <c r="J210" s="235"/>
      <c r="K210" s="235"/>
    </row>
    <row r="211" spans="1:11">
      <c r="A211" s="273"/>
      <c r="B211" s="345"/>
      <c r="C211" s="336"/>
      <c r="D211" s="231"/>
      <c r="E211" s="232"/>
      <c r="F211" s="233"/>
      <c r="G211" s="233"/>
      <c r="H211" s="232"/>
      <c r="I211" s="234"/>
      <c r="J211" s="235"/>
      <c r="K211" s="235"/>
    </row>
    <row r="212" spans="1:11">
      <c r="A212" s="273"/>
      <c r="B212" s="345"/>
      <c r="C212" s="336"/>
      <c r="D212" s="231"/>
      <c r="E212" s="232"/>
      <c r="F212" s="233"/>
      <c r="G212" s="233"/>
      <c r="H212" s="232"/>
      <c r="I212" s="234"/>
      <c r="J212" s="235"/>
      <c r="K212" s="235"/>
    </row>
    <row r="213" spans="1:11">
      <c r="A213" s="273"/>
      <c r="B213" s="345"/>
      <c r="C213" s="336"/>
      <c r="D213" s="231"/>
      <c r="E213" s="232"/>
      <c r="F213" s="233"/>
      <c r="G213" s="233"/>
      <c r="H213" s="232"/>
      <c r="I213" s="234"/>
      <c r="J213" s="235"/>
      <c r="K213" s="235"/>
    </row>
    <row r="214" spans="1:11">
      <c r="A214" s="273"/>
      <c r="B214" s="345"/>
      <c r="C214" s="336"/>
      <c r="D214" s="231"/>
      <c r="E214" s="232"/>
      <c r="F214" s="233"/>
      <c r="G214" s="233"/>
      <c r="H214" s="232"/>
      <c r="I214" s="234"/>
      <c r="J214" s="235"/>
      <c r="K214" s="235"/>
    </row>
    <row r="215" spans="1:11">
      <c r="A215" s="273"/>
      <c r="B215" s="345"/>
      <c r="C215" s="336"/>
      <c r="D215" s="231"/>
      <c r="E215" s="232"/>
      <c r="F215" s="233"/>
      <c r="G215" s="233"/>
      <c r="H215" s="232"/>
      <c r="I215" s="234"/>
      <c r="J215" s="235"/>
      <c r="K215" s="235"/>
    </row>
    <row r="216" spans="1:11">
      <c r="A216" s="273"/>
      <c r="B216" s="345"/>
      <c r="C216" s="336"/>
      <c r="D216" s="231"/>
      <c r="E216" s="232"/>
      <c r="F216" s="233"/>
      <c r="G216" s="233"/>
      <c r="H216" s="232"/>
      <c r="I216" s="234"/>
      <c r="J216" s="235"/>
      <c r="K216" s="235"/>
    </row>
    <row r="217" spans="1:11">
      <c r="A217" s="273"/>
      <c r="B217" s="345"/>
      <c r="C217" s="336"/>
      <c r="D217" s="231"/>
      <c r="E217" s="232"/>
      <c r="F217" s="233"/>
      <c r="G217" s="233"/>
      <c r="H217" s="232"/>
      <c r="I217" s="234"/>
      <c r="J217" s="235"/>
      <c r="K217" s="235"/>
    </row>
    <row r="218" spans="1:11">
      <c r="A218" s="273"/>
      <c r="B218" s="345"/>
      <c r="C218" s="336"/>
      <c r="D218" s="231"/>
      <c r="E218" s="232"/>
      <c r="F218" s="233"/>
      <c r="G218" s="233"/>
      <c r="H218" s="232"/>
      <c r="I218" s="234"/>
      <c r="J218" s="235"/>
      <c r="K218" s="235"/>
    </row>
    <row r="219" spans="1:11">
      <c r="A219" s="273"/>
      <c r="B219" s="345"/>
      <c r="C219" s="336"/>
      <c r="D219" s="231"/>
      <c r="E219" s="232"/>
      <c r="F219" s="233"/>
      <c r="G219" s="233"/>
      <c r="H219" s="232"/>
      <c r="I219" s="234"/>
      <c r="J219" s="235"/>
      <c r="K219" s="235"/>
    </row>
    <row r="220" spans="1:11">
      <c r="A220" s="273"/>
      <c r="B220" s="345"/>
      <c r="C220" s="336"/>
      <c r="D220" s="231"/>
      <c r="E220" s="232"/>
      <c r="F220" s="233"/>
      <c r="G220" s="233"/>
      <c r="H220" s="232"/>
      <c r="I220" s="234"/>
      <c r="J220" s="235"/>
      <c r="K220" s="235"/>
    </row>
    <row r="221" spans="1:11">
      <c r="A221" s="273"/>
      <c r="B221" s="345"/>
      <c r="C221" s="336"/>
      <c r="D221" s="231"/>
      <c r="E221" s="232"/>
      <c r="F221" s="233"/>
      <c r="G221" s="233"/>
      <c r="H221" s="232"/>
      <c r="I221" s="234"/>
      <c r="J221" s="235"/>
      <c r="K221" s="235"/>
    </row>
    <row r="222" spans="1:11">
      <c r="A222" s="273"/>
      <c r="B222" s="345"/>
      <c r="C222" s="336"/>
      <c r="D222" s="231"/>
      <c r="E222" s="232"/>
      <c r="F222" s="233"/>
      <c r="G222" s="233"/>
      <c r="H222" s="232"/>
      <c r="I222" s="234"/>
      <c r="J222" s="235"/>
      <c r="K222" s="235"/>
    </row>
    <row r="223" spans="1:11">
      <c r="A223" s="273"/>
      <c r="B223" s="345"/>
      <c r="C223" s="336"/>
      <c r="D223" s="231"/>
      <c r="E223" s="232"/>
      <c r="F223" s="233"/>
      <c r="G223" s="233"/>
      <c r="H223" s="232"/>
      <c r="I223" s="234"/>
      <c r="J223" s="235"/>
      <c r="K223" s="235"/>
    </row>
    <row r="224" spans="1:11">
      <c r="A224" s="273"/>
      <c r="B224" s="345"/>
      <c r="C224" s="336"/>
      <c r="D224" s="231"/>
      <c r="E224" s="232"/>
      <c r="F224" s="233"/>
      <c r="G224" s="233"/>
      <c r="H224" s="232"/>
      <c r="I224" s="234"/>
      <c r="J224" s="235"/>
      <c r="K224" s="235"/>
    </row>
    <row r="225" spans="1:11">
      <c r="A225" s="273"/>
      <c r="B225" s="345"/>
      <c r="C225" s="336"/>
      <c r="D225" s="231"/>
      <c r="E225" s="232"/>
      <c r="F225" s="233"/>
      <c r="G225" s="233"/>
      <c r="H225" s="232"/>
      <c r="I225" s="234"/>
      <c r="J225" s="235"/>
      <c r="K225" s="235"/>
    </row>
    <row r="226" spans="1:11">
      <c r="A226" s="273"/>
      <c r="B226" s="345"/>
      <c r="C226" s="336"/>
      <c r="D226" s="231"/>
      <c r="E226" s="232"/>
      <c r="F226" s="233"/>
      <c r="G226" s="233"/>
      <c r="H226" s="232"/>
      <c r="I226" s="234"/>
      <c r="J226" s="235"/>
      <c r="K226" s="235"/>
    </row>
    <row r="227" spans="1:11">
      <c r="A227" s="273"/>
      <c r="B227" s="345"/>
      <c r="C227" s="336"/>
      <c r="D227" s="231"/>
      <c r="E227" s="232"/>
      <c r="F227" s="233"/>
      <c r="G227" s="233"/>
      <c r="H227" s="232"/>
      <c r="I227" s="234"/>
      <c r="J227" s="235"/>
      <c r="K227" s="235"/>
    </row>
    <row r="228" spans="1:11">
      <c r="A228" s="273"/>
      <c r="B228" s="345"/>
      <c r="C228" s="336"/>
      <c r="D228" s="231"/>
      <c r="E228" s="232"/>
      <c r="F228" s="233"/>
      <c r="G228" s="233"/>
      <c r="H228" s="232"/>
      <c r="I228" s="234"/>
      <c r="J228" s="235"/>
      <c r="K228" s="235"/>
    </row>
    <row r="229" spans="1:11">
      <c r="A229" s="273"/>
      <c r="B229" s="345"/>
      <c r="C229" s="336"/>
      <c r="D229" s="231"/>
      <c r="E229" s="232"/>
      <c r="F229" s="233"/>
      <c r="G229" s="233"/>
      <c r="H229" s="232"/>
      <c r="I229" s="234"/>
      <c r="J229" s="235"/>
      <c r="K229" s="235"/>
    </row>
    <row r="230" spans="1:11">
      <c r="A230" s="273"/>
      <c r="B230" s="345"/>
      <c r="C230" s="336"/>
      <c r="D230" s="231"/>
      <c r="E230" s="232"/>
      <c r="F230" s="233"/>
      <c r="G230" s="233"/>
      <c r="H230" s="232"/>
      <c r="I230" s="234"/>
      <c r="J230" s="235"/>
      <c r="K230" s="235"/>
    </row>
    <row r="231" spans="1:11">
      <c r="A231" s="273"/>
      <c r="B231" s="345"/>
      <c r="C231" s="336"/>
      <c r="D231" s="231"/>
      <c r="E231" s="232"/>
      <c r="F231" s="233"/>
      <c r="G231" s="233"/>
      <c r="H231" s="232"/>
      <c r="I231" s="234"/>
      <c r="J231" s="235"/>
      <c r="K231" s="235"/>
    </row>
    <row r="232" spans="1:11">
      <c r="A232" s="273"/>
      <c r="B232" s="345"/>
      <c r="C232" s="336"/>
      <c r="D232" s="231"/>
      <c r="E232" s="232"/>
      <c r="F232" s="233"/>
      <c r="G232" s="233"/>
      <c r="H232" s="232"/>
      <c r="I232" s="234"/>
      <c r="J232" s="235"/>
      <c r="K232" s="235"/>
    </row>
    <row r="233" spans="1:11">
      <c r="A233" s="273"/>
      <c r="B233" s="345"/>
      <c r="C233" s="336"/>
      <c r="D233" s="231"/>
      <c r="E233" s="232"/>
      <c r="F233" s="233"/>
      <c r="G233" s="233"/>
      <c r="H233" s="232"/>
      <c r="I233" s="234"/>
      <c r="J233" s="235"/>
      <c r="K233" s="235"/>
    </row>
    <row r="234" spans="1:11">
      <c r="A234" s="273"/>
      <c r="B234" s="345"/>
      <c r="C234" s="336"/>
      <c r="D234" s="231"/>
      <c r="E234" s="232"/>
      <c r="F234" s="233"/>
      <c r="G234" s="233"/>
      <c r="H234" s="232"/>
      <c r="I234" s="234"/>
      <c r="J234" s="235"/>
      <c r="K234" s="235"/>
    </row>
    <row r="235" spans="1:11">
      <c r="A235" s="273"/>
      <c r="B235" s="345"/>
      <c r="C235" s="336"/>
      <c r="D235" s="231"/>
      <c r="E235" s="232"/>
      <c r="F235" s="233"/>
      <c r="G235" s="233"/>
      <c r="H235" s="232"/>
      <c r="I235" s="234"/>
      <c r="J235" s="235"/>
      <c r="K235" s="235"/>
    </row>
    <row r="236" spans="1:11">
      <c r="A236" s="273"/>
      <c r="B236" s="345"/>
      <c r="C236" s="336"/>
      <c r="D236" s="231"/>
      <c r="E236" s="232"/>
      <c r="F236" s="233"/>
      <c r="G236" s="233"/>
      <c r="H236" s="232"/>
      <c r="I236" s="234"/>
      <c r="J236" s="235"/>
      <c r="K236" s="235"/>
    </row>
    <row r="237" spans="1:11">
      <c r="A237" s="273"/>
      <c r="B237" s="345"/>
      <c r="C237" s="336"/>
      <c r="D237" s="231"/>
      <c r="E237" s="232"/>
      <c r="F237" s="233"/>
      <c r="G237" s="233"/>
      <c r="H237" s="232"/>
      <c r="I237" s="234"/>
      <c r="J237" s="235"/>
      <c r="K237" s="235"/>
    </row>
    <row r="238" spans="1:11">
      <c r="A238" s="273"/>
      <c r="B238" s="345"/>
      <c r="C238" s="336"/>
      <c r="D238" s="231"/>
      <c r="E238" s="232"/>
      <c r="F238" s="233"/>
      <c r="G238" s="233"/>
      <c r="H238" s="232"/>
      <c r="I238" s="234"/>
      <c r="J238" s="235"/>
      <c r="K238" s="235"/>
    </row>
    <row r="239" spans="1:11">
      <c r="A239" s="273"/>
      <c r="B239" s="345"/>
      <c r="C239" s="336"/>
      <c r="D239" s="231"/>
      <c r="E239" s="232"/>
      <c r="F239" s="233"/>
      <c r="G239" s="233"/>
      <c r="H239" s="232"/>
      <c r="I239" s="234"/>
      <c r="J239" s="235"/>
      <c r="K239" s="235"/>
    </row>
    <row r="240" spans="1:11">
      <c r="A240" s="273"/>
      <c r="B240" s="345"/>
      <c r="C240" s="336"/>
      <c r="D240" s="231"/>
      <c r="E240" s="232"/>
      <c r="F240" s="233"/>
      <c r="G240" s="233"/>
      <c r="H240" s="232"/>
      <c r="I240" s="234"/>
      <c r="J240" s="235"/>
      <c r="K240" s="235"/>
    </row>
    <row r="241" spans="1:11">
      <c r="A241" s="273"/>
      <c r="B241" s="345"/>
      <c r="C241" s="336"/>
      <c r="D241" s="231"/>
      <c r="E241" s="232"/>
      <c r="F241" s="233"/>
      <c r="G241" s="233"/>
      <c r="H241" s="232"/>
      <c r="I241" s="234"/>
      <c r="J241" s="235"/>
      <c r="K241" s="235"/>
    </row>
    <row r="242" spans="1:11">
      <c r="A242" s="273"/>
      <c r="B242" s="345"/>
      <c r="C242" s="336"/>
      <c r="D242" s="231"/>
      <c r="E242" s="232"/>
      <c r="F242" s="233"/>
      <c r="G242" s="233"/>
      <c r="H242" s="232"/>
      <c r="I242" s="234"/>
      <c r="J242" s="235"/>
      <c r="K242" s="235"/>
    </row>
    <row r="243" spans="1:11">
      <c r="A243" s="273"/>
      <c r="B243" s="345"/>
      <c r="C243" s="336"/>
      <c r="D243" s="231"/>
      <c r="E243" s="232"/>
      <c r="F243" s="233"/>
      <c r="G243" s="233"/>
      <c r="H243" s="232"/>
      <c r="I243" s="234"/>
      <c r="J243" s="235"/>
      <c r="K243" s="235"/>
    </row>
    <row r="244" spans="1:11">
      <c r="A244" s="273"/>
      <c r="B244" s="345"/>
      <c r="C244" s="336"/>
      <c r="D244" s="231"/>
      <c r="E244" s="232"/>
      <c r="F244" s="233"/>
      <c r="G244" s="233"/>
      <c r="H244" s="232"/>
      <c r="I244" s="234"/>
      <c r="J244" s="235"/>
      <c r="K244" s="235"/>
    </row>
    <row r="245" spans="1:11">
      <c r="A245" s="273"/>
      <c r="B245" s="345"/>
      <c r="C245" s="336"/>
      <c r="D245" s="231"/>
      <c r="E245" s="232"/>
      <c r="F245" s="233"/>
      <c r="G245" s="233"/>
      <c r="H245" s="232"/>
      <c r="I245" s="234"/>
      <c r="J245" s="235"/>
      <c r="K245" s="235"/>
    </row>
    <row r="246" spans="1:11">
      <c r="A246" s="273"/>
      <c r="B246" s="345"/>
      <c r="C246" s="336"/>
      <c r="D246" s="231"/>
      <c r="E246" s="232"/>
      <c r="F246" s="233"/>
      <c r="G246" s="233"/>
      <c r="H246" s="232"/>
      <c r="I246" s="234"/>
      <c r="J246" s="235"/>
      <c r="K246" s="235"/>
    </row>
    <row r="247" spans="1:11">
      <c r="A247" s="273"/>
      <c r="B247" s="345"/>
      <c r="C247" s="336"/>
      <c r="D247" s="231"/>
      <c r="E247" s="232"/>
      <c r="F247" s="233"/>
      <c r="G247" s="233"/>
      <c r="H247" s="232"/>
      <c r="I247" s="234"/>
      <c r="J247" s="235"/>
      <c r="K247" s="235"/>
    </row>
    <row r="248" spans="1:11">
      <c r="A248" s="273"/>
      <c r="B248" s="345"/>
      <c r="C248" s="336"/>
      <c r="D248" s="231"/>
      <c r="E248" s="232"/>
      <c r="F248" s="233"/>
      <c r="G248" s="233"/>
      <c r="H248" s="232"/>
      <c r="I248" s="234"/>
      <c r="J248" s="235"/>
      <c r="K248" s="235"/>
    </row>
    <row r="249" spans="1:11">
      <c r="A249" s="273"/>
      <c r="B249" s="345"/>
      <c r="C249" s="336"/>
      <c r="D249" s="231"/>
      <c r="E249" s="232"/>
      <c r="F249" s="233"/>
      <c r="G249" s="233"/>
      <c r="H249" s="232"/>
      <c r="I249" s="234"/>
      <c r="J249" s="235"/>
      <c r="K249" s="235"/>
    </row>
    <row r="250" spans="1:11">
      <c r="A250" s="273"/>
      <c r="B250" s="345"/>
      <c r="C250" s="336"/>
      <c r="D250" s="231"/>
      <c r="E250" s="232"/>
      <c r="F250" s="233"/>
      <c r="G250" s="233"/>
      <c r="H250" s="232"/>
      <c r="I250" s="234"/>
      <c r="J250" s="235"/>
      <c r="K250" s="235"/>
    </row>
    <row r="251" spans="1:11">
      <c r="A251" s="273"/>
      <c r="B251" s="345"/>
      <c r="C251" s="336"/>
      <c r="D251" s="231"/>
      <c r="E251" s="232"/>
      <c r="F251" s="233"/>
      <c r="G251" s="233"/>
      <c r="H251" s="232"/>
      <c r="I251" s="234"/>
      <c r="J251" s="235"/>
      <c r="K251" s="235"/>
    </row>
    <row r="252" spans="1:11">
      <c r="A252" s="273"/>
      <c r="B252" s="345"/>
      <c r="C252" s="336"/>
      <c r="D252" s="231"/>
      <c r="E252" s="232"/>
      <c r="F252" s="233"/>
      <c r="G252" s="233"/>
      <c r="H252" s="232"/>
      <c r="I252" s="234"/>
      <c r="J252" s="235"/>
      <c r="K252" s="235"/>
    </row>
    <row r="253" spans="1:11">
      <c r="A253" s="273"/>
      <c r="B253" s="345"/>
      <c r="C253" s="336"/>
      <c r="D253" s="231"/>
      <c r="E253" s="232"/>
      <c r="F253" s="233"/>
      <c r="G253" s="233"/>
      <c r="H253" s="232"/>
      <c r="I253" s="234"/>
      <c r="J253" s="235"/>
      <c r="K253" s="235"/>
    </row>
    <row r="254" spans="1:11">
      <c r="A254" s="273"/>
      <c r="B254" s="345"/>
      <c r="C254" s="336"/>
      <c r="D254" s="231"/>
      <c r="E254" s="232"/>
      <c r="F254" s="233"/>
      <c r="G254" s="233"/>
      <c r="H254" s="232"/>
      <c r="I254" s="234"/>
      <c r="J254" s="235"/>
      <c r="K254" s="235"/>
    </row>
    <row r="255" spans="1:11">
      <c r="A255" s="273"/>
      <c r="B255" s="345"/>
      <c r="C255" s="336"/>
      <c r="D255" s="231"/>
      <c r="E255" s="232"/>
      <c r="F255" s="233"/>
      <c r="G255" s="233"/>
      <c r="H255" s="232"/>
      <c r="I255" s="234"/>
      <c r="J255" s="235"/>
      <c r="K255" s="235"/>
    </row>
    <row r="256" spans="1:11">
      <c r="A256" s="273"/>
      <c r="B256" s="345"/>
      <c r="C256" s="336"/>
      <c r="D256" s="231"/>
      <c r="E256" s="232"/>
      <c r="F256" s="233"/>
      <c r="G256" s="233"/>
      <c r="H256" s="232"/>
      <c r="I256" s="234"/>
      <c r="J256" s="235"/>
      <c r="K256" s="235"/>
    </row>
    <row r="257" spans="1:11">
      <c r="A257" s="273"/>
      <c r="B257" s="345"/>
      <c r="C257" s="336"/>
      <c r="D257" s="231"/>
      <c r="E257" s="232"/>
      <c r="F257" s="233"/>
      <c r="G257" s="233"/>
      <c r="H257" s="232"/>
      <c r="I257" s="234"/>
      <c r="J257" s="235"/>
      <c r="K257" s="235"/>
    </row>
    <row r="258" spans="1:11">
      <c r="A258" s="273"/>
      <c r="B258" s="345"/>
      <c r="C258" s="336"/>
      <c r="D258" s="231"/>
      <c r="E258" s="232"/>
      <c r="F258" s="233"/>
      <c r="G258" s="233"/>
      <c r="H258" s="232"/>
      <c r="I258" s="234"/>
      <c r="J258" s="235"/>
      <c r="K258" s="235"/>
    </row>
    <row r="259" spans="1:11">
      <c r="A259" s="273"/>
      <c r="B259" s="345"/>
      <c r="C259" s="336"/>
      <c r="D259" s="231"/>
      <c r="E259" s="232"/>
      <c r="F259" s="233"/>
      <c r="G259" s="233"/>
      <c r="H259" s="232"/>
      <c r="I259" s="234"/>
      <c r="J259" s="235"/>
      <c r="K259" s="235"/>
    </row>
    <row r="260" spans="1:11">
      <c r="A260" s="273"/>
      <c r="B260" s="345"/>
      <c r="C260" s="336"/>
      <c r="D260" s="231"/>
      <c r="E260" s="232"/>
      <c r="F260" s="233"/>
      <c r="G260" s="233"/>
      <c r="H260" s="232"/>
      <c r="I260" s="234"/>
      <c r="J260" s="235"/>
      <c r="K260" s="235"/>
    </row>
    <row r="261" spans="1:11">
      <c r="A261" s="273"/>
      <c r="B261" s="345"/>
      <c r="C261" s="336"/>
      <c r="D261" s="231"/>
      <c r="E261" s="232"/>
      <c r="F261" s="233"/>
      <c r="G261" s="233"/>
      <c r="H261" s="232"/>
      <c r="I261" s="234"/>
      <c r="J261" s="235"/>
      <c r="K261" s="235"/>
    </row>
    <row r="262" spans="1:11">
      <c r="A262" s="273"/>
      <c r="B262" s="345"/>
      <c r="C262" s="336"/>
      <c r="D262" s="231"/>
      <c r="E262" s="232"/>
      <c r="F262" s="233"/>
      <c r="G262" s="233"/>
      <c r="H262" s="232"/>
      <c r="I262" s="234"/>
      <c r="J262" s="235"/>
      <c r="K262" s="235"/>
    </row>
    <row r="263" spans="1:11">
      <c r="A263" s="273"/>
      <c r="B263" s="345"/>
      <c r="C263" s="336"/>
      <c r="D263" s="231"/>
      <c r="E263" s="232"/>
      <c r="F263" s="233"/>
      <c r="G263" s="233"/>
      <c r="H263" s="232"/>
      <c r="I263" s="234"/>
      <c r="J263" s="235"/>
      <c r="K263" s="235"/>
    </row>
    <row r="264" spans="1:11">
      <c r="A264" s="273"/>
      <c r="B264" s="345"/>
      <c r="C264" s="336"/>
      <c r="D264" s="231"/>
      <c r="E264" s="232"/>
      <c r="F264" s="233"/>
      <c r="G264" s="233"/>
      <c r="H264" s="232"/>
      <c r="I264" s="234"/>
      <c r="J264" s="235"/>
      <c r="K264" s="235"/>
    </row>
    <row r="265" spans="1:11">
      <c r="A265" s="273"/>
      <c r="B265" s="345"/>
      <c r="C265" s="336"/>
      <c r="D265" s="231"/>
      <c r="E265" s="232"/>
      <c r="F265" s="233"/>
      <c r="G265" s="233"/>
      <c r="H265" s="232"/>
      <c r="I265" s="234"/>
      <c r="J265" s="235"/>
      <c r="K265" s="235"/>
    </row>
    <row r="266" spans="1:11">
      <c r="A266" s="273"/>
      <c r="B266" s="345"/>
      <c r="C266" s="336"/>
      <c r="D266" s="231"/>
      <c r="E266" s="232"/>
      <c r="F266" s="233"/>
      <c r="G266" s="233"/>
      <c r="H266" s="232"/>
      <c r="I266" s="234"/>
      <c r="J266" s="235"/>
      <c r="K266" s="235"/>
    </row>
    <row r="267" spans="1:11">
      <c r="A267" s="273"/>
      <c r="B267" s="345"/>
      <c r="C267" s="336"/>
      <c r="D267" s="231"/>
      <c r="E267" s="232"/>
      <c r="F267" s="233"/>
      <c r="G267" s="233"/>
      <c r="H267" s="232"/>
      <c r="I267" s="234"/>
      <c r="J267" s="235"/>
      <c r="K267" s="235"/>
    </row>
    <row r="268" spans="1:11">
      <c r="A268" s="273"/>
      <c r="B268" s="345"/>
      <c r="C268" s="336"/>
      <c r="D268" s="231"/>
      <c r="E268" s="232"/>
      <c r="F268" s="233"/>
      <c r="G268" s="233"/>
      <c r="H268" s="232"/>
      <c r="I268" s="234"/>
      <c r="J268" s="235"/>
      <c r="K268" s="235"/>
    </row>
    <row r="269" spans="1:11">
      <c r="A269" s="273"/>
      <c r="B269" s="345"/>
      <c r="C269" s="336"/>
      <c r="D269" s="231"/>
      <c r="E269" s="232"/>
      <c r="F269" s="233"/>
      <c r="G269" s="233"/>
      <c r="H269" s="232"/>
      <c r="I269" s="234"/>
      <c r="J269" s="235"/>
      <c r="K269" s="235"/>
    </row>
    <row r="270" spans="1:11">
      <c r="A270" s="273"/>
      <c r="B270" s="345"/>
      <c r="C270" s="336"/>
      <c r="D270" s="231"/>
      <c r="E270" s="232"/>
      <c r="F270" s="233"/>
      <c r="G270" s="233"/>
      <c r="H270" s="232"/>
      <c r="I270" s="234"/>
      <c r="J270" s="235"/>
      <c r="K270" s="235"/>
    </row>
    <row r="271" spans="1:11">
      <c r="A271" s="273"/>
      <c r="B271" s="345"/>
      <c r="C271" s="336"/>
      <c r="D271" s="231"/>
      <c r="E271" s="232"/>
      <c r="F271" s="233"/>
      <c r="G271" s="233"/>
      <c r="H271" s="232"/>
      <c r="I271" s="234"/>
      <c r="J271" s="235"/>
      <c r="K271" s="235"/>
    </row>
    <row r="272" spans="1:11">
      <c r="A272" s="273"/>
      <c r="B272" s="345"/>
      <c r="C272" s="336"/>
      <c r="D272" s="231"/>
      <c r="E272" s="232"/>
      <c r="F272" s="233"/>
      <c r="G272" s="233"/>
      <c r="H272" s="232"/>
      <c r="I272" s="234"/>
      <c r="J272" s="235"/>
      <c r="K272" s="235"/>
    </row>
    <row r="273" spans="1:11">
      <c r="A273" s="273"/>
      <c r="B273" s="345"/>
      <c r="C273" s="336"/>
      <c r="D273" s="231"/>
      <c r="E273" s="232"/>
      <c r="F273" s="233"/>
      <c r="G273" s="233"/>
      <c r="H273" s="232"/>
      <c r="I273" s="234"/>
      <c r="J273" s="235"/>
      <c r="K273" s="235"/>
    </row>
    <row r="274" spans="1:11">
      <c r="A274" s="273"/>
      <c r="B274" s="345"/>
      <c r="C274" s="336"/>
      <c r="D274" s="231"/>
      <c r="E274" s="232"/>
      <c r="F274" s="233"/>
      <c r="G274" s="233"/>
      <c r="H274" s="232"/>
      <c r="I274" s="234"/>
      <c r="J274" s="235"/>
      <c r="K274" s="235"/>
    </row>
    <row r="275" spans="1:11">
      <c r="A275" s="273"/>
      <c r="B275" s="345"/>
      <c r="C275" s="336"/>
      <c r="D275" s="231"/>
      <c r="E275" s="232"/>
      <c r="F275" s="233"/>
      <c r="G275" s="233"/>
      <c r="H275" s="232"/>
      <c r="I275" s="234"/>
      <c r="J275" s="235"/>
      <c r="K275" s="235"/>
    </row>
    <row r="276" spans="1:11">
      <c r="A276" s="273"/>
      <c r="B276" s="345"/>
      <c r="C276" s="336"/>
      <c r="D276" s="231"/>
      <c r="E276" s="232"/>
      <c r="F276" s="233"/>
      <c r="G276" s="233"/>
      <c r="H276" s="232"/>
      <c r="I276" s="234"/>
      <c r="J276" s="235"/>
      <c r="K276" s="235"/>
    </row>
    <row r="277" spans="1:11">
      <c r="A277" s="273"/>
      <c r="B277" s="345"/>
      <c r="C277" s="336"/>
      <c r="D277" s="231"/>
      <c r="E277" s="232"/>
      <c r="F277" s="233"/>
      <c r="G277" s="233"/>
      <c r="H277" s="232"/>
      <c r="I277" s="234"/>
      <c r="J277" s="235"/>
      <c r="K277" s="235"/>
    </row>
    <row r="278" spans="1:11">
      <c r="A278" s="273"/>
      <c r="B278" s="345"/>
      <c r="C278" s="336"/>
      <c r="D278" s="231"/>
      <c r="E278" s="232"/>
      <c r="F278" s="233"/>
      <c r="G278" s="233"/>
      <c r="H278" s="232"/>
      <c r="I278" s="234"/>
      <c r="J278" s="235"/>
      <c r="K278" s="235"/>
    </row>
    <row r="279" spans="1:11">
      <c r="A279" s="273"/>
      <c r="B279" s="345"/>
      <c r="C279" s="336"/>
      <c r="D279" s="231"/>
      <c r="E279" s="232"/>
      <c r="F279" s="233"/>
      <c r="G279" s="233"/>
      <c r="H279" s="232"/>
      <c r="I279" s="234"/>
      <c r="J279" s="235"/>
      <c r="K279" s="235"/>
    </row>
    <row r="280" spans="1:11">
      <c r="A280" s="273"/>
      <c r="B280" s="345"/>
      <c r="C280" s="336"/>
      <c r="D280" s="231"/>
      <c r="E280" s="232"/>
      <c r="F280" s="233"/>
      <c r="G280" s="233"/>
      <c r="H280" s="232"/>
      <c r="I280" s="234"/>
      <c r="J280" s="235"/>
      <c r="K280" s="235"/>
    </row>
    <row r="281" spans="1:11">
      <c r="A281" s="273"/>
      <c r="B281" s="345"/>
      <c r="C281" s="336"/>
      <c r="D281" s="231"/>
      <c r="E281" s="232"/>
      <c r="F281" s="233"/>
      <c r="G281" s="233"/>
      <c r="H281" s="232"/>
      <c r="I281" s="234"/>
      <c r="J281" s="235"/>
      <c r="K281" s="235"/>
    </row>
    <row r="282" spans="1:11">
      <c r="A282" s="273"/>
      <c r="B282" s="345"/>
      <c r="C282" s="336"/>
      <c r="D282" s="231"/>
      <c r="E282" s="232"/>
      <c r="F282" s="233"/>
      <c r="G282" s="233"/>
      <c r="H282" s="232"/>
      <c r="I282" s="234"/>
      <c r="J282" s="235"/>
      <c r="K282" s="235"/>
    </row>
    <row r="283" spans="1:11">
      <c r="A283" s="273"/>
      <c r="B283" s="345"/>
      <c r="C283" s="336"/>
      <c r="D283" s="231"/>
      <c r="E283" s="232"/>
      <c r="F283" s="233"/>
      <c r="G283" s="233"/>
      <c r="H283" s="232"/>
      <c r="I283" s="234"/>
      <c r="J283" s="235"/>
      <c r="K283" s="235"/>
    </row>
    <row r="284" spans="1:11">
      <c r="A284" s="273"/>
      <c r="B284" s="345"/>
      <c r="C284" s="336"/>
      <c r="D284" s="231"/>
      <c r="E284" s="232"/>
      <c r="F284" s="233"/>
      <c r="G284" s="233"/>
      <c r="H284" s="232"/>
      <c r="I284" s="234"/>
      <c r="J284" s="235"/>
      <c r="K284" s="235"/>
    </row>
    <row r="285" spans="1:11">
      <c r="A285" s="273"/>
      <c r="B285" s="345"/>
      <c r="C285" s="336"/>
      <c r="D285" s="231"/>
      <c r="E285" s="232"/>
      <c r="F285" s="233"/>
      <c r="G285" s="233"/>
      <c r="H285" s="232"/>
      <c r="I285" s="234"/>
      <c r="J285" s="235"/>
      <c r="K285" s="235"/>
    </row>
    <row r="286" spans="1:11">
      <c r="A286" s="273"/>
      <c r="B286" s="345"/>
      <c r="C286" s="336"/>
      <c r="D286" s="231"/>
      <c r="E286" s="232"/>
      <c r="F286" s="233"/>
      <c r="G286" s="233"/>
      <c r="H286" s="232"/>
      <c r="I286" s="234"/>
      <c r="J286" s="235"/>
      <c r="K286" s="235"/>
    </row>
    <row r="287" spans="1:11">
      <c r="A287" s="273"/>
      <c r="B287" s="345"/>
      <c r="C287" s="336"/>
      <c r="D287" s="231"/>
      <c r="E287" s="232"/>
      <c r="F287" s="233"/>
      <c r="G287" s="233"/>
      <c r="H287" s="232"/>
      <c r="I287" s="234"/>
      <c r="J287" s="235"/>
      <c r="K287" s="235"/>
    </row>
    <row r="288" spans="1:11">
      <c r="A288" s="273"/>
      <c r="B288" s="345"/>
      <c r="C288" s="336"/>
      <c r="D288" s="231"/>
      <c r="E288" s="232"/>
      <c r="F288" s="233"/>
      <c r="G288" s="233"/>
      <c r="H288" s="232"/>
      <c r="I288" s="234"/>
      <c r="J288" s="235"/>
      <c r="K288" s="235"/>
    </row>
    <row r="289" spans="1:11">
      <c r="A289" s="273"/>
      <c r="B289" s="345"/>
      <c r="C289" s="336"/>
      <c r="D289" s="231"/>
      <c r="E289" s="232"/>
      <c r="F289" s="233"/>
      <c r="G289" s="233"/>
      <c r="H289" s="232"/>
      <c r="I289" s="234"/>
      <c r="J289" s="235"/>
      <c r="K289" s="235"/>
    </row>
    <row r="290" spans="1:11">
      <c r="A290" s="273"/>
      <c r="B290" s="345"/>
      <c r="C290" s="336"/>
      <c r="D290" s="231"/>
      <c r="E290" s="232"/>
      <c r="F290" s="233"/>
      <c r="G290" s="233"/>
      <c r="H290" s="232"/>
      <c r="I290" s="234"/>
      <c r="J290" s="235"/>
      <c r="K290" s="235"/>
    </row>
    <row r="291" spans="1:11">
      <c r="A291" s="273"/>
      <c r="B291" s="345"/>
      <c r="C291" s="336"/>
      <c r="D291" s="231"/>
      <c r="E291" s="232"/>
      <c r="F291" s="233"/>
      <c r="G291" s="233"/>
      <c r="H291" s="232"/>
      <c r="I291" s="234"/>
      <c r="J291" s="235"/>
      <c r="K291" s="235"/>
    </row>
    <row r="292" spans="1:11">
      <c r="A292" s="273"/>
      <c r="B292" s="345"/>
      <c r="C292" s="336"/>
      <c r="D292" s="231"/>
      <c r="E292" s="232"/>
      <c r="F292" s="233"/>
      <c r="G292" s="233"/>
      <c r="H292" s="232"/>
      <c r="I292" s="234"/>
      <c r="J292" s="235"/>
      <c r="K292" s="235"/>
    </row>
    <row r="293" spans="1:11">
      <c r="A293" s="273"/>
      <c r="B293" s="345"/>
      <c r="C293" s="336"/>
      <c r="D293" s="231"/>
      <c r="E293" s="232"/>
      <c r="F293" s="233"/>
      <c r="G293" s="233"/>
      <c r="H293" s="232"/>
      <c r="I293" s="234"/>
      <c r="J293" s="235"/>
      <c r="K293" s="235"/>
    </row>
    <row r="294" spans="1:11">
      <c r="A294" s="273"/>
      <c r="B294" s="345"/>
      <c r="C294" s="336"/>
      <c r="D294" s="231"/>
      <c r="E294" s="232"/>
      <c r="F294" s="233"/>
      <c r="G294" s="233"/>
      <c r="H294" s="232"/>
      <c r="I294" s="234"/>
      <c r="J294" s="235"/>
      <c r="K294" s="235"/>
    </row>
    <row r="295" spans="1:11">
      <c r="A295" s="273"/>
      <c r="B295" s="345"/>
      <c r="C295" s="336"/>
      <c r="D295" s="231"/>
      <c r="E295" s="232"/>
      <c r="F295" s="233"/>
      <c r="G295" s="233"/>
      <c r="H295" s="232"/>
      <c r="I295" s="234"/>
      <c r="J295" s="235"/>
      <c r="K295" s="235"/>
    </row>
    <row r="296" spans="1:11">
      <c r="A296" s="273"/>
      <c r="B296" s="345"/>
      <c r="C296" s="336"/>
      <c r="D296" s="231"/>
      <c r="E296" s="232"/>
      <c r="F296" s="233"/>
      <c r="G296" s="233"/>
      <c r="H296" s="232"/>
      <c r="I296" s="234"/>
      <c r="J296" s="235"/>
      <c r="K296" s="235"/>
    </row>
    <row r="297" spans="1:11">
      <c r="A297" s="273"/>
      <c r="B297" s="345"/>
      <c r="C297" s="336"/>
      <c r="D297" s="231"/>
      <c r="E297" s="232"/>
      <c r="F297" s="233"/>
      <c r="G297" s="233"/>
      <c r="H297" s="232"/>
      <c r="I297" s="234"/>
      <c r="J297" s="235"/>
      <c r="K297" s="235"/>
    </row>
    <row r="298" spans="1:11">
      <c r="A298" s="273"/>
      <c r="B298" s="345"/>
      <c r="C298" s="336"/>
      <c r="D298" s="231"/>
      <c r="E298" s="232"/>
      <c r="F298" s="233"/>
      <c r="G298" s="233"/>
      <c r="H298" s="232"/>
      <c r="I298" s="234"/>
      <c r="J298" s="235"/>
      <c r="K298" s="235"/>
    </row>
    <row r="299" spans="1:11">
      <c r="A299" s="273"/>
      <c r="B299" s="345"/>
      <c r="C299" s="336"/>
      <c r="D299" s="231"/>
      <c r="E299" s="232"/>
      <c r="F299" s="233"/>
      <c r="G299" s="233"/>
      <c r="H299" s="232"/>
      <c r="I299" s="234"/>
      <c r="J299" s="235"/>
      <c r="K299" s="235"/>
    </row>
    <row r="300" spans="1:11">
      <c r="A300" s="273"/>
      <c r="B300" s="345"/>
      <c r="C300" s="336"/>
      <c r="D300" s="231"/>
      <c r="E300" s="232"/>
      <c r="F300" s="233"/>
      <c r="G300" s="233"/>
      <c r="H300" s="232"/>
      <c r="I300" s="234"/>
      <c r="J300" s="235"/>
      <c r="K300" s="235"/>
    </row>
    <row r="301" spans="1:11">
      <c r="A301" s="273"/>
      <c r="B301" s="345"/>
      <c r="C301" s="336"/>
      <c r="D301" s="231"/>
      <c r="E301" s="232"/>
      <c r="F301" s="233"/>
      <c r="G301" s="233"/>
      <c r="H301" s="232"/>
      <c r="I301" s="234"/>
      <c r="J301" s="235"/>
      <c r="K301" s="235"/>
    </row>
    <row r="302" spans="1:11">
      <c r="A302" s="273"/>
      <c r="B302" s="345"/>
      <c r="C302" s="336"/>
      <c r="D302" s="231"/>
      <c r="E302" s="232"/>
      <c r="F302" s="233"/>
      <c r="G302" s="233"/>
      <c r="H302" s="232"/>
      <c r="I302" s="234"/>
      <c r="J302" s="235"/>
      <c r="K302" s="235"/>
    </row>
    <row r="303" spans="1:11">
      <c r="A303" s="273"/>
      <c r="B303" s="345"/>
      <c r="C303" s="336"/>
      <c r="D303" s="231"/>
      <c r="E303" s="232"/>
      <c r="F303" s="233"/>
      <c r="G303" s="233"/>
      <c r="H303" s="232"/>
      <c r="I303" s="234"/>
      <c r="J303" s="235"/>
      <c r="K303" s="235"/>
    </row>
    <row r="304" spans="1:11">
      <c r="A304" s="273"/>
      <c r="B304" s="345"/>
      <c r="C304" s="336"/>
      <c r="D304" s="231"/>
      <c r="E304" s="232"/>
      <c r="F304" s="233"/>
      <c r="G304" s="233"/>
      <c r="H304" s="232"/>
      <c r="I304" s="234"/>
      <c r="J304" s="235"/>
      <c r="K304" s="235"/>
    </row>
    <row r="305" spans="1:11">
      <c r="A305" s="273"/>
      <c r="B305" s="345"/>
      <c r="C305" s="336"/>
      <c r="D305" s="231"/>
      <c r="E305" s="232"/>
      <c r="F305" s="233"/>
      <c r="G305" s="233"/>
      <c r="H305" s="232"/>
      <c r="I305" s="234"/>
      <c r="J305" s="235"/>
      <c r="K305" s="235"/>
    </row>
    <row r="306" spans="1:11">
      <c r="A306" s="273"/>
      <c r="B306" s="345"/>
      <c r="C306" s="336"/>
      <c r="D306" s="231"/>
      <c r="E306" s="232"/>
      <c r="F306" s="233"/>
      <c r="G306" s="233"/>
      <c r="H306" s="232"/>
      <c r="I306" s="234"/>
      <c r="J306" s="235"/>
      <c r="K306" s="235"/>
    </row>
    <row r="307" spans="1:11">
      <c r="A307" s="273"/>
      <c r="B307" s="345"/>
      <c r="C307" s="336"/>
      <c r="D307" s="231"/>
      <c r="E307" s="232"/>
      <c r="F307" s="233"/>
      <c r="G307" s="233"/>
      <c r="H307" s="232"/>
      <c r="I307" s="234"/>
      <c r="J307" s="235"/>
      <c r="K307" s="235"/>
    </row>
    <row r="308" spans="1:11">
      <c r="A308" s="273"/>
      <c r="B308" s="345"/>
      <c r="C308" s="336"/>
      <c r="D308" s="231"/>
      <c r="E308" s="232"/>
      <c r="F308" s="233"/>
      <c r="G308" s="233"/>
      <c r="H308" s="232"/>
      <c r="I308" s="234"/>
      <c r="J308" s="235"/>
      <c r="K308" s="235"/>
    </row>
    <row r="309" spans="1:11">
      <c r="A309" s="273"/>
      <c r="B309" s="345"/>
      <c r="C309" s="336"/>
      <c r="D309" s="231"/>
      <c r="E309" s="232"/>
      <c r="F309" s="233"/>
      <c r="G309" s="233"/>
      <c r="H309" s="232"/>
      <c r="I309" s="234"/>
      <c r="J309" s="235"/>
      <c r="K309" s="235"/>
    </row>
    <row r="310" spans="1:11">
      <c r="A310" s="273"/>
      <c r="B310" s="345"/>
      <c r="C310" s="336"/>
      <c r="D310" s="231"/>
      <c r="E310" s="232"/>
      <c r="F310" s="233"/>
      <c r="G310" s="233"/>
      <c r="H310" s="232"/>
      <c r="I310" s="234"/>
      <c r="J310" s="235"/>
      <c r="K310" s="235"/>
    </row>
    <row r="311" spans="1:11">
      <c r="A311" s="273"/>
      <c r="B311" s="345"/>
      <c r="C311" s="336"/>
      <c r="D311" s="231"/>
      <c r="E311" s="232"/>
      <c r="F311" s="233"/>
      <c r="G311" s="233"/>
      <c r="H311" s="232"/>
      <c r="I311" s="234"/>
      <c r="J311" s="235"/>
      <c r="K311" s="235"/>
    </row>
    <row r="312" spans="1:11">
      <c r="A312" s="273"/>
      <c r="B312" s="345"/>
      <c r="C312" s="336"/>
      <c r="D312" s="231"/>
      <c r="E312" s="232"/>
      <c r="F312" s="233"/>
      <c r="G312" s="233"/>
      <c r="H312" s="232"/>
      <c r="I312" s="234"/>
      <c r="J312" s="235"/>
      <c r="K312" s="235"/>
    </row>
    <row r="313" spans="1:11">
      <c r="A313" s="273"/>
      <c r="B313" s="345"/>
      <c r="C313" s="336"/>
      <c r="D313" s="231"/>
      <c r="E313" s="232"/>
      <c r="F313" s="233"/>
      <c r="G313" s="233"/>
      <c r="H313" s="232"/>
      <c r="I313" s="234"/>
      <c r="J313" s="235"/>
      <c r="K313" s="235"/>
    </row>
    <row r="314" spans="1:11">
      <c r="A314" s="273"/>
      <c r="B314" s="345"/>
      <c r="C314" s="336"/>
      <c r="D314" s="231"/>
      <c r="E314" s="232"/>
      <c r="F314" s="233"/>
      <c r="G314" s="233"/>
      <c r="H314" s="232"/>
      <c r="I314" s="234"/>
      <c r="J314" s="235"/>
      <c r="K314" s="235"/>
    </row>
    <row r="315" spans="1:11">
      <c r="A315" s="273"/>
      <c r="B315" s="345"/>
      <c r="C315" s="336"/>
      <c r="D315" s="231"/>
      <c r="E315" s="232"/>
      <c r="F315" s="233"/>
      <c r="G315" s="233"/>
      <c r="H315" s="232"/>
      <c r="I315" s="234"/>
      <c r="J315" s="235"/>
      <c r="K315" s="235"/>
    </row>
    <row r="316" spans="1:11">
      <c r="A316" s="273"/>
      <c r="B316" s="345"/>
      <c r="C316" s="336"/>
      <c r="D316" s="231"/>
      <c r="E316" s="232"/>
      <c r="F316" s="233"/>
      <c r="G316" s="233"/>
      <c r="H316" s="232"/>
      <c r="I316" s="234"/>
      <c r="J316" s="235"/>
      <c r="K316" s="235"/>
    </row>
    <row r="317" spans="1:11">
      <c r="A317" s="273"/>
      <c r="B317" s="345"/>
      <c r="C317" s="336"/>
      <c r="D317" s="231"/>
      <c r="E317" s="232"/>
      <c r="F317" s="233"/>
      <c r="G317" s="233"/>
      <c r="H317" s="232"/>
      <c r="I317" s="234"/>
      <c r="J317" s="235"/>
      <c r="K317" s="235"/>
    </row>
    <row r="318" spans="1:11">
      <c r="A318" s="273"/>
      <c r="B318" s="345"/>
      <c r="C318" s="336"/>
      <c r="D318" s="231"/>
      <c r="E318" s="232"/>
      <c r="F318" s="233"/>
      <c r="G318" s="233"/>
      <c r="H318" s="232"/>
      <c r="I318" s="234"/>
      <c r="J318" s="235"/>
      <c r="K318" s="235"/>
    </row>
    <row r="319" spans="1:11">
      <c r="A319" s="273"/>
      <c r="B319" s="345"/>
      <c r="C319" s="336"/>
      <c r="D319" s="231"/>
      <c r="E319" s="232"/>
      <c r="F319" s="233"/>
      <c r="G319" s="233"/>
      <c r="H319" s="232"/>
      <c r="I319" s="234"/>
      <c r="J319" s="235"/>
      <c r="K319" s="235"/>
    </row>
    <row r="320" spans="1:11">
      <c r="A320" s="273"/>
      <c r="B320" s="345"/>
      <c r="C320" s="336"/>
      <c r="D320" s="231"/>
      <c r="E320" s="232"/>
      <c r="F320" s="233"/>
      <c r="G320" s="233"/>
      <c r="H320" s="232"/>
      <c r="I320" s="234"/>
      <c r="J320" s="235"/>
      <c r="K320" s="235"/>
    </row>
    <row r="321" spans="1:11">
      <c r="A321" s="273"/>
      <c r="B321" s="345"/>
      <c r="C321" s="336"/>
      <c r="D321" s="231"/>
      <c r="E321" s="232"/>
      <c r="F321" s="233"/>
      <c r="G321" s="233"/>
      <c r="H321" s="232"/>
      <c r="I321" s="234"/>
      <c r="J321" s="235"/>
      <c r="K321" s="235"/>
    </row>
    <row r="322" spans="1:11">
      <c r="A322" s="273"/>
      <c r="B322" s="345"/>
      <c r="C322" s="336"/>
      <c r="D322" s="231"/>
      <c r="E322" s="232"/>
      <c r="F322" s="233"/>
      <c r="G322" s="233"/>
      <c r="H322" s="232"/>
      <c r="I322" s="234"/>
      <c r="J322" s="235"/>
      <c r="K322" s="235"/>
    </row>
    <row r="323" spans="1:11">
      <c r="A323" s="273"/>
      <c r="B323" s="345"/>
      <c r="C323" s="336"/>
      <c r="D323" s="231"/>
      <c r="E323" s="232"/>
      <c r="F323" s="233"/>
      <c r="G323" s="233"/>
      <c r="H323" s="232"/>
      <c r="I323" s="234"/>
      <c r="J323" s="235"/>
      <c r="K323" s="235"/>
    </row>
    <row r="324" spans="1:11">
      <c r="A324" s="273"/>
      <c r="B324" s="345"/>
      <c r="C324" s="336"/>
      <c r="D324" s="231"/>
      <c r="E324" s="232"/>
      <c r="F324" s="233"/>
      <c r="G324" s="233"/>
      <c r="H324" s="232"/>
      <c r="I324" s="234"/>
      <c r="J324" s="235"/>
      <c r="K324" s="235"/>
    </row>
    <row r="325" spans="1:11">
      <c r="A325" s="273"/>
      <c r="B325" s="345"/>
      <c r="C325" s="336"/>
      <c r="D325" s="231"/>
      <c r="E325" s="232"/>
      <c r="F325" s="233"/>
      <c r="G325" s="233"/>
      <c r="H325" s="232"/>
      <c r="I325" s="234"/>
      <c r="J325" s="235"/>
      <c r="K325" s="235"/>
    </row>
    <row r="326" spans="1:11">
      <c r="A326" s="273"/>
      <c r="B326" s="345"/>
      <c r="C326" s="336"/>
      <c r="D326" s="231"/>
      <c r="E326" s="232"/>
      <c r="F326" s="233"/>
      <c r="G326" s="233"/>
      <c r="H326" s="232"/>
      <c r="I326" s="234"/>
      <c r="J326" s="235"/>
      <c r="K326" s="235"/>
    </row>
    <row r="327" spans="1:11">
      <c r="A327" s="273"/>
      <c r="B327" s="345"/>
      <c r="C327" s="336"/>
      <c r="D327" s="231"/>
      <c r="E327" s="232"/>
      <c r="F327" s="233"/>
      <c r="G327" s="233"/>
      <c r="H327" s="232"/>
      <c r="I327" s="234"/>
      <c r="J327" s="235"/>
      <c r="K327" s="235"/>
    </row>
    <row r="328" spans="1:11">
      <c r="A328" s="273"/>
      <c r="B328" s="345"/>
      <c r="C328" s="336"/>
      <c r="D328" s="231"/>
      <c r="E328" s="232"/>
      <c r="F328" s="233"/>
      <c r="G328" s="233"/>
      <c r="H328" s="232"/>
      <c r="I328" s="234"/>
      <c r="J328" s="235"/>
      <c r="K328" s="235"/>
    </row>
    <row r="329" spans="1:11">
      <c r="A329" s="273"/>
      <c r="B329" s="345"/>
      <c r="C329" s="336"/>
      <c r="D329" s="231"/>
      <c r="E329" s="232"/>
      <c r="F329" s="233"/>
      <c r="G329" s="233"/>
      <c r="H329" s="232"/>
      <c r="I329" s="234"/>
      <c r="J329" s="235"/>
      <c r="K329" s="235"/>
    </row>
    <row r="330" spans="1:11">
      <c r="A330" s="273"/>
      <c r="B330" s="345"/>
      <c r="C330" s="336"/>
      <c r="D330" s="231"/>
      <c r="E330" s="232"/>
      <c r="F330" s="233"/>
      <c r="G330" s="233"/>
      <c r="H330" s="232"/>
      <c r="I330" s="234"/>
      <c r="J330" s="235"/>
      <c r="K330" s="235"/>
    </row>
    <row r="331" spans="1:11">
      <c r="A331" s="273"/>
      <c r="B331" s="345"/>
      <c r="C331" s="336"/>
      <c r="D331" s="231"/>
      <c r="E331" s="232"/>
      <c r="F331" s="233"/>
      <c r="G331" s="233"/>
      <c r="H331" s="232"/>
      <c r="I331" s="234"/>
      <c r="J331" s="235"/>
      <c r="K331" s="235"/>
    </row>
    <row r="332" spans="1:11">
      <c r="A332" s="273"/>
      <c r="B332" s="345"/>
      <c r="C332" s="336"/>
      <c r="D332" s="231"/>
      <c r="E332" s="232"/>
      <c r="F332" s="233"/>
      <c r="G332" s="233"/>
      <c r="H332" s="232"/>
      <c r="I332" s="234"/>
      <c r="J332" s="235"/>
      <c r="K332" s="235"/>
    </row>
    <row r="333" spans="1:11">
      <c r="A333" s="273"/>
      <c r="B333" s="345"/>
      <c r="C333" s="336"/>
      <c r="D333" s="231"/>
      <c r="E333" s="232"/>
      <c r="F333" s="233"/>
      <c r="G333" s="233"/>
      <c r="H333" s="232"/>
      <c r="I333" s="234"/>
      <c r="J333" s="235"/>
      <c r="K333" s="235"/>
    </row>
    <row r="334" spans="1:11">
      <c r="A334" s="273"/>
      <c r="B334" s="345"/>
      <c r="C334" s="336"/>
      <c r="D334" s="231"/>
      <c r="E334" s="232"/>
      <c r="F334" s="233"/>
      <c r="G334" s="233"/>
      <c r="H334" s="232"/>
      <c r="I334" s="234"/>
      <c r="J334" s="235"/>
      <c r="K334" s="235"/>
    </row>
    <row r="335" spans="1:11">
      <c r="A335" s="273"/>
      <c r="B335" s="345"/>
      <c r="C335" s="336"/>
      <c r="D335" s="231"/>
      <c r="E335" s="232"/>
      <c r="F335" s="233"/>
      <c r="G335" s="233"/>
      <c r="H335" s="232"/>
      <c r="I335" s="234"/>
      <c r="J335" s="235"/>
      <c r="K335" s="235"/>
    </row>
    <row r="336" spans="1:11">
      <c r="A336" s="273"/>
      <c r="B336" s="345"/>
      <c r="C336" s="336"/>
      <c r="D336" s="231"/>
      <c r="E336" s="232"/>
      <c r="F336" s="233"/>
      <c r="G336" s="233"/>
      <c r="H336" s="232"/>
      <c r="I336" s="234"/>
      <c r="J336" s="235"/>
      <c r="K336" s="235"/>
    </row>
    <row r="337" spans="1:11">
      <c r="A337" s="273"/>
      <c r="B337" s="345"/>
      <c r="C337" s="336"/>
      <c r="D337" s="231"/>
      <c r="E337" s="232"/>
      <c r="F337" s="233"/>
      <c r="G337" s="233"/>
      <c r="H337" s="232"/>
      <c r="I337" s="234"/>
      <c r="J337" s="235"/>
      <c r="K337" s="235"/>
    </row>
    <row r="338" spans="1:11">
      <c r="A338" s="273"/>
      <c r="B338" s="345"/>
      <c r="C338" s="336"/>
      <c r="D338" s="231"/>
      <c r="E338" s="232"/>
      <c r="F338" s="233"/>
      <c r="G338" s="233"/>
      <c r="H338" s="232"/>
      <c r="I338" s="234"/>
      <c r="J338" s="235"/>
      <c r="K338" s="235"/>
    </row>
    <row r="339" spans="1:11">
      <c r="A339" s="273"/>
      <c r="B339" s="345"/>
      <c r="C339" s="336"/>
      <c r="D339" s="231"/>
      <c r="E339" s="232"/>
      <c r="F339" s="233"/>
      <c r="G339" s="233"/>
      <c r="H339" s="232"/>
      <c r="I339" s="234"/>
      <c r="J339" s="235"/>
      <c r="K339" s="235"/>
    </row>
    <row r="340" spans="1:11">
      <c r="A340" s="273"/>
      <c r="B340" s="345"/>
      <c r="C340" s="336"/>
      <c r="D340" s="231"/>
      <c r="E340" s="232"/>
      <c r="F340" s="233"/>
      <c r="G340" s="233"/>
      <c r="H340" s="232"/>
      <c r="I340" s="234"/>
      <c r="J340" s="235"/>
      <c r="K340" s="235"/>
    </row>
    <row r="341" spans="1:11">
      <c r="A341" s="273"/>
      <c r="B341" s="345"/>
      <c r="C341" s="336"/>
      <c r="D341" s="231"/>
      <c r="E341" s="232"/>
      <c r="F341" s="233"/>
      <c r="G341" s="233"/>
      <c r="H341" s="232"/>
      <c r="I341" s="234"/>
      <c r="J341" s="235"/>
      <c r="K341" s="235"/>
    </row>
    <row r="342" spans="1:11">
      <c r="A342" s="273"/>
      <c r="B342" s="345"/>
      <c r="C342" s="336"/>
      <c r="D342" s="231"/>
      <c r="E342" s="232"/>
      <c r="F342" s="233"/>
      <c r="G342" s="233"/>
      <c r="H342" s="232"/>
      <c r="I342" s="234"/>
      <c r="J342" s="235"/>
      <c r="K342" s="235"/>
    </row>
    <row r="343" spans="1:11">
      <c r="A343" s="273"/>
      <c r="B343" s="345"/>
      <c r="C343" s="336"/>
      <c r="D343" s="231"/>
      <c r="E343" s="232"/>
      <c r="F343" s="233"/>
      <c r="G343" s="233"/>
      <c r="H343" s="232"/>
      <c r="I343" s="234"/>
      <c r="J343" s="235"/>
      <c r="K343" s="235"/>
    </row>
    <row r="344" spans="1:11">
      <c r="A344" s="273"/>
      <c r="B344" s="345"/>
      <c r="C344" s="336"/>
      <c r="D344" s="231"/>
      <c r="E344" s="232"/>
      <c r="F344" s="233"/>
      <c r="G344" s="233"/>
      <c r="H344" s="232"/>
      <c r="I344" s="234"/>
      <c r="J344" s="235"/>
      <c r="K344" s="235"/>
    </row>
    <row r="345" spans="1:11">
      <c r="A345" s="273"/>
      <c r="B345" s="345"/>
      <c r="C345" s="336"/>
      <c r="D345" s="231"/>
      <c r="E345" s="232"/>
      <c r="F345" s="233"/>
      <c r="G345" s="233"/>
      <c r="H345" s="232"/>
      <c r="I345" s="234"/>
      <c r="J345" s="235"/>
      <c r="K345" s="235"/>
    </row>
    <row r="346" spans="1:11">
      <c r="A346" s="273"/>
      <c r="B346" s="345"/>
      <c r="C346" s="336"/>
      <c r="D346" s="231"/>
      <c r="E346" s="232"/>
      <c r="F346" s="233"/>
      <c r="G346" s="233"/>
      <c r="H346" s="232"/>
      <c r="I346" s="234"/>
      <c r="J346" s="235"/>
      <c r="K346" s="235"/>
    </row>
    <row r="347" spans="1:11">
      <c r="A347" s="273"/>
      <c r="B347" s="345"/>
      <c r="C347" s="336"/>
      <c r="D347" s="231"/>
      <c r="E347" s="232"/>
      <c r="F347" s="233"/>
      <c r="G347" s="233"/>
      <c r="H347" s="232"/>
      <c r="I347" s="234"/>
      <c r="J347" s="235"/>
      <c r="K347" s="235"/>
    </row>
    <row r="348" spans="1:11">
      <c r="A348" s="273"/>
      <c r="B348" s="345"/>
      <c r="C348" s="336"/>
      <c r="D348" s="231"/>
      <c r="E348" s="232"/>
      <c r="F348" s="233"/>
      <c r="G348" s="233"/>
      <c r="H348" s="232"/>
      <c r="I348" s="234"/>
      <c r="J348" s="235"/>
      <c r="K348" s="235"/>
    </row>
    <row r="349" spans="1:11">
      <c r="A349" s="273"/>
      <c r="B349" s="345"/>
      <c r="C349" s="336"/>
      <c r="D349" s="231"/>
      <c r="E349" s="232"/>
      <c r="F349" s="233"/>
      <c r="G349" s="233"/>
      <c r="H349" s="232"/>
      <c r="I349" s="234"/>
      <c r="J349" s="235"/>
      <c r="K349" s="235"/>
    </row>
    <row r="350" spans="1:11">
      <c r="A350" s="273"/>
      <c r="B350" s="345"/>
      <c r="C350" s="336"/>
      <c r="D350" s="231"/>
      <c r="E350" s="232"/>
      <c r="F350" s="233"/>
      <c r="G350" s="233"/>
      <c r="H350" s="232"/>
      <c r="I350" s="234"/>
      <c r="J350" s="235"/>
      <c r="K350" s="235"/>
    </row>
    <row r="351" spans="1:11">
      <c r="A351" s="273"/>
      <c r="B351" s="345"/>
      <c r="C351" s="336"/>
      <c r="D351" s="231"/>
      <c r="E351" s="232"/>
      <c r="F351" s="233"/>
      <c r="G351" s="233"/>
      <c r="H351" s="232"/>
      <c r="I351" s="234"/>
      <c r="J351" s="235"/>
    </row>
    <row r="352" spans="1:11">
      <c r="A352" s="273"/>
      <c r="B352" s="345"/>
      <c r="C352" s="336"/>
      <c r="D352" s="231"/>
      <c r="E352" s="232"/>
      <c r="F352" s="233"/>
      <c r="G352" s="233"/>
      <c r="H352" s="232"/>
      <c r="I352" s="234"/>
      <c r="J352" s="235"/>
    </row>
    <row r="353" spans="1:10">
      <c r="A353" s="273"/>
      <c r="B353" s="345"/>
      <c r="C353" s="336"/>
      <c r="D353" s="231"/>
      <c r="E353" s="232"/>
      <c r="F353" s="233"/>
      <c r="G353" s="233"/>
      <c r="H353" s="232"/>
      <c r="I353" s="234"/>
      <c r="J353" s="235"/>
    </row>
    <row r="354" spans="1:10">
      <c r="A354" s="273"/>
      <c r="B354" s="345"/>
      <c r="C354" s="336"/>
      <c r="D354" s="231"/>
      <c r="E354" s="232"/>
      <c r="F354" s="233"/>
      <c r="G354" s="233"/>
      <c r="H354" s="232"/>
      <c r="I354" s="234"/>
      <c r="J354" s="235"/>
    </row>
    <row r="355" spans="1:10">
      <c r="A355" s="273"/>
      <c r="B355" s="345"/>
      <c r="C355" s="336"/>
      <c r="D355" s="231"/>
      <c r="E355" s="232"/>
      <c r="F355" s="233"/>
      <c r="G355" s="233"/>
      <c r="H355" s="232"/>
      <c r="I355" s="234"/>
      <c r="J355" s="235"/>
    </row>
    <row r="356" spans="1:10">
      <c r="A356" s="273"/>
      <c r="B356" s="345"/>
      <c r="C356" s="336"/>
      <c r="D356" s="231"/>
      <c r="E356" s="232"/>
      <c r="F356" s="233"/>
      <c r="G356" s="233"/>
      <c r="H356" s="232"/>
      <c r="I356" s="234"/>
      <c r="J356" s="235"/>
    </row>
    <row r="357" spans="1:10">
      <c r="A357" s="273"/>
      <c r="B357" s="345"/>
      <c r="C357" s="336"/>
      <c r="D357" s="231"/>
      <c r="E357" s="232"/>
      <c r="F357" s="233"/>
      <c r="G357" s="233"/>
      <c r="H357" s="232"/>
      <c r="I357" s="234"/>
      <c r="J357" s="235"/>
    </row>
    <row r="358" spans="1:10">
      <c r="A358" s="273"/>
      <c r="B358" s="345"/>
      <c r="C358" s="336"/>
      <c r="D358" s="231"/>
      <c r="E358" s="232"/>
      <c r="F358" s="233"/>
      <c r="G358" s="233"/>
      <c r="H358" s="232"/>
      <c r="I358" s="234"/>
      <c r="J358" s="235"/>
    </row>
    <row r="359" spans="1:10">
      <c r="A359" s="273"/>
      <c r="B359" s="345"/>
      <c r="C359" s="336"/>
      <c r="D359" s="231"/>
      <c r="E359" s="232"/>
      <c r="F359" s="233"/>
      <c r="G359" s="233"/>
      <c r="H359" s="232"/>
      <c r="I359" s="234"/>
      <c r="J359" s="235"/>
    </row>
    <row r="360" spans="1:10">
      <c r="A360" s="273"/>
      <c r="B360" s="345"/>
      <c r="C360" s="336"/>
      <c r="D360" s="231"/>
      <c r="E360" s="232"/>
      <c r="F360" s="233"/>
      <c r="G360" s="233"/>
      <c r="H360" s="232"/>
      <c r="I360" s="234"/>
      <c r="J360" s="235"/>
    </row>
    <row r="361" spans="1:10">
      <c r="A361" s="273"/>
      <c r="B361" s="345"/>
      <c r="C361" s="336"/>
      <c r="D361" s="231"/>
      <c r="E361" s="232"/>
      <c r="F361" s="233"/>
      <c r="G361" s="233"/>
      <c r="H361" s="232"/>
      <c r="I361" s="234"/>
      <c r="J361" s="235"/>
    </row>
    <row r="362" spans="1:10">
      <c r="A362" s="273"/>
      <c r="B362" s="345"/>
      <c r="C362" s="336"/>
      <c r="D362" s="231"/>
      <c r="E362" s="232"/>
      <c r="F362" s="233"/>
      <c r="G362" s="233"/>
      <c r="H362" s="232"/>
      <c r="I362" s="234"/>
      <c r="J362" s="235"/>
    </row>
    <row r="363" spans="1:10">
      <c r="A363" s="273"/>
      <c r="B363" s="345"/>
      <c r="C363" s="336"/>
      <c r="D363" s="231"/>
      <c r="E363" s="232"/>
      <c r="F363" s="233"/>
      <c r="G363" s="233"/>
      <c r="H363" s="232"/>
      <c r="I363" s="234"/>
      <c r="J363" s="235"/>
    </row>
    <row r="364" spans="1:10">
      <c r="A364" s="273"/>
      <c r="B364" s="345"/>
      <c r="C364" s="336"/>
      <c r="D364" s="231"/>
      <c r="E364" s="232"/>
      <c r="F364" s="233"/>
      <c r="G364" s="233"/>
      <c r="H364" s="232"/>
      <c r="I364" s="234"/>
      <c r="J364" s="235"/>
    </row>
    <row r="365" spans="1:10">
      <c r="A365" s="273"/>
      <c r="B365" s="345"/>
      <c r="C365" s="336"/>
      <c r="D365" s="231"/>
      <c r="E365" s="232"/>
      <c r="F365" s="233"/>
      <c r="G365" s="233"/>
      <c r="H365" s="232"/>
      <c r="I365" s="234"/>
      <c r="J365" s="235"/>
    </row>
    <row r="366" spans="1:10">
      <c r="A366" s="273"/>
      <c r="B366" s="345"/>
      <c r="C366" s="336"/>
      <c r="D366" s="231"/>
      <c r="E366" s="232"/>
      <c r="F366" s="233"/>
      <c r="G366" s="233"/>
      <c r="H366" s="232"/>
      <c r="I366" s="234"/>
      <c r="J366" s="235"/>
    </row>
    <row r="367" spans="1:10">
      <c r="A367" s="273"/>
      <c r="B367" s="345"/>
      <c r="C367" s="336"/>
      <c r="D367" s="231"/>
      <c r="E367" s="232"/>
      <c r="F367" s="233"/>
      <c r="G367" s="233"/>
      <c r="H367" s="232"/>
      <c r="I367" s="234"/>
      <c r="J367" s="235"/>
    </row>
  </sheetData>
  <mergeCells count="1">
    <mergeCell ref="A1:J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5">
    <tabColor rgb="FF7030A0"/>
  </sheetPr>
  <dimension ref="A1:T291"/>
  <sheetViews>
    <sheetView workbookViewId="0">
      <pane xSplit="8" ySplit="8" topLeftCell="I132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100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8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customHeight="1">
      <c r="A3" s="11"/>
      <c r="B3" s="12"/>
      <c r="C3" s="13"/>
      <c r="D3" s="15">
        <v>0</v>
      </c>
      <c r="E3" s="14" t="s">
        <v>85</v>
      </c>
      <c r="F3" s="15">
        <v>0</v>
      </c>
      <c r="G3" s="29">
        <v>0</v>
      </c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84</v>
      </c>
      <c r="C4" s="170" t="s">
        <v>6</v>
      </c>
      <c r="D4" s="171">
        <v>0</v>
      </c>
      <c r="E4" s="172" t="s">
        <v>49</v>
      </c>
      <c r="F4" s="173">
        <v>2234.3000000000002</v>
      </c>
      <c r="G4" s="29">
        <f>IF(AND(ISBLANK(D4),ISBLANK(F4)),"",G3-D4+F4)</f>
        <v>2234.3000000000002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>
        <v>0</v>
      </c>
      <c r="E5" s="178"/>
      <c r="F5" s="179">
        <v>0</v>
      </c>
      <c r="G5" s="29">
        <f>IF(AND(ISBLANK(D5),ISBLANK(F5)),"",G4-D5+F5)</f>
        <v>2234.3000000000002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247">
        <f>SUMIF(CELI!C12:C20,"E",CELI!F:F)</f>
        <v>0</v>
      </c>
      <c r="E6" s="247" t="s">
        <v>82</v>
      </c>
      <c r="F6" s="247">
        <f>SUMIF(CELI!$E:$E,"E",CELI!D:D)</f>
        <v>0</v>
      </c>
      <c r="G6" s="29">
        <f t="shared" ref="G6:G66" si="0">IF(AND(ISBLANK(D6),ISBLANK(F6)),"",G4-D6+F6)</f>
        <v>2234.3000000000002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248">
        <f>SUMIF(SCOTIA!$E:$E,"E",SCOTIA!F:F)</f>
        <v>0</v>
      </c>
      <c r="E7" s="114" t="s">
        <v>82</v>
      </c>
      <c r="F7" s="248">
        <f>SUMIF(SCOTIA!$E:$E,"E",SCOTIA!D:D)</f>
        <v>0</v>
      </c>
      <c r="G7" s="29">
        <f t="shared" si="0"/>
        <v>2234.3000000000002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SUMIF(CHÈQUE!$H:$H,"E",CHÈQUE!I:I)</f>
        <v>0</v>
      </c>
      <c r="E8" s="122" t="s">
        <v>49</v>
      </c>
      <c r="F8" s="46">
        <f>SUMIF(CHÈQUE!$H:$H,"E",CHÈQUE!G:G)</f>
        <v>300</v>
      </c>
      <c r="G8" s="29">
        <f t="shared" si="0"/>
        <v>2534.3000000000002</v>
      </c>
      <c r="H8" s="137">
        <f>SUMPRODUCT((($E4:$E140="X")+($E4:$E140="C")+($E4:$E140="S")+($E4:$E140="CE")+($E4:$E140="E"))*(($F4:$F140)-($D4:$D140)))</f>
        <v>2536.17</v>
      </c>
      <c r="I8" s="18"/>
      <c r="J8" s="19"/>
      <c r="K8" s="37"/>
      <c r="L8" s="37"/>
      <c r="M8" s="30"/>
    </row>
    <row r="9" spans="1:20" s="32" customFormat="1">
      <c r="A9" s="180"/>
      <c r="B9" s="185" t="s">
        <v>84</v>
      </c>
      <c r="C9" s="181" t="s">
        <v>84</v>
      </c>
      <c r="D9" s="182">
        <v>0</v>
      </c>
      <c r="E9" s="180" t="s">
        <v>84</v>
      </c>
      <c r="F9" s="183">
        <v>0</v>
      </c>
      <c r="G9" s="29">
        <f t="shared" si="0"/>
        <v>2234.3000000000002</v>
      </c>
      <c r="H9" s="152"/>
      <c r="I9" s="18"/>
      <c r="J9" s="19"/>
      <c r="K9" s="37"/>
      <c r="L9" s="37"/>
      <c r="M9" s="30"/>
    </row>
    <row r="10" spans="1:20" s="32" customFormat="1">
      <c r="A10" s="180"/>
      <c r="B10" s="185" t="s">
        <v>84</v>
      </c>
      <c r="C10" s="181" t="s">
        <v>84</v>
      </c>
      <c r="D10" s="182">
        <v>0</v>
      </c>
      <c r="E10" s="180" t="s">
        <v>84</v>
      </c>
      <c r="F10" s="184">
        <v>0</v>
      </c>
      <c r="G10" s="29">
        <f t="shared" si="0"/>
        <v>2534.3000000000002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180"/>
      <c r="B11" s="185" t="s">
        <v>84</v>
      </c>
      <c r="C11" s="181" t="s">
        <v>84</v>
      </c>
      <c r="D11" s="182">
        <v>0</v>
      </c>
      <c r="E11" s="180" t="s">
        <v>85</v>
      </c>
      <c r="F11" s="183">
        <v>0</v>
      </c>
      <c r="G11" s="29">
        <f t="shared" si="0"/>
        <v>2234.3000000000002</v>
      </c>
      <c r="H11" s="6" t="s">
        <v>84</v>
      </c>
      <c r="I11" s="18"/>
      <c r="J11" s="19"/>
      <c r="K11" s="37"/>
      <c r="L11" s="37"/>
      <c r="M11" s="30"/>
    </row>
    <row r="12" spans="1:20" s="32" customFormat="1">
      <c r="A12" s="180"/>
      <c r="B12" s="185" t="s">
        <v>84</v>
      </c>
      <c r="C12" s="181" t="s">
        <v>84</v>
      </c>
      <c r="D12" s="182">
        <v>0</v>
      </c>
      <c r="E12" s="180" t="s">
        <v>85</v>
      </c>
      <c r="F12" s="183">
        <v>0</v>
      </c>
      <c r="G12" s="29">
        <f t="shared" si="0"/>
        <v>2534.3000000000002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180"/>
      <c r="B13" s="185" t="s">
        <v>84</v>
      </c>
      <c r="C13" s="181" t="s">
        <v>84</v>
      </c>
      <c r="D13" s="182">
        <v>0</v>
      </c>
      <c r="E13" s="180" t="s">
        <v>84</v>
      </c>
      <c r="F13" s="183">
        <v>0</v>
      </c>
      <c r="G13" s="29">
        <f t="shared" si="0"/>
        <v>2234.3000000000002</v>
      </c>
      <c r="H13" s="153"/>
      <c r="I13" s="18"/>
      <c r="J13" s="19"/>
      <c r="K13" s="37"/>
      <c r="L13" s="37"/>
      <c r="M13" s="30"/>
    </row>
    <row r="14" spans="1:20" s="32" customFormat="1">
      <c r="A14" s="180"/>
      <c r="B14" s="185" t="s">
        <v>84</v>
      </c>
      <c r="C14" s="181" t="s">
        <v>84</v>
      </c>
      <c r="D14" s="182">
        <v>0</v>
      </c>
      <c r="E14" s="180" t="s">
        <v>84</v>
      </c>
      <c r="F14" s="183">
        <v>0</v>
      </c>
      <c r="G14" s="29">
        <f t="shared" si="0"/>
        <v>2534.3000000000002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180"/>
      <c r="B15" s="185" t="s">
        <v>84</v>
      </c>
      <c r="C15" s="181" t="s">
        <v>84</v>
      </c>
      <c r="D15" s="182">
        <v>0</v>
      </c>
      <c r="E15" s="180" t="s">
        <v>84</v>
      </c>
      <c r="F15" s="183">
        <v>0</v>
      </c>
      <c r="G15" s="29">
        <f t="shared" si="0"/>
        <v>2234.3000000000002</v>
      </c>
      <c r="H15" s="163" t="s">
        <v>84</v>
      </c>
      <c r="I15" s="18"/>
      <c r="J15" s="19"/>
      <c r="K15" s="37"/>
      <c r="L15" s="37"/>
      <c r="M15" s="30"/>
    </row>
    <row r="16" spans="1:20" s="32" customFormat="1">
      <c r="A16" s="180"/>
      <c r="B16" s="185" t="s">
        <v>84</v>
      </c>
      <c r="C16" s="181" t="s">
        <v>84</v>
      </c>
      <c r="D16" s="182">
        <v>0</v>
      </c>
      <c r="E16" s="180" t="s">
        <v>84</v>
      </c>
      <c r="F16" s="183">
        <v>0</v>
      </c>
      <c r="G16" s="29">
        <f t="shared" si="0"/>
        <v>2534.3000000000002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84</v>
      </c>
      <c r="C17" s="181" t="s">
        <v>84</v>
      </c>
      <c r="D17" s="182">
        <v>0</v>
      </c>
      <c r="E17" s="180" t="s">
        <v>84</v>
      </c>
      <c r="F17" s="183">
        <v>0</v>
      </c>
      <c r="G17" s="29">
        <f t="shared" si="0"/>
        <v>2234.3000000000002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84</v>
      </c>
      <c r="C18" s="181" t="s">
        <v>84</v>
      </c>
      <c r="D18" s="182">
        <v>0</v>
      </c>
      <c r="E18" s="180" t="s">
        <v>84</v>
      </c>
      <c r="F18" s="183">
        <v>0</v>
      </c>
      <c r="G18" s="29">
        <f t="shared" si="0"/>
        <v>2534.3000000000002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180"/>
      <c r="B19" s="185" t="s">
        <v>84</v>
      </c>
      <c r="C19" s="181" t="s">
        <v>84</v>
      </c>
      <c r="D19" s="186">
        <v>0</v>
      </c>
      <c r="E19" s="180" t="s">
        <v>84</v>
      </c>
      <c r="F19" s="183">
        <v>0</v>
      </c>
      <c r="G19" s="29">
        <f t="shared" si="0"/>
        <v>2234.3000000000002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84</v>
      </c>
      <c r="C20" s="181" t="s">
        <v>84</v>
      </c>
      <c r="D20" s="182">
        <v>0</v>
      </c>
      <c r="E20" s="180" t="s">
        <v>84</v>
      </c>
      <c r="F20" s="183">
        <v>0</v>
      </c>
      <c r="G20" s="29">
        <f t="shared" si="0"/>
        <v>2534.3000000000002</v>
      </c>
      <c r="H20" s="164"/>
      <c r="I20" s="18"/>
      <c r="J20" s="19"/>
      <c r="K20" s="37"/>
      <c r="L20" s="37"/>
      <c r="M20" s="30"/>
    </row>
    <row r="21" spans="1:13" s="32" customFormat="1">
      <c r="A21" s="180"/>
      <c r="B21" s="185" t="s">
        <v>84</v>
      </c>
      <c r="C21" s="181" t="s">
        <v>84</v>
      </c>
      <c r="D21" s="182">
        <v>0</v>
      </c>
      <c r="E21" s="180" t="s">
        <v>84</v>
      </c>
      <c r="F21" s="183">
        <v>0</v>
      </c>
      <c r="G21" s="29">
        <f t="shared" si="0"/>
        <v>2234.3000000000002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180"/>
      <c r="B22" s="185" t="s">
        <v>84</v>
      </c>
      <c r="C22" s="181" t="s">
        <v>84</v>
      </c>
      <c r="D22" s="186">
        <v>0</v>
      </c>
      <c r="E22" s="180" t="s">
        <v>84</v>
      </c>
      <c r="F22" s="183">
        <v>0</v>
      </c>
      <c r="G22" s="29">
        <f t="shared" si="0"/>
        <v>2534.3000000000002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84</v>
      </c>
      <c r="C23" s="181" t="s">
        <v>84</v>
      </c>
      <c r="D23" s="186">
        <v>0</v>
      </c>
      <c r="E23" s="180" t="s">
        <v>84</v>
      </c>
      <c r="F23" s="183">
        <v>0</v>
      </c>
      <c r="G23" s="29">
        <f t="shared" si="0"/>
        <v>2234.3000000000002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84</v>
      </c>
      <c r="C24" s="181" t="s">
        <v>84</v>
      </c>
      <c r="D24" s="186">
        <v>0</v>
      </c>
      <c r="E24" s="180" t="s">
        <v>84</v>
      </c>
      <c r="F24" s="183">
        <v>0</v>
      </c>
      <c r="G24" s="29">
        <f t="shared" si="0"/>
        <v>2534.3000000000002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84</v>
      </c>
      <c r="C25" s="181" t="s">
        <v>84</v>
      </c>
      <c r="D25" s="186">
        <v>0</v>
      </c>
      <c r="E25" s="180" t="s">
        <v>84</v>
      </c>
      <c r="F25" s="183">
        <v>0</v>
      </c>
      <c r="G25" s="29">
        <f t="shared" si="0"/>
        <v>2234.3000000000002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84</v>
      </c>
      <c r="C26" s="181" t="s">
        <v>84</v>
      </c>
      <c r="D26" s="186">
        <v>0</v>
      </c>
      <c r="E26" s="180" t="s">
        <v>84</v>
      </c>
      <c r="F26" s="183">
        <v>0</v>
      </c>
      <c r="G26" s="29">
        <f t="shared" si="0"/>
        <v>2534.3000000000002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84</v>
      </c>
      <c r="C27" s="181" t="s">
        <v>84</v>
      </c>
      <c r="D27" s="186">
        <v>0</v>
      </c>
      <c r="E27" s="180" t="s">
        <v>84</v>
      </c>
      <c r="F27" s="183">
        <v>0</v>
      </c>
      <c r="G27" s="29">
        <f t="shared" si="0"/>
        <v>2234.3000000000002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84</v>
      </c>
      <c r="C28" s="181" t="s">
        <v>84</v>
      </c>
      <c r="D28" s="186">
        <v>0</v>
      </c>
      <c r="E28" s="180" t="s">
        <v>84</v>
      </c>
      <c r="F28" s="183">
        <v>0</v>
      </c>
      <c r="G28" s="29">
        <f t="shared" si="0"/>
        <v>2534.3000000000002</v>
      </c>
      <c r="H28" s="163"/>
      <c r="I28" s="18"/>
      <c r="J28" s="19"/>
      <c r="K28" s="37"/>
      <c r="L28" s="37"/>
      <c r="M28" s="30"/>
    </row>
    <row r="29" spans="1:13" s="32" customFormat="1">
      <c r="A29" s="180"/>
      <c r="B29" s="185" t="s">
        <v>84</v>
      </c>
      <c r="C29" s="181" t="s">
        <v>84</v>
      </c>
      <c r="D29" s="186">
        <v>0</v>
      </c>
      <c r="E29" s="180" t="s">
        <v>84</v>
      </c>
      <c r="F29" s="183">
        <v>0</v>
      </c>
      <c r="G29" s="29">
        <f t="shared" si="0"/>
        <v>2234.3000000000002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84</v>
      </c>
      <c r="C30" s="181" t="s">
        <v>84</v>
      </c>
      <c r="D30" s="186">
        <v>0</v>
      </c>
      <c r="E30" s="180" t="s">
        <v>84</v>
      </c>
      <c r="F30" s="183">
        <v>0</v>
      </c>
      <c r="G30" s="29">
        <f t="shared" si="0"/>
        <v>2534.3000000000002</v>
      </c>
      <c r="H30" s="163"/>
      <c r="I30" s="18"/>
      <c r="J30" s="19"/>
      <c r="K30" s="37"/>
      <c r="L30" s="37"/>
      <c r="M30" s="30"/>
    </row>
    <row r="31" spans="1:13" s="32" customFormat="1">
      <c r="A31" s="180"/>
      <c r="B31" s="185" t="s">
        <v>84</v>
      </c>
      <c r="C31" s="181" t="s">
        <v>84</v>
      </c>
      <c r="D31" s="186">
        <v>0</v>
      </c>
      <c r="E31" s="180" t="s">
        <v>84</v>
      </c>
      <c r="F31" s="183">
        <v>0</v>
      </c>
      <c r="G31" s="29">
        <f t="shared" si="0"/>
        <v>2234.3000000000002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180"/>
      <c r="B32" s="185" t="s">
        <v>84</v>
      </c>
      <c r="C32" s="181" t="s">
        <v>84</v>
      </c>
      <c r="D32" s="186">
        <v>0</v>
      </c>
      <c r="E32" s="180" t="s">
        <v>84</v>
      </c>
      <c r="F32" s="183">
        <v>0</v>
      </c>
      <c r="G32" s="29">
        <f t="shared" si="0"/>
        <v>2534.3000000000002</v>
      </c>
      <c r="H32" s="163"/>
      <c r="I32" s="18"/>
      <c r="J32" s="18"/>
      <c r="K32" s="18"/>
      <c r="L32" s="18"/>
      <c r="M32" s="30"/>
    </row>
    <row r="33" spans="1:14" s="32" customFormat="1">
      <c r="A33" s="180"/>
      <c r="B33" s="185" t="s">
        <v>84</v>
      </c>
      <c r="C33" s="181" t="s">
        <v>84</v>
      </c>
      <c r="D33" s="186">
        <v>0</v>
      </c>
      <c r="E33" s="180" t="s">
        <v>84</v>
      </c>
      <c r="F33" s="183">
        <v>0</v>
      </c>
      <c r="G33" s="29">
        <f t="shared" si="0"/>
        <v>2234.3000000000002</v>
      </c>
      <c r="H33" s="163"/>
      <c r="I33" s="18"/>
      <c r="J33" s="56"/>
      <c r="K33" s="18"/>
      <c r="L33" s="18"/>
      <c r="M33" s="30"/>
    </row>
    <row r="34" spans="1:14" s="32" customFormat="1">
      <c r="A34" s="180"/>
      <c r="B34" s="185" t="s">
        <v>84</v>
      </c>
      <c r="C34" s="181" t="s">
        <v>84</v>
      </c>
      <c r="D34" s="186">
        <v>0</v>
      </c>
      <c r="E34" s="180" t="s">
        <v>84</v>
      </c>
      <c r="F34" s="183">
        <v>0</v>
      </c>
      <c r="G34" s="29">
        <f t="shared" si="0"/>
        <v>2534.3000000000002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180"/>
      <c r="B35" s="185" t="s">
        <v>84</v>
      </c>
      <c r="C35" s="181" t="s">
        <v>84</v>
      </c>
      <c r="D35" s="186">
        <v>0</v>
      </c>
      <c r="E35" s="180" t="s">
        <v>84</v>
      </c>
      <c r="F35" s="183">
        <v>0</v>
      </c>
      <c r="G35" s="29">
        <f t="shared" si="0"/>
        <v>2234.3000000000002</v>
      </c>
      <c r="H35" s="163"/>
      <c r="I35" s="56"/>
      <c r="J35" s="37"/>
      <c r="K35" s="37"/>
      <c r="L35" s="37"/>
      <c r="M35" s="30"/>
    </row>
    <row r="36" spans="1:14" s="32" customFormat="1">
      <c r="A36" s="178"/>
      <c r="B36" s="187">
        <v>41821</v>
      </c>
      <c r="C36" s="188" t="s">
        <v>60</v>
      </c>
      <c r="D36" s="189">
        <v>0</v>
      </c>
      <c r="E36" s="178" t="s">
        <v>82</v>
      </c>
      <c r="F36" s="190">
        <v>1.87</v>
      </c>
      <c r="G36" s="29">
        <f t="shared" si="0"/>
        <v>2536.17</v>
      </c>
      <c r="H36" s="153"/>
      <c r="I36" s="56"/>
      <c r="J36" s="37"/>
      <c r="K36" s="37"/>
      <c r="L36" s="37"/>
      <c r="M36" s="30"/>
    </row>
    <row r="37" spans="1:14" s="32" customFormat="1">
      <c r="A37" s="191" t="s">
        <v>84</v>
      </c>
      <c r="B37" s="192" t="s">
        <v>85</v>
      </c>
      <c r="C37" s="193" t="s">
        <v>85</v>
      </c>
      <c r="D37" s="194">
        <v>0</v>
      </c>
      <c r="E37" s="191" t="s">
        <v>85</v>
      </c>
      <c r="F37" s="195">
        <v>0</v>
      </c>
      <c r="G37" s="29">
        <f t="shared" si="0"/>
        <v>2234.3000000000002</v>
      </c>
      <c r="H37" s="153"/>
      <c r="I37" s="56"/>
      <c r="J37" s="37"/>
      <c r="K37" s="37"/>
      <c r="L37" s="37"/>
      <c r="M37" s="70"/>
    </row>
    <row r="38" spans="1:14" s="32" customFormat="1">
      <c r="A38" s="178" t="s">
        <v>84</v>
      </c>
      <c r="B38" s="187" t="s">
        <v>85</v>
      </c>
      <c r="C38" s="188" t="s">
        <v>85</v>
      </c>
      <c r="D38" s="196">
        <v>0</v>
      </c>
      <c r="E38" s="178" t="s">
        <v>85</v>
      </c>
      <c r="F38" s="197">
        <v>0</v>
      </c>
      <c r="G38" s="29">
        <f t="shared" si="0"/>
        <v>2536.17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191"/>
      <c r="B39" s="192" t="s">
        <v>84</v>
      </c>
      <c r="C39" s="193" t="s">
        <v>84</v>
      </c>
      <c r="D39" s="198">
        <v>0</v>
      </c>
      <c r="E39" s="191" t="s">
        <v>85</v>
      </c>
      <c r="F39" s="195">
        <v>0</v>
      </c>
      <c r="G39" s="29">
        <f t="shared" si="0"/>
        <v>2234.3000000000002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178"/>
      <c r="B40" s="187" t="s">
        <v>84</v>
      </c>
      <c r="C40" s="188" t="s">
        <v>84</v>
      </c>
      <c r="D40" s="196">
        <v>0</v>
      </c>
      <c r="E40" s="178" t="s">
        <v>85</v>
      </c>
      <c r="F40" s="190">
        <v>0</v>
      </c>
      <c r="G40" s="29">
        <f t="shared" si="0"/>
        <v>2536.17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191"/>
      <c r="B41" s="192" t="s">
        <v>84</v>
      </c>
      <c r="C41" s="193" t="s">
        <v>84</v>
      </c>
      <c r="D41" s="198">
        <v>0</v>
      </c>
      <c r="E41" s="191" t="s">
        <v>84</v>
      </c>
      <c r="F41" s="195">
        <v>0</v>
      </c>
      <c r="G41" s="29">
        <f t="shared" si="0"/>
        <v>2234.3000000000002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78"/>
      <c r="B42" s="199" t="s">
        <v>84</v>
      </c>
      <c r="C42" s="176" t="s">
        <v>84</v>
      </c>
      <c r="D42" s="196">
        <v>0</v>
      </c>
      <c r="E42" s="178" t="s">
        <v>84</v>
      </c>
      <c r="F42" s="190">
        <v>0</v>
      </c>
      <c r="G42" s="29">
        <f t="shared" si="0"/>
        <v>2536.17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91"/>
      <c r="B43" s="200" t="s">
        <v>84</v>
      </c>
      <c r="C43" s="193" t="s">
        <v>84</v>
      </c>
      <c r="D43" s="198">
        <v>0</v>
      </c>
      <c r="E43" s="191" t="s">
        <v>84</v>
      </c>
      <c r="F43" s="195">
        <v>0</v>
      </c>
      <c r="G43" s="29">
        <f t="shared" si="0"/>
        <v>2234.3000000000002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78"/>
      <c r="B44" s="199" t="s">
        <v>84</v>
      </c>
      <c r="C44" s="201" t="s">
        <v>84</v>
      </c>
      <c r="D44" s="196">
        <v>0</v>
      </c>
      <c r="E44" s="178" t="s">
        <v>84</v>
      </c>
      <c r="F44" s="190">
        <v>0</v>
      </c>
      <c r="G44" s="29">
        <f t="shared" si="0"/>
        <v>2536.17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91"/>
      <c r="B45" s="200" t="s">
        <v>84</v>
      </c>
      <c r="C45" s="193" t="s">
        <v>84</v>
      </c>
      <c r="D45" s="198">
        <v>0</v>
      </c>
      <c r="E45" s="191" t="s">
        <v>84</v>
      </c>
      <c r="F45" s="195">
        <v>0</v>
      </c>
      <c r="G45" s="29">
        <f t="shared" si="0"/>
        <v>2234.3000000000002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78"/>
      <c r="B46" s="199" t="s">
        <v>84</v>
      </c>
      <c r="C46" s="188" t="s">
        <v>84</v>
      </c>
      <c r="D46" s="196">
        <v>0</v>
      </c>
      <c r="E46" s="178" t="s">
        <v>84</v>
      </c>
      <c r="F46" s="190">
        <v>0</v>
      </c>
      <c r="G46" s="29">
        <f t="shared" si="0"/>
        <v>2536.17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91"/>
      <c r="B47" s="200" t="s">
        <v>84</v>
      </c>
      <c r="C47" s="193" t="s">
        <v>84</v>
      </c>
      <c r="D47" s="198">
        <v>0</v>
      </c>
      <c r="E47" s="191" t="s">
        <v>84</v>
      </c>
      <c r="F47" s="195">
        <v>0</v>
      </c>
      <c r="G47" s="29">
        <f t="shared" si="0"/>
        <v>2234.3000000000002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78"/>
      <c r="B48" s="199" t="s">
        <v>84</v>
      </c>
      <c r="C48" s="188" t="s">
        <v>84</v>
      </c>
      <c r="D48" s="196">
        <v>0</v>
      </c>
      <c r="E48" s="178" t="s">
        <v>84</v>
      </c>
      <c r="F48" s="190">
        <v>0</v>
      </c>
      <c r="G48" s="29">
        <f t="shared" si="0"/>
        <v>2536.17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91"/>
      <c r="B49" s="200" t="s">
        <v>84</v>
      </c>
      <c r="C49" s="193" t="s">
        <v>84</v>
      </c>
      <c r="D49" s="198">
        <v>0</v>
      </c>
      <c r="E49" s="191" t="s">
        <v>84</v>
      </c>
      <c r="F49" s="195">
        <v>0</v>
      </c>
      <c r="G49" s="29">
        <f t="shared" si="0"/>
        <v>2234.3000000000002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78"/>
      <c r="B50" s="199" t="s">
        <v>84</v>
      </c>
      <c r="C50" s="188" t="s">
        <v>84</v>
      </c>
      <c r="D50" s="196">
        <v>0</v>
      </c>
      <c r="E50" s="178" t="s">
        <v>84</v>
      </c>
      <c r="F50" s="190">
        <v>0</v>
      </c>
      <c r="G50" s="29">
        <f t="shared" si="0"/>
        <v>2536.17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91" t="s">
        <v>84</v>
      </c>
      <c r="B51" s="200" t="s">
        <v>84</v>
      </c>
      <c r="C51" s="193" t="s">
        <v>84</v>
      </c>
      <c r="D51" s="198">
        <v>0</v>
      </c>
      <c r="E51" s="191" t="s">
        <v>84</v>
      </c>
      <c r="F51" s="195">
        <v>0</v>
      </c>
      <c r="G51" s="29">
        <f t="shared" si="0"/>
        <v>2234.3000000000002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78"/>
      <c r="B52" s="199" t="s">
        <v>84</v>
      </c>
      <c r="C52" s="188" t="s">
        <v>84</v>
      </c>
      <c r="D52" s="196">
        <v>0</v>
      </c>
      <c r="E52" s="178" t="s">
        <v>84</v>
      </c>
      <c r="F52" s="190">
        <v>0</v>
      </c>
      <c r="G52" s="29">
        <f t="shared" si="0"/>
        <v>2536.17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91"/>
      <c r="B53" s="200" t="s">
        <v>84</v>
      </c>
      <c r="C53" s="193" t="s">
        <v>84</v>
      </c>
      <c r="D53" s="198">
        <v>0</v>
      </c>
      <c r="E53" s="191" t="s">
        <v>84</v>
      </c>
      <c r="F53" s="195">
        <v>0</v>
      </c>
      <c r="G53" s="29">
        <f t="shared" si="0"/>
        <v>2234.3000000000002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78"/>
      <c r="B54" s="199" t="s">
        <v>84</v>
      </c>
      <c r="C54" s="188" t="s">
        <v>84</v>
      </c>
      <c r="D54" s="196">
        <v>0</v>
      </c>
      <c r="E54" s="178" t="s">
        <v>84</v>
      </c>
      <c r="F54" s="190">
        <v>0</v>
      </c>
      <c r="G54" s="29">
        <f t="shared" si="0"/>
        <v>2536.17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91"/>
      <c r="B55" s="200" t="s">
        <v>84</v>
      </c>
      <c r="C55" s="193" t="s">
        <v>84</v>
      </c>
      <c r="D55" s="198">
        <v>0</v>
      </c>
      <c r="E55" s="191" t="s">
        <v>84</v>
      </c>
      <c r="F55" s="195">
        <v>0</v>
      </c>
      <c r="G55" s="29">
        <f t="shared" si="0"/>
        <v>2234.3000000000002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78" t="s">
        <v>84</v>
      </c>
      <c r="B56" s="199" t="s">
        <v>84</v>
      </c>
      <c r="C56" s="188" t="s">
        <v>84</v>
      </c>
      <c r="D56" s="196">
        <v>0</v>
      </c>
      <c r="E56" s="178" t="s">
        <v>84</v>
      </c>
      <c r="F56" s="190">
        <v>0</v>
      </c>
      <c r="G56" s="29">
        <f t="shared" si="0"/>
        <v>2536.17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91" t="s">
        <v>84</v>
      </c>
      <c r="B57" s="200" t="s">
        <v>84</v>
      </c>
      <c r="C57" s="193" t="s">
        <v>84</v>
      </c>
      <c r="D57" s="198">
        <v>0</v>
      </c>
      <c r="E57" s="191" t="s">
        <v>84</v>
      </c>
      <c r="F57" s="195">
        <v>0</v>
      </c>
      <c r="G57" s="29">
        <f t="shared" si="0"/>
        <v>2234.3000000000002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78" t="s">
        <v>84</v>
      </c>
      <c r="B58" s="199" t="s">
        <v>84</v>
      </c>
      <c r="C58" s="188" t="s">
        <v>84</v>
      </c>
      <c r="D58" s="196">
        <v>0</v>
      </c>
      <c r="E58" s="178" t="s">
        <v>84</v>
      </c>
      <c r="F58" s="190">
        <v>0</v>
      </c>
      <c r="G58" s="29">
        <f t="shared" si="0"/>
        <v>2536.17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191"/>
      <c r="B59" s="200" t="s">
        <v>84</v>
      </c>
      <c r="C59" s="193" t="s">
        <v>84</v>
      </c>
      <c r="D59" s="202">
        <v>0</v>
      </c>
      <c r="E59" s="191" t="s">
        <v>84</v>
      </c>
      <c r="F59" s="203">
        <v>0</v>
      </c>
      <c r="G59" s="29">
        <f t="shared" si="0"/>
        <v>2234.3000000000002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204" t="s">
        <v>84</v>
      </c>
      <c r="B60" s="187" t="s">
        <v>84</v>
      </c>
      <c r="C60" s="188" t="s">
        <v>84</v>
      </c>
      <c r="D60" s="189">
        <v>0</v>
      </c>
      <c r="E60" s="178" t="s">
        <v>84</v>
      </c>
      <c r="F60" s="190">
        <v>0</v>
      </c>
      <c r="G60" s="29">
        <f t="shared" si="0"/>
        <v>2536.17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205" t="s">
        <v>84</v>
      </c>
      <c r="B61" s="206" t="s">
        <v>84</v>
      </c>
      <c r="C61" s="193" t="s">
        <v>84</v>
      </c>
      <c r="D61" s="207">
        <v>0</v>
      </c>
      <c r="E61" s="191" t="s">
        <v>84</v>
      </c>
      <c r="F61" s="195">
        <v>0</v>
      </c>
      <c r="G61" s="29">
        <f t="shared" si="0"/>
        <v>2234.3000000000002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8" t="s">
        <v>84</v>
      </c>
      <c r="B62" s="187" t="s">
        <v>84</v>
      </c>
      <c r="C62" s="188" t="s">
        <v>84</v>
      </c>
      <c r="D62" s="189">
        <v>0</v>
      </c>
      <c r="E62" s="178" t="s">
        <v>84</v>
      </c>
      <c r="F62" s="190">
        <v>0</v>
      </c>
      <c r="G62" s="29">
        <f t="shared" si="0"/>
        <v>2536.17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2" t="s">
        <v>84</v>
      </c>
      <c r="B63" s="206" t="s">
        <v>84</v>
      </c>
      <c r="C63" s="193" t="s">
        <v>84</v>
      </c>
      <c r="D63" s="207">
        <v>0</v>
      </c>
      <c r="E63" s="191" t="s">
        <v>84</v>
      </c>
      <c r="F63" s="195">
        <v>0</v>
      </c>
      <c r="G63" s="29">
        <f t="shared" si="0"/>
        <v>2234.3000000000002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78" t="s">
        <v>84</v>
      </c>
      <c r="B64" s="187" t="s">
        <v>84</v>
      </c>
      <c r="C64" s="188" t="s">
        <v>84</v>
      </c>
      <c r="D64" s="189">
        <v>0</v>
      </c>
      <c r="E64" s="178" t="s">
        <v>84</v>
      </c>
      <c r="F64" s="190">
        <v>0</v>
      </c>
      <c r="G64" s="29">
        <f t="shared" si="0"/>
        <v>2536.17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91"/>
      <c r="B65" s="192" t="s">
        <v>84</v>
      </c>
      <c r="C65" s="193" t="s">
        <v>84</v>
      </c>
      <c r="D65" s="194">
        <v>0</v>
      </c>
      <c r="E65" s="191" t="s">
        <v>84</v>
      </c>
      <c r="F65" s="195">
        <v>0</v>
      </c>
      <c r="G65" s="29">
        <f t="shared" si="0"/>
        <v>2234.3000000000002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178"/>
      <c r="B66" s="187" t="s">
        <v>84</v>
      </c>
      <c r="C66" s="188" t="s">
        <v>84</v>
      </c>
      <c r="D66" s="196">
        <v>0</v>
      </c>
      <c r="E66" s="178" t="s">
        <v>84</v>
      </c>
      <c r="F66" s="197">
        <v>0</v>
      </c>
      <c r="G66" s="29">
        <f t="shared" si="0"/>
        <v>2536.17</v>
      </c>
      <c r="H66" s="153"/>
      <c r="I66" s="56"/>
      <c r="J66" s="37"/>
      <c r="K66" s="37"/>
      <c r="L66" s="37"/>
      <c r="M66" s="37"/>
      <c r="N66" s="30"/>
    </row>
    <row r="67" spans="1:14">
      <c r="A67" s="191"/>
      <c r="B67" s="192" t="s">
        <v>84</v>
      </c>
      <c r="C67" s="193" t="s">
        <v>84</v>
      </c>
      <c r="D67" s="198">
        <v>0</v>
      </c>
      <c r="E67" s="191" t="s">
        <v>84</v>
      </c>
      <c r="F67" s="195">
        <v>0</v>
      </c>
      <c r="G67" s="29">
        <f t="shared" ref="G67:G130" si="1">IF(AND(ISBLANK(D67),ISBLANK(F67)),"",G65-D67+F67)</f>
        <v>2234.3000000000002</v>
      </c>
      <c r="H67" s="153"/>
      <c r="I67" s="56"/>
      <c r="J67" s="37"/>
      <c r="K67" s="37"/>
      <c r="L67" s="37"/>
      <c r="M67" s="37"/>
    </row>
    <row r="68" spans="1:14">
      <c r="A68" s="178"/>
      <c r="B68" s="187" t="s">
        <v>84</v>
      </c>
      <c r="C68" s="188" t="s">
        <v>84</v>
      </c>
      <c r="D68" s="196">
        <v>0</v>
      </c>
      <c r="E68" s="178" t="s">
        <v>84</v>
      </c>
      <c r="F68" s="190">
        <v>0</v>
      </c>
      <c r="G68" s="29">
        <f t="shared" si="1"/>
        <v>2536.17</v>
      </c>
      <c r="H68" s="153"/>
      <c r="I68" s="56"/>
      <c r="J68" s="37"/>
      <c r="K68" s="37"/>
      <c r="L68" s="37"/>
      <c r="M68" s="37"/>
    </row>
    <row r="69" spans="1:14">
      <c r="A69" s="191"/>
      <c r="B69" s="192" t="s">
        <v>84</v>
      </c>
      <c r="C69" s="193" t="s">
        <v>84</v>
      </c>
      <c r="D69" s="198">
        <v>0</v>
      </c>
      <c r="E69" s="191" t="s">
        <v>84</v>
      </c>
      <c r="F69" s="195">
        <v>0</v>
      </c>
      <c r="G69" s="29">
        <f t="shared" si="1"/>
        <v>2234.3000000000002</v>
      </c>
      <c r="H69" s="153"/>
      <c r="I69" s="56"/>
      <c r="J69" s="37"/>
      <c r="K69" s="37"/>
      <c r="L69" s="37"/>
      <c r="M69" s="37"/>
    </row>
    <row r="70" spans="1:14">
      <c r="A70" s="178"/>
      <c r="B70" s="199" t="s">
        <v>84</v>
      </c>
      <c r="C70" s="188" t="s">
        <v>84</v>
      </c>
      <c r="D70" s="196">
        <v>0</v>
      </c>
      <c r="E70" s="178" t="s">
        <v>84</v>
      </c>
      <c r="F70" s="190">
        <v>0</v>
      </c>
      <c r="G70" s="29">
        <f t="shared" si="1"/>
        <v>2536.17</v>
      </c>
      <c r="H70" s="153"/>
      <c r="I70" s="56"/>
      <c r="J70" s="37"/>
      <c r="K70" s="37"/>
      <c r="L70" s="37"/>
      <c r="M70" s="37"/>
    </row>
    <row r="71" spans="1:14">
      <c r="A71" s="191"/>
      <c r="B71" s="200" t="s">
        <v>84</v>
      </c>
      <c r="C71" s="193" t="s">
        <v>84</v>
      </c>
      <c r="D71" s="198">
        <v>0</v>
      </c>
      <c r="E71" s="191" t="s">
        <v>84</v>
      </c>
      <c r="F71" s="195">
        <v>0</v>
      </c>
      <c r="G71" s="29">
        <f t="shared" si="1"/>
        <v>2234.3000000000002</v>
      </c>
      <c r="H71" s="153"/>
      <c r="I71" s="56"/>
      <c r="J71" s="37"/>
      <c r="K71" s="37"/>
      <c r="L71" s="37"/>
      <c r="M71" s="37"/>
    </row>
    <row r="72" spans="1:14">
      <c r="A72" s="178"/>
      <c r="B72" s="199" t="s">
        <v>84</v>
      </c>
      <c r="C72" s="188" t="s">
        <v>84</v>
      </c>
      <c r="D72" s="196">
        <v>0</v>
      </c>
      <c r="E72" s="178" t="s">
        <v>84</v>
      </c>
      <c r="F72" s="190">
        <v>0</v>
      </c>
      <c r="G72" s="29">
        <f t="shared" si="1"/>
        <v>2536.17</v>
      </c>
      <c r="H72" s="153"/>
      <c r="I72" s="56"/>
      <c r="J72" s="37"/>
      <c r="K72" s="37"/>
      <c r="L72" s="37"/>
      <c r="M72" s="37"/>
    </row>
    <row r="73" spans="1:14">
      <c r="A73" s="191"/>
      <c r="B73" s="200" t="s">
        <v>84</v>
      </c>
      <c r="C73" s="193" t="s">
        <v>84</v>
      </c>
      <c r="D73" s="198">
        <v>0</v>
      </c>
      <c r="E73" s="191" t="s">
        <v>84</v>
      </c>
      <c r="F73" s="195">
        <v>0</v>
      </c>
      <c r="G73" s="29">
        <f t="shared" si="1"/>
        <v>2234.3000000000002</v>
      </c>
      <c r="H73" s="153"/>
      <c r="I73" s="56"/>
      <c r="J73" s="37"/>
      <c r="K73" s="37"/>
      <c r="L73" s="37"/>
      <c r="M73" s="37"/>
    </row>
    <row r="74" spans="1:14">
      <c r="A74" s="178" t="s">
        <v>84</v>
      </c>
      <c r="B74" s="199" t="s">
        <v>84</v>
      </c>
      <c r="C74" s="188" t="s">
        <v>84</v>
      </c>
      <c r="D74" s="196">
        <v>0</v>
      </c>
      <c r="E74" s="178" t="s">
        <v>84</v>
      </c>
      <c r="F74" s="190">
        <v>0</v>
      </c>
      <c r="G74" s="29">
        <f t="shared" si="1"/>
        <v>2536.17</v>
      </c>
      <c r="H74" s="153"/>
      <c r="I74" s="56"/>
      <c r="J74" s="37"/>
      <c r="K74" s="37"/>
      <c r="L74" s="37"/>
      <c r="M74" s="37"/>
    </row>
    <row r="75" spans="1:14">
      <c r="A75" s="191" t="s">
        <v>84</v>
      </c>
      <c r="B75" s="200" t="s">
        <v>84</v>
      </c>
      <c r="C75" s="193" t="s">
        <v>84</v>
      </c>
      <c r="D75" s="198">
        <v>0</v>
      </c>
      <c r="E75" s="191" t="s">
        <v>84</v>
      </c>
      <c r="F75" s="195">
        <v>0</v>
      </c>
      <c r="G75" s="29">
        <f t="shared" si="1"/>
        <v>2234.3000000000002</v>
      </c>
      <c r="H75" s="153"/>
      <c r="I75" s="56"/>
      <c r="J75" s="37"/>
      <c r="K75" s="37"/>
      <c r="L75" s="37"/>
      <c r="M75" s="37"/>
    </row>
    <row r="76" spans="1:14">
      <c r="A76" s="178" t="s">
        <v>84</v>
      </c>
      <c r="B76" s="199" t="s">
        <v>84</v>
      </c>
      <c r="C76" s="188" t="s">
        <v>84</v>
      </c>
      <c r="D76" s="196">
        <v>0</v>
      </c>
      <c r="E76" s="178" t="s">
        <v>84</v>
      </c>
      <c r="F76" s="190">
        <v>0</v>
      </c>
      <c r="G76" s="29">
        <f t="shared" si="1"/>
        <v>2536.17</v>
      </c>
      <c r="H76" s="153"/>
      <c r="I76" s="56"/>
      <c r="J76" s="37"/>
      <c r="K76" s="37"/>
      <c r="L76" s="37"/>
      <c r="M76" s="37"/>
    </row>
    <row r="77" spans="1:14">
      <c r="A77" s="191"/>
      <c r="B77" s="200" t="s">
        <v>84</v>
      </c>
      <c r="C77" s="193" t="s">
        <v>84</v>
      </c>
      <c r="D77" s="198">
        <v>0</v>
      </c>
      <c r="E77" s="191" t="s">
        <v>84</v>
      </c>
      <c r="F77" s="195">
        <v>0</v>
      </c>
      <c r="G77" s="29">
        <f t="shared" si="1"/>
        <v>2234.3000000000002</v>
      </c>
      <c r="H77" s="153"/>
      <c r="I77" s="56"/>
      <c r="J77" s="37"/>
      <c r="K77" s="37"/>
      <c r="L77" s="37"/>
      <c r="M77" s="37"/>
    </row>
    <row r="78" spans="1:14">
      <c r="A78" s="178"/>
      <c r="B78" s="199" t="s">
        <v>84</v>
      </c>
      <c r="C78" s="188" t="s">
        <v>84</v>
      </c>
      <c r="D78" s="196">
        <v>0</v>
      </c>
      <c r="E78" s="178" t="s">
        <v>84</v>
      </c>
      <c r="F78" s="190">
        <v>0</v>
      </c>
      <c r="G78" s="29">
        <f t="shared" si="1"/>
        <v>2536.17</v>
      </c>
      <c r="H78" s="153"/>
      <c r="I78" s="56"/>
      <c r="J78" s="37"/>
      <c r="K78" s="37"/>
      <c r="L78" s="37"/>
      <c r="M78" s="37"/>
    </row>
    <row r="79" spans="1:14">
      <c r="A79" s="191"/>
      <c r="B79" s="200" t="s">
        <v>84</v>
      </c>
      <c r="C79" s="193" t="s">
        <v>84</v>
      </c>
      <c r="D79" s="198">
        <v>0</v>
      </c>
      <c r="E79" s="191" t="s">
        <v>84</v>
      </c>
      <c r="F79" s="195">
        <v>0</v>
      </c>
      <c r="G79" s="29">
        <f t="shared" si="1"/>
        <v>2234.3000000000002</v>
      </c>
      <c r="H79" s="153"/>
      <c r="I79" s="56"/>
      <c r="J79" s="37"/>
      <c r="K79" s="37"/>
      <c r="L79" s="37"/>
      <c r="M79" s="37"/>
    </row>
    <row r="80" spans="1:14">
      <c r="A80" s="178"/>
      <c r="B80" s="199" t="s">
        <v>84</v>
      </c>
      <c r="C80" s="188" t="s">
        <v>84</v>
      </c>
      <c r="D80" s="196">
        <v>0</v>
      </c>
      <c r="E80" s="178" t="s">
        <v>84</v>
      </c>
      <c r="F80" s="190">
        <v>0</v>
      </c>
      <c r="G80" s="29">
        <f t="shared" si="1"/>
        <v>2536.17</v>
      </c>
      <c r="H80" s="153"/>
      <c r="I80" s="56"/>
      <c r="J80" s="37"/>
      <c r="K80" s="37"/>
      <c r="L80" s="37"/>
      <c r="M80" s="37"/>
    </row>
    <row r="81" spans="1:13">
      <c r="A81" s="191"/>
      <c r="B81" s="200" t="s">
        <v>84</v>
      </c>
      <c r="C81" s="193" t="s">
        <v>84</v>
      </c>
      <c r="D81" s="198">
        <v>0</v>
      </c>
      <c r="E81" s="191" t="s">
        <v>84</v>
      </c>
      <c r="F81" s="195">
        <v>0</v>
      </c>
      <c r="G81" s="29">
        <f t="shared" si="1"/>
        <v>2234.3000000000002</v>
      </c>
      <c r="H81" s="153"/>
      <c r="I81" s="56"/>
      <c r="J81" s="37"/>
      <c r="K81" s="37"/>
      <c r="L81" s="37"/>
      <c r="M81" s="37"/>
    </row>
    <row r="82" spans="1:13">
      <c r="A82" s="178"/>
      <c r="B82" s="199" t="s">
        <v>84</v>
      </c>
      <c r="C82" s="188" t="s">
        <v>84</v>
      </c>
      <c r="D82" s="196">
        <v>0</v>
      </c>
      <c r="E82" s="178" t="s">
        <v>84</v>
      </c>
      <c r="F82" s="190">
        <v>0</v>
      </c>
      <c r="G82" s="29">
        <f t="shared" si="1"/>
        <v>2536.17</v>
      </c>
      <c r="H82" s="153"/>
      <c r="I82" s="56"/>
      <c r="J82" s="37"/>
      <c r="K82" s="37"/>
      <c r="L82" s="37"/>
      <c r="M82" s="37"/>
    </row>
    <row r="83" spans="1:13">
      <c r="A83" s="191"/>
      <c r="B83" s="200" t="s">
        <v>84</v>
      </c>
      <c r="C83" s="193" t="s">
        <v>84</v>
      </c>
      <c r="D83" s="198">
        <v>0</v>
      </c>
      <c r="E83" s="191" t="s">
        <v>84</v>
      </c>
      <c r="F83" s="195">
        <v>0</v>
      </c>
      <c r="G83" s="29">
        <f t="shared" si="1"/>
        <v>2234.3000000000002</v>
      </c>
      <c r="H83" s="153"/>
      <c r="I83" s="56"/>
      <c r="J83" s="37"/>
      <c r="K83" s="37"/>
      <c r="L83" s="37"/>
      <c r="M83" s="37"/>
    </row>
    <row r="84" spans="1:13">
      <c r="A84" s="204" t="s">
        <v>84</v>
      </c>
      <c r="B84" s="187" t="s">
        <v>84</v>
      </c>
      <c r="C84" s="188" t="s">
        <v>84</v>
      </c>
      <c r="D84" s="189">
        <v>0</v>
      </c>
      <c r="E84" s="178" t="s">
        <v>84</v>
      </c>
      <c r="F84" s="190">
        <v>0</v>
      </c>
      <c r="G84" s="29">
        <f t="shared" si="1"/>
        <v>2536.17</v>
      </c>
      <c r="H84" s="153"/>
      <c r="I84" s="56"/>
      <c r="J84" s="37"/>
      <c r="K84" s="37"/>
      <c r="L84" s="37"/>
      <c r="M84" s="37"/>
    </row>
    <row r="85" spans="1:13">
      <c r="A85" s="205" t="s">
        <v>84</v>
      </c>
      <c r="B85" s="206" t="s">
        <v>84</v>
      </c>
      <c r="C85" s="193" t="s">
        <v>84</v>
      </c>
      <c r="D85" s="207">
        <v>0</v>
      </c>
      <c r="E85" s="191" t="s">
        <v>84</v>
      </c>
      <c r="F85" s="195">
        <v>0</v>
      </c>
      <c r="G85" s="29">
        <f t="shared" si="1"/>
        <v>2234.3000000000002</v>
      </c>
      <c r="H85" s="153"/>
      <c r="I85" s="56"/>
      <c r="J85" s="37"/>
      <c r="K85" s="37"/>
      <c r="L85" s="37"/>
      <c r="M85" s="37"/>
    </row>
    <row r="86" spans="1:13">
      <c r="A86" s="178" t="s">
        <v>84</v>
      </c>
      <c r="B86" s="187" t="s">
        <v>84</v>
      </c>
      <c r="C86" s="188" t="s">
        <v>84</v>
      </c>
      <c r="D86" s="189">
        <v>0</v>
      </c>
      <c r="E86" s="178" t="s">
        <v>84</v>
      </c>
      <c r="F86" s="190">
        <v>0</v>
      </c>
      <c r="G86" s="29">
        <f t="shared" si="1"/>
        <v>2536.17</v>
      </c>
      <c r="H86" s="153"/>
      <c r="I86" s="56"/>
      <c r="J86" s="37"/>
      <c r="K86" s="37"/>
      <c r="L86" s="37"/>
      <c r="M86" s="37"/>
    </row>
    <row r="87" spans="1:13">
      <c r="A87" s="172"/>
      <c r="B87" s="206" t="s">
        <v>84</v>
      </c>
      <c r="C87" s="193" t="s">
        <v>84</v>
      </c>
      <c r="D87" s="207">
        <v>0</v>
      </c>
      <c r="E87" s="191" t="s">
        <v>84</v>
      </c>
      <c r="F87" s="195">
        <v>0</v>
      </c>
      <c r="G87" s="29">
        <f t="shared" si="1"/>
        <v>2234.3000000000002</v>
      </c>
      <c r="H87" s="153"/>
      <c r="I87" s="56"/>
      <c r="J87" s="37"/>
      <c r="K87" s="37"/>
      <c r="L87" s="37"/>
      <c r="M87" s="37"/>
    </row>
    <row r="88" spans="1:13">
      <c r="A88" s="178"/>
      <c r="B88" s="187" t="s">
        <v>84</v>
      </c>
      <c r="C88" s="188" t="s">
        <v>84</v>
      </c>
      <c r="D88" s="189">
        <v>0</v>
      </c>
      <c r="E88" s="178" t="s">
        <v>84</v>
      </c>
      <c r="F88" s="190">
        <v>0</v>
      </c>
      <c r="G88" s="29">
        <f t="shared" si="1"/>
        <v>2536.17</v>
      </c>
      <c r="H88" s="153"/>
      <c r="I88" s="56"/>
      <c r="J88" s="37"/>
      <c r="K88" s="37"/>
      <c r="L88" s="37"/>
      <c r="M88" s="37"/>
    </row>
    <row r="89" spans="1:13">
      <c r="A89" s="191"/>
      <c r="B89" s="192" t="s">
        <v>84</v>
      </c>
      <c r="C89" s="193" t="s">
        <v>84</v>
      </c>
      <c r="D89" s="194">
        <v>0</v>
      </c>
      <c r="E89" s="191" t="s">
        <v>84</v>
      </c>
      <c r="F89" s="195">
        <v>0</v>
      </c>
      <c r="G89" s="29">
        <f t="shared" si="1"/>
        <v>2234.3000000000002</v>
      </c>
      <c r="H89" s="153"/>
      <c r="I89" s="56"/>
      <c r="J89" s="37"/>
      <c r="K89" s="37"/>
      <c r="L89" s="37"/>
      <c r="M89" s="37"/>
    </row>
    <row r="90" spans="1:13">
      <c r="A90" s="178"/>
      <c r="B90" s="187" t="s">
        <v>84</v>
      </c>
      <c r="C90" s="188" t="s">
        <v>84</v>
      </c>
      <c r="D90" s="196">
        <v>0</v>
      </c>
      <c r="E90" s="178" t="s">
        <v>84</v>
      </c>
      <c r="F90" s="197">
        <v>0</v>
      </c>
      <c r="G90" s="29">
        <f t="shared" si="1"/>
        <v>2536.17</v>
      </c>
      <c r="H90" s="153"/>
      <c r="I90" s="56"/>
      <c r="J90" s="37"/>
      <c r="K90" s="37"/>
      <c r="L90" s="37"/>
      <c r="M90" s="37"/>
    </row>
    <row r="91" spans="1:13">
      <c r="A91" s="191"/>
      <c r="B91" s="192" t="s">
        <v>84</v>
      </c>
      <c r="C91" s="193" t="s">
        <v>84</v>
      </c>
      <c r="D91" s="198">
        <v>0</v>
      </c>
      <c r="E91" s="191" t="s">
        <v>84</v>
      </c>
      <c r="F91" s="195">
        <v>0</v>
      </c>
      <c r="G91" s="29">
        <f t="shared" si="1"/>
        <v>2234.3000000000002</v>
      </c>
      <c r="H91" s="153"/>
      <c r="I91" s="56"/>
      <c r="J91" s="37"/>
      <c r="K91" s="37"/>
      <c r="L91" s="37"/>
      <c r="M91" s="37"/>
    </row>
    <row r="92" spans="1:13">
      <c r="A92" s="178"/>
      <c r="B92" s="187" t="s">
        <v>84</v>
      </c>
      <c r="C92" s="188" t="s">
        <v>84</v>
      </c>
      <c r="D92" s="196">
        <v>0</v>
      </c>
      <c r="E92" s="178" t="s">
        <v>84</v>
      </c>
      <c r="F92" s="190">
        <v>0</v>
      </c>
      <c r="G92" s="29">
        <f t="shared" si="1"/>
        <v>2536.17</v>
      </c>
      <c r="H92" s="153"/>
      <c r="I92" s="56"/>
      <c r="J92" s="37"/>
      <c r="K92" s="37"/>
      <c r="L92" s="37"/>
      <c r="M92" s="37"/>
    </row>
    <row r="93" spans="1:13">
      <c r="A93" s="191"/>
      <c r="B93" s="192" t="s">
        <v>84</v>
      </c>
      <c r="C93" s="193" t="s">
        <v>84</v>
      </c>
      <c r="D93" s="198">
        <v>0</v>
      </c>
      <c r="E93" s="191" t="s">
        <v>84</v>
      </c>
      <c r="F93" s="195">
        <v>0</v>
      </c>
      <c r="G93" s="29">
        <f t="shared" si="1"/>
        <v>2234.3000000000002</v>
      </c>
      <c r="H93" s="153"/>
      <c r="I93" s="56"/>
      <c r="J93" s="37"/>
      <c r="K93" s="37"/>
      <c r="L93" s="37"/>
      <c r="M93" s="37"/>
    </row>
    <row r="94" spans="1:13">
      <c r="A94" s="178"/>
      <c r="B94" s="199" t="s">
        <v>84</v>
      </c>
      <c r="C94" s="188" t="s">
        <v>84</v>
      </c>
      <c r="D94" s="196">
        <v>0</v>
      </c>
      <c r="E94" s="178" t="s">
        <v>84</v>
      </c>
      <c r="F94" s="190">
        <v>0</v>
      </c>
      <c r="G94" s="29">
        <f t="shared" si="1"/>
        <v>2536.17</v>
      </c>
      <c r="H94" s="153"/>
      <c r="I94" s="56"/>
      <c r="J94" s="37"/>
      <c r="K94" s="37"/>
      <c r="L94" s="37"/>
      <c r="M94" s="37"/>
    </row>
    <row r="95" spans="1:13">
      <c r="A95" s="191"/>
      <c r="B95" s="200" t="s">
        <v>84</v>
      </c>
      <c r="C95" s="193" t="s">
        <v>84</v>
      </c>
      <c r="D95" s="198">
        <v>0</v>
      </c>
      <c r="E95" s="191" t="s">
        <v>84</v>
      </c>
      <c r="F95" s="195">
        <v>0</v>
      </c>
      <c r="G95" s="29">
        <f t="shared" si="1"/>
        <v>2234.3000000000002</v>
      </c>
      <c r="H95" s="153"/>
      <c r="I95" s="56"/>
      <c r="J95" s="37"/>
      <c r="K95" s="37"/>
      <c r="L95" s="37"/>
      <c r="M95" s="37"/>
    </row>
    <row r="96" spans="1:13">
      <c r="A96" s="178"/>
      <c r="B96" s="199" t="s">
        <v>84</v>
      </c>
      <c r="C96" s="188" t="s">
        <v>84</v>
      </c>
      <c r="D96" s="196">
        <v>0</v>
      </c>
      <c r="E96" s="178" t="s">
        <v>84</v>
      </c>
      <c r="F96" s="190">
        <v>0</v>
      </c>
      <c r="G96" s="29">
        <f t="shared" si="1"/>
        <v>2536.17</v>
      </c>
      <c r="H96" s="153"/>
      <c r="I96" s="56"/>
      <c r="J96" s="37"/>
      <c r="K96" s="37"/>
      <c r="L96" s="37"/>
      <c r="M96" s="37"/>
    </row>
    <row r="97" spans="1:13">
      <c r="A97" s="191" t="s">
        <v>84</v>
      </c>
      <c r="B97" s="200" t="s">
        <v>84</v>
      </c>
      <c r="C97" s="193" t="s">
        <v>84</v>
      </c>
      <c r="D97" s="198">
        <v>0</v>
      </c>
      <c r="E97" s="191" t="s">
        <v>84</v>
      </c>
      <c r="F97" s="195">
        <v>0</v>
      </c>
      <c r="G97" s="29">
        <f t="shared" si="1"/>
        <v>2234.3000000000002</v>
      </c>
      <c r="H97" s="153"/>
      <c r="I97" s="56"/>
      <c r="J97" s="37"/>
      <c r="K97" s="37"/>
      <c r="L97" s="37"/>
      <c r="M97" s="37"/>
    </row>
    <row r="98" spans="1:13">
      <c r="A98" s="178"/>
      <c r="B98" s="199" t="s">
        <v>84</v>
      </c>
      <c r="C98" s="188" t="s">
        <v>84</v>
      </c>
      <c r="D98" s="196">
        <v>0</v>
      </c>
      <c r="E98" s="178" t="s">
        <v>84</v>
      </c>
      <c r="F98" s="190">
        <v>0</v>
      </c>
      <c r="G98" s="29">
        <f t="shared" si="1"/>
        <v>2536.17</v>
      </c>
      <c r="H98" s="153"/>
      <c r="I98" s="56"/>
      <c r="J98" s="37"/>
      <c r="K98" s="37"/>
      <c r="L98" s="37"/>
      <c r="M98" s="37"/>
    </row>
    <row r="99" spans="1:13">
      <c r="A99" s="191"/>
      <c r="B99" s="200" t="s">
        <v>84</v>
      </c>
      <c r="C99" s="193" t="s">
        <v>84</v>
      </c>
      <c r="D99" s="198">
        <v>0</v>
      </c>
      <c r="E99" s="191" t="s">
        <v>84</v>
      </c>
      <c r="F99" s="195">
        <v>0</v>
      </c>
      <c r="G99" s="29">
        <f t="shared" si="1"/>
        <v>2234.3000000000002</v>
      </c>
      <c r="H99" s="153"/>
      <c r="I99" s="56"/>
      <c r="J99" s="37"/>
      <c r="K99" s="37"/>
      <c r="L99" s="37"/>
      <c r="M99" s="37"/>
    </row>
    <row r="100" spans="1:13">
      <c r="A100" s="178"/>
      <c r="B100" s="199" t="s">
        <v>84</v>
      </c>
      <c r="C100" s="188" t="s">
        <v>84</v>
      </c>
      <c r="D100" s="196">
        <v>0</v>
      </c>
      <c r="E100" s="178" t="s">
        <v>84</v>
      </c>
      <c r="F100" s="190">
        <v>0</v>
      </c>
      <c r="G100" s="29">
        <f t="shared" si="1"/>
        <v>2536.17</v>
      </c>
      <c r="H100" s="153"/>
      <c r="I100" s="56"/>
      <c r="J100" s="37"/>
      <c r="K100" s="37"/>
      <c r="L100" s="37"/>
      <c r="M100" s="37"/>
    </row>
    <row r="101" spans="1:13">
      <c r="A101" s="191"/>
      <c r="B101" s="200" t="s">
        <v>84</v>
      </c>
      <c r="C101" s="193" t="s">
        <v>84</v>
      </c>
      <c r="D101" s="198">
        <v>0</v>
      </c>
      <c r="E101" s="191" t="s">
        <v>84</v>
      </c>
      <c r="F101" s="195">
        <v>0</v>
      </c>
      <c r="G101" s="29">
        <f t="shared" si="1"/>
        <v>2234.3000000000002</v>
      </c>
      <c r="H101" s="153"/>
      <c r="I101" s="56"/>
      <c r="J101" s="37"/>
      <c r="K101" s="37"/>
      <c r="L101" s="37"/>
      <c r="M101" s="37"/>
    </row>
    <row r="102" spans="1:13">
      <c r="A102" s="178"/>
      <c r="B102" s="199" t="s">
        <v>84</v>
      </c>
      <c r="C102" s="188" t="s">
        <v>84</v>
      </c>
      <c r="D102" s="196">
        <v>0</v>
      </c>
      <c r="E102" s="178" t="s">
        <v>84</v>
      </c>
      <c r="F102" s="190">
        <v>0</v>
      </c>
      <c r="G102" s="29">
        <f t="shared" si="1"/>
        <v>2536.17</v>
      </c>
      <c r="H102" s="153"/>
      <c r="I102" s="56"/>
      <c r="J102" s="37"/>
      <c r="K102" s="37"/>
      <c r="L102" s="37"/>
      <c r="M102" s="37"/>
    </row>
    <row r="103" spans="1:13">
      <c r="A103" s="191"/>
      <c r="B103" s="200" t="s">
        <v>84</v>
      </c>
      <c r="C103" s="193" t="s">
        <v>84</v>
      </c>
      <c r="D103" s="198">
        <v>0</v>
      </c>
      <c r="E103" s="191" t="s">
        <v>84</v>
      </c>
      <c r="F103" s="195">
        <v>0</v>
      </c>
      <c r="G103" s="29">
        <f t="shared" si="1"/>
        <v>2234.3000000000002</v>
      </c>
      <c r="H103" s="153"/>
      <c r="I103" s="56"/>
      <c r="J103" s="37"/>
      <c r="K103" s="37"/>
      <c r="L103" s="37"/>
      <c r="M103" s="37"/>
    </row>
    <row r="104" spans="1:13">
      <c r="A104" s="178"/>
      <c r="B104" s="199" t="s">
        <v>84</v>
      </c>
      <c r="C104" s="188" t="s">
        <v>84</v>
      </c>
      <c r="D104" s="196">
        <v>0</v>
      </c>
      <c r="E104" s="178" t="s">
        <v>84</v>
      </c>
      <c r="F104" s="190">
        <v>0</v>
      </c>
      <c r="G104" s="29">
        <f t="shared" si="1"/>
        <v>2536.17</v>
      </c>
      <c r="H104" s="153"/>
      <c r="I104" s="56"/>
      <c r="J104" s="37"/>
      <c r="K104" s="37"/>
      <c r="L104" s="37"/>
      <c r="M104" s="37"/>
    </row>
    <row r="105" spans="1:13">
      <c r="A105" s="191"/>
      <c r="B105" s="200" t="s">
        <v>84</v>
      </c>
      <c r="C105" s="193" t="s">
        <v>84</v>
      </c>
      <c r="D105" s="198">
        <v>0</v>
      </c>
      <c r="E105" s="191" t="s">
        <v>84</v>
      </c>
      <c r="F105" s="195">
        <v>0</v>
      </c>
      <c r="G105" s="29">
        <f t="shared" si="1"/>
        <v>2234.3000000000002</v>
      </c>
      <c r="H105" s="153"/>
      <c r="I105" s="56"/>
      <c r="J105" s="37"/>
      <c r="K105" s="37"/>
      <c r="L105" s="37"/>
      <c r="M105" s="37"/>
    </row>
    <row r="106" spans="1:13">
      <c r="A106" s="178"/>
      <c r="B106" s="199" t="s">
        <v>84</v>
      </c>
      <c r="C106" s="188" t="s">
        <v>84</v>
      </c>
      <c r="D106" s="196">
        <v>0</v>
      </c>
      <c r="E106" s="178" t="s">
        <v>84</v>
      </c>
      <c r="F106" s="190">
        <v>0</v>
      </c>
      <c r="G106" s="29">
        <f t="shared" si="1"/>
        <v>2536.17</v>
      </c>
      <c r="H106" s="153"/>
      <c r="I106" s="56"/>
      <c r="J106" s="37"/>
      <c r="K106" s="37"/>
      <c r="L106" s="37"/>
      <c r="M106" s="37"/>
    </row>
    <row r="107" spans="1:13">
      <c r="A107" s="191"/>
      <c r="B107" s="200" t="s">
        <v>84</v>
      </c>
      <c r="C107" s="193" t="s">
        <v>84</v>
      </c>
      <c r="D107" s="198">
        <v>0</v>
      </c>
      <c r="E107" s="191" t="s">
        <v>84</v>
      </c>
      <c r="F107" s="195">
        <v>0</v>
      </c>
      <c r="G107" s="29">
        <f t="shared" si="1"/>
        <v>2234.3000000000002</v>
      </c>
      <c r="H107" s="153"/>
      <c r="I107" s="56"/>
      <c r="J107" s="37"/>
      <c r="K107" s="37"/>
      <c r="L107" s="37"/>
      <c r="M107" s="37"/>
    </row>
    <row r="108" spans="1:13">
      <c r="A108" s="178"/>
      <c r="B108" s="199" t="s">
        <v>84</v>
      </c>
      <c r="C108" s="188" t="s">
        <v>84</v>
      </c>
      <c r="D108" s="196">
        <v>0</v>
      </c>
      <c r="E108" s="178" t="s">
        <v>84</v>
      </c>
      <c r="F108" s="190">
        <v>0</v>
      </c>
      <c r="G108" s="29">
        <f t="shared" si="1"/>
        <v>2536.17</v>
      </c>
      <c r="H108" s="146"/>
    </row>
    <row r="109" spans="1:13">
      <c r="A109" s="191"/>
      <c r="B109" s="200" t="s">
        <v>84</v>
      </c>
      <c r="C109" s="193" t="s">
        <v>84</v>
      </c>
      <c r="D109" s="198">
        <v>0</v>
      </c>
      <c r="E109" s="191" t="s">
        <v>84</v>
      </c>
      <c r="F109" s="195">
        <v>0</v>
      </c>
      <c r="G109" s="29">
        <f t="shared" si="1"/>
        <v>2234.3000000000002</v>
      </c>
      <c r="H109" s="146"/>
    </row>
    <row r="110" spans="1:13">
      <c r="A110" s="178"/>
      <c r="B110" s="199" t="s">
        <v>84</v>
      </c>
      <c r="C110" s="188" t="s">
        <v>84</v>
      </c>
      <c r="D110" s="196">
        <v>0</v>
      </c>
      <c r="E110" s="178" t="s">
        <v>84</v>
      </c>
      <c r="F110" s="190">
        <v>0</v>
      </c>
      <c r="G110" s="29">
        <f t="shared" si="1"/>
        <v>2536.17</v>
      </c>
      <c r="H110" s="146"/>
    </row>
    <row r="111" spans="1:13">
      <c r="A111" s="191"/>
      <c r="B111" s="200" t="s">
        <v>84</v>
      </c>
      <c r="C111" s="193" t="s">
        <v>84</v>
      </c>
      <c r="D111" s="202">
        <v>0</v>
      </c>
      <c r="E111" s="191" t="s">
        <v>84</v>
      </c>
      <c r="F111" s="203">
        <v>0</v>
      </c>
      <c r="G111" s="29">
        <f t="shared" si="1"/>
        <v>2234.3000000000002</v>
      </c>
      <c r="H111" s="146"/>
    </row>
    <row r="112" spans="1:13">
      <c r="A112" s="204" t="s">
        <v>84</v>
      </c>
      <c r="B112" s="187" t="s">
        <v>84</v>
      </c>
      <c r="C112" s="188" t="s">
        <v>84</v>
      </c>
      <c r="D112" s="189">
        <v>0</v>
      </c>
      <c r="E112" s="178" t="s">
        <v>84</v>
      </c>
      <c r="F112" s="190">
        <v>0</v>
      </c>
      <c r="G112" s="29">
        <f t="shared" si="1"/>
        <v>2536.17</v>
      </c>
      <c r="H112" s="146"/>
    </row>
    <row r="113" spans="1:8">
      <c r="A113" s="205" t="s">
        <v>84</v>
      </c>
      <c r="B113" s="206" t="s">
        <v>84</v>
      </c>
      <c r="C113" s="193" t="s">
        <v>84</v>
      </c>
      <c r="D113" s="207">
        <v>0</v>
      </c>
      <c r="E113" s="191" t="s">
        <v>84</v>
      </c>
      <c r="F113" s="195">
        <v>0</v>
      </c>
      <c r="G113" s="29">
        <f t="shared" si="1"/>
        <v>2234.3000000000002</v>
      </c>
      <c r="H113" s="146"/>
    </row>
    <row r="114" spans="1:8">
      <c r="A114" s="178" t="s">
        <v>84</v>
      </c>
      <c r="B114" s="187" t="s">
        <v>84</v>
      </c>
      <c r="C114" s="188" t="s">
        <v>84</v>
      </c>
      <c r="D114" s="189">
        <v>0</v>
      </c>
      <c r="E114" s="178" t="s">
        <v>84</v>
      </c>
      <c r="F114" s="190">
        <v>0</v>
      </c>
      <c r="G114" s="29">
        <f t="shared" si="1"/>
        <v>2536.17</v>
      </c>
      <c r="H114" s="146"/>
    </row>
    <row r="115" spans="1:8">
      <c r="A115" s="172"/>
      <c r="B115" s="206" t="s">
        <v>84</v>
      </c>
      <c r="C115" s="193" t="s">
        <v>84</v>
      </c>
      <c r="D115" s="207">
        <v>0</v>
      </c>
      <c r="E115" s="191" t="s">
        <v>84</v>
      </c>
      <c r="F115" s="195">
        <v>0</v>
      </c>
      <c r="G115" s="29">
        <f t="shared" si="1"/>
        <v>2234.3000000000002</v>
      </c>
      <c r="H115" s="146"/>
    </row>
    <row r="116" spans="1:8">
      <c r="A116" s="178"/>
      <c r="B116" s="187" t="s">
        <v>84</v>
      </c>
      <c r="C116" s="188" t="s">
        <v>84</v>
      </c>
      <c r="D116" s="189">
        <v>0</v>
      </c>
      <c r="E116" s="178" t="s">
        <v>84</v>
      </c>
      <c r="F116" s="190">
        <v>0</v>
      </c>
      <c r="G116" s="29">
        <f t="shared" si="1"/>
        <v>2536.17</v>
      </c>
      <c r="H116" s="146"/>
    </row>
    <row r="117" spans="1:8">
      <c r="A117" s="191"/>
      <c r="B117" s="192" t="s">
        <v>84</v>
      </c>
      <c r="C117" s="193" t="s">
        <v>84</v>
      </c>
      <c r="D117" s="194">
        <v>0</v>
      </c>
      <c r="E117" s="191" t="s">
        <v>84</v>
      </c>
      <c r="F117" s="195">
        <v>0</v>
      </c>
      <c r="G117" s="29">
        <f t="shared" si="1"/>
        <v>2234.3000000000002</v>
      </c>
      <c r="H117" s="146"/>
    </row>
    <row r="118" spans="1:8">
      <c r="A118" s="178"/>
      <c r="B118" s="187" t="s">
        <v>84</v>
      </c>
      <c r="C118" s="188" t="s">
        <v>84</v>
      </c>
      <c r="D118" s="196">
        <v>0</v>
      </c>
      <c r="E118" s="178" t="s">
        <v>84</v>
      </c>
      <c r="F118" s="197">
        <v>0</v>
      </c>
      <c r="G118" s="29">
        <f t="shared" si="1"/>
        <v>2536.17</v>
      </c>
      <c r="H118" s="146"/>
    </row>
    <row r="119" spans="1:8">
      <c r="A119" s="191"/>
      <c r="B119" s="192" t="s">
        <v>84</v>
      </c>
      <c r="C119" s="193" t="s">
        <v>84</v>
      </c>
      <c r="D119" s="198">
        <v>0</v>
      </c>
      <c r="E119" s="191" t="s">
        <v>84</v>
      </c>
      <c r="F119" s="195">
        <v>0</v>
      </c>
      <c r="G119" s="29">
        <f t="shared" si="1"/>
        <v>2234.3000000000002</v>
      </c>
      <c r="H119" s="146"/>
    </row>
    <row r="120" spans="1:8">
      <c r="A120" s="178"/>
      <c r="B120" s="187" t="s">
        <v>84</v>
      </c>
      <c r="C120" s="188" t="s">
        <v>84</v>
      </c>
      <c r="D120" s="196">
        <v>0</v>
      </c>
      <c r="E120" s="178" t="s">
        <v>84</v>
      </c>
      <c r="F120" s="190">
        <v>0</v>
      </c>
      <c r="G120" s="29">
        <f t="shared" si="1"/>
        <v>2536.17</v>
      </c>
      <c r="H120" s="146"/>
    </row>
    <row r="121" spans="1:8">
      <c r="A121" s="191"/>
      <c r="B121" s="192" t="s">
        <v>84</v>
      </c>
      <c r="C121" s="193" t="s">
        <v>84</v>
      </c>
      <c r="D121" s="198">
        <v>0</v>
      </c>
      <c r="E121" s="191" t="s">
        <v>84</v>
      </c>
      <c r="F121" s="195">
        <v>0</v>
      </c>
      <c r="G121" s="29">
        <f t="shared" si="1"/>
        <v>2234.3000000000002</v>
      </c>
      <c r="H121" s="146"/>
    </row>
    <row r="122" spans="1:8">
      <c r="A122" s="178"/>
      <c r="B122" s="199" t="s">
        <v>84</v>
      </c>
      <c r="C122" s="188" t="s">
        <v>84</v>
      </c>
      <c r="D122" s="196">
        <v>0</v>
      </c>
      <c r="E122" s="178" t="s">
        <v>84</v>
      </c>
      <c r="F122" s="190">
        <v>0</v>
      </c>
      <c r="G122" s="29">
        <f t="shared" si="1"/>
        <v>2536.17</v>
      </c>
      <c r="H122" s="146"/>
    </row>
    <row r="123" spans="1:8">
      <c r="A123" s="191"/>
      <c r="B123" s="200" t="s">
        <v>84</v>
      </c>
      <c r="C123" s="193" t="s">
        <v>84</v>
      </c>
      <c r="D123" s="198">
        <v>0</v>
      </c>
      <c r="E123" s="191" t="s">
        <v>84</v>
      </c>
      <c r="F123" s="195">
        <v>0</v>
      </c>
      <c r="G123" s="29">
        <f t="shared" si="1"/>
        <v>2234.3000000000002</v>
      </c>
      <c r="H123" s="146"/>
    </row>
    <row r="124" spans="1:8">
      <c r="A124" s="178"/>
      <c r="B124" s="199" t="s">
        <v>84</v>
      </c>
      <c r="C124" s="188" t="s">
        <v>84</v>
      </c>
      <c r="D124" s="196">
        <v>0</v>
      </c>
      <c r="E124" s="178" t="s">
        <v>84</v>
      </c>
      <c r="F124" s="190">
        <v>0</v>
      </c>
      <c r="G124" s="29">
        <f t="shared" si="1"/>
        <v>2536.17</v>
      </c>
      <c r="H124" s="146"/>
    </row>
    <row r="125" spans="1:8">
      <c r="A125" s="191" t="s">
        <v>84</v>
      </c>
      <c r="B125" s="200" t="s">
        <v>84</v>
      </c>
      <c r="C125" s="193" t="s">
        <v>84</v>
      </c>
      <c r="D125" s="198">
        <v>0</v>
      </c>
      <c r="E125" s="191" t="s">
        <v>84</v>
      </c>
      <c r="F125" s="195">
        <v>0</v>
      </c>
      <c r="G125" s="29">
        <f t="shared" si="1"/>
        <v>2234.3000000000002</v>
      </c>
      <c r="H125" s="146"/>
    </row>
    <row r="126" spans="1:8">
      <c r="A126" s="178" t="s">
        <v>84</v>
      </c>
      <c r="B126" s="199" t="s">
        <v>84</v>
      </c>
      <c r="C126" s="188" t="s">
        <v>84</v>
      </c>
      <c r="D126" s="196">
        <v>0</v>
      </c>
      <c r="E126" s="178" t="s">
        <v>84</v>
      </c>
      <c r="F126" s="190">
        <v>0</v>
      </c>
      <c r="G126" s="29">
        <f t="shared" si="1"/>
        <v>2536.17</v>
      </c>
      <c r="H126" s="146"/>
    </row>
    <row r="127" spans="1:8">
      <c r="A127" s="191"/>
      <c r="B127" s="200" t="s">
        <v>84</v>
      </c>
      <c r="C127" s="193" t="s">
        <v>84</v>
      </c>
      <c r="D127" s="198">
        <v>0</v>
      </c>
      <c r="E127" s="191" t="s">
        <v>84</v>
      </c>
      <c r="F127" s="195">
        <v>0</v>
      </c>
      <c r="G127" s="29">
        <f t="shared" si="1"/>
        <v>2234.3000000000002</v>
      </c>
      <c r="H127" s="146"/>
    </row>
    <row r="128" spans="1:8">
      <c r="A128" s="178"/>
      <c r="B128" s="199" t="s">
        <v>84</v>
      </c>
      <c r="C128" s="188" t="s">
        <v>84</v>
      </c>
      <c r="D128" s="196">
        <v>0</v>
      </c>
      <c r="E128" s="178" t="s">
        <v>84</v>
      </c>
      <c r="F128" s="190">
        <v>0</v>
      </c>
      <c r="G128" s="29">
        <f t="shared" si="1"/>
        <v>2536.17</v>
      </c>
      <c r="H128" s="146"/>
    </row>
    <row r="129" spans="1:20">
      <c r="A129" s="191"/>
      <c r="B129" s="200" t="s">
        <v>84</v>
      </c>
      <c r="C129" s="193" t="s">
        <v>84</v>
      </c>
      <c r="D129" s="198">
        <v>0</v>
      </c>
      <c r="E129" s="191" t="s">
        <v>84</v>
      </c>
      <c r="F129" s="195">
        <v>0</v>
      </c>
      <c r="G129" s="29">
        <f t="shared" si="1"/>
        <v>2234.3000000000002</v>
      </c>
      <c r="H129" s="146"/>
    </row>
    <row r="130" spans="1:20">
      <c r="A130" s="178"/>
      <c r="B130" s="199" t="s">
        <v>84</v>
      </c>
      <c r="C130" s="188" t="s">
        <v>84</v>
      </c>
      <c r="D130" s="196">
        <v>0</v>
      </c>
      <c r="E130" s="178" t="s">
        <v>84</v>
      </c>
      <c r="F130" s="190">
        <v>0</v>
      </c>
      <c r="G130" s="29">
        <f t="shared" si="1"/>
        <v>2536.17</v>
      </c>
      <c r="H130" s="146"/>
    </row>
    <row r="131" spans="1:20">
      <c r="A131" s="191"/>
      <c r="B131" s="200" t="s">
        <v>84</v>
      </c>
      <c r="C131" s="193" t="s">
        <v>84</v>
      </c>
      <c r="D131" s="198">
        <v>0</v>
      </c>
      <c r="E131" s="191" t="s">
        <v>84</v>
      </c>
      <c r="F131" s="195">
        <v>0</v>
      </c>
      <c r="G131" s="29">
        <f t="shared" ref="G131:G140" si="2">IF(AND(ISBLANK(D131),ISBLANK(F131)),"",G129-D131+F131)</f>
        <v>2234.3000000000002</v>
      </c>
      <c r="H131" s="146"/>
    </row>
    <row r="132" spans="1:20">
      <c r="A132" s="178"/>
      <c r="B132" s="199" t="s">
        <v>84</v>
      </c>
      <c r="C132" s="188" t="s">
        <v>84</v>
      </c>
      <c r="D132" s="196">
        <v>0</v>
      </c>
      <c r="E132" s="178" t="s">
        <v>84</v>
      </c>
      <c r="F132" s="190">
        <v>0</v>
      </c>
      <c r="G132" s="29">
        <f t="shared" si="2"/>
        <v>2536.17</v>
      </c>
      <c r="H132" s="146"/>
    </row>
    <row r="133" spans="1:20">
      <c r="A133" s="191"/>
      <c r="B133" s="200" t="s">
        <v>84</v>
      </c>
      <c r="C133" s="193" t="s">
        <v>84</v>
      </c>
      <c r="D133" s="198">
        <v>0</v>
      </c>
      <c r="E133" s="191" t="s">
        <v>84</v>
      </c>
      <c r="F133" s="195">
        <v>0</v>
      </c>
      <c r="G133" s="29">
        <f t="shared" si="2"/>
        <v>2234.3000000000002</v>
      </c>
      <c r="H133" s="146"/>
    </row>
    <row r="134" spans="1:20">
      <c r="A134" s="178" t="s">
        <v>84</v>
      </c>
      <c r="B134" s="199" t="s">
        <v>84</v>
      </c>
      <c r="C134" s="188" t="s">
        <v>84</v>
      </c>
      <c r="D134" s="196">
        <v>0</v>
      </c>
      <c r="E134" s="178" t="s">
        <v>84</v>
      </c>
      <c r="F134" s="190">
        <v>0</v>
      </c>
      <c r="G134" s="29">
        <f t="shared" si="2"/>
        <v>2536.17</v>
      </c>
      <c r="H134" s="146"/>
    </row>
    <row r="135" spans="1:20">
      <c r="A135" s="191"/>
      <c r="B135" s="200" t="s">
        <v>84</v>
      </c>
      <c r="C135" s="193" t="s">
        <v>84</v>
      </c>
      <c r="D135" s="198">
        <v>0</v>
      </c>
      <c r="E135" s="191" t="s">
        <v>84</v>
      </c>
      <c r="F135" s="195">
        <v>0</v>
      </c>
      <c r="G135" s="29">
        <f t="shared" si="2"/>
        <v>2234.3000000000002</v>
      </c>
      <c r="H135" s="146"/>
    </row>
    <row r="136" spans="1:20">
      <c r="A136" s="178"/>
      <c r="B136" s="199" t="s">
        <v>84</v>
      </c>
      <c r="C136" s="188" t="s">
        <v>84</v>
      </c>
      <c r="D136" s="196">
        <v>0</v>
      </c>
      <c r="E136" s="178" t="s">
        <v>84</v>
      </c>
      <c r="F136" s="190">
        <v>0</v>
      </c>
      <c r="G136" s="29">
        <f t="shared" si="2"/>
        <v>2536.17</v>
      </c>
      <c r="H136" s="146"/>
    </row>
    <row r="137" spans="1:20">
      <c r="A137" s="191"/>
      <c r="B137" s="200" t="s">
        <v>84</v>
      </c>
      <c r="C137" s="193" t="s">
        <v>84</v>
      </c>
      <c r="D137" s="198">
        <v>0</v>
      </c>
      <c r="E137" s="191" t="s">
        <v>84</v>
      </c>
      <c r="F137" s="195">
        <v>0</v>
      </c>
      <c r="G137" s="29">
        <f t="shared" si="2"/>
        <v>2234.3000000000002</v>
      </c>
      <c r="H137" s="146"/>
    </row>
    <row r="138" spans="1:20">
      <c r="A138" s="178"/>
      <c r="B138" s="199" t="s">
        <v>84</v>
      </c>
      <c r="C138" s="188" t="s">
        <v>84</v>
      </c>
      <c r="D138" s="196">
        <v>0</v>
      </c>
      <c r="E138" s="178" t="s">
        <v>84</v>
      </c>
      <c r="F138" s="190">
        <v>0</v>
      </c>
      <c r="G138" s="29">
        <f t="shared" si="2"/>
        <v>2536.17</v>
      </c>
      <c r="H138" s="146"/>
    </row>
    <row r="139" spans="1:20">
      <c r="A139" s="191"/>
      <c r="B139" s="200" t="s">
        <v>84</v>
      </c>
      <c r="C139" s="193" t="s">
        <v>84</v>
      </c>
      <c r="D139" s="198">
        <v>0</v>
      </c>
      <c r="E139" s="191" t="s">
        <v>84</v>
      </c>
      <c r="F139" s="195">
        <v>0</v>
      </c>
      <c r="G139" s="29">
        <f t="shared" si="2"/>
        <v>2234.3000000000002</v>
      </c>
      <c r="H139" s="146"/>
    </row>
    <row r="140" spans="1:20">
      <c r="A140" s="178"/>
      <c r="B140" s="199" t="s">
        <v>84</v>
      </c>
      <c r="C140" s="188" t="s">
        <v>84</v>
      </c>
      <c r="D140" s="208">
        <v>0</v>
      </c>
      <c r="E140" s="178" t="s">
        <v>84</v>
      </c>
      <c r="F140" s="209">
        <v>0</v>
      </c>
      <c r="G140" s="29">
        <f t="shared" si="2"/>
        <v>2536.17</v>
      </c>
      <c r="H140" s="146"/>
    </row>
    <row r="141" spans="1:20" s="2" customFormat="1">
      <c r="A141" s="6"/>
      <c r="B141" s="148"/>
      <c r="C141" s="149"/>
      <c r="D141" s="150">
        <f>SUM(D4:D140 )</f>
        <v>0</v>
      </c>
      <c r="E141" s="6"/>
      <c r="F141" s="150">
        <f>SUM(F4:F140 )</f>
        <v>2536.17</v>
      </c>
      <c r="G141" s="152" t="s">
        <v>84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37" customFormat="1">
      <c r="A142" s="92"/>
      <c r="B142" s="93"/>
      <c r="C142" s="94"/>
      <c r="D142" s="95"/>
      <c r="E142" s="92"/>
      <c r="F142" s="96"/>
      <c r="G142" s="97"/>
      <c r="H142" s="153"/>
      <c r="I142" s="56"/>
    </row>
    <row r="143" spans="1:20" s="37" customFormat="1">
      <c r="A143" s="92"/>
      <c r="B143" s="93"/>
      <c r="C143" s="94"/>
      <c r="D143" s="95"/>
      <c r="E143" s="92"/>
      <c r="F143" s="96"/>
      <c r="G143" s="97"/>
      <c r="H143" s="116"/>
      <c r="I143" s="56"/>
    </row>
    <row r="144" spans="1:20" s="37" customFormat="1">
      <c r="A144" s="92"/>
      <c r="B144" s="93"/>
      <c r="C144" s="94"/>
      <c r="D144" s="95"/>
      <c r="E144" s="92"/>
      <c r="F144" s="96"/>
      <c r="G144" s="97"/>
      <c r="H144" s="116"/>
      <c r="I144" s="56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16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A1:T240"/>
  <sheetViews>
    <sheetView workbookViewId="0">
      <pane xSplit="8" ySplit="8" topLeftCell="I51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463" t="s">
        <v>102</v>
      </c>
      <c r="B1" s="464"/>
      <c r="C1" s="464"/>
      <c r="D1" s="464"/>
      <c r="E1" s="464"/>
      <c r="F1" s="464"/>
      <c r="G1" s="464"/>
      <c r="H1" s="465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8" t="s">
        <v>7</v>
      </c>
      <c r="I2" s="4"/>
      <c r="J2" s="5" t="s">
        <v>84</v>
      </c>
      <c r="K2" s="6" t="s">
        <v>84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84</v>
      </c>
      <c r="C4" s="170" t="s">
        <v>6</v>
      </c>
      <c r="D4" s="171">
        <v>0</v>
      </c>
      <c r="E4" s="172" t="s">
        <v>49</v>
      </c>
      <c r="F4" s="173">
        <v>50.04</v>
      </c>
      <c r="G4" s="29">
        <f>IF(AND(ISBLANK(D4),ISBLANK(F4)),"",G3-D4+F4)</f>
        <v>50.04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/>
      <c r="E5" s="178"/>
      <c r="F5" s="179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84</v>
      </c>
      <c r="C6" s="35" t="s">
        <v>22</v>
      </c>
      <c r="D6" s="246">
        <f>SUMIF(ÉPARGNE!$E:$E,"CE",ÉPARGNE!F:F)</f>
        <v>0</v>
      </c>
      <c r="E6" s="33" t="s">
        <v>49</v>
      </c>
      <c r="F6" s="246">
        <f>SUMIF(ÉPARGNE!$E:$E,"CE",ÉPARGNE!D:D)</f>
        <v>0</v>
      </c>
      <c r="G6" s="29">
        <f>IF(AND(ISBLANK(D6),ISBLANK(F6)),"",G4-D6+F6)</f>
        <v>50.04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84</v>
      </c>
      <c r="B7" s="112" t="s">
        <v>84</v>
      </c>
      <c r="C7" s="113" t="s">
        <v>20</v>
      </c>
      <c r="D7" s="248">
        <f>SUMIF(SCOTIA!$E:$E,"CE",SCOTIA!F:F)</f>
        <v>0</v>
      </c>
      <c r="E7" s="115" t="s">
        <v>49</v>
      </c>
      <c r="F7" s="248">
        <f>SUMIF(SCOTIA!$E:$E,"CE",SCOTIA!D:D)</f>
        <v>0</v>
      </c>
      <c r="G7" s="29">
        <f t="shared" ref="G7:G36" si="0">IF(AND(ISBLANK(D7),ISBLANK(F7)),"",G6-D7+F7)</f>
        <v>50.04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46">
        <f>SUMIF(CHÈQUE!$H:$H,"CE",CHÈQUE!I:I)</f>
        <v>0</v>
      </c>
      <c r="E8" s="46" t="s">
        <v>82</v>
      </c>
      <c r="F8" s="46">
        <f>SUMIF(CHÈQUE!$H:$H,"CE",CHÈQUE!G:G)</f>
        <v>0</v>
      </c>
      <c r="G8" s="29">
        <f t="shared" si="0"/>
        <v>50.04</v>
      </c>
      <c r="H8" s="137">
        <f>SUMPRODUCT((($E4:$E140="X")+($E4:$E140="C")+($E4:$E140="S")+($E4:$E140="CE")+($E4:$E140="E"))*(($F4:$F140)-($D4:$D140)))</f>
        <v>50.08</v>
      </c>
      <c r="I8" s="18"/>
      <c r="J8" s="19"/>
      <c r="K8" s="37"/>
      <c r="L8" s="37"/>
      <c r="M8" s="30"/>
    </row>
    <row r="9" spans="1:20" s="32" customFormat="1">
      <c r="A9" s="180"/>
      <c r="B9" s="185" t="s">
        <v>84</v>
      </c>
      <c r="C9" s="181" t="s">
        <v>84</v>
      </c>
      <c r="D9" s="182">
        <v>0</v>
      </c>
      <c r="E9" s="180" t="s">
        <v>84</v>
      </c>
      <c r="F9" s="183">
        <v>0</v>
      </c>
      <c r="G9" s="29">
        <f t="shared" si="0"/>
        <v>50.04</v>
      </c>
      <c r="H9" s="166"/>
      <c r="I9" s="18"/>
      <c r="J9" s="19"/>
      <c r="K9" s="37"/>
      <c r="L9" s="37"/>
      <c r="M9" s="30"/>
    </row>
    <row r="10" spans="1:20" s="32" customFormat="1">
      <c r="A10" s="180"/>
      <c r="B10" s="185" t="s">
        <v>84</v>
      </c>
      <c r="C10" s="181" t="s">
        <v>84</v>
      </c>
      <c r="D10" s="182">
        <v>0</v>
      </c>
      <c r="E10" s="180" t="s">
        <v>85</v>
      </c>
      <c r="F10" s="184">
        <v>0</v>
      </c>
      <c r="G10" s="29">
        <f t="shared" si="0"/>
        <v>50.04</v>
      </c>
      <c r="H10" s="6" t="s">
        <v>84</v>
      </c>
      <c r="I10" s="18"/>
      <c r="J10" s="19"/>
      <c r="K10" s="37"/>
      <c r="L10" s="37"/>
      <c r="M10" s="30"/>
    </row>
    <row r="11" spans="1:20" s="32" customFormat="1">
      <c r="A11" s="180"/>
      <c r="B11" s="185" t="s">
        <v>84</v>
      </c>
      <c r="C11" s="181" t="s">
        <v>84</v>
      </c>
      <c r="D11" s="182">
        <v>0</v>
      </c>
      <c r="E11" s="180" t="s">
        <v>85</v>
      </c>
      <c r="F11" s="183">
        <v>0</v>
      </c>
      <c r="G11" s="29">
        <f t="shared" si="0"/>
        <v>50.04</v>
      </c>
      <c r="H11" s="6" t="s">
        <v>84</v>
      </c>
      <c r="I11" s="18"/>
      <c r="J11" s="19"/>
      <c r="K11" s="37"/>
      <c r="L11" s="37"/>
      <c r="M11" s="30"/>
    </row>
    <row r="12" spans="1:20" s="32" customFormat="1">
      <c r="A12" s="180"/>
      <c r="B12" s="185" t="s">
        <v>84</v>
      </c>
      <c r="C12" s="181" t="s">
        <v>84</v>
      </c>
      <c r="D12" s="182">
        <v>0</v>
      </c>
      <c r="E12" s="180" t="s">
        <v>85</v>
      </c>
      <c r="F12" s="183">
        <v>0</v>
      </c>
      <c r="G12" s="29">
        <f t="shared" si="0"/>
        <v>50.04</v>
      </c>
      <c r="H12" s="153" t="s">
        <v>84</v>
      </c>
      <c r="I12" s="18"/>
      <c r="J12" s="19"/>
      <c r="K12" s="37"/>
      <c r="L12" s="37"/>
      <c r="M12" s="30"/>
    </row>
    <row r="13" spans="1:20" s="32" customFormat="1">
      <c r="A13" s="180"/>
      <c r="B13" s="185" t="s">
        <v>84</v>
      </c>
      <c r="C13" s="181" t="s">
        <v>84</v>
      </c>
      <c r="D13" s="182">
        <v>0</v>
      </c>
      <c r="E13" s="180" t="s">
        <v>85</v>
      </c>
      <c r="F13" s="183">
        <v>0</v>
      </c>
      <c r="G13" s="29">
        <f t="shared" si="0"/>
        <v>50.04</v>
      </c>
      <c r="H13" s="153"/>
      <c r="I13" s="18"/>
      <c r="J13" s="19"/>
      <c r="K13" s="37"/>
      <c r="L13" s="37"/>
      <c r="M13" s="30"/>
    </row>
    <row r="14" spans="1:20" s="32" customFormat="1">
      <c r="A14" s="180"/>
      <c r="B14" s="185" t="s">
        <v>84</v>
      </c>
      <c r="C14" s="181" t="s">
        <v>84</v>
      </c>
      <c r="D14" s="182">
        <v>0</v>
      </c>
      <c r="E14" s="180" t="s">
        <v>84</v>
      </c>
      <c r="F14" s="183">
        <v>0</v>
      </c>
      <c r="G14" s="29">
        <f t="shared" si="0"/>
        <v>50.04</v>
      </c>
      <c r="H14" s="153" t="s">
        <v>84</v>
      </c>
      <c r="I14" s="18"/>
      <c r="J14" s="19"/>
      <c r="K14" s="37"/>
      <c r="L14" s="37"/>
      <c r="M14" s="30"/>
    </row>
    <row r="15" spans="1:20" s="32" customFormat="1">
      <c r="A15" s="180"/>
      <c r="B15" s="185" t="s">
        <v>84</v>
      </c>
      <c r="C15" s="181" t="s">
        <v>84</v>
      </c>
      <c r="D15" s="182">
        <v>0</v>
      </c>
      <c r="E15" s="180" t="s">
        <v>84</v>
      </c>
      <c r="F15" s="183">
        <v>0</v>
      </c>
      <c r="G15" s="29">
        <f t="shared" si="0"/>
        <v>50.04</v>
      </c>
      <c r="H15" s="163" t="s">
        <v>84</v>
      </c>
      <c r="I15" s="18"/>
      <c r="J15" s="19"/>
      <c r="K15" s="37"/>
      <c r="L15" s="37"/>
      <c r="M15" s="30"/>
    </row>
    <row r="16" spans="1:20" s="32" customFormat="1">
      <c r="A16" s="180"/>
      <c r="B16" s="185" t="s">
        <v>84</v>
      </c>
      <c r="C16" s="181" t="s">
        <v>84</v>
      </c>
      <c r="D16" s="182">
        <v>0</v>
      </c>
      <c r="E16" s="180" t="s">
        <v>84</v>
      </c>
      <c r="F16" s="183">
        <v>0</v>
      </c>
      <c r="G16" s="29">
        <f t="shared" si="0"/>
        <v>50.04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84</v>
      </c>
      <c r="C17" s="181" t="s">
        <v>84</v>
      </c>
      <c r="D17" s="182">
        <v>0</v>
      </c>
      <c r="E17" s="180" t="s">
        <v>84</v>
      </c>
      <c r="F17" s="183">
        <v>0</v>
      </c>
      <c r="G17" s="29">
        <f t="shared" si="0"/>
        <v>50.04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84</v>
      </c>
      <c r="C18" s="181" t="s">
        <v>84</v>
      </c>
      <c r="D18" s="182">
        <v>0</v>
      </c>
      <c r="E18" s="180" t="s">
        <v>84</v>
      </c>
      <c r="F18" s="183">
        <v>0</v>
      </c>
      <c r="G18" s="29">
        <f t="shared" si="0"/>
        <v>50.04</v>
      </c>
      <c r="H18" s="163" t="s">
        <v>84</v>
      </c>
      <c r="I18" s="18"/>
      <c r="J18" s="19"/>
      <c r="K18" s="37"/>
      <c r="L18" s="37"/>
      <c r="M18" s="30"/>
    </row>
    <row r="19" spans="1:13" s="32" customFormat="1">
      <c r="A19" s="180"/>
      <c r="B19" s="185" t="s">
        <v>84</v>
      </c>
      <c r="C19" s="181" t="s">
        <v>84</v>
      </c>
      <c r="D19" s="186">
        <v>0</v>
      </c>
      <c r="E19" s="180" t="s">
        <v>84</v>
      </c>
      <c r="F19" s="183">
        <v>0</v>
      </c>
      <c r="G19" s="29">
        <f t="shared" si="0"/>
        <v>50.04</v>
      </c>
      <c r="H19" s="164" t="s">
        <v>84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84</v>
      </c>
      <c r="C20" s="181" t="s">
        <v>84</v>
      </c>
      <c r="D20" s="182">
        <v>0</v>
      </c>
      <c r="E20" s="180" t="s">
        <v>84</v>
      </c>
      <c r="F20" s="183">
        <v>0</v>
      </c>
      <c r="G20" s="29">
        <f t="shared" si="0"/>
        <v>50.04</v>
      </c>
      <c r="H20" s="164"/>
      <c r="I20" s="18"/>
      <c r="J20" s="19"/>
      <c r="K20" s="37"/>
      <c r="L20" s="37"/>
      <c r="M20" s="30"/>
    </row>
    <row r="21" spans="1:13" s="32" customFormat="1">
      <c r="A21" s="180"/>
      <c r="B21" s="185" t="s">
        <v>84</v>
      </c>
      <c r="C21" s="181" t="s">
        <v>84</v>
      </c>
      <c r="D21" s="182">
        <v>0</v>
      </c>
      <c r="E21" s="180" t="s">
        <v>84</v>
      </c>
      <c r="F21" s="183">
        <v>0</v>
      </c>
      <c r="G21" s="29">
        <f t="shared" si="0"/>
        <v>50.04</v>
      </c>
      <c r="H21" s="163" t="s">
        <v>84</v>
      </c>
      <c r="I21" s="18"/>
      <c r="J21" s="19"/>
      <c r="K21" s="37"/>
      <c r="L21" s="37"/>
      <c r="M21" s="30"/>
    </row>
    <row r="22" spans="1:13" s="32" customFormat="1">
      <c r="A22" s="180"/>
      <c r="B22" s="185" t="s">
        <v>84</v>
      </c>
      <c r="C22" s="181" t="s">
        <v>84</v>
      </c>
      <c r="D22" s="186">
        <v>0</v>
      </c>
      <c r="E22" s="180" t="s">
        <v>84</v>
      </c>
      <c r="F22" s="183">
        <v>0</v>
      </c>
      <c r="G22" s="29">
        <f t="shared" si="0"/>
        <v>50.04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84</v>
      </c>
      <c r="C23" s="181" t="s">
        <v>84</v>
      </c>
      <c r="D23" s="186">
        <v>0</v>
      </c>
      <c r="E23" s="180" t="s">
        <v>84</v>
      </c>
      <c r="F23" s="183">
        <v>0</v>
      </c>
      <c r="G23" s="29">
        <f t="shared" si="0"/>
        <v>50.04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84</v>
      </c>
      <c r="C24" s="181" t="s">
        <v>84</v>
      </c>
      <c r="D24" s="186">
        <v>0</v>
      </c>
      <c r="E24" s="180" t="s">
        <v>84</v>
      </c>
      <c r="F24" s="183">
        <v>0</v>
      </c>
      <c r="G24" s="29">
        <f t="shared" si="0"/>
        <v>50.04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84</v>
      </c>
      <c r="C25" s="181" t="s">
        <v>84</v>
      </c>
      <c r="D25" s="186">
        <v>0</v>
      </c>
      <c r="E25" s="180" t="s">
        <v>84</v>
      </c>
      <c r="F25" s="183">
        <v>0</v>
      </c>
      <c r="G25" s="29">
        <f t="shared" si="0"/>
        <v>50.04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84</v>
      </c>
      <c r="C26" s="181" t="s">
        <v>84</v>
      </c>
      <c r="D26" s="186">
        <v>0</v>
      </c>
      <c r="E26" s="180" t="s">
        <v>84</v>
      </c>
      <c r="F26" s="183">
        <v>0</v>
      </c>
      <c r="G26" s="29">
        <f t="shared" si="0"/>
        <v>50.04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84</v>
      </c>
      <c r="C27" s="181" t="s">
        <v>84</v>
      </c>
      <c r="D27" s="186">
        <v>0</v>
      </c>
      <c r="E27" s="180" t="s">
        <v>84</v>
      </c>
      <c r="F27" s="183">
        <v>0</v>
      </c>
      <c r="G27" s="29">
        <f t="shared" si="0"/>
        <v>50.04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84</v>
      </c>
      <c r="C28" s="181" t="s">
        <v>84</v>
      </c>
      <c r="D28" s="186">
        <v>0</v>
      </c>
      <c r="E28" s="180" t="s">
        <v>84</v>
      </c>
      <c r="F28" s="183">
        <v>0</v>
      </c>
      <c r="G28" s="29">
        <f t="shared" si="0"/>
        <v>50.04</v>
      </c>
      <c r="H28" s="163"/>
      <c r="I28" s="18"/>
      <c r="J28" s="19"/>
      <c r="K28" s="37"/>
      <c r="L28" s="37"/>
      <c r="M28" s="30"/>
    </row>
    <row r="29" spans="1:13" s="32" customFormat="1">
      <c r="A29" s="180"/>
      <c r="B29" s="185" t="s">
        <v>84</v>
      </c>
      <c r="C29" s="181" t="s">
        <v>84</v>
      </c>
      <c r="D29" s="186">
        <v>0</v>
      </c>
      <c r="E29" s="180" t="s">
        <v>84</v>
      </c>
      <c r="F29" s="183">
        <v>0</v>
      </c>
      <c r="G29" s="29">
        <f t="shared" si="0"/>
        <v>50.04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84</v>
      </c>
      <c r="C30" s="181" t="s">
        <v>84</v>
      </c>
      <c r="D30" s="186">
        <v>0</v>
      </c>
      <c r="E30" s="180" t="s">
        <v>84</v>
      </c>
      <c r="F30" s="183">
        <v>0</v>
      </c>
      <c r="G30" s="29">
        <f t="shared" si="0"/>
        <v>50.04</v>
      </c>
      <c r="H30" s="163"/>
      <c r="I30" s="18"/>
      <c r="J30" s="19"/>
      <c r="K30" s="37"/>
      <c r="L30" s="37"/>
      <c r="M30" s="30"/>
    </row>
    <row r="31" spans="1:13" s="32" customFormat="1">
      <c r="A31" s="180"/>
      <c r="B31" s="185" t="s">
        <v>84</v>
      </c>
      <c r="C31" s="181" t="s">
        <v>84</v>
      </c>
      <c r="D31" s="186">
        <v>0</v>
      </c>
      <c r="E31" s="180" t="s">
        <v>84</v>
      </c>
      <c r="F31" s="183">
        <v>0</v>
      </c>
      <c r="G31" s="29">
        <f t="shared" si="0"/>
        <v>50.04</v>
      </c>
      <c r="H31" s="163"/>
      <c r="I31" s="18"/>
      <c r="J31" s="18" t="s">
        <v>84</v>
      </c>
      <c r="K31" s="6" t="s">
        <v>84</v>
      </c>
      <c r="L31" s="18" t="s">
        <v>84</v>
      </c>
      <c r="M31" s="30"/>
    </row>
    <row r="32" spans="1:13" s="32" customFormat="1">
      <c r="A32" s="180"/>
      <c r="B32" s="185" t="s">
        <v>84</v>
      </c>
      <c r="C32" s="181" t="s">
        <v>84</v>
      </c>
      <c r="D32" s="186">
        <v>0</v>
      </c>
      <c r="E32" s="180" t="s">
        <v>84</v>
      </c>
      <c r="F32" s="183">
        <v>0</v>
      </c>
      <c r="G32" s="29">
        <f t="shared" si="0"/>
        <v>50.04</v>
      </c>
      <c r="H32" s="163"/>
      <c r="I32" s="18"/>
      <c r="J32" s="18"/>
      <c r="K32" s="18"/>
      <c r="L32" s="18"/>
      <c r="M32" s="30"/>
    </row>
    <row r="33" spans="1:14" s="32" customFormat="1">
      <c r="A33" s="180"/>
      <c r="B33" s="185" t="s">
        <v>84</v>
      </c>
      <c r="C33" s="181" t="s">
        <v>84</v>
      </c>
      <c r="D33" s="186">
        <v>0</v>
      </c>
      <c r="E33" s="180" t="s">
        <v>84</v>
      </c>
      <c r="F33" s="183">
        <v>0</v>
      </c>
      <c r="G33" s="29">
        <f t="shared" si="0"/>
        <v>50.04</v>
      </c>
      <c r="H33" s="163"/>
      <c r="I33" s="18"/>
      <c r="J33" s="56"/>
      <c r="K33" s="18"/>
      <c r="L33" s="18"/>
      <c r="M33" s="30"/>
    </row>
    <row r="34" spans="1:14" s="32" customFormat="1">
      <c r="A34" s="180"/>
      <c r="B34" s="185" t="s">
        <v>84</v>
      </c>
      <c r="C34" s="181" t="s">
        <v>84</v>
      </c>
      <c r="D34" s="186">
        <v>0</v>
      </c>
      <c r="E34" s="180" t="s">
        <v>84</v>
      </c>
      <c r="F34" s="183">
        <v>0</v>
      </c>
      <c r="G34" s="29">
        <f t="shared" si="0"/>
        <v>50.04</v>
      </c>
      <c r="H34" s="163"/>
      <c r="I34" s="56"/>
      <c r="J34" s="56" t="s">
        <v>84</v>
      </c>
      <c r="K34" s="56" t="s">
        <v>84</v>
      </c>
      <c r="L34" s="37"/>
      <c r="M34" s="30"/>
    </row>
    <row r="35" spans="1:14" s="32" customFormat="1">
      <c r="A35" s="180"/>
      <c r="B35" s="185" t="s">
        <v>84</v>
      </c>
      <c r="C35" s="181" t="s">
        <v>84</v>
      </c>
      <c r="D35" s="186">
        <v>0</v>
      </c>
      <c r="E35" s="180" t="s">
        <v>84</v>
      </c>
      <c r="F35" s="183">
        <v>0</v>
      </c>
      <c r="G35" s="29">
        <f t="shared" si="0"/>
        <v>50.04</v>
      </c>
      <c r="H35" s="153"/>
      <c r="I35" s="56"/>
      <c r="J35" s="37"/>
      <c r="K35" s="37"/>
      <c r="L35" s="37"/>
      <c r="M35" s="30"/>
    </row>
    <row r="36" spans="1:14" s="32" customFormat="1">
      <c r="A36" s="178"/>
      <c r="B36" s="187">
        <v>41820</v>
      </c>
      <c r="C36" s="188" t="s">
        <v>60</v>
      </c>
      <c r="D36" s="189">
        <v>0</v>
      </c>
      <c r="E36" s="178" t="s">
        <v>49</v>
      </c>
      <c r="F36" s="190">
        <v>0.04</v>
      </c>
      <c r="G36" s="29">
        <f t="shared" si="0"/>
        <v>50.08</v>
      </c>
      <c r="H36" s="153"/>
      <c r="I36" s="56"/>
      <c r="J36" s="37"/>
      <c r="K36" s="37"/>
      <c r="L36" s="37"/>
      <c r="M36" s="30"/>
    </row>
    <row r="37" spans="1:14" s="32" customFormat="1">
      <c r="A37" s="191" t="s">
        <v>84</v>
      </c>
      <c r="B37" s="192" t="s">
        <v>84</v>
      </c>
      <c r="C37" s="193" t="s">
        <v>84</v>
      </c>
      <c r="D37" s="194">
        <v>0</v>
      </c>
      <c r="E37" s="191" t="s">
        <v>84</v>
      </c>
      <c r="F37" s="195">
        <v>0</v>
      </c>
      <c r="G37" s="69">
        <f t="shared" ref="G37:G100" si="1">IF(AND(ISBLANK(E37),ISBLANK(F37)),"",G36-D37+F37)</f>
        <v>50.08</v>
      </c>
      <c r="H37" s="153"/>
      <c r="I37" s="56"/>
      <c r="J37" s="37"/>
      <c r="K37" s="37"/>
      <c r="L37" s="37"/>
      <c r="M37" s="70"/>
    </row>
    <row r="38" spans="1:14" s="32" customFormat="1">
      <c r="A38" s="178" t="s">
        <v>84</v>
      </c>
      <c r="B38" s="187" t="s">
        <v>84</v>
      </c>
      <c r="C38" s="188" t="s">
        <v>84</v>
      </c>
      <c r="D38" s="196">
        <v>0</v>
      </c>
      <c r="E38" s="178" t="s">
        <v>84</v>
      </c>
      <c r="F38" s="197">
        <v>0</v>
      </c>
      <c r="G38" s="69">
        <f t="shared" si="1"/>
        <v>50.08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191"/>
      <c r="B39" s="192" t="s">
        <v>84</v>
      </c>
      <c r="C39" s="193" t="s">
        <v>84</v>
      </c>
      <c r="D39" s="198">
        <v>0</v>
      </c>
      <c r="E39" s="191" t="s">
        <v>84</v>
      </c>
      <c r="F39" s="195">
        <v>0</v>
      </c>
      <c r="G39" s="69">
        <f t="shared" si="1"/>
        <v>50.08</v>
      </c>
      <c r="H39" s="153" t="s">
        <v>84</v>
      </c>
      <c r="I39" s="56"/>
      <c r="J39" s="37"/>
      <c r="K39" s="37"/>
      <c r="L39" s="37"/>
      <c r="M39" s="37"/>
      <c r="N39" s="30"/>
    </row>
    <row r="40" spans="1:14" s="32" customFormat="1">
      <c r="A40" s="178"/>
      <c r="B40" s="187" t="s">
        <v>84</v>
      </c>
      <c r="C40" s="188" t="s">
        <v>84</v>
      </c>
      <c r="D40" s="196">
        <v>0</v>
      </c>
      <c r="E40" s="178" t="s">
        <v>84</v>
      </c>
      <c r="F40" s="190">
        <v>0</v>
      </c>
      <c r="G40" s="69">
        <f t="shared" si="1"/>
        <v>50.08</v>
      </c>
      <c r="H40" s="18" t="s">
        <v>84</v>
      </c>
      <c r="I40" s="56"/>
      <c r="J40" s="37"/>
      <c r="K40" s="37"/>
      <c r="L40" s="37"/>
      <c r="M40" s="37"/>
      <c r="N40" s="30"/>
    </row>
    <row r="41" spans="1:14" s="32" customFormat="1">
      <c r="A41" s="191"/>
      <c r="B41" s="192" t="s">
        <v>84</v>
      </c>
      <c r="C41" s="193" t="s">
        <v>84</v>
      </c>
      <c r="D41" s="198">
        <v>0</v>
      </c>
      <c r="E41" s="191" t="s">
        <v>84</v>
      </c>
      <c r="F41" s="195">
        <v>0</v>
      </c>
      <c r="G41" s="69">
        <f t="shared" si="1"/>
        <v>50.08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78"/>
      <c r="B42" s="199" t="s">
        <v>84</v>
      </c>
      <c r="C42" s="176" t="s">
        <v>84</v>
      </c>
      <c r="D42" s="196">
        <v>0</v>
      </c>
      <c r="E42" s="178" t="s">
        <v>84</v>
      </c>
      <c r="F42" s="190">
        <v>0</v>
      </c>
      <c r="G42" s="69">
        <f t="shared" si="1"/>
        <v>50.08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91"/>
      <c r="B43" s="200" t="s">
        <v>84</v>
      </c>
      <c r="C43" s="193" t="s">
        <v>84</v>
      </c>
      <c r="D43" s="198">
        <v>0</v>
      </c>
      <c r="E43" s="191" t="s">
        <v>84</v>
      </c>
      <c r="F43" s="195">
        <v>0</v>
      </c>
      <c r="G43" s="69">
        <f t="shared" si="1"/>
        <v>50.08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78"/>
      <c r="B44" s="199" t="s">
        <v>84</v>
      </c>
      <c r="C44" s="201" t="s">
        <v>84</v>
      </c>
      <c r="D44" s="196">
        <v>0</v>
      </c>
      <c r="E44" s="178" t="s">
        <v>84</v>
      </c>
      <c r="F44" s="190">
        <v>0</v>
      </c>
      <c r="G44" s="69">
        <f t="shared" si="1"/>
        <v>50.08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91"/>
      <c r="B45" s="200" t="s">
        <v>84</v>
      </c>
      <c r="C45" s="193" t="s">
        <v>84</v>
      </c>
      <c r="D45" s="198">
        <v>0</v>
      </c>
      <c r="E45" s="191" t="s">
        <v>84</v>
      </c>
      <c r="F45" s="195">
        <v>0</v>
      </c>
      <c r="G45" s="69">
        <f t="shared" si="1"/>
        <v>50.08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78"/>
      <c r="B46" s="199" t="s">
        <v>84</v>
      </c>
      <c r="C46" s="188" t="s">
        <v>84</v>
      </c>
      <c r="D46" s="196">
        <v>0</v>
      </c>
      <c r="E46" s="178" t="s">
        <v>84</v>
      </c>
      <c r="F46" s="190">
        <v>0</v>
      </c>
      <c r="G46" s="69">
        <f t="shared" si="1"/>
        <v>50.08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91"/>
      <c r="B47" s="200" t="s">
        <v>84</v>
      </c>
      <c r="C47" s="193" t="s">
        <v>84</v>
      </c>
      <c r="D47" s="198">
        <v>0</v>
      </c>
      <c r="E47" s="191" t="s">
        <v>84</v>
      </c>
      <c r="F47" s="195">
        <v>0</v>
      </c>
      <c r="G47" s="69">
        <f t="shared" si="1"/>
        <v>50.08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78"/>
      <c r="B48" s="199" t="s">
        <v>84</v>
      </c>
      <c r="C48" s="188" t="s">
        <v>84</v>
      </c>
      <c r="D48" s="196">
        <v>0</v>
      </c>
      <c r="E48" s="178" t="s">
        <v>84</v>
      </c>
      <c r="F48" s="190">
        <v>0</v>
      </c>
      <c r="G48" s="69">
        <f t="shared" si="1"/>
        <v>50.08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91"/>
      <c r="B49" s="200" t="s">
        <v>84</v>
      </c>
      <c r="C49" s="193" t="s">
        <v>84</v>
      </c>
      <c r="D49" s="198">
        <v>0</v>
      </c>
      <c r="E49" s="191" t="s">
        <v>84</v>
      </c>
      <c r="F49" s="195">
        <v>0</v>
      </c>
      <c r="G49" s="69">
        <f t="shared" si="1"/>
        <v>50.08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78"/>
      <c r="B50" s="199" t="s">
        <v>84</v>
      </c>
      <c r="C50" s="188" t="s">
        <v>84</v>
      </c>
      <c r="D50" s="196">
        <v>0</v>
      </c>
      <c r="E50" s="178" t="s">
        <v>84</v>
      </c>
      <c r="F50" s="190">
        <v>0</v>
      </c>
      <c r="G50" s="69">
        <f t="shared" si="1"/>
        <v>50.08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91" t="s">
        <v>84</v>
      </c>
      <c r="B51" s="200" t="s">
        <v>84</v>
      </c>
      <c r="C51" s="193" t="s">
        <v>84</v>
      </c>
      <c r="D51" s="198">
        <v>0</v>
      </c>
      <c r="E51" s="191" t="s">
        <v>84</v>
      </c>
      <c r="F51" s="195">
        <v>0</v>
      </c>
      <c r="G51" s="69">
        <f t="shared" si="1"/>
        <v>50.08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78"/>
      <c r="B52" s="199" t="s">
        <v>84</v>
      </c>
      <c r="C52" s="188" t="s">
        <v>84</v>
      </c>
      <c r="D52" s="196">
        <v>0</v>
      </c>
      <c r="E52" s="178" t="s">
        <v>84</v>
      </c>
      <c r="F52" s="190">
        <v>0</v>
      </c>
      <c r="G52" s="69">
        <f t="shared" si="1"/>
        <v>50.08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91"/>
      <c r="B53" s="200" t="s">
        <v>84</v>
      </c>
      <c r="C53" s="193" t="s">
        <v>84</v>
      </c>
      <c r="D53" s="198">
        <v>0</v>
      </c>
      <c r="E53" s="191" t="s">
        <v>84</v>
      </c>
      <c r="F53" s="195">
        <v>0</v>
      </c>
      <c r="G53" s="69">
        <f t="shared" si="1"/>
        <v>50.08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78"/>
      <c r="B54" s="199" t="s">
        <v>84</v>
      </c>
      <c r="C54" s="188" t="s">
        <v>84</v>
      </c>
      <c r="D54" s="196">
        <v>0</v>
      </c>
      <c r="E54" s="178" t="s">
        <v>84</v>
      </c>
      <c r="F54" s="190">
        <v>0</v>
      </c>
      <c r="G54" s="69">
        <f t="shared" si="1"/>
        <v>50.08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91"/>
      <c r="B55" s="200" t="s">
        <v>84</v>
      </c>
      <c r="C55" s="193" t="s">
        <v>84</v>
      </c>
      <c r="D55" s="198">
        <v>0</v>
      </c>
      <c r="E55" s="191" t="s">
        <v>84</v>
      </c>
      <c r="F55" s="195">
        <v>0</v>
      </c>
      <c r="G55" s="69">
        <f t="shared" si="1"/>
        <v>50.08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78" t="s">
        <v>84</v>
      </c>
      <c r="B56" s="199" t="s">
        <v>84</v>
      </c>
      <c r="C56" s="188" t="s">
        <v>84</v>
      </c>
      <c r="D56" s="196">
        <v>0</v>
      </c>
      <c r="E56" s="178" t="s">
        <v>84</v>
      </c>
      <c r="F56" s="190">
        <v>0</v>
      </c>
      <c r="G56" s="69">
        <f t="shared" si="1"/>
        <v>50.08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91" t="s">
        <v>84</v>
      </c>
      <c r="B57" s="200" t="s">
        <v>84</v>
      </c>
      <c r="C57" s="193" t="s">
        <v>84</v>
      </c>
      <c r="D57" s="198">
        <v>0</v>
      </c>
      <c r="E57" s="191" t="s">
        <v>84</v>
      </c>
      <c r="F57" s="195">
        <v>0</v>
      </c>
      <c r="G57" s="69">
        <f t="shared" si="1"/>
        <v>50.08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78" t="s">
        <v>84</v>
      </c>
      <c r="B58" s="199" t="s">
        <v>84</v>
      </c>
      <c r="C58" s="188" t="s">
        <v>84</v>
      </c>
      <c r="D58" s="196">
        <v>0</v>
      </c>
      <c r="E58" s="178" t="s">
        <v>84</v>
      </c>
      <c r="F58" s="190">
        <v>0</v>
      </c>
      <c r="G58" s="69">
        <f t="shared" si="1"/>
        <v>50.08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191"/>
      <c r="B59" s="200" t="s">
        <v>84</v>
      </c>
      <c r="C59" s="193" t="s">
        <v>84</v>
      </c>
      <c r="D59" s="202">
        <v>0</v>
      </c>
      <c r="E59" s="191" t="s">
        <v>84</v>
      </c>
      <c r="F59" s="203">
        <v>0</v>
      </c>
      <c r="G59" s="69">
        <f t="shared" si="1"/>
        <v>50.08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204" t="s">
        <v>84</v>
      </c>
      <c r="B60" s="187" t="s">
        <v>84</v>
      </c>
      <c r="C60" s="188" t="s">
        <v>84</v>
      </c>
      <c r="D60" s="189">
        <v>0</v>
      </c>
      <c r="E60" s="178" t="s">
        <v>84</v>
      </c>
      <c r="F60" s="190">
        <v>0</v>
      </c>
      <c r="G60" s="69">
        <f t="shared" si="1"/>
        <v>50.08</v>
      </c>
      <c r="H60" s="153" t="s">
        <v>84</v>
      </c>
      <c r="I60" s="56" t="s">
        <v>84</v>
      </c>
      <c r="J60" s="37"/>
      <c r="K60" s="37"/>
      <c r="L60" s="37"/>
      <c r="M60" s="37"/>
      <c r="N60" s="30"/>
    </row>
    <row r="61" spans="1:14" s="32" customFormat="1">
      <c r="A61" s="205" t="s">
        <v>84</v>
      </c>
      <c r="B61" s="206" t="s">
        <v>84</v>
      </c>
      <c r="C61" s="193" t="s">
        <v>84</v>
      </c>
      <c r="D61" s="207">
        <v>0</v>
      </c>
      <c r="E61" s="191" t="s">
        <v>84</v>
      </c>
      <c r="F61" s="195">
        <v>0</v>
      </c>
      <c r="G61" s="69">
        <f t="shared" si="1"/>
        <v>50.08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8" t="s">
        <v>84</v>
      </c>
      <c r="B62" s="187" t="s">
        <v>84</v>
      </c>
      <c r="C62" s="188" t="s">
        <v>84</v>
      </c>
      <c r="D62" s="189">
        <v>0</v>
      </c>
      <c r="E62" s="178" t="s">
        <v>84</v>
      </c>
      <c r="F62" s="190">
        <v>0</v>
      </c>
      <c r="G62" s="69">
        <f t="shared" si="1"/>
        <v>50.08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2" t="s">
        <v>84</v>
      </c>
      <c r="B63" s="206" t="s">
        <v>84</v>
      </c>
      <c r="C63" s="193" t="s">
        <v>84</v>
      </c>
      <c r="D63" s="207">
        <v>0</v>
      </c>
      <c r="E63" s="191" t="s">
        <v>84</v>
      </c>
      <c r="F63" s="195">
        <v>0</v>
      </c>
      <c r="G63" s="69">
        <f t="shared" si="1"/>
        <v>50.08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78" t="s">
        <v>84</v>
      </c>
      <c r="B64" s="187" t="s">
        <v>84</v>
      </c>
      <c r="C64" s="188" t="s">
        <v>84</v>
      </c>
      <c r="D64" s="189">
        <v>0</v>
      </c>
      <c r="E64" s="178" t="s">
        <v>84</v>
      </c>
      <c r="F64" s="190">
        <v>0</v>
      </c>
      <c r="G64" s="69">
        <f t="shared" si="1"/>
        <v>50.08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91"/>
      <c r="B65" s="192" t="s">
        <v>84</v>
      </c>
      <c r="C65" s="193" t="s">
        <v>84</v>
      </c>
      <c r="D65" s="194">
        <v>0</v>
      </c>
      <c r="E65" s="191" t="s">
        <v>84</v>
      </c>
      <c r="F65" s="195">
        <v>0</v>
      </c>
      <c r="G65" s="69">
        <f t="shared" si="1"/>
        <v>50.08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178"/>
      <c r="B66" s="187" t="s">
        <v>84</v>
      </c>
      <c r="C66" s="188" t="s">
        <v>84</v>
      </c>
      <c r="D66" s="196">
        <v>0</v>
      </c>
      <c r="E66" s="178" t="s">
        <v>84</v>
      </c>
      <c r="F66" s="197">
        <v>0</v>
      </c>
      <c r="G66" s="69">
        <f t="shared" si="1"/>
        <v>50.08</v>
      </c>
      <c r="H66" s="153"/>
      <c r="I66" s="56"/>
      <c r="J66" s="37"/>
      <c r="K66" s="37"/>
      <c r="L66" s="37"/>
      <c r="M66" s="37"/>
      <c r="N66" s="30"/>
    </row>
    <row r="67" spans="1:14">
      <c r="A67" s="191"/>
      <c r="B67" s="192" t="s">
        <v>84</v>
      </c>
      <c r="C67" s="193" t="s">
        <v>84</v>
      </c>
      <c r="D67" s="198">
        <v>0</v>
      </c>
      <c r="E67" s="191" t="s">
        <v>84</v>
      </c>
      <c r="F67" s="195">
        <v>0</v>
      </c>
      <c r="G67" s="69">
        <f t="shared" si="1"/>
        <v>50.08</v>
      </c>
      <c r="H67" s="153"/>
      <c r="I67" s="56"/>
      <c r="J67" s="37"/>
      <c r="K67" s="37"/>
      <c r="L67" s="37"/>
      <c r="M67" s="37"/>
    </row>
    <row r="68" spans="1:14">
      <c r="A68" s="178"/>
      <c r="B68" s="187" t="s">
        <v>84</v>
      </c>
      <c r="C68" s="188" t="s">
        <v>84</v>
      </c>
      <c r="D68" s="196">
        <v>0</v>
      </c>
      <c r="E68" s="178" t="s">
        <v>84</v>
      </c>
      <c r="F68" s="190">
        <v>0</v>
      </c>
      <c r="G68" s="69">
        <f t="shared" si="1"/>
        <v>50.08</v>
      </c>
      <c r="H68" s="153"/>
      <c r="I68" s="56"/>
      <c r="J68" s="37"/>
      <c r="K68" s="37"/>
      <c r="L68" s="37"/>
      <c r="M68" s="37"/>
    </row>
    <row r="69" spans="1:14">
      <c r="A69" s="191"/>
      <c r="B69" s="192" t="s">
        <v>84</v>
      </c>
      <c r="C69" s="193" t="s">
        <v>84</v>
      </c>
      <c r="D69" s="198">
        <v>0</v>
      </c>
      <c r="E69" s="191" t="s">
        <v>84</v>
      </c>
      <c r="F69" s="195">
        <v>0</v>
      </c>
      <c r="G69" s="69">
        <f t="shared" si="1"/>
        <v>50.08</v>
      </c>
      <c r="H69" s="153"/>
      <c r="I69" s="56"/>
      <c r="J69" s="37"/>
      <c r="K69" s="37"/>
      <c r="L69" s="37"/>
      <c r="M69" s="37"/>
    </row>
    <row r="70" spans="1:14">
      <c r="A70" s="178"/>
      <c r="B70" s="199" t="s">
        <v>84</v>
      </c>
      <c r="C70" s="188" t="s">
        <v>84</v>
      </c>
      <c r="D70" s="196">
        <v>0</v>
      </c>
      <c r="E70" s="178" t="s">
        <v>84</v>
      </c>
      <c r="F70" s="190">
        <v>0</v>
      </c>
      <c r="G70" s="69">
        <f t="shared" si="1"/>
        <v>50.08</v>
      </c>
      <c r="H70" s="153"/>
      <c r="I70" s="56"/>
      <c r="J70" s="37"/>
      <c r="K70" s="37"/>
      <c r="L70" s="37"/>
      <c r="M70" s="37"/>
    </row>
    <row r="71" spans="1:14">
      <c r="A71" s="191"/>
      <c r="B71" s="200" t="s">
        <v>84</v>
      </c>
      <c r="C71" s="193" t="s">
        <v>84</v>
      </c>
      <c r="D71" s="198">
        <v>0</v>
      </c>
      <c r="E71" s="191" t="s">
        <v>84</v>
      </c>
      <c r="F71" s="195">
        <v>0</v>
      </c>
      <c r="G71" s="69">
        <f t="shared" si="1"/>
        <v>50.08</v>
      </c>
      <c r="H71" s="153"/>
      <c r="I71" s="56"/>
      <c r="J71" s="37"/>
      <c r="K71" s="37"/>
      <c r="L71" s="37"/>
      <c r="M71" s="37"/>
    </row>
    <row r="72" spans="1:14">
      <c r="A72" s="178"/>
      <c r="B72" s="199" t="s">
        <v>84</v>
      </c>
      <c r="C72" s="188" t="s">
        <v>84</v>
      </c>
      <c r="D72" s="196">
        <v>0</v>
      </c>
      <c r="E72" s="178" t="s">
        <v>84</v>
      </c>
      <c r="F72" s="190">
        <v>0</v>
      </c>
      <c r="G72" s="69">
        <f t="shared" si="1"/>
        <v>50.08</v>
      </c>
      <c r="H72" s="153"/>
      <c r="I72" s="56"/>
      <c r="J72" s="37"/>
      <c r="K72" s="37"/>
      <c r="L72" s="37"/>
      <c r="M72" s="37"/>
    </row>
    <row r="73" spans="1:14">
      <c r="A73" s="191"/>
      <c r="B73" s="200" t="s">
        <v>84</v>
      </c>
      <c r="C73" s="193" t="s">
        <v>84</v>
      </c>
      <c r="D73" s="198">
        <v>0</v>
      </c>
      <c r="E73" s="191" t="s">
        <v>84</v>
      </c>
      <c r="F73" s="195">
        <v>0</v>
      </c>
      <c r="G73" s="69">
        <f t="shared" si="1"/>
        <v>50.08</v>
      </c>
      <c r="H73" s="153"/>
      <c r="I73" s="56"/>
      <c r="J73" s="37"/>
      <c r="K73" s="37"/>
      <c r="L73" s="37"/>
      <c r="M73" s="37"/>
    </row>
    <row r="74" spans="1:14">
      <c r="A74" s="178" t="s">
        <v>84</v>
      </c>
      <c r="B74" s="199" t="s">
        <v>84</v>
      </c>
      <c r="C74" s="188" t="s">
        <v>84</v>
      </c>
      <c r="D74" s="196">
        <v>0</v>
      </c>
      <c r="E74" s="178" t="s">
        <v>84</v>
      </c>
      <c r="F74" s="190">
        <v>0</v>
      </c>
      <c r="G74" s="69">
        <f t="shared" si="1"/>
        <v>50.08</v>
      </c>
      <c r="H74" s="153"/>
      <c r="I74" s="56"/>
      <c r="J74" s="37"/>
      <c r="K74" s="37"/>
      <c r="L74" s="37"/>
      <c r="M74" s="37"/>
    </row>
    <row r="75" spans="1:14">
      <c r="A75" s="191" t="s">
        <v>84</v>
      </c>
      <c r="B75" s="200" t="s">
        <v>84</v>
      </c>
      <c r="C75" s="193" t="s">
        <v>84</v>
      </c>
      <c r="D75" s="198">
        <v>0</v>
      </c>
      <c r="E75" s="191" t="s">
        <v>84</v>
      </c>
      <c r="F75" s="195">
        <v>0</v>
      </c>
      <c r="G75" s="69">
        <f t="shared" si="1"/>
        <v>50.08</v>
      </c>
      <c r="H75" s="153"/>
      <c r="I75" s="56"/>
      <c r="J75" s="37"/>
      <c r="K75" s="37"/>
      <c r="L75" s="37"/>
      <c r="M75" s="37"/>
    </row>
    <row r="76" spans="1:14">
      <c r="A76" s="178" t="s">
        <v>84</v>
      </c>
      <c r="B76" s="199" t="s">
        <v>84</v>
      </c>
      <c r="C76" s="188" t="s">
        <v>84</v>
      </c>
      <c r="D76" s="196">
        <v>0</v>
      </c>
      <c r="E76" s="178" t="s">
        <v>84</v>
      </c>
      <c r="F76" s="190">
        <v>0</v>
      </c>
      <c r="G76" s="69">
        <f t="shared" si="1"/>
        <v>50.08</v>
      </c>
      <c r="H76" s="153"/>
      <c r="I76" s="56"/>
      <c r="J76" s="37"/>
      <c r="K76" s="37"/>
      <c r="L76" s="37"/>
      <c r="M76" s="37"/>
    </row>
    <row r="77" spans="1:14">
      <c r="A77" s="191"/>
      <c r="B77" s="200" t="s">
        <v>84</v>
      </c>
      <c r="C77" s="193" t="s">
        <v>84</v>
      </c>
      <c r="D77" s="198">
        <v>0</v>
      </c>
      <c r="E77" s="191" t="s">
        <v>84</v>
      </c>
      <c r="F77" s="195">
        <v>0</v>
      </c>
      <c r="G77" s="69">
        <f t="shared" si="1"/>
        <v>50.08</v>
      </c>
      <c r="H77" s="153"/>
      <c r="I77" s="56"/>
      <c r="J77" s="37"/>
      <c r="K77" s="37"/>
      <c r="L77" s="37"/>
      <c r="M77" s="37"/>
    </row>
    <row r="78" spans="1:14">
      <c r="A78" s="178"/>
      <c r="B78" s="199" t="s">
        <v>84</v>
      </c>
      <c r="C78" s="188" t="s">
        <v>84</v>
      </c>
      <c r="D78" s="196">
        <v>0</v>
      </c>
      <c r="E78" s="178" t="s">
        <v>84</v>
      </c>
      <c r="F78" s="190">
        <v>0</v>
      </c>
      <c r="G78" s="69">
        <f t="shared" si="1"/>
        <v>50.08</v>
      </c>
      <c r="H78" s="153"/>
      <c r="I78" s="56"/>
      <c r="J78" s="37"/>
      <c r="K78" s="37"/>
      <c r="L78" s="37"/>
      <c r="M78" s="37"/>
    </row>
    <row r="79" spans="1:14">
      <c r="A79" s="191"/>
      <c r="B79" s="200" t="s">
        <v>84</v>
      </c>
      <c r="C79" s="193" t="s">
        <v>84</v>
      </c>
      <c r="D79" s="198">
        <v>0</v>
      </c>
      <c r="E79" s="191" t="s">
        <v>84</v>
      </c>
      <c r="F79" s="195">
        <v>0</v>
      </c>
      <c r="G79" s="69">
        <f t="shared" si="1"/>
        <v>50.08</v>
      </c>
      <c r="H79" s="153"/>
      <c r="I79" s="56"/>
      <c r="J79" s="37"/>
      <c r="K79" s="37"/>
      <c r="L79" s="37"/>
      <c r="M79" s="37"/>
    </row>
    <row r="80" spans="1:14">
      <c r="A80" s="178"/>
      <c r="B80" s="199" t="s">
        <v>84</v>
      </c>
      <c r="C80" s="188" t="s">
        <v>84</v>
      </c>
      <c r="D80" s="196">
        <v>0</v>
      </c>
      <c r="E80" s="178" t="s">
        <v>84</v>
      </c>
      <c r="F80" s="190">
        <v>0</v>
      </c>
      <c r="G80" s="69">
        <f t="shared" si="1"/>
        <v>50.08</v>
      </c>
      <c r="H80" s="153"/>
      <c r="I80" s="56"/>
      <c r="J80" s="37"/>
      <c r="K80" s="37"/>
      <c r="L80" s="37"/>
      <c r="M80" s="37"/>
    </row>
    <row r="81" spans="1:13">
      <c r="A81" s="191"/>
      <c r="B81" s="200" t="s">
        <v>84</v>
      </c>
      <c r="C81" s="193" t="s">
        <v>84</v>
      </c>
      <c r="D81" s="198">
        <v>0</v>
      </c>
      <c r="E81" s="191" t="s">
        <v>84</v>
      </c>
      <c r="F81" s="195">
        <v>0</v>
      </c>
      <c r="G81" s="69">
        <f t="shared" si="1"/>
        <v>50.08</v>
      </c>
      <c r="H81" s="153"/>
      <c r="I81" s="56"/>
      <c r="J81" s="37"/>
      <c r="K81" s="37"/>
      <c r="L81" s="37"/>
      <c r="M81" s="37"/>
    </row>
    <row r="82" spans="1:13">
      <c r="A82" s="178"/>
      <c r="B82" s="199" t="s">
        <v>84</v>
      </c>
      <c r="C82" s="188" t="s">
        <v>84</v>
      </c>
      <c r="D82" s="196">
        <v>0</v>
      </c>
      <c r="E82" s="178" t="s">
        <v>84</v>
      </c>
      <c r="F82" s="190">
        <v>0</v>
      </c>
      <c r="G82" s="69">
        <f t="shared" si="1"/>
        <v>50.08</v>
      </c>
      <c r="H82" s="153"/>
      <c r="I82" s="56"/>
      <c r="J82" s="37"/>
      <c r="K82" s="37"/>
      <c r="L82" s="37"/>
      <c r="M82" s="37"/>
    </row>
    <row r="83" spans="1:13">
      <c r="A83" s="191"/>
      <c r="B83" s="200" t="s">
        <v>84</v>
      </c>
      <c r="C83" s="193" t="s">
        <v>84</v>
      </c>
      <c r="D83" s="198">
        <v>0</v>
      </c>
      <c r="E83" s="191" t="s">
        <v>84</v>
      </c>
      <c r="F83" s="195">
        <v>0</v>
      </c>
      <c r="G83" s="69">
        <f t="shared" si="1"/>
        <v>50.08</v>
      </c>
      <c r="H83" s="153"/>
      <c r="I83" s="56"/>
      <c r="J83" s="37"/>
      <c r="K83" s="37"/>
      <c r="L83" s="37"/>
      <c r="M83" s="37"/>
    </row>
    <row r="84" spans="1:13">
      <c r="A84" s="204" t="s">
        <v>84</v>
      </c>
      <c r="B84" s="187" t="s">
        <v>84</v>
      </c>
      <c r="C84" s="188" t="s">
        <v>84</v>
      </c>
      <c r="D84" s="189">
        <v>0</v>
      </c>
      <c r="E84" s="178" t="s">
        <v>84</v>
      </c>
      <c r="F84" s="190">
        <v>0</v>
      </c>
      <c r="G84" s="69">
        <f t="shared" si="1"/>
        <v>50.08</v>
      </c>
      <c r="H84" s="153"/>
      <c r="I84" s="56"/>
      <c r="J84" s="37"/>
      <c r="K84" s="37"/>
      <c r="L84" s="37"/>
      <c r="M84" s="37"/>
    </row>
    <row r="85" spans="1:13">
      <c r="A85" s="205" t="s">
        <v>84</v>
      </c>
      <c r="B85" s="206" t="s">
        <v>84</v>
      </c>
      <c r="C85" s="193" t="s">
        <v>84</v>
      </c>
      <c r="D85" s="207">
        <v>0</v>
      </c>
      <c r="E85" s="191" t="s">
        <v>84</v>
      </c>
      <c r="F85" s="195">
        <v>0</v>
      </c>
      <c r="G85" s="69">
        <f t="shared" si="1"/>
        <v>50.08</v>
      </c>
      <c r="H85" s="153"/>
      <c r="I85" s="56"/>
      <c r="J85" s="37"/>
      <c r="K85" s="37"/>
      <c r="L85" s="37"/>
      <c r="M85" s="37"/>
    </row>
    <row r="86" spans="1:13">
      <c r="A86" s="178" t="s">
        <v>84</v>
      </c>
      <c r="B86" s="187" t="s">
        <v>84</v>
      </c>
      <c r="C86" s="188" t="s">
        <v>84</v>
      </c>
      <c r="D86" s="189">
        <v>0</v>
      </c>
      <c r="E86" s="178" t="s">
        <v>84</v>
      </c>
      <c r="F86" s="190">
        <v>0</v>
      </c>
      <c r="G86" s="69">
        <f t="shared" si="1"/>
        <v>50.08</v>
      </c>
      <c r="H86" s="153"/>
      <c r="I86" s="56"/>
      <c r="J86" s="37"/>
      <c r="K86" s="37"/>
      <c r="L86" s="37"/>
      <c r="M86" s="37"/>
    </row>
    <row r="87" spans="1:13">
      <c r="A87" s="172"/>
      <c r="B87" s="206" t="s">
        <v>84</v>
      </c>
      <c r="C87" s="193" t="s">
        <v>84</v>
      </c>
      <c r="D87" s="207">
        <v>0</v>
      </c>
      <c r="E87" s="191" t="s">
        <v>84</v>
      </c>
      <c r="F87" s="195">
        <v>0</v>
      </c>
      <c r="G87" s="69">
        <f t="shared" si="1"/>
        <v>50.08</v>
      </c>
      <c r="H87" s="153"/>
      <c r="I87" s="56"/>
      <c r="J87" s="37"/>
      <c r="K87" s="37"/>
      <c r="L87" s="37"/>
      <c r="M87" s="37"/>
    </row>
    <row r="88" spans="1:13">
      <c r="A88" s="178"/>
      <c r="B88" s="187" t="s">
        <v>84</v>
      </c>
      <c r="C88" s="188" t="s">
        <v>84</v>
      </c>
      <c r="D88" s="189">
        <v>0</v>
      </c>
      <c r="E88" s="178" t="s">
        <v>84</v>
      </c>
      <c r="F88" s="190">
        <v>0</v>
      </c>
      <c r="G88" s="69">
        <f t="shared" si="1"/>
        <v>50.08</v>
      </c>
      <c r="H88" s="153"/>
      <c r="I88" s="56"/>
      <c r="J88" s="37"/>
      <c r="K88" s="37"/>
      <c r="L88" s="37"/>
      <c r="M88" s="37"/>
    </row>
    <row r="89" spans="1:13">
      <c r="A89" s="191"/>
      <c r="B89" s="192" t="s">
        <v>84</v>
      </c>
      <c r="C89" s="193" t="s">
        <v>84</v>
      </c>
      <c r="D89" s="194">
        <v>0</v>
      </c>
      <c r="E89" s="191" t="s">
        <v>84</v>
      </c>
      <c r="F89" s="195">
        <v>0</v>
      </c>
      <c r="G89" s="69">
        <f t="shared" si="1"/>
        <v>50.08</v>
      </c>
      <c r="H89" s="153"/>
      <c r="I89" s="56"/>
      <c r="J89" s="37"/>
      <c r="K89" s="37"/>
      <c r="L89" s="37"/>
      <c r="M89" s="37"/>
    </row>
    <row r="90" spans="1:13">
      <c r="A90" s="178"/>
      <c r="B90" s="187" t="s">
        <v>84</v>
      </c>
      <c r="C90" s="188" t="s">
        <v>84</v>
      </c>
      <c r="D90" s="196">
        <v>0</v>
      </c>
      <c r="E90" s="178" t="s">
        <v>84</v>
      </c>
      <c r="F90" s="197">
        <v>0</v>
      </c>
      <c r="G90" s="69">
        <f t="shared" si="1"/>
        <v>50.08</v>
      </c>
      <c r="H90" s="153"/>
      <c r="I90" s="56"/>
      <c r="J90" s="37"/>
      <c r="K90" s="37"/>
      <c r="L90" s="37"/>
      <c r="M90" s="37"/>
    </row>
    <row r="91" spans="1:13">
      <c r="A91" s="191"/>
      <c r="B91" s="192" t="s">
        <v>84</v>
      </c>
      <c r="C91" s="193" t="s">
        <v>84</v>
      </c>
      <c r="D91" s="198">
        <v>0</v>
      </c>
      <c r="E91" s="191" t="s">
        <v>84</v>
      </c>
      <c r="F91" s="195">
        <v>0</v>
      </c>
      <c r="G91" s="69">
        <f t="shared" si="1"/>
        <v>50.08</v>
      </c>
      <c r="H91" s="153"/>
      <c r="I91" s="56"/>
      <c r="J91" s="37"/>
      <c r="K91" s="37"/>
      <c r="L91" s="37"/>
      <c r="M91" s="37"/>
    </row>
    <row r="92" spans="1:13">
      <c r="A92" s="178"/>
      <c r="B92" s="187" t="s">
        <v>84</v>
      </c>
      <c r="C92" s="188" t="s">
        <v>84</v>
      </c>
      <c r="D92" s="196">
        <v>0</v>
      </c>
      <c r="E92" s="178" t="s">
        <v>84</v>
      </c>
      <c r="F92" s="190">
        <v>0</v>
      </c>
      <c r="G92" s="69">
        <f t="shared" si="1"/>
        <v>50.08</v>
      </c>
      <c r="H92" s="153"/>
      <c r="I92" s="56"/>
      <c r="J92" s="37"/>
      <c r="K92" s="37"/>
      <c r="L92" s="37"/>
      <c r="M92" s="37"/>
    </row>
    <row r="93" spans="1:13">
      <c r="A93" s="191"/>
      <c r="B93" s="192" t="s">
        <v>84</v>
      </c>
      <c r="C93" s="193" t="s">
        <v>84</v>
      </c>
      <c r="D93" s="198">
        <v>0</v>
      </c>
      <c r="E93" s="191" t="s">
        <v>84</v>
      </c>
      <c r="F93" s="195">
        <v>0</v>
      </c>
      <c r="G93" s="69">
        <f t="shared" si="1"/>
        <v>50.08</v>
      </c>
      <c r="H93" s="153"/>
      <c r="I93" s="56"/>
      <c r="J93" s="37"/>
      <c r="K93" s="37"/>
      <c r="L93" s="37"/>
      <c r="M93" s="37"/>
    </row>
    <row r="94" spans="1:13">
      <c r="A94" s="178"/>
      <c r="B94" s="199" t="s">
        <v>84</v>
      </c>
      <c r="C94" s="188" t="s">
        <v>84</v>
      </c>
      <c r="D94" s="196">
        <v>0</v>
      </c>
      <c r="E94" s="178" t="s">
        <v>84</v>
      </c>
      <c r="F94" s="190">
        <v>0</v>
      </c>
      <c r="G94" s="69">
        <f t="shared" si="1"/>
        <v>50.08</v>
      </c>
      <c r="H94" s="153"/>
      <c r="I94" s="56"/>
      <c r="J94" s="37"/>
      <c r="K94" s="37"/>
      <c r="L94" s="37"/>
      <c r="M94" s="37"/>
    </row>
    <row r="95" spans="1:13">
      <c r="A95" s="191"/>
      <c r="B95" s="200" t="s">
        <v>84</v>
      </c>
      <c r="C95" s="193" t="s">
        <v>84</v>
      </c>
      <c r="D95" s="198">
        <v>0</v>
      </c>
      <c r="E95" s="191" t="s">
        <v>84</v>
      </c>
      <c r="F95" s="195">
        <v>0</v>
      </c>
      <c r="G95" s="69">
        <f t="shared" si="1"/>
        <v>50.08</v>
      </c>
      <c r="H95" s="153"/>
      <c r="I95" s="56"/>
      <c r="J95" s="37"/>
      <c r="K95" s="37"/>
      <c r="L95" s="37"/>
      <c r="M95" s="37"/>
    </row>
    <row r="96" spans="1:13">
      <c r="A96" s="178"/>
      <c r="B96" s="199" t="s">
        <v>84</v>
      </c>
      <c r="C96" s="188" t="s">
        <v>84</v>
      </c>
      <c r="D96" s="196">
        <v>0</v>
      </c>
      <c r="E96" s="178" t="s">
        <v>84</v>
      </c>
      <c r="F96" s="190">
        <v>0</v>
      </c>
      <c r="G96" s="69">
        <f t="shared" si="1"/>
        <v>50.08</v>
      </c>
      <c r="H96" s="153"/>
      <c r="I96" s="56"/>
      <c r="J96" s="37"/>
      <c r="K96" s="37"/>
      <c r="L96" s="37"/>
      <c r="M96" s="37"/>
    </row>
    <row r="97" spans="1:13">
      <c r="A97" s="191" t="s">
        <v>84</v>
      </c>
      <c r="B97" s="200" t="s">
        <v>84</v>
      </c>
      <c r="C97" s="193" t="s">
        <v>84</v>
      </c>
      <c r="D97" s="198">
        <v>0</v>
      </c>
      <c r="E97" s="191" t="s">
        <v>84</v>
      </c>
      <c r="F97" s="195">
        <v>0</v>
      </c>
      <c r="G97" s="69">
        <f t="shared" si="1"/>
        <v>50.08</v>
      </c>
      <c r="H97" s="153"/>
      <c r="I97" s="56"/>
      <c r="J97" s="37"/>
      <c r="K97" s="37"/>
      <c r="L97" s="37"/>
      <c r="M97" s="37"/>
    </row>
    <row r="98" spans="1:13">
      <c r="A98" s="178"/>
      <c r="B98" s="199" t="s">
        <v>84</v>
      </c>
      <c r="C98" s="188" t="s">
        <v>84</v>
      </c>
      <c r="D98" s="196">
        <v>0</v>
      </c>
      <c r="E98" s="178" t="s">
        <v>84</v>
      </c>
      <c r="F98" s="190">
        <v>0</v>
      </c>
      <c r="G98" s="69">
        <f t="shared" si="1"/>
        <v>50.08</v>
      </c>
      <c r="H98" s="153"/>
      <c r="I98" s="56"/>
      <c r="J98" s="37"/>
      <c r="K98" s="37"/>
      <c r="L98" s="37"/>
      <c r="M98" s="37"/>
    </row>
    <row r="99" spans="1:13">
      <c r="A99" s="191"/>
      <c r="B99" s="200" t="s">
        <v>84</v>
      </c>
      <c r="C99" s="193" t="s">
        <v>84</v>
      </c>
      <c r="D99" s="198">
        <v>0</v>
      </c>
      <c r="E99" s="191" t="s">
        <v>84</v>
      </c>
      <c r="F99" s="195">
        <v>0</v>
      </c>
      <c r="G99" s="69">
        <f t="shared" si="1"/>
        <v>50.08</v>
      </c>
      <c r="H99" s="153"/>
      <c r="I99" s="56"/>
      <c r="J99" s="37"/>
      <c r="K99" s="37"/>
      <c r="L99" s="37"/>
      <c r="M99" s="37"/>
    </row>
    <row r="100" spans="1:13">
      <c r="A100" s="178"/>
      <c r="B100" s="199" t="s">
        <v>84</v>
      </c>
      <c r="C100" s="188" t="s">
        <v>84</v>
      </c>
      <c r="D100" s="196">
        <v>0</v>
      </c>
      <c r="E100" s="178" t="s">
        <v>84</v>
      </c>
      <c r="F100" s="190">
        <v>0</v>
      </c>
      <c r="G100" s="69">
        <f t="shared" si="1"/>
        <v>50.08</v>
      </c>
      <c r="H100" s="153"/>
      <c r="I100" s="56"/>
      <c r="J100" s="37"/>
      <c r="K100" s="37"/>
      <c r="L100" s="37"/>
      <c r="M100" s="37"/>
    </row>
    <row r="101" spans="1:13">
      <c r="A101" s="191"/>
      <c r="B101" s="200" t="s">
        <v>84</v>
      </c>
      <c r="C101" s="193" t="s">
        <v>84</v>
      </c>
      <c r="D101" s="198">
        <v>0</v>
      </c>
      <c r="E101" s="191" t="s">
        <v>84</v>
      </c>
      <c r="F101" s="195">
        <v>0</v>
      </c>
      <c r="G101" s="69">
        <f t="shared" ref="G101:G140" si="2">IF(AND(ISBLANK(E101),ISBLANK(F101)),"",G100-D101+F101)</f>
        <v>50.08</v>
      </c>
      <c r="H101" s="153"/>
      <c r="I101" s="56"/>
      <c r="J101" s="37"/>
      <c r="K101" s="37"/>
      <c r="L101" s="37"/>
      <c r="M101" s="37"/>
    </row>
    <row r="102" spans="1:13">
      <c r="A102" s="178"/>
      <c r="B102" s="199" t="s">
        <v>84</v>
      </c>
      <c r="C102" s="188" t="s">
        <v>84</v>
      </c>
      <c r="D102" s="196">
        <v>0</v>
      </c>
      <c r="E102" s="178" t="s">
        <v>84</v>
      </c>
      <c r="F102" s="190">
        <v>0</v>
      </c>
      <c r="G102" s="69">
        <f t="shared" si="2"/>
        <v>50.08</v>
      </c>
      <c r="H102" s="153"/>
      <c r="I102" s="56"/>
      <c r="J102" s="37"/>
      <c r="K102" s="37"/>
      <c r="L102" s="37"/>
      <c r="M102" s="37"/>
    </row>
    <row r="103" spans="1:13">
      <c r="A103" s="191"/>
      <c r="B103" s="200" t="s">
        <v>84</v>
      </c>
      <c r="C103" s="193" t="s">
        <v>84</v>
      </c>
      <c r="D103" s="198">
        <v>0</v>
      </c>
      <c r="E103" s="191" t="s">
        <v>84</v>
      </c>
      <c r="F103" s="195">
        <v>0</v>
      </c>
      <c r="G103" s="69">
        <f t="shared" si="2"/>
        <v>50.08</v>
      </c>
      <c r="H103" s="153"/>
      <c r="I103" s="56"/>
      <c r="J103" s="37"/>
      <c r="K103" s="37"/>
      <c r="L103" s="37"/>
      <c r="M103" s="37"/>
    </row>
    <row r="104" spans="1:13">
      <c r="A104" s="178"/>
      <c r="B104" s="199" t="s">
        <v>84</v>
      </c>
      <c r="C104" s="188" t="s">
        <v>84</v>
      </c>
      <c r="D104" s="196">
        <v>0</v>
      </c>
      <c r="E104" s="178" t="s">
        <v>84</v>
      </c>
      <c r="F104" s="190">
        <v>0</v>
      </c>
      <c r="G104" s="69">
        <f t="shared" si="2"/>
        <v>50.08</v>
      </c>
      <c r="H104" s="153"/>
      <c r="I104" s="56"/>
      <c r="J104" s="37"/>
      <c r="K104" s="37"/>
      <c r="L104" s="37"/>
      <c r="M104" s="37"/>
    </row>
    <row r="105" spans="1:13">
      <c r="A105" s="191"/>
      <c r="B105" s="200" t="s">
        <v>84</v>
      </c>
      <c r="C105" s="193" t="s">
        <v>84</v>
      </c>
      <c r="D105" s="198">
        <v>0</v>
      </c>
      <c r="E105" s="191" t="s">
        <v>84</v>
      </c>
      <c r="F105" s="195">
        <v>0</v>
      </c>
      <c r="G105" s="69">
        <f t="shared" si="2"/>
        <v>50.08</v>
      </c>
      <c r="H105" s="153"/>
      <c r="I105" s="56"/>
      <c r="J105" s="37"/>
      <c r="K105" s="37"/>
      <c r="L105" s="37"/>
      <c r="M105" s="37"/>
    </row>
    <row r="106" spans="1:13">
      <c r="A106" s="178"/>
      <c r="B106" s="199" t="s">
        <v>84</v>
      </c>
      <c r="C106" s="188" t="s">
        <v>84</v>
      </c>
      <c r="D106" s="196">
        <v>0</v>
      </c>
      <c r="E106" s="178" t="s">
        <v>84</v>
      </c>
      <c r="F106" s="190">
        <v>0</v>
      </c>
      <c r="G106" s="69">
        <f t="shared" si="2"/>
        <v>50.08</v>
      </c>
      <c r="H106" s="153"/>
      <c r="I106" s="56"/>
      <c r="J106" s="37"/>
      <c r="K106" s="37"/>
      <c r="L106" s="37"/>
      <c r="M106" s="37"/>
    </row>
    <row r="107" spans="1:13">
      <c r="A107" s="191"/>
      <c r="B107" s="200" t="s">
        <v>84</v>
      </c>
      <c r="C107" s="193" t="s">
        <v>84</v>
      </c>
      <c r="D107" s="198">
        <v>0</v>
      </c>
      <c r="E107" s="191" t="s">
        <v>84</v>
      </c>
      <c r="F107" s="195">
        <v>0</v>
      </c>
      <c r="G107" s="69">
        <f t="shared" si="2"/>
        <v>50.08</v>
      </c>
      <c r="H107" s="153"/>
      <c r="I107" s="56"/>
      <c r="J107" s="37"/>
      <c r="K107" s="37"/>
      <c r="L107" s="37"/>
      <c r="M107" s="37"/>
    </row>
    <row r="108" spans="1:13">
      <c r="A108" s="178"/>
      <c r="B108" s="199" t="s">
        <v>84</v>
      </c>
      <c r="C108" s="188" t="s">
        <v>84</v>
      </c>
      <c r="D108" s="196">
        <v>0</v>
      </c>
      <c r="E108" s="178" t="s">
        <v>84</v>
      </c>
      <c r="F108" s="190">
        <v>0</v>
      </c>
      <c r="G108" s="69">
        <f t="shared" si="2"/>
        <v>50.08</v>
      </c>
      <c r="H108" s="153"/>
    </row>
    <row r="109" spans="1:13">
      <c r="A109" s="191"/>
      <c r="B109" s="200" t="s">
        <v>84</v>
      </c>
      <c r="C109" s="193" t="s">
        <v>84</v>
      </c>
      <c r="D109" s="198">
        <v>0</v>
      </c>
      <c r="E109" s="191" t="s">
        <v>84</v>
      </c>
      <c r="F109" s="195">
        <v>0</v>
      </c>
      <c r="G109" s="69">
        <f t="shared" si="2"/>
        <v>50.08</v>
      </c>
      <c r="H109" s="153"/>
    </row>
    <row r="110" spans="1:13">
      <c r="A110" s="178"/>
      <c r="B110" s="199" t="s">
        <v>84</v>
      </c>
      <c r="C110" s="188" t="s">
        <v>84</v>
      </c>
      <c r="D110" s="196">
        <v>0</v>
      </c>
      <c r="E110" s="178" t="s">
        <v>84</v>
      </c>
      <c r="F110" s="190">
        <v>0</v>
      </c>
      <c r="G110" s="69">
        <f t="shared" si="2"/>
        <v>50.08</v>
      </c>
      <c r="H110" s="153"/>
    </row>
    <row r="111" spans="1:13">
      <c r="A111" s="191"/>
      <c r="B111" s="200" t="s">
        <v>84</v>
      </c>
      <c r="C111" s="193" t="s">
        <v>84</v>
      </c>
      <c r="D111" s="202">
        <v>0</v>
      </c>
      <c r="E111" s="191" t="s">
        <v>84</v>
      </c>
      <c r="F111" s="203">
        <v>0</v>
      </c>
      <c r="G111" s="69">
        <f t="shared" si="2"/>
        <v>50.08</v>
      </c>
      <c r="H111" s="153"/>
    </row>
    <row r="112" spans="1:13">
      <c r="A112" s="204" t="s">
        <v>84</v>
      </c>
      <c r="B112" s="187" t="s">
        <v>84</v>
      </c>
      <c r="C112" s="188" t="s">
        <v>84</v>
      </c>
      <c r="D112" s="189">
        <v>0</v>
      </c>
      <c r="E112" s="178" t="s">
        <v>84</v>
      </c>
      <c r="F112" s="190">
        <v>0</v>
      </c>
      <c r="G112" s="69">
        <f t="shared" si="2"/>
        <v>50.08</v>
      </c>
      <c r="H112" s="153"/>
    </row>
    <row r="113" spans="1:8">
      <c r="A113" s="205" t="s">
        <v>84</v>
      </c>
      <c r="B113" s="206" t="s">
        <v>84</v>
      </c>
      <c r="C113" s="193" t="s">
        <v>84</v>
      </c>
      <c r="D113" s="207">
        <v>0</v>
      </c>
      <c r="E113" s="191" t="s">
        <v>84</v>
      </c>
      <c r="F113" s="195">
        <v>0</v>
      </c>
      <c r="G113" s="69">
        <f t="shared" si="2"/>
        <v>50.08</v>
      </c>
      <c r="H113" s="153"/>
    </row>
    <row r="114" spans="1:8">
      <c r="A114" s="178" t="s">
        <v>84</v>
      </c>
      <c r="B114" s="187" t="s">
        <v>84</v>
      </c>
      <c r="C114" s="188" t="s">
        <v>84</v>
      </c>
      <c r="D114" s="189">
        <v>0</v>
      </c>
      <c r="E114" s="178" t="s">
        <v>84</v>
      </c>
      <c r="F114" s="190">
        <v>0</v>
      </c>
      <c r="G114" s="69">
        <f t="shared" si="2"/>
        <v>50.08</v>
      </c>
      <c r="H114" s="153"/>
    </row>
    <row r="115" spans="1:8">
      <c r="A115" s="172"/>
      <c r="B115" s="206" t="s">
        <v>84</v>
      </c>
      <c r="C115" s="193" t="s">
        <v>84</v>
      </c>
      <c r="D115" s="207">
        <v>0</v>
      </c>
      <c r="E115" s="191" t="s">
        <v>84</v>
      </c>
      <c r="F115" s="195">
        <v>0</v>
      </c>
      <c r="G115" s="69">
        <f t="shared" si="2"/>
        <v>50.08</v>
      </c>
      <c r="H115" s="153"/>
    </row>
    <row r="116" spans="1:8">
      <c r="A116" s="178"/>
      <c r="B116" s="187" t="s">
        <v>84</v>
      </c>
      <c r="C116" s="188" t="s">
        <v>84</v>
      </c>
      <c r="D116" s="189">
        <v>0</v>
      </c>
      <c r="E116" s="178" t="s">
        <v>84</v>
      </c>
      <c r="F116" s="190">
        <v>0</v>
      </c>
      <c r="G116" s="69">
        <f t="shared" si="2"/>
        <v>50.08</v>
      </c>
      <c r="H116" s="153"/>
    </row>
    <row r="117" spans="1:8">
      <c r="A117" s="191"/>
      <c r="B117" s="192" t="s">
        <v>84</v>
      </c>
      <c r="C117" s="193" t="s">
        <v>84</v>
      </c>
      <c r="D117" s="194">
        <v>0</v>
      </c>
      <c r="E117" s="191" t="s">
        <v>84</v>
      </c>
      <c r="F117" s="195">
        <v>0</v>
      </c>
      <c r="G117" s="69">
        <f t="shared" si="2"/>
        <v>50.08</v>
      </c>
      <c r="H117" s="153"/>
    </row>
    <row r="118" spans="1:8">
      <c r="A118" s="178"/>
      <c r="B118" s="187" t="s">
        <v>84</v>
      </c>
      <c r="C118" s="188" t="s">
        <v>84</v>
      </c>
      <c r="D118" s="196">
        <v>0</v>
      </c>
      <c r="E118" s="178" t="s">
        <v>84</v>
      </c>
      <c r="F118" s="197">
        <v>0</v>
      </c>
      <c r="G118" s="69">
        <f t="shared" si="2"/>
        <v>50.08</v>
      </c>
      <c r="H118" s="153"/>
    </row>
    <row r="119" spans="1:8">
      <c r="A119" s="191"/>
      <c r="B119" s="192" t="s">
        <v>84</v>
      </c>
      <c r="C119" s="193" t="s">
        <v>84</v>
      </c>
      <c r="D119" s="198">
        <v>0</v>
      </c>
      <c r="E119" s="191" t="s">
        <v>84</v>
      </c>
      <c r="F119" s="195">
        <v>0</v>
      </c>
      <c r="G119" s="69">
        <f t="shared" si="2"/>
        <v>50.08</v>
      </c>
      <c r="H119" s="153"/>
    </row>
    <row r="120" spans="1:8">
      <c r="A120" s="178"/>
      <c r="B120" s="187" t="s">
        <v>84</v>
      </c>
      <c r="C120" s="188" t="s">
        <v>84</v>
      </c>
      <c r="D120" s="196">
        <v>0</v>
      </c>
      <c r="E120" s="178" t="s">
        <v>84</v>
      </c>
      <c r="F120" s="190">
        <v>0</v>
      </c>
      <c r="G120" s="69">
        <f t="shared" si="2"/>
        <v>50.08</v>
      </c>
      <c r="H120" s="153"/>
    </row>
    <row r="121" spans="1:8">
      <c r="A121" s="191"/>
      <c r="B121" s="192" t="s">
        <v>84</v>
      </c>
      <c r="C121" s="193" t="s">
        <v>84</v>
      </c>
      <c r="D121" s="198">
        <v>0</v>
      </c>
      <c r="E121" s="191" t="s">
        <v>84</v>
      </c>
      <c r="F121" s="195">
        <v>0</v>
      </c>
      <c r="G121" s="69">
        <f t="shared" si="2"/>
        <v>50.08</v>
      </c>
      <c r="H121" s="153"/>
    </row>
    <row r="122" spans="1:8">
      <c r="A122" s="178"/>
      <c r="B122" s="199" t="s">
        <v>84</v>
      </c>
      <c r="C122" s="188" t="s">
        <v>84</v>
      </c>
      <c r="D122" s="196">
        <v>0</v>
      </c>
      <c r="E122" s="178" t="s">
        <v>84</v>
      </c>
      <c r="F122" s="190">
        <v>0</v>
      </c>
      <c r="G122" s="69">
        <f t="shared" si="2"/>
        <v>50.08</v>
      </c>
      <c r="H122" s="153"/>
    </row>
    <row r="123" spans="1:8">
      <c r="A123" s="191"/>
      <c r="B123" s="200" t="s">
        <v>84</v>
      </c>
      <c r="C123" s="193" t="s">
        <v>84</v>
      </c>
      <c r="D123" s="198">
        <v>0</v>
      </c>
      <c r="E123" s="191" t="s">
        <v>84</v>
      </c>
      <c r="F123" s="195">
        <v>0</v>
      </c>
      <c r="G123" s="69">
        <f t="shared" si="2"/>
        <v>50.08</v>
      </c>
      <c r="H123" s="153"/>
    </row>
    <row r="124" spans="1:8">
      <c r="A124" s="178"/>
      <c r="B124" s="199" t="s">
        <v>84</v>
      </c>
      <c r="C124" s="188" t="s">
        <v>84</v>
      </c>
      <c r="D124" s="196">
        <v>0</v>
      </c>
      <c r="E124" s="178" t="s">
        <v>84</v>
      </c>
      <c r="F124" s="190">
        <v>0</v>
      </c>
      <c r="G124" s="69">
        <f t="shared" si="2"/>
        <v>50.08</v>
      </c>
      <c r="H124" s="153"/>
    </row>
    <row r="125" spans="1:8">
      <c r="A125" s="191" t="s">
        <v>84</v>
      </c>
      <c r="B125" s="200" t="s">
        <v>84</v>
      </c>
      <c r="C125" s="193" t="s">
        <v>84</v>
      </c>
      <c r="D125" s="198">
        <v>0</v>
      </c>
      <c r="E125" s="191" t="s">
        <v>84</v>
      </c>
      <c r="F125" s="195">
        <v>0</v>
      </c>
      <c r="G125" s="69">
        <f t="shared" si="2"/>
        <v>50.08</v>
      </c>
      <c r="H125" s="153"/>
    </row>
    <row r="126" spans="1:8">
      <c r="A126" s="178" t="s">
        <v>84</v>
      </c>
      <c r="B126" s="199" t="s">
        <v>84</v>
      </c>
      <c r="C126" s="188" t="s">
        <v>84</v>
      </c>
      <c r="D126" s="196">
        <v>0</v>
      </c>
      <c r="E126" s="178" t="s">
        <v>84</v>
      </c>
      <c r="F126" s="190">
        <v>0</v>
      </c>
      <c r="G126" s="69">
        <f t="shared" si="2"/>
        <v>50.08</v>
      </c>
      <c r="H126" s="153"/>
    </row>
    <row r="127" spans="1:8">
      <c r="A127" s="191"/>
      <c r="B127" s="200" t="s">
        <v>84</v>
      </c>
      <c r="C127" s="193" t="s">
        <v>84</v>
      </c>
      <c r="D127" s="198">
        <v>0</v>
      </c>
      <c r="E127" s="191" t="s">
        <v>84</v>
      </c>
      <c r="F127" s="195">
        <v>0</v>
      </c>
      <c r="G127" s="69">
        <f t="shared" si="2"/>
        <v>50.08</v>
      </c>
      <c r="H127" s="153"/>
    </row>
    <row r="128" spans="1:8">
      <c r="A128" s="178"/>
      <c r="B128" s="199" t="s">
        <v>84</v>
      </c>
      <c r="C128" s="188" t="s">
        <v>84</v>
      </c>
      <c r="D128" s="196">
        <v>0</v>
      </c>
      <c r="E128" s="178" t="s">
        <v>84</v>
      </c>
      <c r="F128" s="190">
        <v>0</v>
      </c>
      <c r="G128" s="69">
        <f t="shared" si="2"/>
        <v>50.08</v>
      </c>
      <c r="H128" s="153"/>
    </row>
    <row r="129" spans="1:20">
      <c r="A129" s="191"/>
      <c r="B129" s="200" t="s">
        <v>84</v>
      </c>
      <c r="C129" s="193" t="s">
        <v>84</v>
      </c>
      <c r="D129" s="198">
        <v>0</v>
      </c>
      <c r="E129" s="191" t="s">
        <v>84</v>
      </c>
      <c r="F129" s="195">
        <v>0</v>
      </c>
      <c r="G129" s="69">
        <f t="shared" si="2"/>
        <v>50.08</v>
      </c>
      <c r="H129" s="153"/>
    </row>
    <row r="130" spans="1:20">
      <c r="A130" s="178"/>
      <c r="B130" s="199" t="s">
        <v>84</v>
      </c>
      <c r="C130" s="188" t="s">
        <v>84</v>
      </c>
      <c r="D130" s="196">
        <v>0</v>
      </c>
      <c r="E130" s="178" t="s">
        <v>84</v>
      </c>
      <c r="F130" s="190">
        <v>0</v>
      </c>
      <c r="G130" s="69">
        <f t="shared" si="2"/>
        <v>50.08</v>
      </c>
      <c r="H130" s="153"/>
    </row>
    <row r="131" spans="1:20">
      <c r="A131" s="191"/>
      <c r="B131" s="200" t="s">
        <v>84</v>
      </c>
      <c r="C131" s="193" t="s">
        <v>84</v>
      </c>
      <c r="D131" s="198">
        <v>0</v>
      </c>
      <c r="E131" s="191" t="s">
        <v>84</v>
      </c>
      <c r="F131" s="195">
        <v>0</v>
      </c>
      <c r="G131" s="69">
        <f t="shared" si="2"/>
        <v>50.08</v>
      </c>
      <c r="H131" s="153"/>
    </row>
    <row r="132" spans="1:20">
      <c r="A132" s="178"/>
      <c r="B132" s="199" t="s">
        <v>84</v>
      </c>
      <c r="C132" s="188" t="s">
        <v>84</v>
      </c>
      <c r="D132" s="196">
        <v>0</v>
      </c>
      <c r="E132" s="178" t="s">
        <v>84</v>
      </c>
      <c r="F132" s="190">
        <v>0</v>
      </c>
      <c r="G132" s="69">
        <f t="shared" si="2"/>
        <v>50.08</v>
      </c>
      <c r="H132" s="153"/>
    </row>
    <row r="133" spans="1:20">
      <c r="A133" s="191"/>
      <c r="B133" s="200" t="s">
        <v>84</v>
      </c>
      <c r="C133" s="193" t="s">
        <v>84</v>
      </c>
      <c r="D133" s="198">
        <v>0</v>
      </c>
      <c r="E133" s="191" t="s">
        <v>84</v>
      </c>
      <c r="F133" s="195">
        <v>0</v>
      </c>
      <c r="G133" s="69">
        <f t="shared" si="2"/>
        <v>50.08</v>
      </c>
      <c r="H133" s="153"/>
    </row>
    <row r="134" spans="1:20">
      <c r="A134" s="178" t="s">
        <v>84</v>
      </c>
      <c r="B134" s="199" t="s">
        <v>84</v>
      </c>
      <c r="C134" s="188" t="s">
        <v>84</v>
      </c>
      <c r="D134" s="196">
        <v>0</v>
      </c>
      <c r="E134" s="178" t="s">
        <v>84</v>
      </c>
      <c r="F134" s="190">
        <v>0</v>
      </c>
      <c r="G134" s="69">
        <f t="shared" si="2"/>
        <v>50.08</v>
      </c>
      <c r="H134" s="153"/>
    </row>
    <row r="135" spans="1:20">
      <c r="A135" s="191"/>
      <c r="B135" s="200" t="s">
        <v>84</v>
      </c>
      <c r="C135" s="193" t="s">
        <v>84</v>
      </c>
      <c r="D135" s="198">
        <v>0</v>
      </c>
      <c r="E135" s="191" t="s">
        <v>84</v>
      </c>
      <c r="F135" s="195">
        <v>0</v>
      </c>
      <c r="G135" s="69">
        <f t="shared" si="2"/>
        <v>50.08</v>
      </c>
      <c r="H135" s="153"/>
    </row>
    <row r="136" spans="1:20">
      <c r="A136" s="178"/>
      <c r="B136" s="199" t="s">
        <v>84</v>
      </c>
      <c r="C136" s="188" t="s">
        <v>84</v>
      </c>
      <c r="D136" s="196">
        <v>0</v>
      </c>
      <c r="E136" s="178" t="s">
        <v>84</v>
      </c>
      <c r="F136" s="190">
        <v>0</v>
      </c>
      <c r="G136" s="69">
        <f t="shared" si="2"/>
        <v>50.08</v>
      </c>
      <c r="H136" s="153"/>
    </row>
    <row r="137" spans="1:20">
      <c r="A137" s="191"/>
      <c r="B137" s="200" t="s">
        <v>84</v>
      </c>
      <c r="C137" s="193" t="s">
        <v>84</v>
      </c>
      <c r="D137" s="198">
        <v>0</v>
      </c>
      <c r="E137" s="191" t="s">
        <v>84</v>
      </c>
      <c r="F137" s="195">
        <v>0</v>
      </c>
      <c r="G137" s="69">
        <f t="shared" si="2"/>
        <v>50.08</v>
      </c>
      <c r="H137" s="153"/>
    </row>
    <row r="138" spans="1:20">
      <c r="A138" s="178"/>
      <c r="B138" s="199" t="s">
        <v>84</v>
      </c>
      <c r="C138" s="188" t="s">
        <v>84</v>
      </c>
      <c r="D138" s="196">
        <v>0</v>
      </c>
      <c r="E138" s="178" t="s">
        <v>84</v>
      </c>
      <c r="F138" s="190">
        <v>0</v>
      </c>
      <c r="G138" s="69">
        <f t="shared" si="2"/>
        <v>50.08</v>
      </c>
      <c r="H138" s="153"/>
    </row>
    <row r="139" spans="1:20">
      <c r="A139" s="191"/>
      <c r="B139" s="200" t="s">
        <v>84</v>
      </c>
      <c r="C139" s="193" t="s">
        <v>84</v>
      </c>
      <c r="D139" s="198">
        <v>0</v>
      </c>
      <c r="E139" s="191" t="s">
        <v>84</v>
      </c>
      <c r="F139" s="195">
        <v>0</v>
      </c>
      <c r="G139" s="69">
        <f t="shared" si="2"/>
        <v>50.08</v>
      </c>
      <c r="H139" s="153"/>
    </row>
    <row r="140" spans="1:20">
      <c r="A140" s="178"/>
      <c r="B140" s="199" t="s">
        <v>84</v>
      </c>
      <c r="C140" s="188" t="s">
        <v>84</v>
      </c>
      <c r="D140" s="208">
        <v>0</v>
      </c>
      <c r="E140" s="178" t="s">
        <v>84</v>
      </c>
      <c r="F140" s="209">
        <v>0</v>
      </c>
      <c r="G140" s="69">
        <f t="shared" si="2"/>
        <v>50.08</v>
      </c>
      <c r="H140" s="153"/>
    </row>
    <row r="141" spans="1:20" s="2" customFormat="1">
      <c r="A141" s="6"/>
      <c r="B141" s="148"/>
      <c r="C141" s="149"/>
      <c r="D141" s="150">
        <f>SUM(D4:D140)</f>
        <v>0</v>
      </c>
      <c r="E141" s="6"/>
      <c r="F141" s="150">
        <f>SUM(F4:F140)</f>
        <v>50.08</v>
      </c>
      <c r="G141" s="152" t="s">
        <v>84</v>
      </c>
      <c r="H141" s="15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>
      <c r="A142" s="92"/>
      <c r="B142" s="93"/>
      <c r="C142" s="94"/>
      <c r="D142" s="95"/>
      <c r="E142" s="92"/>
      <c r="F142" s="96"/>
      <c r="G142" s="97"/>
      <c r="H142" s="116"/>
    </row>
    <row r="143" spans="1:20">
      <c r="A143" s="92"/>
      <c r="B143" s="93"/>
      <c r="C143" s="94"/>
      <c r="D143" s="95"/>
      <c r="E143" s="92"/>
      <c r="F143" s="96"/>
      <c r="G143" s="97"/>
    </row>
    <row r="144" spans="1:20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7">
    <tabColor rgb="FFC00000"/>
  </sheetPr>
  <dimension ref="A1:T312"/>
  <sheetViews>
    <sheetView workbookViewId="0">
      <pane xSplit="8" ySplit="8" topLeftCell="I9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463" t="s">
        <v>103</v>
      </c>
      <c r="B1" s="464"/>
      <c r="C1" s="464"/>
      <c r="D1" s="464"/>
      <c r="E1" s="464"/>
      <c r="F1" s="464"/>
      <c r="G1" s="464"/>
      <c r="H1" s="465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83</v>
      </c>
      <c r="F2" s="131" t="s">
        <v>3</v>
      </c>
      <c r="G2" s="132" t="s">
        <v>4</v>
      </c>
      <c r="H2" s="133" t="s">
        <v>7</v>
      </c>
      <c r="I2" s="5" t="s">
        <v>84</v>
      </c>
      <c r="J2" s="6" t="s">
        <v>84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84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168"/>
      <c r="B4" s="169" t="s">
        <v>84</v>
      </c>
      <c r="C4" s="170" t="s">
        <v>6</v>
      </c>
      <c r="D4" s="171">
        <v>0</v>
      </c>
      <c r="E4" s="172" t="s">
        <v>84</v>
      </c>
      <c r="F4" s="173">
        <v>0</v>
      </c>
      <c r="G4" s="154">
        <f>IF(AND(ISBLANK(D4),ISBLANK(F4)),"",G3-D4+F4)</f>
        <v>0</v>
      </c>
      <c r="H4" s="134">
        <f>SUM(D9:D35)</f>
        <v>700</v>
      </c>
      <c r="I4" s="19"/>
      <c r="J4" s="19"/>
      <c r="K4" s="19"/>
      <c r="L4" s="30"/>
      <c r="M4" s="31"/>
    </row>
    <row r="5" spans="1:19" s="32" customFormat="1" ht="18" customHeight="1">
      <c r="A5" s="174"/>
      <c r="B5" s="175"/>
      <c r="C5" s="176" t="s">
        <v>25</v>
      </c>
      <c r="D5" s="210">
        <v>0</v>
      </c>
      <c r="E5" s="178"/>
      <c r="F5" s="179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84</v>
      </c>
      <c r="C6" s="35" t="s">
        <v>22</v>
      </c>
      <c r="D6" s="246">
        <f>SUMIF(ÉPARGNE!$E:$E,"S",ÉPARGNE!F:F)</f>
        <v>0</v>
      </c>
      <c r="E6" s="33" t="s">
        <v>82</v>
      </c>
      <c r="F6" s="246">
        <f>SUMIF(ÉPARGNE!$E:$E,"S",ÉPARGNE!D:D)</f>
        <v>0</v>
      </c>
      <c r="G6" s="29">
        <f>IF(AND(ISBLANK(D6),ISBLANK(F6)),"",G4-D6+F6)</f>
        <v>0</v>
      </c>
      <c r="H6" s="55">
        <f>1486-H4</f>
        <v>786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247">
        <f>SUMIF(CELI!$E:$E,"S",CELI!F:F)</f>
        <v>0</v>
      </c>
      <c r="E7" s="38" t="s">
        <v>82</v>
      </c>
      <c r="F7" s="247">
        <f>SUMIF(CELI!$E:$E,"S",CELI!D:D)</f>
        <v>0</v>
      </c>
      <c r="G7" s="29">
        <f t="shared" ref="G7:G35" si="0">IF(AND(ISBLANK(D7),ISBLANK(F7)),"",G6-D7+F7)</f>
        <v>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46">
        <f>SUMIF(CHÈQUE!$H:$H,"S",CHÈQUE!I:I)</f>
        <v>260</v>
      </c>
      <c r="E8" s="45" t="s">
        <v>49</v>
      </c>
      <c r="F8" s="46">
        <f>SUMIF(CHÈQUE!$H:$H,"S",CHÈQUE!G:EK)</f>
        <v>100</v>
      </c>
      <c r="G8" s="29">
        <f t="shared" si="0"/>
        <v>-160</v>
      </c>
      <c r="H8" s="58">
        <f>SUMPRODUCT((($E4:$E139="X")+($E4:$E139="C")+($E4:$E139="S")+($E4:$E139="CE")+($E4:$E139="E"))*(($F4:$F139)-($D4:$D139)))</f>
        <v>-860</v>
      </c>
      <c r="I8" s="18"/>
      <c r="J8" s="19"/>
      <c r="K8" s="37"/>
      <c r="L8" s="37"/>
      <c r="M8" s="30"/>
    </row>
    <row r="9" spans="1:19" s="32" customFormat="1">
      <c r="A9" s="47"/>
      <c r="B9" s="48" t="s">
        <v>84</v>
      </c>
      <c r="C9" s="49" t="s">
        <v>84</v>
      </c>
      <c r="D9" s="50">
        <v>0</v>
      </c>
      <c r="E9" s="47" t="s">
        <v>84</v>
      </c>
      <c r="F9" s="51">
        <v>0</v>
      </c>
      <c r="G9" s="29">
        <f t="shared" si="0"/>
        <v>-160</v>
      </c>
      <c r="H9" s="6" t="s">
        <v>84</v>
      </c>
      <c r="I9" s="18"/>
      <c r="J9" s="19"/>
      <c r="K9" s="37"/>
      <c r="L9" s="37"/>
      <c r="M9" s="30"/>
    </row>
    <row r="10" spans="1:19" s="32" customFormat="1">
      <c r="A10" s="180"/>
      <c r="B10" s="185" t="s">
        <v>84</v>
      </c>
      <c r="C10" s="181" t="s">
        <v>84</v>
      </c>
      <c r="D10" s="182">
        <v>0</v>
      </c>
      <c r="E10" s="180" t="s">
        <v>84</v>
      </c>
      <c r="F10" s="183">
        <v>0</v>
      </c>
      <c r="G10" s="29">
        <f t="shared" si="0"/>
        <v>-160</v>
      </c>
      <c r="H10" s="153" t="s">
        <v>84</v>
      </c>
      <c r="I10" s="18"/>
      <c r="J10" s="19"/>
      <c r="K10" s="37"/>
      <c r="L10" s="37"/>
      <c r="M10" s="30"/>
    </row>
    <row r="11" spans="1:19" s="32" customFormat="1">
      <c r="A11" s="180"/>
      <c r="B11" s="185" t="s">
        <v>84</v>
      </c>
      <c r="C11" s="181" t="s">
        <v>84</v>
      </c>
      <c r="D11" s="182">
        <v>0</v>
      </c>
      <c r="E11" s="180" t="s">
        <v>84</v>
      </c>
      <c r="F11" s="183">
        <v>0</v>
      </c>
      <c r="G11" s="29">
        <f t="shared" si="0"/>
        <v>-160</v>
      </c>
      <c r="H11" s="153"/>
      <c r="I11" s="18"/>
      <c r="J11" s="19"/>
      <c r="K11" s="37"/>
      <c r="L11" s="37"/>
      <c r="M11" s="30"/>
    </row>
    <row r="12" spans="1:19" s="32" customFormat="1">
      <c r="A12" s="180"/>
      <c r="B12" s="185" t="s">
        <v>84</v>
      </c>
      <c r="C12" s="181" t="s">
        <v>84</v>
      </c>
      <c r="D12" s="182">
        <v>0</v>
      </c>
      <c r="E12" s="180" t="s">
        <v>84</v>
      </c>
      <c r="F12" s="183">
        <v>0</v>
      </c>
      <c r="G12" s="29">
        <f t="shared" si="0"/>
        <v>-160</v>
      </c>
      <c r="H12" s="153" t="s">
        <v>84</v>
      </c>
      <c r="I12" s="18"/>
      <c r="J12" s="19"/>
      <c r="K12" s="37"/>
      <c r="L12" s="37"/>
      <c r="M12" s="30"/>
    </row>
    <row r="13" spans="1:19" s="32" customFormat="1">
      <c r="A13" s="180"/>
      <c r="B13" s="185" t="s">
        <v>84</v>
      </c>
      <c r="C13" s="181" t="s">
        <v>84</v>
      </c>
      <c r="D13" s="182">
        <v>0</v>
      </c>
      <c r="E13" s="180" t="s">
        <v>84</v>
      </c>
      <c r="F13" s="183">
        <v>0</v>
      </c>
      <c r="G13" s="29">
        <f t="shared" si="0"/>
        <v>-160</v>
      </c>
      <c r="H13" s="163" t="s">
        <v>84</v>
      </c>
      <c r="I13" s="18"/>
      <c r="J13" s="19"/>
      <c r="K13" s="37"/>
      <c r="L13" s="37"/>
      <c r="M13" s="30"/>
    </row>
    <row r="14" spans="1:19" s="32" customFormat="1">
      <c r="A14" s="180"/>
      <c r="B14" s="185" t="s">
        <v>84</v>
      </c>
      <c r="C14" s="181" t="s">
        <v>84</v>
      </c>
      <c r="D14" s="182">
        <v>0</v>
      </c>
      <c r="E14" s="180" t="s">
        <v>84</v>
      </c>
      <c r="F14" s="183">
        <v>0</v>
      </c>
      <c r="G14" s="29">
        <f t="shared" si="0"/>
        <v>-160</v>
      </c>
      <c r="H14" s="163" t="s">
        <v>84</v>
      </c>
      <c r="I14" s="18"/>
      <c r="J14" s="19"/>
      <c r="K14" s="37"/>
      <c r="L14" s="37"/>
      <c r="M14" s="30"/>
    </row>
    <row r="15" spans="1:19" s="32" customFormat="1">
      <c r="A15" s="180"/>
      <c r="B15" s="185" t="s">
        <v>84</v>
      </c>
      <c r="C15" s="181" t="s">
        <v>84</v>
      </c>
      <c r="D15" s="182">
        <v>0</v>
      </c>
      <c r="E15" s="180" t="s">
        <v>85</v>
      </c>
      <c r="F15" s="183">
        <v>0</v>
      </c>
      <c r="G15" s="29">
        <f t="shared" si="0"/>
        <v>-160</v>
      </c>
      <c r="H15" s="164" t="s">
        <v>84</v>
      </c>
      <c r="I15" s="18"/>
      <c r="J15" s="19"/>
      <c r="K15" s="37"/>
      <c r="L15" s="37"/>
      <c r="M15" s="30"/>
    </row>
    <row r="16" spans="1:19" s="32" customFormat="1">
      <c r="A16" s="180"/>
      <c r="B16" s="185" t="s">
        <v>84</v>
      </c>
      <c r="C16" s="181" t="s">
        <v>84</v>
      </c>
      <c r="D16" s="182">
        <v>0</v>
      </c>
      <c r="E16" s="180" t="s">
        <v>84</v>
      </c>
      <c r="F16" s="183">
        <v>0</v>
      </c>
      <c r="G16" s="29">
        <f t="shared" si="0"/>
        <v>-160</v>
      </c>
      <c r="H16" s="163" t="s">
        <v>84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84</v>
      </c>
      <c r="C17" s="181" t="s">
        <v>84</v>
      </c>
      <c r="D17" s="182">
        <v>0</v>
      </c>
      <c r="E17" s="180" t="s">
        <v>85</v>
      </c>
      <c r="F17" s="183">
        <v>0</v>
      </c>
      <c r="G17" s="29">
        <f t="shared" si="0"/>
        <v>-160</v>
      </c>
      <c r="H17" s="164" t="s">
        <v>84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84</v>
      </c>
      <c r="C18" s="181" t="s">
        <v>84</v>
      </c>
      <c r="D18" s="186">
        <v>0</v>
      </c>
      <c r="E18" s="180" t="s">
        <v>84</v>
      </c>
      <c r="F18" s="183">
        <v>0</v>
      </c>
      <c r="G18" s="29">
        <f t="shared" si="0"/>
        <v>-160</v>
      </c>
      <c r="H18" s="164"/>
      <c r="I18" s="18"/>
      <c r="J18" s="19"/>
      <c r="K18" s="37"/>
      <c r="L18" s="37"/>
      <c r="M18" s="30"/>
    </row>
    <row r="19" spans="1:13" s="32" customFormat="1">
      <c r="A19" s="180"/>
      <c r="B19" s="185" t="s">
        <v>84</v>
      </c>
      <c r="C19" s="181" t="s">
        <v>84</v>
      </c>
      <c r="D19" s="182">
        <v>0</v>
      </c>
      <c r="E19" s="180" t="s">
        <v>84</v>
      </c>
      <c r="F19" s="183">
        <v>0</v>
      </c>
      <c r="G19" s="29">
        <f t="shared" si="0"/>
        <v>-160</v>
      </c>
      <c r="H19" s="163" t="s">
        <v>84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84</v>
      </c>
      <c r="C20" s="181" t="s">
        <v>84</v>
      </c>
      <c r="D20" s="182">
        <v>0</v>
      </c>
      <c r="E20" s="180" t="s">
        <v>84</v>
      </c>
      <c r="F20" s="183">
        <v>0</v>
      </c>
      <c r="G20" s="29">
        <f t="shared" si="0"/>
        <v>-160</v>
      </c>
      <c r="H20" s="163"/>
      <c r="I20" s="18"/>
      <c r="J20" s="19"/>
      <c r="K20" s="37"/>
      <c r="L20" s="37"/>
      <c r="M20" s="30"/>
    </row>
    <row r="21" spans="1:13" s="32" customFormat="1">
      <c r="A21" s="180"/>
      <c r="B21" s="185" t="s">
        <v>84</v>
      </c>
      <c r="C21" s="181" t="s">
        <v>84</v>
      </c>
      <c r="D21" s="186">
        <v>0</v>
      </c>
      <c r="E21" s="180" t="s">
        <v>84</v>
      </c>
      <c r="F21" s="183">
        <v>0</v>
      </c>
      <c r="G21" s="29">
        <f t="shared" si="0"/>
        <v>-160</v>
      </c>
      <c r="H21" s="163"/>
      <c r="I21" s="18"/>
      <c r="J21" s="19"/>
      <c r="K21" s="37"/>
      <c r="L21" s="37"/>
      <c r="M21" s="30"/>
    </row>
    <row r="22" spans="1:13" s="32" customFormat="1">
      <c r="A22" s="180"/>
      <c r="B22" s="185" t="s">
        <v>84</v>
      </c>
      <c r="C22" s="181" t="s">
        <v>84</v>
      </c>
      <c r="D22" s="186">
        <v>0</v>
      </c>
      <c r="E22" s="180" t="s">
        <v>84</v>
      </c>
      <c r="F22" s="183">
        <v>0</v>
      </c>
      <c r="G22" s="29">
        <f t="shared" si="0"/>
        <v>-160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84</v>
      </c>
      <c r="C23" s="181" t="s">
        <v>84</v>
      </c>
      <c r="D23" s="186">
        <v>0</v>
      </c>
      <c r="E23" s="180" t="s">
        <v>84</v>
      </c>
      <c r="F23" s="183">
        <v>0</v>
      </c>
      <c r="G23" s="29">
        <f t="shared" si="0"/>
        <v>-160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84</v>
      </c>
      <c r="C24" s="181" t="s">
        <v>84</v>
      </c>
      <c r="D24" s="186">
        <v>0</v>
      </c>
      <c r="E24" s="180" t="s">
        <v>84</v>
      </c>
      <c r="F24" s="183">
        <v>0</v>
      </c>
      <c r="G24" s="29">
        <f t="shared" si="0"/>
        <v>-160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84</v>
      </c>
      <c r="C25" s="181" t="s">
        <v>84</v>
      </c>
      <c r="D25" s="186">
        <v>0</v>
      </c>
      <c r="E25" s="180" t="s">
        <v>84</v>
      </c>
      <c r="F25" s="183">
        <v>0</v>
      </c>
      <c r="G25" s="29">
        <f t="shared" si="0"/>
        <v>-160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84</v>
      </c>
      <c r="C26" s="181" t="s">
        <v>84</v>
      </c>
      <c r="D26" s="186">
        <v>0</v>
      </c>
      <c r="E26" s="180" t="s">
        <v>84</v>
      </c>
      <c r="F26" s="183">
        <v>0</v>
      </c>
      <c r="G26" s="29">
        <f t="shared" si="0"/>
        <v>-160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84</v>
      </c>
      <c r="C27" s="181" t="s">
        <v>84</v>
      </c>
      <c r="D27" s="186">
        <v>0</v>
      </c>
      <c r="E27" s="180" t="s">
        <v>84</v>
      </c>
      <c r="F27" s="183">
        <v>0</v>
      </c>
      <c r="G27" s="29">
        <f t="shared" si="0"/>
        <v>-160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84</v>
      </c>
      <c r="C28" s="181" t="s">
        <v>84</v>
      </c>
      <c r="D28" s="186">
        <v>0</v>
      </c>
      <c r="E28" s="180" t="s">
        <v>84</v>
      </c>
      <c r="F28" s="183">
        <v>0</v>
      </c>
      <c r="G28" s="29">
        <f t="shared" si="0"/>
        <v>-160</v>
      </c>
      <c r="H28" s="153"/>
      <c r="I28" s="18"/>
      <c r="J28" s="19"/>
      <c r="K28" s="37"/>
      <c r="L28" s="37"/>
      <c r="M28" s="30"/>
    </row>
    <row r="29" spans="1:13" s="32" customFormat="1">
      <c r="A29" s="180"/>
      <c r="B29" s="185" t="s">
        <v>84</v>
      </c>
      <c r="C29" s="181" t="s">
        <v>84</v>
      </c>
      <c r="D29" s="186">
        <v>0</v>
      </c>
      <c r="E29" s="180" t="s">
        <v>84</v>
      </c>
      <c r="F29" s="183">
        <v>0</v>
      </c>
      <c r="G29" s="29">
        <f t="shared" si="0"/>
        <v>-160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84</v>
      </c>
      <c r="C30" s="181" t="s">
        <v>84</v>
      </c>
      <c r="D30" s="186">
        <v>0</v>
      </c>
      <c r="E30" s="180" t="s">
        <v>84</v>
      </c>
      <c r="F30" s="183">
        <v>0</v>
      </c>
      <c r="G30" s="29">
        <f t="shared" si="0"/>
        <v>-160</v>
      </c>
      <c r="H30" s="163"/>
      <c r="I30" s="18"/>
      <c r="J30" s="18" t="s">
        <v>84</v>
      </c>
      <c r="K30" s="6" t="s">
        <v>84</v>
      </c>
      <c r="L30" s="18" t="s">
        <v>84</v>
      </c>
      <c r="M30" s="30"/>
    </row>
    <row r="31" spans="1:13" s="32" customFormat="1">
      <c r="A31" s="180"/>
      <c r="B31" s="185" t="s">
        <v>84</v>
      </c>
      <c r="C31" s="181" t="s">
        <v>84</v>
      </c>
      <c r="D31" s="186">
        <v>0</v>
      </c>
      <c r="E31" s="180" t="s">
        <v>84</v>
      </c>
      <c r="F31" s="183">
        <v>0</v>
      </c>
      <c r="G31" s="29">
        <f t="shared" si="0"/>
        <v>-160</v>
      </c>
      <c r="H31" s="163"/>
      <c r="I31" s="18"/>
      <c r="J31" s="18"/>
      <c r="K31" s="18"/>
      <c r="L31" s="18"/>
      <c r="M31" s="30"/>
    </row>
    <row r="32" spans="1:13" s="32" customFormat="1">
      <c r="A32" s="180"/>
      <c r="B32" s="185" t="s">
        <v>84</v>
      </c>
      <c r="C32" s="181" t="s">
        <v>84</v>
      </c>
      <c r="D32" s="186">
        <v>0</v>
      </c>
      <c r="E32" s="180" t="s">
        <v>84</v>
      </c>
      <c r="F32" s="183">
        <v>0</v>
      </c>
      <c r="G32" s="29">
        <f t="shared" si="0"/>
        <v>-160</v>
      </c>
      <c r="H32" s="163"/>
      <c r="I32" s="18"/>
      <c r="J32" s="56"/>
      <c r="K32" s="18"/>
      <c r="L32" s="18"/>
      <c r="M32" s="30"/>
    </row>
    <row r="33" spans="1:14" s="32" customFormat="1">
      <c r="A33" s="180"/>
      <c r="B33" s="185" t="s">
        <v>84</v>
      </c>
      <c r="C33" s="181" t="s">
        <v>84</v>
      </c>
      <c r="D33" s="186">
        <v>0</v>
      </c>
      <c r="E33" s="180" t="s">
        <v>84</v>
      </c>
      <c r="F33" s="183">
        <v>0</v>
      </c>
      <c r="G33" s="29">
        <f t="shared" si="0"/>
        <v>-160</v>
      </c>
      <c r="H33" s="153"/>
      <c r="I33" s="56"/>
      <c r="J33" s="56" t="s">
        <v>84</v>
      </c>
      <c r="K33" s="56" t="s">
        <v>84</v>
      </c>
      <c r="L33" s="37"/>
      <c r="M33" s="30"/>
    </row>
    <row r="34" spans="1:14" s="32" customFormat="1">
      <c r="A34" s="180"/>
      <c r="B34" s="185" t="s">
        <v>84</v>
      </c>
      <c r="C34" s="181" t="s">
        <v>84</v>
      </c>
      <c r="D34" s="186">
        <v>0</v>
      </c>
      <c r="E34" s="180" t="s">
        <v>84</v>
      </c>
      <c r="F34" s="183">
        <v>0</v>
      </c>
      <c r="G34" s="29">
        <f t="shared" si="0"/>
        <v>-160</v>
      </c>
      <c r="H34" s="153"/>
      <c r="I34" s="56"/>
      <c r="J34" s="37"/>
      <c r="K34" s="37"/>
      <c r="L34" s="37"/>
      <c r="M34" s="30"/>
    </row>
    <row r="35" spans="1:14" s="32" customFormat="1">
      <c r="A35" s="178"/>
      <c r="B35" s="187">
        <v>41822</v>
      </c>
      <c r="C35" s="188" t="s">
        <v>115</v>
      </c>
      <c r="D35" s="189">
        <v>700</v>
      </c>
      <c r="E35" s="178" t="s">
        <v>116</v>
      </c>
      <c r="F35" s="190">
        <v>0</v>
      </c>
      <c r="G35" s="29">
        <f t="shared" si="0"/>
        <v>-860</v>
      </c>
      <c r="H35" s="153"/>
      <c r="I35" s="56"/>
      <c r="J35" s="37"/>
      <c r="K35" s="37"/>
      <c r="L35" s="37"/>
      <c r="M35" s="30"/>
    </row>
    <row r="36" spans="1:14" s="32" customFormat="1">
      <c r="A36" s="191" t="s">
        <v>84</v>
      </c>
      <c r="B36" s="192" t="s">
        <v>84</v>
      </c>
      <c r="C36" s="211" t="s">
        <v>84</v>
      </c>
      <c r="D36" s="194">
        <v>0</v>
      </c>
      <c r="E36" s="191" t="s">
        <v>84</v>
      </c>
      <c r="F36" s="195">
        <v>0</v>
      </c>
      <c r="G36" s="69">
        <f t="shared" ref="G36:G99" si="1">IF(AND(ISBLANK(E36),ISBLANK(F36)),"",G35-D36+F36)</f>
        <v>-860</v>
      </c>
      <c r="H36" s="153"/>
      <c r="I36" s="56"/>
      <c r="J36" s="37"/>
      <c r="K36" s="37"/>
      <c r="L36" s="37"/>
      <c r="M36" s="70"/>
    </row>
    <row r="37" spans="1:14" s="32" customFormat="1">
      <c r="A37" s="178" t="s">
        <v>84</v>
      </c>
      <c r="B37" s="187" t="s">
        <v>84</v>
      </c>
      <c r="C37" s="188" t="s">
        <v>84</v>
      </c>
      <c r="D37" s="196">
        <v>0</v>
      </c>
      <c r="E37" s="178" t="s">
        <v>84</v>
      </c>
      <c r="F37" s="197">
        <v>0</v>
      </c>
      <c r="G37" s="69">
        <f t="shared" si="1"/>
        <v>-860</v>
      </c>
      <c r="H37" s="153" t="s">
        <v>84</v>
      </c>
      <c r="I37" s="56"/>
      <c r="J37" s="37"/>
      <c r="K37" s="37"/>
      <c r="L37" s="37"/>
      <c r="M37" s="37"/>
      <c r="N37" s="30"/>
    </row>
    <row r="38" spans="1:14" s="32" customFormat="1">
      <c r="A38" s="191"/>
      <c r="B38" s="192" t="s">
        <v>84</v>
      </c>
      <c r="C38" s="193" t="s">
        <v>84</v>
      </c>
      <c r="D38" s="198">
        <v>0</v>
      </c>
      <c r="E38" s="191" t="s">
        <v>84</v>
      </c>
      <c r="F38" s="195">
        <v>0</v>
      </c>
      <c r="G38" s="69">
        <f t="shared" si="1"/>
        <v>-860</v>
      </c>
      <c r="H38" s="18" t="s">
        <v>84</v>
      </c>
      <c r="I38" s="56"/>
      <c r="J38" s="37"/>
      <c r="K38" s="37"/>
      <c r="L38" s="37"/>
      <c r="M38" s="37"/>
      <c r="N38" s="30"/>
    </row>
    <row r="39" spans="1:14" s="32" customFormat="1">
      <c r="A39" s="178"/>
      <c r="B39" s="187" t="s">
        <v>84</v>
      </c>
      <c r="C39" s="188" t="s">
        <v>84</v>
      </c>
      <c r="D39" s="196">
        <v>0</v>
      </c>
      <c r="E39" s="178" t="s">
        <v>84</v>
      </c>
      <c r="F39" s="190">
        <v>0</v>
      </c>
      <c r="G39" s="69">
        <f t="shared" si="1"/>
        <v>-860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191"/>
      <c r="B40" s="192" t="s">
        <v>84</v>
      </c>
      <c r="C40" s="193" t="s">
        <v>84</v>
      </c>
      <c r="D40" s="198">
        <v>0</v>
      </c>
      <c r="E40" s="191" t="s">
        <v>84</v>
      </c>
      <c r="F40" s="195">
        <v>0</v>
      </c>
      <c r="G40" s="69">
        <f t="shared" si="1"/>
        <v>-860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178"/>
      <c r="B41" s="199" t="s">
        <v>84</v>
      </c>
      <c r="C41" s="176" t="s">
        <v>84</v>
      </c>
      <c r="D41" s="196">
        <v>0</v>
      </c>
      <c r="E41" s="178" t="s">
        <v>84</v>
      </c>
      <c r="F41" s="190">
        <v>0</v>
      </c>
      <c r="G41" s="69">
        <f t="shared" si="1"/>
        <v>-860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91"/>
      <c r="B42" s="200" t="s">
        <v>84</v>
      </c>
      <c r="C42" s="193" t="s">
        <v>84</v>
      </c>
      <c r="D42" s="198">
        <v>0</v>
      </c>
      <c r="E42" s="191" t="s">
        <v>84</v>
      </c>
      <c r="F42" s="195">
        <v>0</v>
      </c>
      <c r="G42" s="69">
        <f t="shared" si="1"/>
        <v>-860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78"/>
      <c r="B43" s="199" t="s">
        <v>84</v>
      </c>
      <c r="C43" s="201" t="s">
        <v>84</v>
      </c>
      <c r="D43" s="196">
        <v>0</v>
      </c>
      <c r="E43" s="178" t="s">
        <v>84</v>
      </c>
      <c r="F43" s="190">
        <v>0</v>
      </c>
      <c r="G43" s="69">
        <f t="shared" si="1"/>
        <v>-860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91"/>
      <c r="B44" s="200" t="s">
        <v>84</v>
      </c>
      <c r="C44" s="193" t="s">
        <v>84</v>
      </c>
      <c r="D44" s="198">
        <v>0</v>
      </c>
      <c r="E44" s="191" t="s">
        <v>84</v>
      </c>
      <c r="F44" s="195">
        <v>0</v>
      </c>
      <c r="G44" s="69">
        <f t="shared" si="1"/>
        <v>-860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78"/>
      <c r="B45" s="199" t="s">
        <v>84</v>
      </c>
      <c r="C45" s="188" t="s">
        <v>84</v>
      </c>
      <c r="D45" s="196">
        <v>0</v>
      </c>
      <c r="E45" s="178" t="s">
        <v>84</v>
      </c>
      <c r="F45" s="190">
        <v>0</v>
      </c>
      <c r="G45" s="69">
        <f t="shared" si="1"/>
        <v>-860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91"/>
      <c r="B46" s="200" t="s">
        <v>84</v>
      </c>
      <c r="C46" s="193" t="s">
        <v>84</v>
      </c>
      <c r="D46" s="198">
        <v>0</v>
      </c>
      <c r="E46" s="191" t="s">
        <v>84</v>
      </c>
      <c r="F46" s="195">
        <v>0</v>
      </c>
      <c r="G46" s="69">
        <f t="shared" si="1"/>
        <v>-860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78"/>
      <c r="B47" s="199" t="s">
        <v>84</v>
      </c>
      <c r="C47" s="188" t="s">
        <v>84</v>
      </c>
      <c r="D47" s="196">
        <v>0</v>
      </c>
      <c r="E47" s="178" t="s">
        <v>84</v>
      </c>
      <c r="F47" s="190">
        <v>0</v>
      </c>
      <c r="G47" s="69">
        <f t="shared" si="1"/>
        <v>-860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91"/>
      <c r="B48" s="200" t="s">
        <v>84</v>
      </c>
      <c r="C48" s="193" t="s">
        <v>84</v>
      </c>
      <c r="D48" s="198">
        <v>0</v>
      </c>
      <c r="E48" s="191" t="s">
        <v>84</v>
      </c>
      <c r="F48" s="195">
        <v>0</v>
      </c>
      <c r="G48" s="69">
        <f t="shared" si="1"/>
        <v>-860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78"/>
      <c r="B49" s="199" t="s">
        <v>84</v>
      </c>
      <c r="C49" s="188" t="s">
        <v>84</v>
      </c>
      <c r="D49" s="196">
        <v>0</v>
      </c>
      <c r="E49" s="178" t="s">
        <v>84</v>
      </c>
      <c r="F49" s="190">
        <v>0</v>
      </c>
      <c r="G49" s="69">
        <f t="shared" si="1"/>
        <v>-860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91" t="s">
        <v>84</v>
      </c>
      <c r="B50" s="200" t="s">
        <v>84</v>
      </c>
      <c r="C50" s="193" t="s">
        <v>84</v>
      </c>
      <c r="D50" s="198">
        <v>0</v>
      </c>
      <c r="E50" s="191" t="s">
        <v>84</v>
      </c>
      <c r="F50" s="195">
        <v>0</v>
      </c>
      <c r="G50" s="69">
        <f t="shared" si="1"/>
        <v>-860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78"/>
      <c r="B51" s="199" t="s">
        <v>84</v>
      </c>
      <c r="C51" s="188" t="s">
        <v>84</v>
      </c>
      <c r="D51" s="196">
        <v>0</v>
      </c>
      <c r="E51" s="178" t="s">
        <v>84</v>
      </c>
      <c r="F51" s="190">
        <v>0</v>
      </c>
      <c r="G51" s="69">
        <f t="shared" si="1"/>
        <v>-860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91"/>
      <c r="B52" s="200" t="s">
        <v>84</v>
      </c>
      <c r="C52" s="193" t="s">
        <v>84</v>
      </c>
      <c r="D52" s="198">
        <v>0</v>
      </c>
      <c r="E52" s="191" t="s">
        <v>84</v>
      </c>
      <c r="F52" s="195">
        <v>0</v>
      </c>
      <c r="G52" s="69">
        <f t="shared" si="1"/>
        <v>-860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78"/>
      <c r="B53" s="199" t="s">
        <v>84</v>
      </c>
      <c r="C53" s="188" t="s">
        <v>84</v>
      </c>
      <c r="D53" s="196">
        <v>0</v>
      </c>
      <c r="E53" s="178" t="s">
        <v>84</v>
      </c>
      <c r="F53" s="190">
        <v>0</v>
      </c>
      <c r="G53" s="69">
        <f t="shared" si="1"/>
        <v>-860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91"/>
      <c r="B54" s="200" t="s">
        <v>84</v>
      </c>
      <c r="C54" s="193" t="s">
        <v>84</v>
      </c>
      <c r="D54" s="198">
        <v>0</v>
      </c>
      <c r="E54" s="191" t="s">
        <v>84</v>
      </c>
      <c r="F54" s="195">
        <v>0</v>
      </c>
      <c r="G54" s="69">
        <f t="shared" si="1"/>
        <v>-860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78" t="s">
        <v>84</v>
      </c>
      <c r="B55" s="199" t="s">
        <v>84</v>
      </c>
      <c r="C55" s="188" t="s">
        <v>84</v>
      </c>
      <c r="D55" s="196">
        <v>0</v>
      </c>
      <c r="E55" s="178" t="s">
        <v>84</v>
      </c>
      <c r="F55" s="190">
        <v>0</v>
      </c>
      <c r="G55" s="69">
        <f t="shared" si="1"/>
        <v>-860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91" t="s">
        <v>84</v>
      </c>
      <c r="B56" s="200" t="s">
        <v>84</v>
      </c>
      <c r="C56" s="193" t="s">
        <v>84</v>
      </c>
      <c r="D56" s="198">
        <v>0</v>
      </c>
      <c r="E56" s="191" t="s">
        <v>84</v>
      </c>
      <c r="F56" s="195">
        <v>0</v>
      </c>
      <c r="G56" s="69">
        <f t="shared" si="1"/>
        <v>-860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78" t="s">
        <v>84</v>
      </c>
      <c r="B57" s="199" t="s">
        <v>84</v>
      </c>
      <c r="C57" s="188" t="s">
        <v>84</v>
      </c>
      <c r="D57" s="196">
        <v>0</v>
      </c>
      <c r="E57" s="178" t="s">
        <v>84</v>
      </c>
      <c r="F57" s="190">
        <v>0</v>
      </c>
      <c r="G57" s="69">
        <f t="shared" si="1"/>
        <v>-860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91"/>
      <c r="B58" s="200" t="s">
        <v>84</v>
      </c>
      <c r="C58" s="193" t="s">
        <v>84</v>
      </c>
      <c r="D58" s="202">
        <v>0</v>
      </c>
      <c r="E58" s="191" t="s">
        <v>84</v>
      </c>
      <c r="F58" s="203">
        <v>0</v>
      </c>
      <c r="G58" s="69">
        <f t="shared" si="1"/>
        <v>-860</v>
      </c>
      <c r="H58" s="153" t="s">
        <v>84</v>
      </c>
      <c r="I58" s="56"/>
      <c r="J58" s="37"/>
      <c r="K58" s="37"/>
      <c r="L58" s="37"/>
      <c r="M58" s="37"/>
      <c r="N58" s="30"/>
    </row>
    <row r="59" spans="1:14" s="32" customFormat="1">
      <c r="A59" s="204" t="s">
        <v>84</v>
      </c>
      <c r="B59" s="187" t="s">
        <v>84</v>
      </c>
      <c r="C59" s="188" t="s">
        <v>84</v>
      </c>
      <c r="D59" s="189">
        <v>0</v>
      </c>
      <c r="E59" s="178" t="s">
        <v>84</v>
      </c>
      <c r="F59" s="190">
        <v>0</v>
      </c>
      <c r="G59" s="69">
        <f t="shared" si="1"/>
        <v>-860</v>
      </c>
      <c r="H59" s="153"/>
      <c r="I59" s="56" t="s">
        <v>84</v>
      </c>
      <c r="J59" s="37"/>
      <c r="K59" s="37"/>
      <c r="L59" s="37"/>
      <c r="M59" s="37"/>
      <c r="N59" s="30"/>
    </row>
    <row r="60" spans="1:14" s="32" customFormat="1">
      <c r="A60" s="205" t="s">
        <v>84</v>
      </c>
      <c r="B60" s="206" t="s">
        <v>84</v>
      </c>
      <c r="C60" s="193" t="s">
        <v>84</v>
      </c>
      <c r="D60" s="207">
        <v>0</v>
      </c>
      <c r="E60" s="191" t="s">
        <v>84</v>
      </c>
      <c r="F60" s="195">
        <v>0</v>
      </c>
      <c r="G60" s="69">
        <f t="shared" si="1"/>
        <v>-860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178" t="s">
        <v>84</v>
      </c>
      <c r="B61" s="187" t="s">
        <v>84</v>
      </c>
      <c r="C61" s="188" t="s">
        <v>84</v>
      </c>
      <c r="D61" s="189">
        <v>0</v>
      </c>
      <c r="E61" s="178" t="s">
        <v>84</v>
      </c>
      <c r="F61" s="190">
        <v>0</v>
      </c>
      <c r="G61" s="69">
        <f t="shared" si="1"/>
        <v>-860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2" t="s">
        <v>84</v>
      </c>
      <c r="B62" s="206" t="s">
        <v>84</v>
      </c>
      <c r="C62" s="193" t="s">
        <v>84</v>
      </c>
      <c r="D62" s="207">
        <v>0</v>
      </c>
      <c r="E62" s="191" t="s">
        <v>84</v>
      </c>
      <c r="F62" s="195">
        <v>0</v>
      </c>
      <c r="G62" s="69">
        <f t="shared" si="1"/>
        <v>-860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8" t="s">
        <v>84</v>
      </c>
      <c r="B63" s="187" t="s">
        <v>84</v>
      </c>
      <c r="C63" s="188" t="s">
        <v>84</v>
      </c>
      <c r="D63" s="189">
        <v>0</v>
      </c>
      <c r="E63" s="178" t="s">
        <v>84</v>
      </c>
      <c r="F63" s="190">
        <v>0</v>
      </c>
      <c r="G63" s="69">
        <f t="shared" si="1"/>
        <v>-860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91"/>
      <c r="B64" s="192" t="s">
        <v>84</v>
      </c>
      <c r="C64" s="193" t="s">
        <v>84</v>
      </c>
      <c r="D64" s="194">
        <v>0</v>
      </c>
      <c r="E64" s="191" t="s">
        <v>84</v>
      </c>
      <c r="F64" s="195">
        <v>0</v>
      </c>
      <c r="G64" s="69">
        <f t="shared" si="1"/>
        <v>-860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78"/>
      <c r="B65" s="187" t="s">
        <v>84</v>
      </c>
      <c r="C65" s="188" t="s">
        <v>84</v>
      </c>
      <c r="D65" s="196">
        <v>0</v>
      </c>
      <c r="E65" s="178" t="s">
        <v>84</v>
      </c>
      <c r="F65" s="197">
        <v>0</v>
      </c>
      <c r="G65" s="69">
        <f t="shared" si="1"/>
        <v>-860</v>
      </c>
      <c r="H65" s="153"/>
      <c r="I65" s="56"/>
      <c r="J65" s="37"/>
      <c r="K65" s="37"/>
      <c r="L65" s="37"/>
      <c r="M65" s="37"/>
      <c r="N65" s="30"/>
    </row>
    <row r="66" spans="1:14">
      <c r="A66" s="191"/>
      <c r="B66" s="192" t="s">
        <v>84</v>
      </c>
      <c r="C66" s="193" t="s">
        <v>84</v>
      </c>
      <c r="D66" s="198">
        <v>0</v>
      </c>
      <c r="E66" s="191" t="s">
        <v>84</v>
      </c>
      <c r="F66" s="195">
        <v>0</v>
      </c>
      <c r="G66" s="69">
        <f t="shared" si="1"/>
        <v>-860</v>
      </c>
      <c r="H66" s="153"/>
      <c r="I66" s="56"/>
      <c r="J66" s="37"/>
      <c r="K66" s="37"/>
      <c r="L66" s="37"/>
      <c r="M66" s="37"/>
    </row>
    <row r="67" spans="1:14">
      <c r="A67" s="178"/>
      <c r="B67" s="187" t="s">
        <v>84</v>
      </c>
      <c r="C67" s="188" t="s">
        <v>84</v>
      </c>
      <c r="D67" s="196">
        <v>0</v>
      </c>
      <c r="E67" s="178" t="s">
        <v>84</v>
      </c>
      <c r="F67" s="190">
        <v>0</v>
      </c>
      <c r="G67" s="69">
        <f t="shared" si="1"/>
        <v>-860</v>
      </c>
      <c r="H67" s="153"/>
      <c r="I67" s="56"/>
      <c r="J67" s="37"/>
      <c r="K67" s="37"/>
      <c r="L67" s="37"/>
      <c r="M67" s="37"/>
    </row>
    <row r="68" spans="1:14">
      <c r="A68" s="191"/>
      <c r="B68" s="192" t="s">
        <v>84</v>
      </c>
      <c r="C68" s="193" t="s">
        <v>84</v>
      </c>
      <c r="D68" s="198">
        <v>0</v>
      </c>
      <c r="E68" s="191" t="s">
        <v>84</v>
      </c>
      <c r="F68" s="195">
        <v>0</v>
      </c>
      <c r="G68" s="69">
        <f t="shared" si="1"/>
        <v>-860</v>
      </c>
      <c r="H68" s="153"/>
      <c r="I68" s="56"/>
      <c r="J68" s="37"/>
      <c r="K68" s="37"/>
      <c r="L68" s="37"/>
      <c r="M68" s="37"/>
    </row>
    <row r="69" spans="1:14">
      <c r="A69" s="178"/>
      <c r="B69" s="199" t="s">
        <v>84</v>
      </c>
      <c r="C69" s="188" t="s">
        <v>84</v>
      </c>
      <c r="D69" s="196">
        <v>0</v>
      </c>
      <c r="E69" s="178" t="s">
        <v>84</v>
      </c>
      <c r="F69" s="190">
        <v>0</v>
      </c>
      <c r="G69" s="69">
        <f t="shared" si="1"/>
        <v>-860</v>
      </c>
      <c r="H69" s="153"/>
      <c r="I69" s="56"/>
      <c r="J69" s="37"/>
      <c r="K69" s="37"/>
      <c r="L69" s="37"/>
      <c r="M69" s="37"/>
    </row>
    <row r="70" spans="1:14">
      <c r="A70" s="191"/>
      <c r="B70" s="200" t="s">
        <v>84</v>
      </c>
      <c r="C70" s="193" t="s">
        <v>84</v>
      </c>
      <c r="D70" s="198">
        <v>0</v>
      </c>
      <c r="E70" s="191" t="s">
        <v>84</v>
      </c>
      <c r="F70" s="195">
        <v>0</v>
      </c>
      <c r="G70" s="69">
        <f t="shared" si="1"/>
        <v>-860</v>
      </c>
      <c r="H70" s="153"/>
      <c r="I70" s="56"/>
      <c r="J70" s="37"/>
      <c r="K70" s="37"/>
      <c r="L70" s="37"/>
      <c r="M70" s="37"/>
    </row>
    <row r="71" spans="1:14">
      <c r="A71" s="178"/>
      <c r="B71" s="199" t="s">
        <v>84</v>
      </c>
      <c r="C71" s="188" t="s">
        <v>84</v>
      </c>
      <c r="D71" s="196">
        <v>0</v>
      </c>
      <c r="E71" s="178" t="s">
        <v>84</v>
      </c>
      <c r="F71" s="190">
        <v>0</v>
      </c>
      <c r="G71" s="69">
        <f t="shared" si="1"/>
        <v>-860</v>
      </c>
      <c r="H71" s="153"/>
      <c r="I71" s="56"/>
      <c r="J71" s="37"/>
      <c r="K71" s="37"/>
      <c r="L71" s="37"/>
      <c r="M71" s="37"/>
    </row>
    <row r="72" spans="1:14">
      <c r="A72" s="191"/>
      <c r="B72" s="200" t="s">
        <v>84</v>
      </c>
      <c r="C72" s="193" t="s">
        <v>84</v>
      </c>
      <c r="D72" s="198">
        <v>0</v>
      </c>
      <c r="E72" s="191" t="s">
        <v>84</v>
      </c>
      <c r="F72" s="195">
        <v>0</v>
      </c>
      <c r="G72" s="69">
        <f t="shared" si="1"/>
        <v>-860</v>
      </c>
      <c r="H72" s="153"/>
      <c r="I72" s="56"/>
      <c r="J72" s="37"/>
      <c r="K72" s="37"/>
      <c r="L72" s="37"/>
      <c r="M72" s="37"/>
    </row>
    <row r="73" spans="1:14">
      <c r="A73" s="178" t="s">
        <v>84</v>
      </c>
      <c r="B73" s="199" t="s">
        <v>84</v>
      </c>
      <c r="C73" s="188" t="s">
        <v>84</v>
      </c>
      <c r="D73" s="196">
        <v>0</v>
      </c>
      <c r="E73" s="178" t="s">
        <v>84</v>
      </c>
      <c r="F73" s="190">
        <v>0</v>
      </c>
      <c r="G73" s="69">
        <f t="shared" si="1"/>
        <v>-860</v>
      </c>
      <c r="H73" s="153"/>
      <c r="I73" s="56"/>
      <c r="J73" s="37"/>
      <c r="K73" s="37"/>
      <c r="L73" s="37"/>
      <c r="M73" s="37"/>
    </row>
    <row r="74" spans="1:14">
      <c r="A74" s="191" t="s">
        <v>84</v>
      </c>
      <c r="B74" s="200" t="s">
        <v>84</v>
      </c>
      <c r="C74" s="193" t="s">
        <v>84</v>
      </c>
      <c r="D74" s="198">
        <v>0</v>
      </c>
      <c r="E74" s="191" t="s">
        <v>84</v>
      </c>
      <c r="F74" s="195">
        <v>0</v>
      </c>
      <c r="G74" s="69">
        <f t="shared" si="1"/>
        <v>-860</v>
      </c>
      <c r="H74" s="153"/>
      <c r="I74" s="56"/>
      <c r="J74" s="37"/>
      <c r="K74" s="37"/>
      <c r="L74" s="37"/>
      <c r="M74" s="37"/>
    </row>
    <row r="75" spans="1:14">
      <c r="A75" s="178" t="s">
        <v>84</v>
      </c>
      <c r="B75" s="199" t="s">
        <v>84</v>
      </c>
      <c r="C75" s="188" t="s">
        <v>84</v>
      </c>
      <c r="D75" s="196">
        <v>0</v>
      </c>
      <c r="E75" s="178" t="s">
        <v>84</v>
      </c>
      <c r="F75" s="190">
        <v>0</v>
      </c>
      <c r="G75" s="69">
        <f t="shared" si="1"/>
        <v>-860</v>
      </c>
      <c r="H75" s="153"/>
      <c r="I75" s="56"/>
      <c r="J75" s="37"/>
      <c r="K75" s="37"/>
      <c r="L75" s="37"/>
      <c r="M75" s="37"/>
    </row>
    <row r="76" spans="1:14">
      <c r="A76" s="191"/>
      <c r="B76" s="200" t="s">
        <v>84</v>
      </c>
      <c r="C76" s="193" t="s">
        <v>84</v>
      </c>
      <c r="D76" s="198">
        <v>0</v>
      </c>
      <c r="E76" s="191" t="s">
        <v>84</v>
      </c>
      <c r="F76" s="195">
        <v>0</v>
      </c>
      <c r="G76" s="69">
        <f t="shared" si="1"/>
        <v>-860</v>
      </c>
      <c r="H76" s="153"/>
      <c r="I76" s="56"/>
      <c r="J76" s="37"/>
      <c r="K76" s="37"/>
      <c r="L76" s="37"/>
      <c r="M76" s="37"/>
    </row>
    <row r="77" spans="1:14">
      <c r="A77" s="178"/>
      <c r="B77" s="199" t="s">
        <v>84</v>
      </c>
      <c r="C77" s="188" t="s">
        <v>84</v>
      </c>
      <c r="D77" s="196">
        <v>0</v>
      </c>
      <c r="E77" s="178" t="s">
        <v>84</v>
      </c>
      <c r="F77" s="190">
        <v>0</v>
      </c>
      <c r="G77" s="69">
        <f t="shared" si="1"/>
        <v>-860</v>
      </c>
      <c r="H77" s="153"/>
      <c r="I77" s="56"/>
      <c r="J77" s="37"/>
      <c r="K77" s="37"/>
      <c r="L77" s="37"/>
      <c r="M77" s="37"/>
    </row>
    <row r="78" spans="1:14">
      <c r="A78" s="191"/>
      <c r="B78" s="200" t="s">
        <v>84</v>
      </c>
      <c r="C78" s="193" t="s">
        <v>84</v>
      </c>
      <c r="D78" s="198">
        <v>0</v>
      </c>
      <c r="E78" s="191" t="s">
        <v>84</v>
      </c>
      <c r="F78" s="195">
        <v>0</v>
      </c>
      <c r="G78" s="69">
        <f t="shared" si="1"/>
        <v>-860</v>
      </c>
      <c r="H78" s="153"/>
      <c r="I78" s="56"/>
      <c r="J78" s="37"/>
      <c r="K78" s="37"/>
      <c r="L78" s="37"/>
      <c r="M78" s="37"/>
    </row>
    <row r="79" spans="1:14">
      <c r="A79" s="178"/>
      <c r="B79" s="199" t="s">
        <v>84</v>
      </c>
      <c r="C79" s="188" t="s">
        <v>84</v>
      </c>
      <c r="D79" s="196">
        <v>0</v>
      </c>
      <c r="E79" s="178" t="s">
        <v>84</v>
      </c>
      <c r="F79" s="190">
        <v>0</v>
      </c>
      <c r="G79" s="69">
        <f t="shared" si="1"/>
        <v>-860</v>
      </c>
      <c r="H79" s="153"/>
      <c r="I79" s="56"/>
      <c r="J79" s="37"/>
      <c r="K79" s="37"/>
      <c r="L79" s="37"/>
      <c r="M79" s="37"/>
    </row>
    <row r="80" spans="1:14">
      <c r="A80" s="191"/>
      <c r="B80" s="200" t="s">
        <v>84</v>
      </c>
      <c r="C80" s="193" t="s">
        <v>84</v>
      </c>
      <c r="D80" s="198">
        <v>0</v>
      </c>
      <c r="E80" s="191" t="s">
        <v>84</v>
      </c>
      <c r="F80" s="195">
        <v>0</v>
      </c>
      <c r="G80" s="69">
        <f t="shared" si="1"/>
        <v>-860</v>
      </c>
      <c r="H80" s="153"/>
      <c r="I80" s="56"/>
      <c r="J80" s="37"/>
      <c r="K80" s="37"/>
      <c r="L80" s="37"/>
      <c r="M80" s="37"/>
    </row>
    <row r="81" spans="1:13">
      <c r="A81" s="178"/>
      <c r="B81" s="199" t="s">
        <v>84</v>
      </c>
      <c r="C81" s="188" t="s">
        <v>84</v>
      </c>
      <c r="D81" s="196">
        <v>0</v>
      </c>
      <c r="E81" s="178" t="s">
        <v>84</v>
      </c>
      <c r="F81" s="190">
        <v>0</v>
      </c>
      <c r="G81" s="69">
        <f t="shared" si="1"/>
        <v>-860</v>
      </c>
      <c r="H81" s="153"/>
      <c r="I81" s="56"/>
      <c r="J81" s="37"/>
      <c r="K81" s="37"/>
      <c r="L81" s="37"/>
      <c r="M81" s="37"/>
    </row>
    <row r="82" spans="1:13">
      <c r="A82" s="191"/>
      <c r="B82" s="200" t="s">
        <v>84</v>
      </c>
      <c r="C82" s="193" t="s">
        <v>84</v>
      </c>
      <c r="D82" s="198">
        <v>0</v>
      </c>
      <c r="E82" s="191" t="s">
        <v>84</v>
      </c>
      <c r="F82" s="195">
        <v>0</v>
      </c>
      <c r="G82" s="69">
        <f t="shared" si="1"/>
        <v>-860</v>
      </c>
      <c r="H82" s="153"/>
      <c r="I82" s="56"/>
      <c r="J82" s="37"/>
      <c r="K82" s="37"/>
      <c r="L82" s="37"/>
      <c r="M82" s="37"/>
    </row>
    <row r="83" spans="1:13">
      <c r="A83" s="204" t="s">
        <v>84</v>
      </c>
      <c r="B83" s="187" t="s">
        <v>84</v>
      </c>
      <c r="C83" s="188" t="s">
        <v>84</v>
      </c>
      <c r="D83" s="189">
        <v>0</v>
      </c>
      <c r="E83" s="178" t="s">
        <v>84</v>
      </c>
      <c r="F83" s="190">
        <v>0</v>
      </c>
      <c r="G83" s="69">
        <f t="shared" si="1"/>
        <v>-860</v>
      </c>
      <c r="H83" s="153"/>
      <c r="I83" s="56"/>
      <c r="J83" s="37"/>
      <c r="K83" s="37"/>
      <c r="L83" s="37"/>
      <c r="M83" s="37"/>
    </row>
    <row r="84" spans="1:13">
      <c r="A84" s="205" t="s">
        <v>84</v>
      </c>
      <c r="B84" s="206" t="s">
        <v>84</v>
      </c>
      <c r="C84" s="193" t="s">
        <v>84</v>
      </c>
      <c r="D84" s="207">
        <v>0</v>
      </c>
      <c r="E84" s="191" t="s">
        <v>84</v>
      </c>
      <c r="F84" s="195">
        <v>0</v>
      </c>
      <c r="G84" s="69">
        <f t="shared" si="1"/>
        <v>-860</v>
      </c>
      <c r="H84" s="153"/>
      <c r="I84" s="56"/>
      <c r="J84" s="37"/>
      <c r="K84" s="37"/>
      <c r="L84" s="37"/>
      <c r="M84" s="37"/>
    </row>
    <row r="85" spans="1:13">
      <c r="A85" s="178" t="s">
        <v>84</v>
      </c>
      <c r="B85" s="187" t="s">
        <v>84</v>
      </c>
      <c r="C85" s="188" t="s">
        <v>84</v>
      </c>
      <c r="D85" s="189">
        <v>0</v>
      </c>
      <c r="E85" s="178" t="s">
        <v>84</v>
      </c>
      <c r="F85" s="190">
        <v>0</v>
      </c>
      <c r="G85" s="69">
        <f t="shared" si="1"/>
        <v>-860</v>
      </c>
      <c r="H85" s="153"/>
      <c r="I85" s="56"/>
      <c r="J85" s="37"/>
      <c r="K85" s="37"/>
      <c r="L85" s="37"/>
      <c r="M85" s="37"/>
    </row>
    <row r="86" spans="1:13">
      <c r="A86" s="172"/>
      <c r="B86" s="206" t="s">
        <v>84</v>
      </c>
      <c r="C86" s="193" t="s">
        <v>84</v>
      </c>
      <c r="D86" s="207">
        <v>0</v>
      </c>
      <c r="E86" s="191" t="s">
        <v>84</v>
      </c>
      <c r="F86" s="195">
        <v>0</v>
      </c>
      <c r="G86" s="69">
        <f t="shared" si="1"/>
        <v>-860</v>
      </c>
      <c r="H86" s="153"/>
      <c r="I86" s="56"/>
      <c r="J86" s="37"/>
      <c r="K86" s="37"/>
      <c r="L86" s="37"/>
      <c r="M86" s="37"/>
    </row>
    <row r="87" spans="1:13">
      <c r="A87" s="178"/>
      <c r="B87" s="187" t="s">
        <v>84</v>
      </c>
      <c r="C87" s="188" t="s">
        <v>84</v>
      </c>
      <c r="D87" s="189">
        <v>0</v>
      </c>
      <c r="E87" s="178" t="s">
        <v>84</v>
      </c>
      <c r="F87" s="190">
        <v>0</v>
      </c>
      <c r="G87" s="69">
        <f t="shared" si="1"/>
        <v>-860</v>
      </c>
      <c r="H87" s="153"/>
      <c r="I87" s="56"/>
      <c r="J87" s="37"/>
      <c r="K87" s="37"/>
      <c r="L87" s="37"/>
      <c r="M87" s="37"/>
    </row>
    <row r="88" spans="1:13">
      <c r="A88" s="191"/>
      <c r="B88" s="192" t="s">
        <v>84</v>
      </c>
      <c r="C88" s="193" t="s">
        <v>84</v>
      </c>
      <c r="D88" s="194">
        <v>0</v>
      </c>
      <c r="E88" s="191" t="s">
        <v>84</v>
      </c>
      <c r="F88" s="195">
        <v>0</v>
      </c>
      <c r="G88" s="69">
        <f t="shared" si="1"/>
        <v>-860</v>
      </c>
      <c r="H88" s="153"/>
      <c r="I88" s="56"/>
      <c r="J88" s="37"/>
      <c r="K88" s="37"/>
      <c r="L88" s="37"/>
      <c r="M88" s="37"/>
    </row>
    <row r="89" spans="1:13">
      <c r="A89" s="178"/>
      <c r="B89" s="187" t="s">
        <v>84</v>
      </c>
      <c r="C89" s="188" t="s">
        <v>84</v>
      </c>
      <c r="D89" s="196">
        <v>0</v>
      </c>
      <c r="E89" s="178" t="s">
        <v>84</v>
      </c>
      <c r="F89" s="197">
        <v>0</v>
      </c>
      <c r="G89" s="69">
        <f t="shared" si="1"/>
        <v>-860</v>
      </c>
      <c r="H89" s="153"/>
      <c r="I89" s="56"/>
      <c r="J89" s="37"/>
      <c r="K89" s="37"/>
      <c r="L89" s="37"/>
      <c r="M89" s="37"/>
    </row>
    <row r="90" spans="1:13">
      <c r="A90" s="191"/>
      <c r="B90" s="192" t="s">
        <v>84</v>
      </c>
      <c r="C90" s="193" t="s">
        <v>84</v>
      </c>
      <c r="D90" s="198">
        <v>0</v>
      </c>
      <c r="E90" s="191" t="s">
        <v>84</v>
      </c>
      <c r="F90" s="195">
        <v>0</v>
      </c>
      <c r="G90" s="69">
        <f t="shared" si="1"/>
        <v>-860</v>
      </c>
      <c r="H90" s="153"/>
      <c r="I90" s="56"/>
      <c r="J90" s="37"/>
      <c r="K90" s="37"/>
      <c r="L90" s="37"/>
      <c r="M90" s="37"/>
    </row>
    <row r="91" spans="1:13">
      <c r="A91" s="178"/>
      <c r="B91" s="187" t="s">
        <v>84</v>
      </c>
      <c r="C91" s="188" t="s">
        <v>84</v>
      </c>
      <c r="D91" s="196">
        <v>0</v>
      </c>
      <c r="E91" s="178" t="s">
        <v>84</v>
      </c>
      <c r="F91" s="190">
        <v>0</v>
      </c>
      <c r="G91" s="69">
        <f t="shared" si="1"/>
        <v>-860</v>
      </c>
      <c r="H91" s="153"/>
      <c r="I91" s="56"/>
      <c r="J91" s="37"/>
      <c r="K91" s="37"/>
      <c r="L91" s="37"/>
      <c r="M91" s="37"/>
    </row>
    <row r="92" spans="1:13">
      <c r="A92" s="191"/>
      <c r="B92" s="192" t="s">
        <v>84</v>
      </c>
      <c r="C92" s="193" t="s">
        <v>84</v>
      </c>
      <c r="D92" s="198">
        <v>0</v>
      </c>
      <c r="E92" s="191" t="s">
        <v>84</v>
      </c>
      <c r="F92" s="195">
        <v>0</v>
      </c>
      <c r="G92" s="69">
        <f t="shared" si="1"/>
        <v>-860</v>
      </c>
      <c r="H92" s="153"/>
      <c r="I92" s="56"/>
      <c r="J92" s="37"/>
      <c r="K92" s="37"/>
      <c r="L92" s="37"/>
      <c r="M92" s="37"/>
    </row>
    <row r="93" spans="1:13">
      <c r="A93" s="178"/>
      <c r="B93" s="199" t="s">
        <v>84</v>
      </c>
      <c r="C93" s="188" t="s">
        <v>84</v>
      </c>
      <c r="D93" s="196">
        <v>0</v>
      </c>
      <c r="E93" s="178" t="s">
        <v>84</v>
      </c>
      <c r="F93" s="190">
        <v>0</v>
      </c>
      <c r="G93" s="69">
        <f t="shared" si="1"/>
        <v>-860</v>
      </c>
      <c r="H93" s="153"/>
      <c r="I93" s="56"/>
      <c r="J93" s="37"/>
      <c r="K93" s="37"/>
      <c r="L93" s="37"/>
      <c r="M93" s="37"/>
    </row>
    <row r="94" spans="1:13">
      <c r="A94" s="191"/>
      <c r="B94" s="200" t="s">
        <v>84</v>
      </c>
      <c r="C94" s="193" t="s">
        <v>84</v>
      </c>
      <c r="D94" s="198">
        <v>0</v>
      </c>
      <c r="E94" s="191" t="s">
        <v>84</v>
      </c>
      <c r="F94" s="195">
        <v>0</v>
      </c>
      <c r="G94" s="69">
        <f t="shared" si="1"/>
        <v>-860</v>
      </c>
      <c r="H94" s="153"/>
      <c r="I94" s="56"/>
      <c r="J94" s="37"/>
      <c r="K94" s="37"/>
      <c r="L94" s="37"/>
      <c r="M94" s="37"/>
    </row>
    <row r="95" spans="1:13">
      <c r="A95" s="178"/>
      <c r="B95" s="199" t="s">
        <v>84</v>
      </c>
      <c r="C95" s="188" t="s">
        <v>84</v>
      </c>
      <c r="D95" s="196">
        <v>0</v>
      </c>
      <c r="E95" s="178" t="s">
        <v>84</v>
      </c>
      <c r="F95" s="190">
        <v>0</v>
      </c>
      <c r="G95" s="69">
        <f t="shared" si="1"/>
        <v>-860</v>
      </c>
      <c r="H95" s="153"/>
      <c r="I95" s="56"/>
      <c r="J95" s="37"/>
      <c r="K95" s="37"/>
      <c r="L95" s="37"/>
      <c r="M95" s="37"/>
    </row>
    <row r="96" spans="1:13">
      <c r="A96" s="191" t="s">
        <v>84</v>
      </c>
      <c r="B96" s="200" t="s">
        <v>84</v>
      </c>
      <c r="C96" s="193" t="s">
        <v>84</v>
      </c>
      <c r="D96" s="198">
        <v>0</v>
      </c>
      <c r="E96" s="191" t="s">
        <v>84</v>
      </c>
      <c r="F96" s="195">
        <v>0</v>
      </c>
      <c r="G96" s="69">
        <f t="shared" si="1"/>
        <v>-860</v>
      </c>
      <c r="H96" s="153"/>
      <c r="I96" s="56"/>
      <c r="J96" s="37"/>
      <c r="K96" s="37"/>
      <c r="L96" s="37"/>
      <c r="M96" s="37"/>
    </row>
    <row r="97" spans="1:13">
      <c r="A97" s="178"/>
      <c r="B97" s="199" t="s">
        <v>84</v>
      </c>
      <c r="C97" s="188" t="s">
        <v>84</v>
      </c>
      <c r="D97" s="196">
        <v>0</v>
      </c>
      <c r="E97" s="178" t="s">
        <v>84</v>
      </c>
      <c r="F97" s="190">
        <v>0</v>
      </c>
      <c r="G97" s="69">
        <f t="shared" si="1"/>
        <v>-860</v>
      </c>
      <c r="H97" s="153"/>
      <c r="I97" s="56"/>
      <c r="J97" s="37"/>
      <c r="K97" s="37"/>
      <c r="L97" s="37"/>
      <c r="M97" s="37"/>
    </row>
    <row r="98" spans="1:13">
      <c r="A98" s="191"/>
      <c r="B98" s="200" t="s">
        <v>84</v>
      </c>
      <c r="C98" s="193" t="s">
        <v>84</v>
      </c>
      <c r="D98" s="198">
        <v>0</v>
      </c>
      <c r="E98" s="191" t="s">
        <v>84</v>
      </c>
      <c r="F98" s="195">
        <v>0</v>
      </c>
      <c r="G98" s="69">
        <f t="shared" si="1"/>
        <v>-860</v>
      </c>
      <c r="H98" s="153"/>
      <c r="I98" s="56"/>
      <c r="J98" s="37"/>
      <c r="K98" s="37"/>
      <c r="L98" s="37"/>
      <c r="M98" s="37"/>
    </row>
    <row r="99" spans="1:13">
      <c r="A99" s="178"/>
      <c r="B99" s="199" t="s">
        <v>84</v>
      </c>
      <c r="C99" s="188" t="s">
        <v>84</v>
      </c>
      <c r="D99" s="196">
        <v>0</v>
      </c>
      <c r="E99" s="178" t="s">
        <v>84</v>
      </c>
      <c r="F99" s="190">
        <v>0</v>
      </c>
      <c r="G99" s="69">
        <f t="shared" si="1"/>
        <v>-860</v>
      </c>
      <c r="H99" s="153"/>
      <c r="I99" s="56"/>
      <c r="J99" s="37"/>
      <c r="K99" s="37"/>
      <c r="L99" s="37"/>
      <c r="M99" s="37"/>
    </row>
    <row r="100" spans="1:13">
      <c r="A100" s="191"/>
      <c r="B100" s="200" t="s">
        <v>84</v>
      </c>
      <c r="C100" s="193" t="s">
        <v>84</v>
      </c>
      <c r="D100" s="198">
        <v>0</v>
      </c>
      <c r="E100" s="191" t="s">
        <v>84</v>
      </c>
      <c r="F100" s="195">
        <v>0</v>
      </c>
      <c r="G100" s="69">
        <f t="shared" ref="G100:G139" si="2">IF(AND(ISBLANK(E100),ISBLANK(F100)),"",G99-D100+F100)</f>
        <v>-860</v>
      </c>
      <c r="H100" s="153"/>
      <c r="I100" s="56"/>
      <c r="J100" s="37"/>
      <c r="K100" s="37"/>
      <c r="L100" s="37"/>
      <c r="M100" s="37"/>
    </row>
    <row r="101" spans="1:13">
      <c r="A101" s="178"/>
      <c r="B101" s="199" t="s">
        <v>84</v>
      </c>
      <c r="C101" s="188" t="s">
        <v>84</v>
      </c>
      <c r="D101" s="196">
        <v>0</v>
      </c>
      <c r="E101" s="178" t="s">
        <v>84</v>
      </c>
      <c r="F101" s="190">
        <v>0</v>
      </c>
      <c r="G101" s="69">
        <f t="shared" si="2"/>
        <v>-860</v>
      </c>
      <c r="H101" s="153"/>
      <c r="I101" s="56"/>
      <c r="J101" s="37"/>
      <c r="K101" s="37"/>
      <c r="L101" s="37"/>
      <c r="M101" s="37"/>
    </row>
    <row r="102" spans="1:13">
      <c r="A102" s="191"/>
      <c r="B102" s="200" t="s">
        <v>84</v>
      </c>
      <c r="C102" s="193" t="s">
        <v>84</v>
      </c>
      <c r="D102" s="198">
        <v>0</v>
      </c>
      <c r="E102" s="191" t="s">
        <v>84</v>
      </c>
      <c r="F102" s="195">
        <v>0</v>
      </c>
      <c r="G102" s="69">
        <f t="shared" si="2"/>
        <v>-860</v>
      </c>
      <c r="H102" s="153"/>
      <c r="I102" s="56"/>
      <c r="J102" s="37"/>
      <c r="K102" s="37"/>
      <c r="L102" s="37"/>
      <c r="M102" s="37"/>
    </row>
    <row r="103" spans="1:13">
      <c r="A103" s="178"/>
      <c r="B103" s="199" t="s">
        <v>84</v>
      </c>
      <c r="C103" s="188" t="s">
        <v>84</v>
      </c>
      <c r="D103" s="196">
        <v>0</v>
      </c>
      <c r="E103" s="178" t="s">
        <v>84</v>
      </c>
      <c r="F103" s="190">
        <v>0</v>
      </c>
      <c r="G103" s="69">
        <f t="shared" si="2"/>
        <v>-860</v>
      </c>
      <c r="H103" s="153"/>
      <c r="I103" s="56"/>
      <c r="J103" s="37"/>
      <c r="K103" s="37"/>
      <c r="L103" s="37"/>
      <c r="M103" s="37"/>
    </row>
    <row r="104" spans="1:13">
      <c r="A104" s="191"/>
      <c r="B104" s="200" t="s">
        <v>84</v>
      </c>
      <c r="C104" s="193" t="s">
        <v>84</v>
      </c>
      <c r="D104" s="198">
        <v>0</v>
      </c>
      <c r="E104" s="191" t="s">
        <v>84</v>
      </c>
      <c r="F104" s="195">
        <v>0</v>
      </c>
      <c r="G104" s="69">
        <f t="shared" si="2"/>
        <v>-860</v>
      </c>
      <c r="H104" s="153"/>
      <c r="I104" s="56"/>
      <c r="J104" s="37"/>
      <c r="K104" s="37"/>
      <c r="L104" s="37"/>
      <c r="M104" s="37"/>
    </row>
    <row r="105" spans="1:13">
      <c r="A105" s="178"/>
      <c r="B105" s="199" t="s">
        <v>84</v>
      </c>
      <c r="C105" s="188" t="s">
        <v>84</v>
      </c>
      <c r="D105" s="196">
        <v>0</v>
      </c>
      <c r="E105" s="178" t="s">
        <v>84</v>
      </c>
      <c r="F105" s="190">
        <v>0</v>
      </c>
      <c r="G105" s="69">
        <f t="shared" si="2"/>
        <v>-860</v>
      </c>
      <c r="H105" s="153"/>
      <c r="I105" s="56"/>
      <c r="J105" s="37"/>
      <c r="K105" s="37"/>
      <c r="L105" s="37"/>
      <c r="M105" s="37"/>
    </row>
    <row r="106" spans="1:13">
      <c r="A106" s="191"/>
      <c r="B106" s="200" t="s">
        <v>84</v>
      </c>
      <c r="C106" s="193" t="s">
        <v>84</v>
      </c>
      <c r="D106" s="198">
        <v>0</v>
      </c>
      <c r="E106" s="191" t="s">
        <v>84</v>
      </c>
      <c r="F106" s="195">
        <v>0</v>
      </c>
      <c r="G106" s="69">
        <f t="shared" si="2"/>
        <v>-860</v>
      </c>
      <c r="H106" s="146"/>
      <c r="I106" s="56"/>
      <c r="J106" s="37"/>
      <c r="K106" s="37"/>
      <c r="L106" s="37"/>
      <c r="M106" s="37"/>
    </row>
    <row r="107" spans="1:13">
      <c r="A107" s="178"/>
      <c r="B107" s="199" t="s">
        <v>84</v>
      </c>
      <c r="C107" s="188" t="s">
        <v>84</v>
      </c>
      <c r="D107" s="196">
        <v>0</v>
      </c>
      <c r="E107" s="178" t="s">
        <v>84</v>
      </c>
      <c r="F107" s="190">
        <v>0</v>
      </c>
      <c r="G107" s="69">
        <f t="shared" si="2"/>
        <v>-860</v>
      </c>
      <c r="H107" s="146"/>
    </row>
    <row r="108" spans="1:13">
      <c r="A108" s="191"/>
      <c r="B108" s="200" t="s">
        <v>84</v>
      </c>
      <c r="C108" s="193" t="s">
        <v>84</v>
      </c>
      <c r="D108" s="198">
        <v>0</v>
      </c>
      <c r="E108" s="191" t="s">
        <v>84</v>
      </c>
      <c r="F108" s="195">
        <v>0</v>
      </c>
      <c r="G108" s="69">
        <f t="shared" si="2"/>
        <v>-860</v>
      </c>
      <c r="H108" s="146"/>
    </row>
    <row r="109" spans="1:13">
      <c r="A109" s="178"/>
      <c r="B109" s="199" t="s">
        <v>84</v>
      </c>
      <c r="C109" s="188" t="s">
        <v>84</v>
      </c>
      <c r="D109" s="196">
        <v>0</v>
      </c>
      <c r="E109" s="178" t="s">
        <v>84</v>
      </c>
      <c r="F109" s="190">
        <v>0</v>
      </c>
      <c r="G109" s="69">
        <f t="shared" si="2"/>
        <v>-860</v>
      </c>
      <c r="H109" s="146"/>
    </row>
    <row r="110" spans="1:13">
      <c r="A110" s="191"/>
      <c r="B110" s="200" t="s">
        <v>84</v>
      </c>
      <c r="C110" s="193" t="s">
        <v>84</v>
      </c>
      <c r="D110" s="202">
        <v>0</v>
      </c>
      <c r="E110" s="191" t="s">
        <v>84</v>
      </c>
      <c r="F110" s="203">
        <v>0</v>
      </c>
      <c r="G110" s="69">
        <f t="shared" si="2"/>
        <v>-860</v>
      </c>
      <c r="H110" s="146"/>
    </row>
    <row r="111" spans="1:13">
      <c r="A111" s="204" t="s">
        <v>84</v>
      </c>
      <c r="B111" s="187" t="s">
        <v>84</v>
      </c>
      <c r="C111" s="188" t="s">
        <v>84</v>
      </c>
      <c r="D111" s="189">
        <v>0</v>
      </c>
      <c r="E111" s="178" t="s">
        <v>84</v>
      </c>
      <c r="F111" s="190">
        <v>0</v>
      </c>
      <c r="G111" s="69">
        <f t="shared" si="2"/>
        <v>-860</v>
      </c>
      <c r="H111" s="146"/>
    </row>
    <row r="112" spans="1:13">
      <c r="A112" s="205" t="s">
        <v>84</v>
      </c>
      <c r="B112" s="206" t="s">
        <v>84</v>
      </c>
      <c r="C112" s="193" t="s">
        <v>84</v>
      </c>
      <c r="D112" s="207">
        <v>0</v>
      </c>
      <c r="E112" s="191" t="s">
        <v>84</v>
      </c>
      <c r="F112" s="195">
        <v>0</v>
      </c>
      <c r="G112" s="69">
        <f t="shared" si="2"/>
        <v>-860</v>
      </c>
      <c r="H112" s="146"/>
    </row>
    <row r="113" spans="1:8">
      <c r="A113" s="178" t="s">
        <v>84</v>
      </c>
      <c r="B113" s="187" t="s">
        <v>84</v>
      </c>
      <c r="C113" s="188" t="s">
        <v>84</v>
      </c>
      <c r="D113" s="189">
        <v>0</v>
      </c>
      <c r="E113" s="178" t="s">
        <v>84</v>
      </c>
      <c r="F113" s="190">
        <v>0</v>
      </c>
      <c r="G113" s="69">
        <f t="shared" si="2"/>
        <v>-860</v>
      </c>
      <c r="H113" s="146"/>
    </row>
    <row r="114" spans="1:8">
      <c r="A114" s="172"/>
      <c r="B114" s="206" t="s">
        <v>84</v>
      </c>
      <c r="C114" s="193" t="s">
        <v>84</v>
      </c>
      <c r="D114" s="207">
        <v>0</v>
      </c>
      <c r="E114" s="191" t="s">
        <v>84</v>
      </c>
      <c r="F114" s="195">
        <v>0</v>
      </c>
      <c r="G114" s="69">
        <f t="shared" si="2"/>
        <v>-860</v>
      </c>
      <c r="H114" s="146"/>
    </row>
    <row r="115" spans="1:8">
      <c r="A115" s="178"/>
      <c r="B115" s="187" t="s">
        <v>84</v>
      </c>
      <c r="C115" s="188" t="s">
        <v>84</v>
      </c>
      <c r="D115" s="189">
        <v>0</v>
      </c>
      <c r="E115" s="178" t="s">
        <v>84</v>
      </c>
      <c r="F115" s="190">
        <v>0</v>
      </c>
      <c r="G115" s="69">
        <f t="shared" si="2"/>
        <v>-860</v>
      </c>
      <c r="H115" s="146"/>
    </row>
    <row r="116" spans="1:8">
      <c r="A116" s="191"/>
      <c r="B116" s="192" t="s">
        <v>84</v>
      </c>
      <c r="C116" s="193" t="s">
        <v>84</v>
      </c>
      <c r="D116" s="194">
        <v>0</v>
      </c>
      <c r="E116" s="191" t="s">
        <v>84</v>
      </c>
      <c r="F116" s="195">
        <v>0</v>
      </c>
      <c r="G116" s="69">
        <f t="shared" si="2"/>
        <v>-860</v>
      </c>
      <c r="H116" s="146"/>
    </row>
    <row r="117" spans="1:8">
      <c r="A117" s="178"/>
      <c r="B117" s="187" t="s">
        <v>84</v>
      </c>
      <c r="C117" s="188" t="s">
        <v>84</v>
      </c>
      <c r="D117" s="196">
        <v>0</v>
      </c>
      <c r="E117" s="178" t="s">
        <v>84</v>
      </c>
      <c r="F117" s="197">
        <v>0</v>
      </c>
      <c r="G117" s="69">
        <f t="shared" si="2"/>
        <v>-860</v>
      </c>
      <c r="H117" s="146"/>
    </row>
    <row r="118" spans="1:8">
      <c r="A118" s="191"/>
      <c r="B118" s="192" t="s">
        <v>84</v>
      </c>
      <c r="C118" s="193" t="s">
        <v>84</v>
      </c>
      <c r="D118" s="198">
        <v>0</v>
      </c>
      <c r="E118" s="191" t="s">
        <v>84</v>
      </c>
      <c r="F118" s="195">
        <v>0</v>
      </c>
      <c r="G118" s="69">
        <f t="shared" si="2"/>
        <v>-860</v>
      </c>
      <c r="H118" s="146"/>
    </row>
    <row r="119" spans="1:8">
      <c r="A119" s="178"/>
      <c r="B119" s="187" t="s">
        <v>84</v>
      </c>
      <c r="C119" s="188" t="s">
        <v>84</v>
      </c>
      <c r="D119" s="196">
        <v>0</v>
      </c>
      <c r="E119" s="178" t="s">
        <v>84</v>
      </c>
      <c r="F119" s="190">
        <v>0</v>
      </c>
      <c r="G119" s="69">
        <f t="shared" si="2"/>
        <v>-860</v>
      </c>
      <c r="H119" s="146"/>
    </row>
    <row r="120" spans="1:8">
      <c r="A120" s="191"/>
      <c r="B120" s="192" t="s">
        <v>84</v>
      </c>
      <c r="C120" s="193" t="s">
        <v>84</v>
      </c>
      <c r="D120" s="198">
        <v>0</v>
      </c>
      <c r="E120" s="191" t="s">
        <v>84</v>
      </c>
      <c r="F120" s="195">
        <v>0</v>
      </c>
      <c r="G120" s="69">
        <f t="shared" si="2"/>
        <v>-860</v>
      </c>
      <c r="H120" s="146"/>
    </row>
    <row r="121" spans="1:8">
      <c r="A121" s="178"/>
      <c r="B121" s="199" t="s">
        <v>84</v>
      </c>
      <c r="C121" s="188" t="s">
        <v>84</v>
      </c>
      <c r="D121" s="196">
        <v>0</v>
      </c>
      <c r="E121" s="178" t="s">
        <v>84</v>
      </c>
      <c r="F121" s="190">
        <v>0</v>
      </c>
      <c r="G121" s="69">
        <f t="shared" si="2"/>
        <v>-860</v>
      </c>
      <c r="H121" s="146"/>
    </row>
    <row r="122" spans="1:8">
      <c r="A122" s="191"/>
      <c r="B122" s="200" t="s">
        <v>84</v>
      </c>
      <c r="C122" s="193" t="s">
        <v>84</v>
      </c>
      <c r="D122" s="198">
        <v>0</v>
      </c>
      <c r="E122" s="191" t="s">
        <v>84</v>
      </c>
      <c r="F122" s="195">
        <v>0</v>
      </c>
      <c r="G122" s="69">
        <f t="shared" si="2"/>
        <v>-860</v>
      </c>
      <c r="H122" s="146"/>
    </row>
    <row r="123" spans="1:8">
      <c r="A123" s="178"/>
      <c r="B123" s="199" t="s">
        <v>84</v>
      </c>
      <c r="C123" s="188" t="s">
        <v>84</v>
      </c>
      <c r="D123" s="196">
        <v>0</v>
      </c>
      <c r="E123" s="178" t="s">
        <v>84</v>
      </c>
      <c r="F123" s="190">
        <v>0</v>
      </c>
      <c r="G123" s="69">
        <f t="shared" si="2"/>
        <v>-860</v>
      </c>
      <c r="H123" s="146"/>
    </row>
    <row r="124" spans="1:8">
      <c r="A124" s="191" t="s">
        <v>84</v>
      </c>
      <c r="B124" s="200" t="s">
        <v>84</v>
      </c>
      <c r="C124" s="193" t="s">
        <v>84</v>
      </c>
      <c r="D124" s="198">
        <v>0</v>
      </c>
      <c r="E124" s="191" t="s">
        <v>84</v>
      </c>
      <c r="F124" s="195">
        <v>0</v>
      </c>
      <c r="G124" s="69">
        <f t="shared" si="2"/>
        <v>-860</v>
      </c>
      <c r="H124" s="146"/>
    </row>
    <row r="125" spans="1:8">
      <c r="A125" s="178" t="s">
        <v>84</v>
      </c>
      <c r="B125" s="199" t="s">
        <v>84</v>
      </c>
      <c r="C125" s="188" t="s">
        <v>84</v>
      </c>
      <c r="D125" s="196">
        <v>0</v>
      </c>
      <c r="E125" s="178" t="s">
        <v>84</v>
      </c>
      <c r="F125" s="190">
        <v>0</v>
      </c>
      <c r="G125" s="69">
        <f t="shared" si="2"/>
        <v>-860</v>
      </c>
      <c r="H125" s="146"/>
    </row>
    <row r="126" spans="1:8">
      <c r="A126" s="191"/>
      <c r="B126" s="200" t="s">
        <v>84</v>
      </c>
      <c r="C126" s="193" t="s">
        <v>84</v>
      </c>
      <c r="D126" s="198">
        <v>0</v>
      </c>
      <c r="E126" s="191" t="s">
        <v>84</v>
      </c>
      <c r="F126" s="195">
        <v>0</v>
      </c>
      <c r="G126" s="69">
        <f t="shared" si="2"/>
        <v>-860</v>
      </c>
      <c r="H126" s="146"/>
    </row>
    <row r="127" spans="1:8">
      <c r="A127" s="178"/>
      <c r="B127" s="199" t="s">
        <v>84</v>
      </c>
      <c r="C127" s="188" t="s">
        <v>84</v>
      </c>
      <c r="D127" s="196">
        <v>0</v>
      </c>
      <c r="E127" s="178" t="s">
        <v>84</v>
      </c>
      <c r="F127" s="190">
        <v>0</v>
      </c>
      <c r="G127" s="69">
        <f t="shared" si="2"/>
        <v>-860</v>
      </c>
      <c r="H127" s="146"/>
    </row>
    <row r="128" spans="1:8">
      <c r="A128" s="191"/>
      <c r="B128" s="200" t="s">
        <v>84</v>
      </c>
      <c r="C128" s="193" t="s">
        <v>84</v>
      </c>
      <c r="D128" s="198">
        <v>0</v>
      </c>
      <c r="E128" s="191" t="s">
        <v>84</v>
      </c>
      <c r="F128" s="195">
        <v>0</v>
      </c>
      <c r="G128" s="69">
        <f t="shared" si="2"/>
        <v>-860</v>
      </c>
      <c r="H128" s="146"/>
    </row>
    <row r="129" spans="1:20">
      <c r="A129" s="178"/>
      <c r="B129" s="199" t="s">
        <v>84</v>
      </c>
      <c r="C129" s="188" t="s">
        <v>84</v>
      </c>
      <c r="D129" s="196">
        <v>0</v>
      </c>
      <c r="E129" s="178" t="s">
        <v>84</v>
      </c>
      <c r="F129" s="190">
        <v>0</v>
      </c>
      <c r="G129" s="69">
        <f t="shared" si="2"/>
        <v>-860</v>
      </c>
      <c r="H129" s="146"/>
    </row>
    <row r="130" spans="1:20">
      <c r="A130" s="191"/>
      <c r="B130" s="200" t="s">
        <v>84</v>
      </c>
      <c r="C130" s="193" t="s">
        <v>84</v>
      </c>
      <c r="D130" s="198">
        <v>0</v>
      </c>
      <c r="E130" s="191" t="s">
        <v>84</v>
      </c>
      <c r="F130" s="195">
        <v>0</v>
      </c>
      <c r="G130" s="69">
        <f t="shared" si="2"/>
        <v>-860</v>
      </c>
      <c r="H130" s="146"/>
    </row>
    <row r="131" spans="1:20">
      <c r="A131" s="178"/>
      <c r="B131" s="199" t="s">
        <v>84</v>
      </c>
      <c r="C131" s="188" t="s">
        <v>84</v>
      </c>
      <c r="D131" s="196">
        <v>0</v>
      </c>
      <c r="E131" s="178" t="s">
        <v>84</v>
      </c>
      <c r="F131" s="190">
        <v>0</v>
      </c>
      <c r="G131" s="69">
        <f t="shared" si="2"/>
        <v>-860</v>
      </c>
      <c r="H131" s="146"/>
    </row>
    <row r="132" spans="1:20">
      <c r="A132" s="191"/>
      <c r="B132" s="200" t="s">
        <v>84</v>
      </c>
      <c r="C132" s="193" t="s">
        <v>84</v>
      </c>
      <c r="D132" s="198">
        <v>0</v>
      </c>
      <c r="E132" s="191" t="s">
        <v>84</v>
      </c>
      <c r="F132" s="195">
        <v>0</v>
      </c>
      <c r="G132" s="69">
        <f t="shared" si="2"/>
        <v>-860</v>
      </c>
      <c r="H132" s="146"/>
    </row>
    <row r="133" spans="1:20">
      <c r="A133" s="178" t="s">
        <v>84</v>
      </c>
      <c r="B133" s="199" t="s">
        <v>84</v>
      </c>
      <c r="C133" s="188" t="s">
        <v>84</v>
      </c>
      <c r="D133" s="196">
        <v>0</v>
      </c>
      <c r="E133" s="178" t="s">
        <v>84</v>
      </c>
      <c r="F133" s="190">
        <v>0</v>
      </c>
      <c r="G133" s="69">
        <f t="shared" si="2"/>
        <v>-860</v>
      </c>
      <c r="H133" s="146"/>
    </row>
    <row r="134" spans="1:20">
      <c r="A134" s="191"/>
      <c r="B134" s="200" t="s">
        <v>84</v>
      </c>
      <c r="C134" s="193" t="s">
        <v>84</v>
      </c>
      <c r="D134" s="198">
        <v>0</v>
      </c>
      <c r="E134" s="191" t="s">
        <v>84</v>
      </c>
      <c r="F134" s="195">
        <v>0</v>
      </c>
      <c r="G134" s="69">
        <f t="shared" si="2"/>
        <v>-860</v>
      </c>
      <c r="H134" s="146"/>
    </row>
    <row r="135" spans="1:20">
      <c r="A135" s="178"/>
      <c r="B135" s="199" t="s">
        <v>84</v>
      </c>
      <c r="C135" s="188" t="s">
        <v>84</v>
      </c>
      <c r="D135" s="196">
        <v>0</v>
      </c>
      <c r="E135" s="178" t="s">
        <v>84</v>
      </c>
      <c r="F135" s="190">
        <v>0</v>
      </c>
      <c r="G135" s="69">
        <f t="shared" si="2"/>
        <v>-860</v>
      </c>
      <c r="H135" s="146"/>
    </row>
    <row r="136" spans="1:20">
      <c r="A136" s="191"/>
      <c r="B136" s="200" t="s">
        <v>84</v>
      </c>
      <c r="C136" s="193" t="s">
        <v>84</v>
      </c>
      <c r="D136" s="198">
        <v>0</v>
      </c>
      <c r="E136" s="191" t="s">
        <v>84</v>
      </c>
      <c r="F136" s="195">
        <v>0</v>
      </c>
      <c r="G136" s="69">
        <f t="shared" si="2"/>
        <v>-860</v>
      </c>
      <c r="H136" s="146"/>
    </row>
    <row r="137" spans="1:20">
      <c r="A137" s="178"/>
      <c r="B137" s="199" t="s">
        <v>84</v>
      </c>
      <c r="C137" s="188" t="s">
        <v>84</v>
      </c>
      <c r="D137" s="196">
        <v>0</v>
      </c>
      <c r="E137" s="178" t="s">
        <v>84</v>
      </c>
      <c r="F137" s="190">
        <v>0</v>
      </c>
      <c r="G137" s="69">
        <f t="shared" si="2"/>
        <v>-860</v>
      </c>
      <c r="H137" s="146"/>
    </row>
    <row r="138" spans="1:20">
      <c r="A138" s="191"/>
      <c r="B138" s="200" t="s">
        <v>84</v>
      </c>
      <c r="C138" s="193" t="s">
        <v>84</v>
      </c>
      <c r="D138" s="198">
        <v>0</v>
      </c>
      <c r="E138" s="191" t="s">
        <v>84</v>
      </c>
      <c r="F138" s="195">
        <v>0</v>
      </c>
      <c r="G138" s="69">
        <f t="shared" si="2"/>
        <v>-860</v>
      </c>
      <c r="H138" s="146"/>
    </row>
    <row r="139" spans="1:20">
      <c r="A139" s="178"/>
      <c r="B139" s="199" t="s">
        <v>84</v>
      </c>
      <c r="C139" s="188" t="s">
        <v>84</v>
      </c>
      <c r="D139" s="208">
        <v>0</v>
      </c>
      <c r="E139" s="178" t="s">
        <v>84</v>
      </c>
      <c r="F139" s="209">
        <v>0</v>
      </c>
      <c r="G139" s="69">
        <f t="shared" si="2"/>
        <v>-860</v>
      </c>
      <c r="H139" s="146"/>
    </row>
    <row r="140" spans="1:20" s="2" customFormat="1">
      <c r="A140" s="6"/>
      <c r="B140" s="148"/>
      <c r="C140" s="149"/>
      <c r="D140" s="150">
        <f>SUM(D4:D139)</f>
        <v>960</v>
      </c>
      <c r="E140" s="6"/>
      <c r="F140" s="150">
        <f>SUM(F4:F139)</f>
        <v>100</v>
      </c>
      <c r="G140" s="152" t="s">
        <v>84</v>
      </c>
      <c r="H140" s="15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>
      <c r="A141" s="92"/>
      <c r="B141" s="93"/>
      <c r="C141" s="94"/>
      <c r="D141" s="95"/>
      <c r="E141" s="92"/>
      <c r="F141" s="96"/>
      <c r="G141" s="97"/>
    </row>
    <row r="142" spans="1:20">
      <c r="A142" s="92"/>
      <c r="B142" s="93"/>
      <c r="C142" s="94"/>
      <c r="D142" s="95"/>
      <c r="E142" s="92"/>
      <c r="F142" s="96"/>
      <c r="G142" s="97"/>
    </row>
    <row r="143" spans="1:20">
      <c r="A143" s="92"/>
      <c r="B143" s="93"/>
      <c r="C143" s="94"/>
      <c r="D143" s="95"/>
      <c r="E143" s="92"/>
      <c r="F143" s="96"/>
      <c r="G143" s="97"/>
    </row>
    <row r="144" spans="1:20">
      <c r="A144" s="92"/>
      <c r="B144" s="93"/>
      <c r="C144" s="149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A1:J60"/>
  <sheetViews>
    <sheetView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F10" sqref="F10"/>
    </sheetView>
  </sheetViews>
  <sheetFormatPr baseColWidth="10" defaultRowHeight="15.95" customHeight="1"/>
  <cols>
    <col min="1" max="1" width="44" customWidth="1"/>
    <col min="2" max="4" width="12.7109375" style="349" customWidth="1"/>
    <col min="5" max="5" width="11.42578125" style="349"/>
    <col min="10" max="10" width="11.42578125" style="349"/>
  </cols>
  <sheetData>
    <row r="1" spans="1:10" ht="15.95" customHeight="1">
      <c r="A1" s="347" t="s">
        <v>138</v>
      </c>
    </row>
    <row r="2" spans="1:10" ht="15.95" customHeight="1">
      <c r="A2" s="347" t="s">
        <v>142</v>
      </c>
    </row>
    <row r="3" spans="1:10" ht="15.95" customHeight="1">
      <c r="A3" s="348" t="s">
        <v>85</v>
      </c>
      <c r="B3" s="349" t="s">
        <v>136</v>
      </c>
      <c r="C3" s="349" t="s">
        <v>184</v>
      </c>
      <c r="D3" s="349" t="s">
        <v>185</v>
      </c>
    </row>
    <row r="4" spans="1:10" ht="15.95" customHeight="1">
      <c r="A4" s="348" t="s">
        <v>137</v>
      </c>
      <c r="B4" s="349" t="s">
        <v>85</v>
      </c>
      <c r="C4" s="349" t="s">
        <v>85</v>
      </c>
    </row>
    <row r="5" spans="1:10" ht="15.95" customHeight="1">
      <c r="A5" s="348" t="s">
        <v>85</v>
      </c>
    </row>
    <row r="6" spans="1:10" ht="15.95" customHeight="1">
      <c r="A6" s="347" t="s">
        <v>139</v>
      </c>
    </row>
    <row r="7" spans="1:10" ht="15.95" customHeight="1">
      <c r="A7" t="s">
        <v>143</v>
      </c>
      <c r="B7" s="349">
        <f>B8+C9</f>
        <v>175.8</v>
      </c>
      <c r="C7" s="349" t="s">
        <v>85</v>
      </c>
      <c r="D7" s="349" t="s">
        <v>85</v>
      </c>
      <c r="E7" s="349" t="s">
        <v>85</v>
      </c>
      <c r="I7" s="349" t="s">
        <v>85</v>
      </c>
      <c r="J7" s="349" t="s">
        <v>85</v>
      </c>
    </row>
    <row r="8" spans="1:10" ht="15.95" customHeight="1">
      <c r="A8" t="s">
        <v>140</v>
      </c>
      <c r="B8" s="350">
        <f>SUMIF(CHÈQUE!E:E,5348,CHÈQUE!G:G)</f>
        <v>14</v>
      </c>
      <c r="C8" s="349" t="s">
        <v>85</v>
      </c>
    </row>
    <row r="9" spans="1:10" ht="15.95" customHeight="1">
      <c r="A9" t="s">
        <v>141</v>
      </c>
      <c r="B9" s="351" t="s">
        <v>85</v>
      </c>
      <c r="C9" s="349">
        <f>SUMIF(CHÈQUE!E:E,5347,CHÈQUE!G:G)</f>
        <v>161.80000000000001</v>
      </c>
      <c r="D9" s="349" t="s">
        <v>85</v>
      </c>
    </row>
    <row r="10" spans="1:10" ht="15.95" customHeight="1">
      <c r="A10" t="s">
        <v>145</v>
      </c>
      <c r="B10" s="349">
        <f>B11+C12</f>
        <v>0</v>
      </c>
    </row>
    <row r="11" spans="1:10" ht="15.95" customHeight="1">
      <c r="A11" t="s">
        <v>146</v>
      </c>
      <c r="B11" s="350">
        <f>SUMIF(CHÈQUE!E:E,5352,CHÈQUE!G:G)</f>
        <v>0</v>
      </c>
    </row>
    <row r="12" spans="1:10" ht="15.95" customHeight="1">
      <c r="A12" t="s">
        <v>147</v>
      </c>
      <c r="C12" s="349">
        <f>SUMIF(CHÈQUE!E:E,5352,CHÈQUE!G:G)</f>
        <v>0</v>
      </c>
      <c r="E12" s="349" t="s">
        <v>85</v>
      </c>
      <c r="I12" t="s">
        <v>85</v>
      </c>
      <c r="J12" s="349" t="s">
        <v>85</v>
      </c>
    </row>
    <row r="13" spans="1:10" ht="15.95" customHeight="1">
      <c r="A13" t="s">
        <v>148</v>
      </c>
      <c r="B13" s="349">
        <f>B14+C15</f>
        <v>35.160000000000004</v>
      </c>
    </row>
    <row r="14" spans="1:10" ht="15.95" customHeight="1">
      <c r="A14" t="s">
        <v>149</v>
      </c>
      <c r="B14" s="350">
        <f>SUMIF(CHÈQUE!E:E,5330,CHÈQUE!G:G)</f>
        <v>2.46</v>
      </c>
    </row>
    <row r="15" spans="1:10" ht="15.95" customHeight="1">
      <c r="A15" t="s">
        <v>150</v>
      </c>
      <c r="C15" s="349">
        <f>SUMIF(CHÈQUE!E:E,5329,CHÈQUE!G:G)</f>
        <v>32.700000000000003</v>
      </c>
    </row>
    <row r="16" spans="1:10" ht="15.95" customHeight="1">
      <c r="A16" t="s">
        <v>151</v>
      </c>
      <c r="B16" s="349">
        <f>B17+C18</f>
        <v>71.319999999999993</v>
      </c>
    </row>
    <row r="17" spans="1:7" ht="15.95" customHeight="1">
      <c r="A17" t="s">
        <v>152</v>
      </c>
      <c r="B17" s="350">
        <f>SUMIF(CHÈQUE!E:E,5342,CHÈQUE!G:G)</f>
        <v>4.99</v>
      </c>
    </row>
    <row r="18" spans="1:7" ht="15.95" customHeight="1">
      <c r="A18" t="s">
        <v>153</v>
      </c>
      <c r="C18" s="349">
        <f>SUMIF(CHÈQUE!E:E,5341,CHÈQUE!G:G)</f>
        <v>66.33</v>
      </c>
    </row>
    <row r="19" spans="1:7" ht="15.95" customHeight="1">
      <c r="A19" t="s">
        <v>85</v>
      </c>
      <c r="E19" s="349" t="s">
        <v>85</v>
      </c>
    </row>
    <row r="23" spans="1:7" ht="15.95" customHeight="1">
      <c r="A23" s="347" t="s">
        <v>144</v>
      </c>
      <c r="C23" s="352">
        <f>SUM(C7:C22)</f>
        <v>260.83</v>
      </c>
    </row>
    <row r="24" spans="1:7" ht="15.95" customHeight="1">
      <c r="A24" t="s">
        <v>98</v>
      </c>
      <c r="B24"/>
    </row>
    <row r="28" spans="1:7" ht="15.95" customHeight="1">
      <c r="A28" s="347" t="s">
        <v>156</v>
      </c>
    </row>
    <row r="29" spans="1:7" ht="15.95" customHeight="1">
      <c r="A29" t="s">
        <v>169</v>
      </c>
      <c r="C29" s="349">
        <f>SUMIF(CHÈQUE!E:E,5636,CHÈQUE!G:G)</f>
        <v>0</v>
      </c>
      <c r="G29" s="349" t="s">
        <v>85</v>
      </c>
    </row>
    <row r="30" spans="1:7" ht="15.95" customHeight="1">
      <c r="A30" t="s">
        <v>157</v>
      </c>
      <c r="C30" s="349">
        <f>SUMIF(CHÈQUE!E:E,5765,CHÈQUE!G:G)</f>
        <v>0</v>
      </c>
    </row>
    <row r="31" spans="1:7" ht="15.95" customHeight="1">
      <c r="A31" t="s">
        <v>158</v>
      </c>
      <c r="C31" s="349">
        <f>SUMIF(CHÈQUE!E:E,5700,CHÈQUE!G:G)</f>
        <v>13.99</v>
      </c>
    </row>
    <row r="32" spans="1:7" ht="15.95" customHeight="1">
      <c r="A32" t="s">
        <v>159</v>
      </c>
      <c r="B32" s="351">
        <f>SUMIF(CHÈQUE!E:E,5760,CHÈQUE!G:G)</f>
        <v>370</v>
      </c>
    </row>
    <row r="33" spans="1:4" ht="15.95" customHeight="1">
      <c r="A33" t="s">
        <v>160</v>
      </c>
      <c r="B33" s="349">
        <f>B34+C35</f>
        <v>25</v>
      </c>
    </row>
    <row r="34" spans="1:4" ht="15.95" customHeight="1">
      <c r="A34" t="s">
        <v>161</v>
      </c>
      <c r="B34" s="350">
        <f>SUMIF(CHÈQUE!E:E,5762,CHÈQUE!G:G)</f>
        <v>12.5</v>
      </c>
    </row>
    <row r="35" spans="1:4" ht="15.95" customHeight="1">
      <c r="A35" t="s">
        <v>162</v>
      </c>
      <c r="C35" s="349">
        <f>SUMIF(CHÈQUE!E:E,5761,CHÈQUE!G:G)</f>
        <v>12.5</v>
      </c>
    </row>
    <row r="36" spans="1:4" ht="15.95" customHeight="1">
      <c r="A36" t="s">
        <v>163</v>
      </c>
      <c r="B36" s="349">
        <f>B37+C38</f>
        <v>53.21</v>
      </c>
      <c r="C36" s="349" t="s">
        <v>85</v>
      </c>
      <c r="D36" s="349" t="s">
        <v>85</v>
      </c>
    </row>
    <row r="37" spans="1:4" ht="15.95" customHeight="1">
      <c r="A37" t="s">
        <v>164</v>
      </c>
      <c r="B37" s="350">
        <f>SUMIF(CHÈQUE!E:E,5705,CHÈQUE!G:G)</f>
        <v>41.25</v>
      </c>
      <c r="C37" s="349" t="s">
        <v>85</v>
      </c>
      <c r="D37" s="349" t="s">
        <v>85</v>
      </c>
    </row>
    <row r="38" spans="1:4" ht="15.95" customHeight="1">
      <c r="A38" t="s">
        <v>165</v>
      </c>
      <c r="B38" s="351" t="s">
        <v>85</v>
      </c>
      <c r="C38" s="349">
        <f>SUMIF(CHÈQUE!E:E,5704,CHÈQUE!G:G)</f>
        <v>11.96</v>
      </c>
      <c r="D38" s="349" t="s">
        <v>85</v>
      </c>
    </row>
    <row r="39" spans="1:4" ht="15.95" customHeight="1">
      <c r="A39" t="s">
        <v>166</v>
      </c>
      <c r="B39" s="349">
        <f>B40+C41</f>
        <v>70.099999999999994</v>
      </c>
      <c r="C39" s="349" t="s">
        <v>85</v>
      </c>
      <c r="D39" s="349" t="s">
        <v>85</v>
      </c>
    </row>
    <row r="40" spans="1:4" ht="15.95" customHeight="1">
      <c r="A40" t="s">
        <v>167</v>
      </c>
      <c r="B40" s="350">
        <f>SUMIF(CHÈQUE!E:E,5742,CHÈQUE!G:G)</f>
        <v>4</v>
      </c>
      <c r="C40" s="349" t="s">
        <v>85</v>
      </c>
      <c r="D40" s="349" t="s">
        <v>85</v>
      </c>
    </row>
    <row r="41" spans="1:4" ht="15.95" customHeight="1">
      <c r="A41" t="s">
        <v>168</v>
      </c>
      <c r="B41" s="351" t="s">
        <v>85</v>
      </c>
      <c r="C41" s="349">
        <f>SUMIF(CHÈQUE!E:E,5741,CHÈQUE!G:G)</f>
        <v>66.099999999999994</v>
      </c>
      <c r="D41" s="349" t="s">
        <v>85</v>
      </c>
    </row>
    <row r="42" spans="1:4" ht="15.95" customHeight="1">
      <c r="A42" t="s">
        <v>173</v>
      </c>
      <c r="B42" s="351" t="s">
        <v>85</v>
      </c>
      <c r="C42" s="349">
        <f>SUMIF(CHÈQUE!E:E,5781,CHÈQUE!G:G)</f>
        <v>71.319999999999993</v>
      </c>
    </row>
    <row r="43" spans="1:4" ht="15.95" customHeight="1">
      <c r="A43" t="s">
        <v>172</v>
      </c>
      <c r="B43" s="351" t="s">
        <v>85</v>
      </c>
      <c r="C43" s="349">
        <f>SUMIF(CHÈQUE!E:E,5640,CHÈQUE!G:G)</f>
        <v>0</v>
      </c>
    </row>
    <row r="44" spans="1:4" ht="15.95" customHeight="1">
      <c r="A44" t="s">
        <v>171</v>
      </c>
      <c r="C44" s="349">
        <f>SUMIF(CHÈQUE!E:E,5610,CHÈQUE!G:G)</f>
        <v>0</v>
      </c>
    </row>
    <row r="45" spans="1:4" ht="15.95" customHeight="1">
      <c r="A45" t="s">
        <v>174</v>
      </c>
      <c r="C45" s="349">
        <f>SUMIF(CHÈQUE!E:E,5645,CHÈQUE!G:G)</f>
        <v>0</v>
      </c>
    </row>
    <row r="46" spans="1:4" ht="15.95" customHeight="1">
      <c r="A46" t="s">
        <v>175</v>
      </c>
      <c r="C46" s="349">
        <f>SUMIF(CHÈQUE!E:E,5686,CHÈQUE!G:G)</f>
        <v>60</v>
      </c>
    </row>
    <row r="47" spans="1:4" ht="15.95" customHeight="1">
      <c r="A47" s="347" t="s">
        <v>183</v>
      </c>
      <c r="C47" s="352">
        <f>SUM(C29:C46)</f>
        <v>235.87</v>
      </c>
    </row>
    <row r="50" spans="1:4" ht="15.95" customHeight="1">
      <c r="A50" s="347" t="s">
        <v>178</v>
      </c>
    </row>
    <row r="51" spans="1:4" ht="15.95" customHeight="1">
      <c r="A51" t="s">
        <v>179</v>
      </c>
      <c r="C51" s="349">
        <f>SUMIF(CHÈQUE!E:E,5805,CHÈQUE!G:G)</f>
        <v>0</v>
      </c>
    </row>
    <row r="52" spans="1:4" ht="15.95" customHeight="1">
      <c r="A52" s="347" t="s">
        <v>180</v>
      </c>
      <c r="C52" s="352">
        <f>SUM(C51)</f>
        <v>0</v>
      </c>
    </row>
    <row r="55" spans="1:4" ht="15.95" customHeight="1">
      <c r="A55" s="347" t="s">
        <v>154</v>
      </c>
      <c r="D55" s="349">
        <f>SUMIF(CHÈQUE!E:E,5901,CHÈQUE!I:I)</f>
        <v>0</v>
      </c>
    </row>
    <row r="56" spans="1:4" ht="15.95" customHeight="1">
      <c r="A56" t="s">
        <v>181</v>
      </c>
      <c r="C56" s="349">
        <f>SUMIF(CHÈQUE!E:E,5901,CHÈQUE!G:G)-(D55)</f>
        <v>63.320000000000007</v>
      </c>
      <c r="D56" s="349">
        <f>SUMIF(CHÈQUE!E:E,5944,CHÈQUE!I:I)</f>
        <v>0</v>
      </c>
    </row>
    <row r="57" spans="1:4" ht="15.95" customHeight="1">
      <c r="A57" t="s">
        <v>182</v>
      </c>
      <c r="C57" s="349">
        <f>SUMIF(CHÈQUE!E:E,5944,CHÈQUE!G:G)-(D56)</f>
        <v>0</v>
      </c>
    </row>
    <row r="60" spans="1:4" ht="15.95" customHeight="1">
      <c r="A60" s="347" t="s">
        <v>155</v>
      </c>
      <c r="C60" s="352">
        <f>SUM(C56:C59)</f>
        <v>63.320000000000007</v>
      </c>
    </row>
  </sheetData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GABARIT Chèque</vt:lpstr>
      <vt:lpstr>GABARIT Épargne</vt:lpstr>
      <vt:lpstr>GABARIT Celi</vt:lpstr>
      <vt:lpstr>GABARIT Scotia</vt:lpstr>
      <vt:lpstr>JUILLET Chèque 1</vt:lpstr>
      <vt:lpstr>MAI Chèque</vt:lpstr>
      <vt:lpstr>MAI Épargne</vt:lpstr>
      <vt:lpstr>CHÈQUE</vt:lpstr>
      <vt:lpstr>ÉPARGNE</vt:lpstr>
      <vt:lpstr>CELI</vt:lpstr>
      <vt:lpstr>SCOTIA</vt:lpstr>
      <vt:lpstr>ÉTAT DES RÉSULTATS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cp:lastPrinted>2014-07-25T15:39:35Z</cp:lastPrinted>
  <dcterms:created xsi:type="dcterms:W3CDTF">2011-07-11T14:10:37Z</dcterms:created>
  <dcterms:modified xsi:type="dcterms:W3CDTF">2014-07-27T23:10:22Z</dcterms:modified>
</cp:coreProperties>
</file>