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2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ervé\Desktop\BUREAU\CERBA\CCA-ABONNTS-FNP\"/>
    </mc:Choice>
  </mc:AlternateContent>
  <bookViews>
    <workbookView xWindow="0" yWindow="0" windowWidth="20490" windowHeight="6705"/>
  </bookViews>
  <sheets>
    <sheet name="formule CCA" sheetId="1" r:id="rId1"/>
  </sheets>
  <calcPr calcId="171027" iterate="1"/>
  <fileRecoveryPr autoRecover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33" i="1" l="1"/>
  <c r="H30" i="1"/>
  <c r="H29" i="1"/>
  <c r="H28" i="1"/>
  <c r="G32" i="1" l="1"/>
  <c r="G33" i="1"/>
  <c r="G31" i="1"/>
  <c r="G30" i="1"/>
  <c r="E19" i="1" l="1"/>
  <c r="E20" i="1"/>
  <c r="E21" i="1"/>
  <c r="E22" i="1"/>
  <c r="E23" i="1"/>
  <c r="G28" i="1"/>
  <c r="E18" i="1"/>
  <c r="H10" i="1"/>
  <c r="I10" i="1"/>
  <c r="J10" i="1"/>
  <c r="K10" i="1"/>
  <c r="L10" i="1"/>
  <c r="M10" i="1"/>
  <c r="N10" i="1"/>
  <c r="O10" i="1"/>
  <c r="P10" i="1"/>
  <c r="Q10" i="1"/>
  <c r="R10" i="1"/>
  <c r="S10" i="1"/>
  <c r="T10" i="1"/>
  <c r="U10" i="1"/>
  <c r="V10" i="1"/>
  <c r="W10" i="1"/>
  <c r="X10" i="1"/>
  <c r="Y10" i="1"/>
  <c r="Z10" i="1"/>
  <c r="G10" i="1"/>
  <c r="I21" i="1" l="1"/>
  <c r="J21" i="1"/>
  <c r="H21" i="1"/>
  <c r="L21" i="1" s="1"/>
  <c r="P21" i="1" s="1"/>
  <c r="G21" i="1"/>
  <c r="K21" i="1" s="1"/>
  <c r="O21" i="1" s="1"/>
  <c r="I20" i="1"/>
  <c r="H20" i="1"/>
  <c r="L20" i="1" s="1"/>
  <c r="G20" i="1"/>
  <c r="K20" i="1" s="1"/>
  <c r="O20" i="1" s="1"/>
  <c r="J20" i="1"/>
  <c r="N20" i="1" s="1"/>
  <c r="R20" i="1" s="1"/>
  <c r="I22" i="1"/>
  <c r="H22" i="1"/>
  <c r="L22" i="1" s="1"/>
  <c r="G22" i="1"/>
  <c r="K22" i="1" s="1"/>
  <c r="O22" i="1" s="1"/>
  <c r="J22" i="1"/>
  <c r="N22" i="1" s="1"/>
  <c r="R22" i="1" s="1"/>
  <c r="H18" i="1"/>
  <c r="L18" i="1" s="1"/>
  <c r="I18" i="1"/>
  <c r="G18" i="1"/>
  <c r="K18" i="1" s="1"/>
  <c r="O18" i="1" s="1"/>
  <c r="J18" i="1"/>
  <c r="N18" i="1" s="1"/>
  <c r="I23" i="1"/>
  <c r="G23" i="1"/>
  <c r="K23" i="1" s="1"/>
  <c r="O23" i="1" s="1"/>
  <c r="H23" i="1"/>
  <c r="L23" i="1" s="1"/>
  <c r="J23" i="1"/>
  <c r="N23" i="1" s="1"/>
  <c r="R23" i="1" s="1"/>
  <c r="I19" i="1"/>
  <c r="G19" i="1"/>
  <c r="K19" i="1" s="1"/>
  <c r="O19" i="1" s="1"/>
  <c r="H19" i="1"/>
  <c r="L19" i="1" s="1"/>
  <c r="J19" i="1"/>
  <c r="N19" i="1" s="1"/>
  <c r="R19" i="1" s="1"/>
  <c r="Z22" i="1"/>
  <c r="Z18" i="1"/>
  <c r="Z21" i="1"/>
  <c r="Z20" i="1"/>
  <c r="Z23" i="1"/>
  <c r="Z19" i="1"/>
  <c r="S9" i="1"/>
  <c r="R9" i="1"/>
  <c r="Q9" i="1"/>
  <c r="P9" i="1"/>
  <c r="O9" i="1"/>
  <c r="N9" i="1"/>
  <c r="M9" i="1"/>
  <c r="L9" i="1"/>
  <c r="K9" i="1"/>
  <c r="J9" i="1"/>
  <c r="I9" i="1"/>
  <c r="H9" i="1"/>
  <c r="V20" i="1" l="1"/>
  <c r="P19" i="1"/>
  <c r="T19" i="1" s="1"/>
  <c r="X19" i="1" s="1"/>
  <c r="P23" i="1"/>
  <c r="T23" i="1" s="1"/>
  <c r="X23" i="1" s="1"/>
  <c r="M18" i="1"/>
  <c r="Q18" i="1" s="1"/>
  <c r="U18" i="1" s="1"/>
  <c r="P22" i="1"/>
  <c r="T22" i="1" s="1"/>
  <c r="X22" i="1" s="1"/>
  <c r="P20" i="1"/>
  <c r="T20" i="1" s="1"/>
  <c r="X20" i="1" s="1"/>
  <c r="N21" i="1"/>
  <c r="R21" i="1" s="1"/>
  <c r="V21" i="1" s="1"/>
  <c r="V19" i="1"/>
  <c r="R18" i="1"/>
  <c r="S18" i="1"/>
  <c r="W18" i="1" s="1"/>
  <c r="M19" i="1"/>
  <c r="Q19" i="1" s="1"/>
  <c r="U19" i="1" s="1"/>
  <c r="M23" i="1"/>
  <c r="Q23" i="1" s="1"/>
  <c r="U23" i="1" s="1"/>
  <c r="P18" i="1"/>
  <c r="T18" i="1" s="1"/>
  <c r="X18" i="1" s="1"/>
  <c r="M22" i="1"/>
  <c r="Q22" i="1" s="1"/>
  <c r="U22" i="1" s="1"/>
  <c r="M20" i="1"/>
  <c r="Q20" i="1" s="1"/>
  <c r="U20" i="1" s="1"/>
  <c r="M21" i="1"/>
  <c r="Q21" i="1" s="1"/>
  <c r="U21" i="1" s="1"/>
  <c r="Y18" i="1" l="1"/>
  <c r="S23" i="1"/>
  <c r="W23" i="1" s="1"/>
  <c r="S21" i="1"/>
  <c r="W21" i="1" s="1"/>
  <c r="T21" i="1"/>
  <c r="X21" i="1" s="1"/>
  <c r="V23" i="1"/>
  <c r="S19" i="1"/>
  <c r="W19" i="1" s="1"/>
  <c r="V18" i="1"/>
  <c r="S22" i="1"/>
  <c r="W22" i="1" s="1"/>
  <c r="Y21" i="1"/>
  <c r="S20" i="1"/>
  <c r="W20" i="1" s="1"/>
  <c r="V22" i="1"/>
  <c r="Y20" i="1" l="1"/>
  <c r="Y22" i="1"/>
  <c r="Y23" i="1"/>
  <c r="Y19" i="1"/>
</calcChain>
</file>

<file path=xl/sharedStrings.xml><?xml version="1.0" encoding="utf-8"?>
<sst xmlns="http://schemas.openxmlformats.org/spreadsheetml/2006/main" count="17" uniqueCount="13">
  <si>
    <t>A la fin de chaque mois on doit comptabiliser, pour chaque facture donnée, la portion du montant de la facture qui ne correspond pas à la période concernée.</t>
  </si>
  <si>
    <t>Par ex si je reçois le 01/12/16 une facture d'assurance de 12 000 € qui court du 01/01/17 au 31/12/17, je dois pouvoir établir :</t>
  </si>
  <si>
    <t>charge constatée d'avance :</t>
  </si>
  <si>
    <t>montant facture</t>
  </si>
  <si>
    <t>date facture</t>
  </si>
  <si>
    <t>début</t>
  </si>
  <si>
    <t>fin</t>
  </si>
  <si>
    <t>la facture ne concerne pas du tout l'année 2016</t>
  </si>
  <si>
    <t xml:space="preserve"> =  12000 * 11 /12</t>
  </si>
  <si>
    <t xml:space="preserve"> = 12000* 10/ 12</t>
  </si>
  <si>
    <t>Mon besoin est de trouver une formule Excel qu'on puisse "tirer" vers la droite à volonté (les factures concernées peuvent étre annuelles, trimestrielles, ou autres… )</t>
  </si>
  <si>
    <t>DUREE</t>
  </si>
  <si>
    <t>RESULTATS ATTENDUS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</si>
</sst>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3" formatCode="_-* #,##0.00\ _€_-;\-* #,##0.00\ _€_-;_-* &quot;-&quot;??\ _€_-;_-@_-"/>
    <numFmt numFmtId="164" formatCode="_-* #,##0\ _€_-;\-* #,##0\ _€_-;_-* &quot;-&quot;??\ _€_-;_-@_-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rgb="FFFF0000"/>
      <name val="Courier New"/>
      <family val="3"/>
    </font>
    <font>
      <b/>
      <sz val="9"/>
      <name val="Courier New"/>
      <family val="3"/>
    </font>
    <font>
      <b/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16">
    <xf numFmtId="0" fontId="0" fillId="0" borderId="0" xfId="0"/>
    <xf numFmtId="0" fontId="2" fillId="0" borderId="0" xfId="0" applyFont="1"/>
    <xf numFmtId="0" fontId="0" fillId="0" borderId="1" xfId="0" applyBorder="1"/>
    <xf numFmtId="0" fontId="0" fillId="0" borderId="2" xfId="0" applyBorder="1"/>
    <xf numFmtId="164" fontId="0" fillId="0" borderId="0" xfId="1" applyNumberFormat="1" applyFont="1"/>
    <xf numFmtId="14" fontId="0" fillId="0" borderId="0" xfId="0" applyNumberFormat="1"/>
    <xf numFmtId="0" fontId="0" fillId="0" borderId="0" xfId="0" applyAlignment="1">
      <alignment vertical="center" wrapText="1"/>
    </xf>
    <xf numFmtId="14" fontId="0" fillId="0" borderId="1" xfId="0" applyNumberFormat="1" applyBorder="1" applyAlignment="1">
      <alignment horizontal="center"/>
    </xf>
    <xf numFmtId="43" fontId="0" fillId="0" borderId="0" xfId="1" applyFont="1"/>
    <xf numFmtId="164" fontId="4" fillId="0" borderId="0" xfId="0" applyNumberFormat="1" applyFont="1"/>
    <xf numFmtId="0" fontId="3" fillId="0" borderId="1" xfId="0" applyFont="1" applyBorder="1"/>
    <xf numFmtId="43" fontId="0" fillId="0" borderId="0" xfId="1" applyFont="1" applyAlignment="1">
      <alignment horizontal="center"/>
    </xf>
    <xf numFmtId="43" fontId="0" fillId="2" borderId="0" xfId="1" applyFont="1" applyFill="1"/>
    <xf numFmtId="43" fontId="5" fillId="2" borderId="0" xfId="1" applyNumberFormat="1" applyFont="1" applyFill="1"/>
    <xf numFmtId="43" fontId="5" fillId="0" borderId="0" xfId="1" applyNumberFormat="1" applyFont="1"/>
    <xf numFmtId="0" fontId="6" fillId="0" borderId="1" xfId="0" applyFont="1" applyBorder="1"/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Z34"/>
  <sheetViews>
    <sheetView tabSelected="1" topLeftCell="A17" workbookViewId="0">
      <selection activeCell="G20" sqref="G20"/>
    </sheetView>
  </sheetViews>
  <sheetFormatPr baseColWidth="10" defaultRowHeight="15" x14ac:dyDescent="0.25"/>
  <cols>
    <col min="1" max="1" width="15.28515625" customWidth="1"/>
    <col min="6" max="6" width="3.7109375" customWidth="1"/>
    <col min="7" max="7" width="23" customWidth="1"/>
    <col min="8" max="8" width="15.42578125" customWidth="1"/>
    <col min="9" max="9" width="14.5703125" customWidth="1"/>
    <col min="10" max="10" width="15.5703125" customWidth="1"/>
    <col min="11" max="11" width="15.140625" customWidth="1"/>
    <col min="12" max="12" width="13.7109375" customWidth="1"/>
    <col min="13" max="13" width="16.42578125" customWidth="1"/>
    <col min="14" max="14" width="15.5703125" customWidth="1"/>
    <col min="15" max="15" width="14.7109375" customWidth="1"/>
    <col min="16" max="18" width="13" bestFit="1" customWidth="1"/>
    <col min="19" max="20" width="14" bestFit="1" customWidth="1"/>
    <col min="21" max="24" width="13" bestFit="1" customWidth="1"/>
    <col min="25" max="25" width="14" bestFit="1" customWidth="1"/>
    <col min="26" max="26" width="13" bestFit="1" customWidth="1"/>
  </cols>
  <sheetData>
    <row r="2" spans="1:26" x14ac:dyDescent="0.25">
      <c r="A2" t="s">
        <v>0</v>
      </c>
    </row>
    <row r="3" spans="1:26" x14ac:dyDescent="0.25">
      <c r="A3" t="s">
        <v>1</v>
      </c>
    </row>
    <row r="5" spans="1:26" x14ac:dyDescent="0.25">
      <c r="G5" s="1" t="s">
        <v>2</v>
      </c>
    </row>
    <row r="7" spans="1:26" x14ac:dyDescent="0.25">
      <c r="A7" s="2" t="s">
        <v>3</v>
      </c>
      <c r="B7" s="2" t="s">
        <v>4</v>
      </c>
      <c r="C7" s="2" t="s">
        <v>5</v>
      </c>
      <c r="D7" s="2" t="s">
        <v>6</v>
      </c>
      <c r="E7" s="3"/>
      <c r="F7" s="3"/>
      <c r="G7" s="7">
        <v>42735</v>
      </c>
      <c r="H7" s="7">
        <v>42766</v>
      </c>
      <c r="I7" s="7">
        <v>42794</v>
      </c>
      <c r="J7" s="7">
        <v>42825</v>
      </c>
      <c r="K7" s="7">
        <v>42855</v>
      </c>
      <c r="L7" s="7">
        <v>42886</v>
      </c>
      <c r="M7" s="7">
        <v>42916</v>
      </c>
      <c r="N7" s="7">
        <v>42947</v>
      </c>
      <c r="O7" s="7">
        <v>42978</v>
      </c>
      <c r="P7" s="7">
        <v>43008</v>
      </c>
      <c r="Q7" s="7">
        <v>43039</v>
      </c>
      <c r="R7" s="7">
        <v>43069</v>
      </c>
      <c r="S7" s="7">
        <v>43100</v>
      </c>
      <c r="T7" s="7">
        <v>43131</v>
      </c>
      <c r="U7" s="7">
        <v>43159</v>
      </c>
      <c r="V7" s="7">
        <v>43190</v>
      </c>
      <c r="W7" s="7">
        <v>43220</v>
      </c>
      <c r="X7" s="7">
        <v>43251</v>
      </c>
      <c r="Y7" s="7">
        <v>43281</v>
      </c>
      <c r="Z7" s="7">
        <v>43312</v>
      </c>
    </row>
    <row r="9" spans="1:26" x14ac:dyDescent="0.25">
      <c r="A9" s="4">
        <v>12000</v>
      </c>
      <c r="B9" s="5">
        <v>42705</v>
      </c>
      <c r="C9" s="5">
        <v>42736</v>
      </c>
      <c r="D9" s="5">
        <v>43100</v>
      </c>
      <c r="E9" s="5"/>
      <c r="F9" s="5"/>
      <c r="G9" s="4">
        <v>12000</v>
      </c>
      <c r="H9" s="4">
        <f>12000*11/12</f>
        <v>11000</v>
      </c>
      <c r="I9" s="4">
        <f>12000*10/12</f>
        <v>10000</v>
      </c>
      <c r="J9" s="4">
        <f>12000*9/12</f>
        <v>9000</v>
      </c>
      <c r="K9" s="4">
        <f>12000*8/12</f>
        <v>8000</v>
      </c>
      <c r="L9" s="4">
        <f>12000*7/12</f>
        <v>7000</v>
      </c>
      <c r="M9" s="4">
        <f>12000*6/12</f>
        <v>6000</v>
      </c>
      <c r="N9" s="4">
        <f>12000*5/12</f>
        <v>5000</v>
      </c>
      <c r="O9" s="4">
        <f>12000*4/12</f>
        <v>4000</v>
      </c>
      <c r="P9" s="4">
        <f>12000*3/12</f>
        <v>3000</v>
      </c>
      <c r="Q9" s="4">
        <f>12000*2/12</f>
        <v>2000</v>
      </c>
      <c r="R9" s="4">
        <f>12000*1/12</f>
        <v>1000</v>
      </c>
      <c r="S9" s="4">
        <f>12000*0/12</f>
        <v>0</v>
      </c>
    </row>
    <row r="10" spans="1:26" ht="15.75" x14ac:dyDescent="0.3">
      <c r="A10" s="4">
        <v>12000</v>
      </c>
      <c r="B10" s="5">
        <v>42705</v>
      </c>
      <c r="C10" s="5">
        <v>42736</v>
      </c>
      <c r="D10" s="5">
        <v>43100</v>
      </c>
      <c r="E10" s="5"/>
      <c r="F10" s="5"/>
      <c r="G10" s="9">
        <f>ROUND(($D10-G$7)/30,0)*$A10/12</f>
        <v>12000</v>
      </c>
      <c r="H10" s="9">
        <f t="shared" ref="H10:Z10" si="0">ROUND(($D10-H$7)/30,0)*$A10/12</f>
        <v>11000</v>
      </c>
      <c r="I10" s="9">
        <f t="shared" si="0"/>
        <v>10000</v>
      </c>
      <c r="J10" s="9">
        <f t="shared" si="0"/>
        <v>9000</v>
      </c>
      <c r="K10" s="9">
        <f t="shared" si="0"/>
        <v>8000</v>
      </c>
      <c r="L10" s="9">
        <f t="shared" si="0"/>
        <v>7000</v>
      </c>
      <c r="M10" s="9">
        <f t="shared" si="0"/>
        <v>6000</v>
      </c>
      <c r="N10" s="9">
        <f t="shared" si="0"/>
        <v>5000</v>
      </c>
      <c r="O10" s="9">
        <f t="shared" si="0"/>
        <v>4000</v>
      </c>
      <c r="P10" s="9">
        <f t="shared" si="0"/>
        <v>3000</v>
      </c>
      <c r="Q10" s="9">
        <f t="shared" si="0"/>
        <v>2000</v>
      </c>
      <c r="R10" s="9">
        <f t="shared" si="0"/>
        <v>1000</v>
      </c>
      <c r="S10" s="9">
        <f t="shared" si="0"/>
        <v>0</v>
      </c>
      <c r="T10" s="9">
        <f t="shared" si="0"/>
        <v>-1000</v>
      </c>
      <c r="U10" s="9">
        <f t="shared" si="0"/>
        <v>-2000</v>
      </c>
      <c r="V10" s="9">
        <f t="shared" si="0"/>
        <v>-3000</v>
      </c>
      <c r="W10" s="9">
        <f t="shared" si="0"/>
        <v>-4000</v>
      </c>
      <c r="X10" s="9">
        <f t="shared" si="0"/>
        <v>-5000</v>
      </c>
      <c r="Y10" s="9">
        <f t="shared" si="0"/>
        <v>-6000</v>
      </c>
      <c r="Z10" s="9">
        <f t="shared" si="0"/>
        <v>-7000</v>
      </c>
    </row>
    <row r="11" spans="1:26" ht="30" x14ac:dyDescent="0.25">
      <c r="G11" s="6" t="s">
        <v>7</v>
      </c>
      <c r="H11" t="s">
        <v>8</v>
      </c>
      <c r="I11" t="s">
        <v>9</v>
      </c>
    </row>
    <row r="14" spans="1:26" x14ac:dyDescent="0.25">
      <c r="A14" s="1" t="s">
        <v>10</v>
      </c>
    </row>
    <row r="16" spans="1:26" x14ac:dyDescent="0.25">
      <c r="A16" s="2" t="s">
        <v>3</v>
      </c>
      <c r="B16" s="2" t="s">
        <v>4</v>
      </c>
      <c r="C16" s="2" t="s">
        <v>5</v>
      </c>
      <c r="D16" s="2" t="s">
        <v>6</v>
      </c>
      <c r="E16" s="10" t="s">
        <v>11</v>
      </c>
      <c r="F16" s="3"/>
      <c r="G16" s="7">
        <v>42916</v>
      </c>
      <c r="H16" s="7">
        <v>42947</v>
      </c>
      <c r="I16" s="7">
        <v>42978</v>
      </c>
      <c r="J16" s="7">
        <v>43008</v>
      </c>
      <c r="K16" s="7">
        <v>43039</v>
      </c>
      <c r="L16" s="7">
        <v>43069</v>
      </c>
      <c r="M16" s="7">
        <v>43100</v>
      </c>
      <c r="N16" s="7">
        <v>43131</v>
      </c>
      <c r="O16" s="7">
        <v>43159</v>
      </c>
      <c r="P16" s="7">
        <v>43190</v>
      </c>
      <c r="Q16" s="7">
        <v>43220</v>
      </c>
      <c r="R16" s="7">
        <v>43251</v>
      </c>
      <c r="S16" s="7">
        <v>43281</v>
      </c>
      <c r="T16" s="7">
        <v>43312</v>
      </c>
      <c r="U16" s="7">
        <v>43343</v>
      </c>
      <c r="V16" s="7">
        <v>43373</v>
      </c>
      <c r="W16" s="7">
        <v>43404</v>
      </c>
      <c r="X16" s="7">
        <v>43434</v>
      </c>
      <c r="Y16" s="7">
        <v>43465</v>
      </c>
      <c r="Z16" s="7">
        <v>43496</v>
      </c>
    </row>
    <row r="18" spans="1:26" x14ac:dyDescent="0.25">
      <c r="A18" s="8">
        <v>12000</v>
      </c>
      <c r="B18" s="5">
        <v>42887</v>
      </c>
      <c r="C18" s="5">
        <v>42882</v>
      </c>
      <c r="D18" s="5">
        <v>42973</v>
      </c>
      <c r="E18" s="11">
        <f>+D18-C18+1</f>
        <v>92</v>
      </c>
      <c r="G18" s="13">
        <f>_xlfn.IFS(C18&gt;=G$16,+A18,($D18-G$16)/30*$A18/($E18/30)&gt;0,($D18-G$16)/30*$A18/($E18/30),1+1,"b")</f>
        <v>7434.782608695652</v>
      </c>
      <c r="H18" s="14">
        <f t="shared" ref="H18:Y23" si="1">_xlfn.IFS(D18&gt;H$16,+B18,($D18-H$16)/30*$A18/($E18/30)&gt;0,($D18-H$16)/30*$A18/($E18/30),1+1,"b")</f>
        <v>42887</v>
      </c>
      <c r="I18" s="14" t="str">
        <f t="shared" si="1"/>
        <v>b</v>
      </c>
      <c r="J18" s="14" t="str">
        <f t="shared" si="1"/>
        <v>b</v>
      </c>
      <c r="K18" s="14" t="str">
        <f t="shared" si="1"/>
        <v>b</v>
      </c>
      <c r="L18" s="14" t="str">
        <f t="shared" si="1"/>
        <v>b</v>
      </c>
      <c r="M18" s="14">
        <f t="shared" si="1"/>
        <v>7434.782608695652</v>
      </c>
      <c r="N18" s="14">
        <f t="shared" si="1"/>
        <v>42887</v>
      </c>
      <c r="O18" s="14" t="str">
        <f t="shared" si="1"/>
        <v>b</v>
      </c>
      <c r="P18" s="14" t="str">
        <f t="shared" si="1"/>
        <v>b</v>
      </c>
      <c r="Q18" s="14" t="str">
        <f t="shared" si="1"/>
        <v>b</v>
      </c>
      <c r="R18" s="14" t="str">
        <f t="shared" si="1"/>
        <v>b</v>
      </c>
      <c r="S18" s="14">
        <f t="shared" si="1"/>
        <v>7434.782608695652</v>
      </c>
      <c r="T18" s="14">
        <f t="shared" si="1"/>
        <v>42887</v>
      </c>
      <c r="U18" s="14" t="str">
        <f t="shared" si="1"/>
        <v>b</v>
      </c>
      <c r="V18" s="14" t="str">
        <f t="shared" si="1"/>
        <v>b</v>
      </c>
      <c r="W18" s="14" t="str">
        <f t="shared" si="1"/>
        <v>b</v>
      </c>
      <c r="X18" s="14" t="str">
        <f t="shared" si="1"/>
        <v>b</v>
      </c>
      <c r="Y18" s="14">
        <f t="shared" si="1"/>
        <v>7434.782608695652</v>
      </c>
      <c r="Z18" s="14">
        <f t="shared" ref="Z18:Z23" si="2">IF(($D18-Z$16)/30*$A18/($E18/30)&gt;0,($D18-Z$16)/30*$A18/($E18/30),0)</f>
        <v>0</v>
      </c>
    </row>
    <row r="19" spans="1:26" x14ac:dyDescent="0.25">
      <c r="A19" s="8">
        <v>12000</v>
      </c>
      <c r="B19" s="5">
        <v>42887</v>
      </c>
      <c r="C19" s="5">
        <v>42930</v>
      </c>
      <c r="D19" s="5">
        <v>42947</v>
      </c>
      <c r="E19" s="11">
        <f t="shared" ref="E19:E23" si="3">+D19-C19+1</f>
        <v>18</v>
      </c>
      <c r="G19" s="13">
        <f t="shared" ref="G19:G23" si="4">_xlfn.IFS(C19&gt;G$16,+A19,($D19-G$16)/30*$A19/($E19/30)&gt;0,($D19-G$16)/30*$A19/($E19/30),1+1,"b")</f>
        <v>12000</v>
      </c>
      <c r="H19" s="14" t="str">
        <f t="shared" si="1"/>
        <v>b</v>
      </c>
      <c r="I19" s="14" t="str">
        <f t="shared" si="1"/>
        <v>b</v>
      </c>
      <c r="J19" s="14" t="str">
        <f t="shared" si="1"/>
        <v>b</v>
      </c>
      <c r="K19" s="14" t="str">
        <f t="shared" si="1"/>
        <v>b</v>
      </c>
      <c r="L19" s="14">
        <f t="shared" si="1"/>
        <v>0</v>
      </c>
      <c r="M19" s="14">
        <f t="shared" si="1"/>
        <v>12000</v>
      </c>
      <c r="N19" s="14" t="str">
        <f t="shared" si="1"/>
        <v>b</v>
      </c>
      <c r="O19" s="14" t="str">
        <f t="shared" si="1"/>
        <v>b</v>
      </c>
      <c r="P19" s="14" t="str">
        <f t="shared" si="1"/>
        <v>b</v>
      </c>
      <c r="Q19" s="14" t="str">
        <f t="shared" si="1"/>
        <v>b</v>
      </c>
      <c r="R19" s="14">
        <f t="shared" si="1"/>
        <v>0</v>
      </c>
      <c r="S19" s="14">
        <f t="shared" si="1"/>
        <v>12000</v>
      </c>
      <c r="T19" s="14" t="str">
        <f t="shared" si="1"/>
        <v>b</v>
      </c>
      <c r="U19" s="14" t="str">
        <f t="shared" si="1"/>
        <v>b</v>
      </c>
      <c r="V19" s="14" t="str">
        <f t="shared" si="1"/>
        <v>b</v>
      </c>
      <c r="W19" s="14" t="str">
        <f t="shared" si="1"/>
        <v>b</v>
      </c>
      <c r="X19" s="14">
        <f t="shared" si="1"/>
        <v>0</v>
      </c>
      <c r="Y19" s="14">
        <f t="shared" si="1"/>
        <v>12000</v>
      </c>
      <c r="Z19" s="14">
        <f t="shared" si="2"/>
        <v>0</v>
      </c>
    </row>
    <row r="20" spans="1:26" x14ac:dyDescent="0.25">
      <c r="A20" s="8">
        <v>12000</v>
      </c>
      <c r="B20" s="5">
        <v>42887</v>
      </c>
      <c r="C20" s="5">
        <v>42901</v>
      </c>
      <c r="D20" s="5">
        <v>42992</v>
      </c>
      <c r="E20" s="11">
        <f t="shared" si="3"/>
        <v>92</v>
      </c>
      <c r="G20" s="13">
        <f t="shared" si="4"/>
        <v>9913.0434782608681</v>
      </c>
      <c r="H20" s="14">
        <f t="shared" si="1"/>
        <v>42887</v>
      </c>
      <c r="I20" s="14">
        <f t="shared" si="1"/>
        <v>1826.086956521739</v>
      </c>
      <c r="J20" s="14" t="str">
        <f t="shared" si="1"/>
        <v>b</v>
      </c>
      <c r="K20" s="14" t="str">
        <f t="shared" si="1"/>
        <v>b</v>
      </c>
      <c r="L20" s="14" t="str">
        <f t="shared" si="1"/>
        <v>b</v>
      </c>
      <c r="M20" s="14" t="str">
        <f t="shared" si="1"/>
        <v>b</v>
      </c>
      <c r="N20" s="14">
        <f t="shared" si="1"/>
        <v>42887</v>
      </c>
      <c r="O20" s="14">
        <f t="shared" si="1"/>
        <v>1826.086956521739</v>
      </c>
      <c r="P20" s="14" t="str">
        <f t="shared" si="1"/>
        <v>b</v>
      </c>
      <c r="Q20" s="14" t="str">
        <f t="shared" si="1"/>
        <v>b</v>
      </c>
      <c r="R20" s="14" t="str">
        <f t="shared" si="1"/>
        <v>b</v>
      </c>
      <c r="S20" s="14" t="str">
        <f t="shared" si="1"/>
        <v>b</v>
      </c>
      <c r="T20" s="14">
        <f t="shared" si="1"/>
        <v>42887</v>
      </c>
      <c r="U20" s="14">
        <f t="shared" si="1"/>
        <v>1826.086956521739</v>
      </c>
      <c r="V20" s="14" t="str">
        <f t="shared" si="1"/>
        <v>b</v>
      </c>
      <c r="W20" s="14" t="str">
        <f t="shared" si="1"/>
        <v>b</v>
      </c>
      <c r="X20" s="14" t="str">
        <f t="shared" si="1"/>
        <v>b</v>
      </c>
      <c r="Y20" s="14" t="str">
        <f t="shared" si="1"/>
        <v>b</v>
      </c>
      <c r="Z20" s="14">
        <f t="shared" si="2"/>
        <v>0</v>
      </c>
    </row>
    <row r="21" spans="1:26" x14ac:dyDescent="0.25">
      <c r="A21" s="8">
        <v>12000</v>
      </c>
      <c r="B21" s="5">
        <v>42887</v>
      </c>
      <c r="C21" s="5">
        <v>42961</v>
      </c>
      <c r="D21" s="5">
        <v>43052</v>
      </c>
      <c r="E21" s="11">
        <f t="shared" si="3"/>
        <v>92</v>
      </c>
      <c r="G21" s="13">
        <f t="shared" si="4"/>
        <v>12000</v>
      </c>
      <c r="H21" s="14">
        <f t="shared" si="1"/>
        <v>42887</v>
      </c>
      <c r="I21" s="14">
        <f t="shared" si="1"/>
        <v>9652.173913043478</v>
      </c>
      <c r="J21" s="14">
        <f t="shared" si="1"/>
        <v>5739.1304347826081</v>
      </c>
      <c r="K21" s="14">
        <f t="shared" si="1"/>
        <v>1695.6521739130433</v>
      </c>
      <c r="L21" s="14" t="str">
        <f t="shared" si="1"/>
        <v>b</v>
      </c>
      <c r="M21" s="14" t="str">
        <f t="shared" si="1"/>
        <v>b</v>
      </c>
      <c r="N21" s="14" t="str">
        <f t="shared" si="1"/>
        <v>b</v>
      </c>
      <c r="O21" s="14" t="str">
        <f t="shared" si="1"/>
        <v>b</v>
      </c>
      <c r="P21" s="14">
        <f t="shared" si="1"/>
        <v>5739.1304347826081</v>
      </c>
      <c r="Q21" s="14">
        <f t="shared" si="1"/>
        <v>1695.6521739130433</v>
      </c>
      <c r="R21" s="14" t="str">
        <f t="shared" si="1"/>
        <v>b</v>
      </c>
      <c r="S21" s="14" t="str">
        <f t="shared" si="1"/>
        <v>b</v>
      </c>
      <c r="T21" s="14" t="str">
        <f t="shared" si="1"/>
        <v>b</v>
      </c>
      <c r="U21" s="14" t="str">
        <f t="shared" si="1"/>
        <v>b</v>
      </c>
      <c r="V21" s="14">
        <f t="shared" si="1"/>
        <v>5739.1304347826081</v>
      </c>
      <c r="W21" s="14">
        <f t="shared" si="1"/>
        <v>1695.6521739130433</v>
      </c>
      <c r="X21" s="14" t="str">
        <f t="shared" si="1"/>
        <v>b</v>
      </c>
      <c r="Y21" s="14" t="str">
        <f t="shared" si="1"/>
        <v>b</v>
      </c>
      <c r="Z21" s="14">
        <f t="shared" si="2"/>
        <v>0</v>
      </c>
    </row>
    <row r="22" spans="1:26" x14ac:dyDescent="0.25">
      <c r="A22" s="8">
        <v>12000</v>
      </c>
      <c r="B22" s="5">
        <v>42887</v>
      </c>
      <c r="C22" s="5">
        <v>42736</v>
      </c>
      <c r="D22" s="5">
        <v>42947</v>
      </c>
      <c r="E22" s="11">
        <f t="shared" si="3"/>
        <v>212</v>
      </c>
      <c r="G22" s="13">
        <f t="shared" si="4"/>
        <v>1754.7169811320757</v>
      </c>
      <c r="H22" s="14" t="str">
        <f t="shared" si="1"/>
        <v>b</v>
      </c>
      <c r="I22" s="14" t="str">
        <f t="shared" si="1"/>
        <v>b</v>
      </c>
      <c r="J22" s="14" t="str">
        <f t="shared" si="1"/>
        <v>b</v>
      </c>
      <c r="K22" s="14" t="str">
        <f t="shared" si="1"/>
        <v>b</v>
      </c>
      <c r="L22" s="14">
        <f t="shared" si="1"/>
        <v>0</v>
      </c>
      <c r="M22" s="14">
        <f t="shared" si="1"/>
        <v>1754.7169811320757</v>
      </c>
      <c r="N22" s="14" t="str">
        <f t="shared" si="1"/>
        <v>b</v>
      </c>
      <c r="O22" s="14" t="str">
        <f t="shared" si="1"/>
        <v>b</v>
      </c>
      <c r="P22" s="14" t="str">
        <f t="shared" si="1"/>
        <v>b</v>
      </c>
      <c r="Q22" s="14" t="str">
        <f t="shared" si="1"/>
        <v>b</v>
      </c>
      <c r="R22" s="14">
        <f t="shared" si="1"/>
        <v>0</v>
      </c>
      <c r="S22" s="14">
        <f t="shared" si="1"/>
        <v>1754.7169811320757</v>
      </c>
      <c r="T22" s="14" t="str">
        <f t="shared" si="1"/>
        <v>b</v>
      </c>
      <c r="U22" s="14" t="str">
        <f t="shared" si="1"/>
        <v>b</v>
      </c>
      <c r="V22" s="14" t="str">
        <f t="shared" si="1"/>
        <v>b</v>
      </c>
      <c r="W22" s="14" t="str">
        <f t="shared" si="1"/>
        <v>b</v>
      </c>
      <c r="X22" s="14">
        <f t="shared" si="1"/>
        <v>0</v>
      </c>
      <c r="Y22" s="14">
        <f t="shared" si="1"/>
        <v>1754.7169811320757</v>
      </c>
      <c r="Z22" s="14">
        <f t="shared" si="2"/>
        <v>0</v>
      </c>
    </row>
    <row r="23" spans="1:26" x14ac:dyDescent="0.25">
      <c r="A23" s="8">
        <v>12000</v>
      </c>
      <c r="B23" s="5">
        <v>42887</v>
      </c>
      <c r="C23" s="5">
        <v>42902</v>
      </c>
      <c r="D23" s="5">
        <v>43084</v>
      </c>
      <c r="E23" s="11">
        <f t="shared" si="3"/>
        <v>183</v>
      </c>
      <c r="G23" s="13">
        <f t="shared" si="4"/>
        <v>11016.393442622952</v>
      </c>
      <c r="H23" s="14">
        <f t="shared" si="1"/>
        <v>42887</v>
      </c>
      <c r="I23" s="14">
        <f t="shared" si="1"/>
        <v>6950.8196721311479</v>
      </c>
      <c r="J23" s="14">
        <f t="shared" si="1"/>
        <v>4983.6065573770493</v>
      </c>
      <c r="K23" s="14">
        <f t="shared" si="1"/>
        <v>2950.8196721311479</v>
      </c>
      <c r="L23" s="14">
        <f t="shared" si="1"/>
        <v>983.60655737704928</v>
      </c>
      <c r="M23" s="14" t="str">
        <f t="shared" si="1"/>
        <v>b</v>
      </c>
      <c r="N23" s="14" t="str">
        <f t="shared" si="1"/>
        <v>b</v>
      </c>
      <c r="O23" s="14" t="str">
        <f t="shared" si="1"/>
        <v>b</v>
      </c>
      <c r="P23" s="14" t="str">
        <f t="shared" si="1"/>
        <v>b</v>
      </c>
      <c r="Q23" s="14">
        <f t="shared" si="1"/>
        <v>2950.8196721311479</v>
      </c>
      <c r="R23" s="14">
        <f t="shared" si="1"/>
        <v>983.60655737704928</v>
      </c>
      <c r="S23" s="14" t="str">
        <f t="shared" si="1"/>
        <v>b</v>
      </c>
      <c r="T23" s="14" t="str">
        <f t="shared" si="1"/>
        <v>b</v>
      </c>
      <c r="U23" s="14" t="str">
        <f t="shared" si="1"/>
        <v>b</v>
      </c>
      <c r="V23" s="14" t="str">
        <f t="shared" si="1"/>
        <v>b</v>
      </c>
      <c r="W23" s="14">
        <f t="shared" si="1"/>
        <v>2950.8196721311479</v>
      </c>
      <c r="X23" s="14">
        <f t="shared" si="1"/>
        <v>983.60655737704928</v>
      </c>
      <c r="Y23" s="14" t="str">
        <f t="shared" si="1"/>
        <v>b</v>
      </c>
      <c r="Z23" s="14">
        <f t="shared" si="2"/>
        <v>0</v>
      </c>
    </row>
    <row r="26" spans="1:26" x14ac:dyDescent="0.25">
      <c r="C26" s="8"/>
      <c r="D26" s="8"/>
      <c r="E26" s="8"/>
      <c r="G26" s="15" t="s">
        <v>12</v>
      </c>
    </row>
    <row r="27" spans="1:26" x14ac:dyDescent="0.25">
      <c r="C27" s="8"/>
      <c r="D27" s="8"/>
      <c r="E27" s="8"/>
      <c r="G27" s="7">
        <v>42916</v>
      </c>
      <c r="H27" s="7">
        <v>42947</v>
      </c>
      <c r="I27" s="7">
        <v>42978</v>
      </c>
      <c r="J27" s="7">
        <v>43008</v>
      </c>
      <c r="K27" s="7">
        <v>43039</v>
      </c>
      <c r="L27" s="7">
        <v>43069</v>
      </c>
      <c r="M27" s="7">
        <v>43100</v>
      </c>
      <c r="N27" s="7">
        <v>43131</v>
      </c>
      <c r="O27" s="7">
        <v>43159</v>
      </c>
      <c r="P27" s="7">
        <v>43190</v>
      </c>
      <c r="Q27" s="7">
        <v>43220</v>
      </c>
      <c r="R27" s="7">
        <v>43251</v>
      </c>
      <c r="S27" s="7">
        <v>43281</v>
      </c>
      <c r="T27" s="7">
        <v>43312</v>
      </c>
      <c r="U27" s="7">
        <v>43343</v>
      </c>
      <c r="V27" s="7">
        <v>43373</v>
      </c>
      <c r="W27" s="7">
        <v>43404</v>
      </c>
      <c r="X27" s="7">
        <v>43434</v>
      </c>
      <c r="Y27" s="7">
        <v>43465</v>
      </c>
      <c r="Z27" s="7">
        <v>43496</v>
      </c>
    </row>
    <row r="28" spans="1:26" x14ac:dyDescent="0.25">
      <c r="G28" s="12">
        <f>12000*57/92</f>
        <v>7434.782608695652</v>
      </c>
      <c r="H28" s="8">
        <f>12000*26/92</f>
        <v>3391.304347826087</v>
      </c>
    </row>
    <row r="29" spans="1:26" x14ac:dyDescent="0.25">
      <c r="G29" s="12">
        <v>12000</v>
      </c>
      <c r="H29" s="8">
        <f>0</f>
        <v>0</v>
      </c>
    </row>
    <row r="30" spans="1:26" x14ac:dyDescent="0.25">
      <c r="G30" s="12">
        <f>12000*76/92</f>
        <v>9913.04347826087</v>
      </c>
      <c r="H30" s="8">
        <f>12000*45/92</f>
        <v>5869.565217391304</v>
      </c>
    </row>
    <row r="31" spans="1:26" x14ac:dyDescent="0.25">
      <c r="G31" s="12">
        <f>12000</f>
        <v>12000</v>
      </c>
      <c r="H31" s="8">
        <v>12000</v>
      </c>
    </row>
    <row r="32" spans="1:26" x14ac:dyDescent="0.25">
      <c r="G32" s="12">
        <f>12000*31/212</f>
        <v>1754.7169811320755</v>
      </c>
      <c r="H32" s="8">
        <v>0</v>
      </c>
    </row>
    <row r="33" spans="7:8" x14ac:dyDescent="0.25">
      <c r="G33" s="12">
        <f>12000*168/183</f>
        <v>11016.393442622952</v>
      </c>
      <c r="H33" s="8">
        <f>12000*0.737704918032787</f>
        <v>8852.4590163934427</v>
      </c>
    </row>
    <row r="34" spans="7:8" x14ac:dyDescent="0.25">
      <c r="G34" s="8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formule CCA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hervé</dc:creator>
  <cp:lastModifiedBy>hervé</cp:lastModifiedBy>
  <dcterms:created xsi:type="dcterms:W3CDTF">2017-07-12T21:05:40Z</dcterms:created>
  <dcterms:modified xsi:type="dcterms:W3CDTF">2017-07-14T13:22:01Z</dcterms:modified>
</cp:coreProperties>
</file>