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rvé\Desktop\BUREAU\CERBA\CCA-ABONNTS-FNP\"/>
    </mc:Choice>
  </mc:AlternateContent>
  <bookViews>
    <workbookView xWindow="0" yWindow="0" windowWidth="20490" windowHeight="6705"/>
  </bookViews>
  <sheets>
    <sheet name="formule CCA" sheetId="1" r:id="rId1"/>
  </sheets>
  <calcPr calcId="171027" iterate="1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9" i="1" l="1"/>
  <c r="G19" i="1"/>
  <c r="AB19" i="1" s="1"/>
  <c r="G17" i="1"/>
  <c r="AB17" i="1" s="1"/>
  <c r="E17" i="1" l="1"/>
  <c r="E18" i="1"/>
  <c r="E19" i="1"/>
  <c r="E20" i="1"/>
  <c r="E21" i="1"/>
  <c r="E16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G9" i="1"/>
  <c r="Z19" i="1" l="1"/>
  <c r="V19" i="1"/>
  <c r="R19" i="1"/>
  <c r="N19" i="1"/>
  <c r="J19" i="1"/>
  <c r="S19" i="1"/>
  <c r="Y19" i="1"/>
  <c r="U19" i="1"/>
  <c r="Q19" i="1"/>
  <c r="M19" i="1"/>
  <c r="I19" i="1"/>
  <c r="AD19" i="1" s="1"/>
  <c r="W19" i="1"/>
  <c r="K19" i="1"/>
  <c r="AF19" i="1" s="1"/>
  <c r="X19" i="1"/>
  <c r="T19" i="1"/>
  <c r="P19" i="1"/>
  <c r="L19" i="1"/>
  <c r="AG19" i="1" s="1"/>
  <c r="O19" i="1"/>
  <c r="Z18" i="1"/>
  <c r="V18" i="1"/>
  <c r="R18" i="1"/>
  <c r="N18" i="1"/>
  <c r="J18" i="1"/>
  <c r="G18" i="1"/>
  <c r="Y18" i="1"/>
  <c r="U18" i="1"/>
  <c r="Q18" i="1"/>
  <c r="M18" i="1"/>
  <c r="I18" i="1"/>
  <c r="S18" i="1"/>
  <c r="K18" i="1"/>
  <c r="X18" i="1"/>
  <c r="T18" i="1"/>
  <c r="P18" i="1"/>
  <c r="L18" i="1"/>
  <c r="H18" i="1"/>
  <c r="W18" i="1"/>
  <c r="O18" i="1"/>
  <c r="Z20" i="1"/>
  <c r="V20" i="1"/>
  <c r="R20" i="1"/>
  <c r="N20" i="1"/>
  <c r="J20" i="1"/>
  <c r="K20" i="1"/>
  <c r="Y20" i="1"/>
  <c r="U20" i="1"/>
  <c r="Q20" i="1"/>
  <c r="M20" i="1"/>
  <c r="I20" i="1"/>
  <c r="W20" i="1"/>
  <c r="O20" i="1"/>
  <c r="X20" i="1"/>
  <c r="T20" i="1"/>
  <c r="P20" i="1"/>
  <c r="L20" i="1"/>
  <c r="H20" i="1"/>
  <c r="S20" i="1"/>
  <c r="G20" i="1"/>
  <c r="AB20" i="1" s="1"/>
  <c r="Z16" i="1"/>
  <c r="V16" i="1"/>
  <c r="R16" i="1"/>
  <c r="N16" i="1"/>
  <c r="J16" i="1"/>
  <c r="W16" i="1"/>
  <c r="K16" i="1"/>
  <c r="Y16" i="1"/>
  <c r="U16" i="1"/>
  <c r="Q16" i="1"/>
  <c r="M16" i="1"/>
  <c r="I16" i="1"/>
  <c r="P16" i="1"/>
  <c r="H16" i="1"/>
  <c r="S16" i="1"/>
  <c r="G16" i="1"/>
  <c r="X16" i="1"/>
  <c r="T16" i="1"/>
  <c r="L16" i="1"/>
  <c r="O16" i="1"/>
  <c r="Z21" i="1"/>
  <c r="V21" i="1"/>
  <c r="R21" i="1"/>
  <c r="N21" i="1"/>
  <c r="J21" i="1"/>
  <c r="Y21" i="1"/>
  <c r="U21" i="1"/>
  <c r="Q21" i="1"/>
  <c r="M21" i="1"/>
  <c r="I21" i="1"/>
  <c r="S21" i="1"/>
  <c r="K21" i="1"/>
  <c r="X21" i="1"/>
  <c r="T21" i="1"/>
  <c r="P21" i="1"/>
  <c r="L21" i="1"/>
  <c r="H21" i="1"/>
  <c r="W21" i="1"/>
  <c r="O21" i="1"/>
  <c r="G21" i="1"/>
  <c r="AB21" i="1" s="1"/>
  <c r="Z17" i="1"/>
  <c r="V17" i="1"/>
  <c r="R17" i="1"/>
  <c r="N17" i="1"/>
  <c r="J17" i="1"/>
  <c r="O17" i="1"/>
  <c r="Y17" i="1"/>
  <c r="U17" i="1"/>
  <c r="Q17" i="1"/>
  <c r="M17" i="1"/>
  <c r="I17" i="1"/>
  <c r="W17" i="1"/>
  <c r="K17" i="1"/>
  <c r="X17" i="1"/>
  <c r="T17" i="1"/>
  <c r="P17" i="1"/>
  <c r="L17" i="1"/>
  <c r="H17" i="1"/>
  <c r="AC17" i="1" s="1"/>
  <c r="AK17" i="1" s="1"/>
  <c r="S17" i="1"/>
  <c r="S8" i="1"/>
  <c r="R8" i="1"/>
  <c r="Q8" i="1"/>
  <c r="P8" i="1"/>
  <c r="O8" i="1"/>
  <c r="N8" i="1"/>
  <c r="M8" i="1"/>
  <c r="L8" i="1"/>
  <c r="K8" i="1"/>
  <c r="J8" i="1"/>
  <c r="I8" i="1"/>
  <c r="H8" i="1"/>
  <c r="AD21" i="1" l="1"/>
  <c r="AC20" i="1"/>
  <c r="AC21" i="1"/>
  <c r="AK19" i="1"/>
  <c r="AK20" i="1"/>
  <c r="AB18" i="1"/>
  <c r="AC18" i="1"/>
  <c r="AD18" i="1" s="1"/>
  <c r="AE21" i="1"/>
  <c r="AK21" i="1" s="1"/>
  <c r="AH21" i="1"/>
  <c r="AG21" i="1"/>
  <c r="AF21" i="1"/>
  <c r="AB16" i="1"/>
  <c r="AC16" i="1"/>
  <c r="AE19" i="1"/>
  <c r="AK18" i="1" l="1"/>
  <c r="AD16" i="1"/>
  <c r="AK16" i="1" s="1"/>
</calcChain>
</file>

<file path=xl/sharedStrings.xml><?xml version="1.0" encoding="utf-8"?>
<sst xmlns="http://schemas.openxmlformats.org/spreadsheetml/2006/main" count="18" uniqueCount="14">
  <si>
    <t>A la fin de chaque mois on doit comptabiliser, pour chaque facture donnée, la portion du montant de la facture qui ne correspond pas à la période concernée.</t>
  </si>
  <si>
    <t>Par ex si je reçois le 01/12/16 une facture d'assurance de 12 000 € qui court du 01/01/17 au 31/12/17, je dois pouvoir établir :</t>
  </si>
  <si>
    <t>charge constatée d'avance :</t>
  </si>
  <si>
    <t>montant facture</t>
  </si>
  <si>
    <t>date facture</t>
  </si>
  <si>
    <t>début</t>
  </si>
  <si>
    <t>fin</t>
  </si>
  <si>
    <t>la facture ne concerne pas du tout l'année 2016</t>
  </si>
  <si>
    <t xml:space="preserve"> =  12000 * 11 /12</t>
  </si>
  <si>
    <t xml:space="preserve"> = 12000* 10/ 12</t>
  </si>
  <si>
    <t>Mon besoin est de trouver une formule Excel qu'on puisse "tirer" vers la droite à volonté (les factures concernées peuvent étre annuelles, trimestrielles, ou autres… )</t>
  </si>
  <si>
    <t>DUREE</t>
  </si>
  <si>
    <t>résultat attendu</t>
  </si>
  <si>
    <t>CUMUL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</si>
</sst>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ourier New"/>
      <family val="3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164" fontId="0" fillId="0" borderId="0" xfId="1" applyNumberFormat="1" applyFont="1"/>
    <xf numFmtId="14" fontId="0" fillId="0" borderId="0" xfId="0" applyNumberFormat="1"/>
    <xf numFmtId="0" fontId="0" fillId="0" borderId="0" xfId="0" applyAlignment="1">
      <alignment vertical="center" wrapText="1"/>
    </xf>
    <xf numFmtId="14" fontId="0" fillId="0" borderId="1" xfId="0" applyNumberFormat="1" applyBorder="1" applyAlignment="1">
      <alignment horizontal="center"/>
    </xf>
    <xf numFmtId="43" fontId="0" fillId="0" borderId="0" xfId="1" applyFont="1"/>
    <xf numFmtId="164" fontId="4" fillId="0" borderId="0" xfId="0" applyNumberFormat="1" applyFont="1"/>
    <xf numFmtId="0" fontId="3" fillId="0" borderId="1" xfId="0" applyFont="1" applyBorder="1"/>
    <xf numFmtId="43" fontId="0" fillId="0" borderId="0" xfId="1" applyFont="1" applyAlignment="1">
      <alignment horizontal="center"/>
    </xf>
    <xf numFmtId="43" fontId="0" fillId="2" borderId="0" xfId="1" quotePrefix="1" applyFont="1" applyFill="1" applyAlignment="1">
      <alignment wrapText="1"/>
    </xf>
    <xf numFmtId="43" fontId="0" fillId="0" borderId="0" xfId="0" applyNumberFormat="1"/>
    <xf numFmtId="14" fontId="6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14" fontId="6" fillId="0" borderId="3" xfId="0" applyNumberFormat="1" applyFont="1" applyBorder="1" applyAlignment="1">
      <alignment horizontal="center"/>
    </xf>
    <xf numFmtId="43" fontId="7" fillId="0" borderId="2" xfId="0" applyNumberFormat="1" applyFont="1" applyBorder="1"/>
    <xf numFmtId="43" fontId="7" fillId="0" borderId="4" xfId="0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"/>
  <sheetViews>
    <sheetView tabSelected="1" topLeftCell="I3" workbookViewId="0">
      <selection activeCell="AK16" sqref="AK16"/>
    </sheetView>
  </sheetViews>
  <sheetFormatPr baseColWidth="10" defaultRowHeight="15" x14ac:dyDescent="0.25"/>
  <cols>
    <col min="1" max="1" width="15.28515625" customWidth="1"/>
    <col min="6" max="6" width="3.7109375" customWidth="1"/>
    <col min="7" max="7" width="17.5703125" customWidth="1"/>
    <col min="8" max="8" width="15.42578125" customWidth="1"/>
    <col min="9" max="9" width="14.5703125" customWidth="1"/>
    <col min="10" max="10" width="15.5703125" customWidth="1"/>
    <col min="11" max="11" width="15.140625" customWidth="1"/>
    <col min="12" max="12" width="13.7109375" customWidth="1"/>
    <col min="13" max="13" width="16.42578125" hidden="1" customWidth="1"/>
    <col min="14" max="14" width="15.5703125" hidden="1" customWidth="1"/>
    <col min="15" max="15" width="14.7109375" hidden="1" customWidth="1"/>
    <col min="16" max="18" width="13" hidden="1" customWidth="1"/>
    <col min="19" max="20" width="14" hidden="1" customWidth="1"/>
    <col min="21" max="24" width="13" hidden="1" customWidth="1"/>
    <col min="25" max="25" width="14" hidden="1" customWidth="1"/>
    <col min="26" max="26" width="13" hidden="1" customWidth="1"/>
    <col min="27" max="27" width="4.42578125" customWidth="1"/>
    <col min="28" max="30" width="11.85546875" bestFit="1" customWidth="1"/>
    <col min="31" max="34" width="11.85546875" customWidth="1"/>
  </cols>
  <sheetData>
    <row r="1" spans="1:37" x14ac:dyDescent="0.25">
      <c r="A1" t="s">
        <v>0</v>
      </c>
    </row>
    <row r="2" spans="1:37" x14ac:dyDescent="0.25">
      <c r="A2" t="s">
        <v>1</v>
      </c>
    </row>
    <row r="4" spans="1:37" hidden="1" x14ac:dyDescent="0.25">
      <c r="G4" s="1" t="s">
        <v>2</v>
      </c>
    </row>
    <row r="5" spans="1:37" hidden="1" x14ac:dyDescent="0.25"/>
    <row r="6" spans="1:37" hidden="1" x14ac:dyDescent="0.25">
      <c r="A6" s="2" t="s">
        <v>3</v>
      </c>
      <c r="B6" s="2" t="s">
        <v>4</v>
      </c>
      <c r="C6" s="2" t="s">
        <v>5</v>
      </c>
      <c r="D6" s="2" t="s">
        <v>6</v>
      </c>
      <c r="E6" s="3"/>
      <c r="F6" s="3"/>
      <c r="G6" s="7">
        <v>42735</v>
      </c>
      <c r="H6" s="7">
        <v>42766</v>
      </c>
      <c r="I6" s="7">
        <v>42794</v>
      </c>
      <c r="J6" s="7">
        <v>42825</v>
      </c>
      <c r="K6" s="7">
        <v>42855</v>
      </c>
      <c r="L6" s="7">
        <v>42886</v>
      </c>
      <c r="M6" s="7">
        <v>42916</v>
      </c>
      <c r="N6" s="7">
        <v>42947</v>
      </c>
      <c r="O6" s="7">
        <v>42978</v>
      </c>
      <c r="P6" s="7">
        <v>43008</v>
      </c>
      <c r="Q6" s="7">
        <v>43039</v>
      </c>
      <c r="R6" s="7">
        <v>43069</v>
      </c>
      <c r="S6" s="7">
        <v>43100</v>
      </c>
      <c r="T6" s="7">
        <v>43131</v>
      </c>
      <c r="U6" s="7">
        <v>43159</v>
      </c>
      <c r="V6" s="7">
        <v>43190</v>
      </c>
      <c r="W6" s="7">
        <v>43220</v>
      </c>
      <c r="X6" s="7">
        <v>43251</v>
      </c>
      <c r="Y6" s="7">
        <v>43281</v>
      </c>
      <c r="Z6" s="7">
        <v>43312</v>
      </c>
    </row>
    <row r="7" spans="1:37" hidden="1" x14ac:dyDescent="0.25"/>
    <row r="8" spans="1:37" hidden="1" x14ac:dyDescent="0.25">
      <c r="A8" s="4">
        <v>12000</v>
      </c>
      <c r="B8" s="5">
        <v>42705</v>
      </c>
      <c r="C8" s="5">
        <v>42736</v>
      </c>
      <c r="D8" s="5">
        <v>43100</v>
      </c>
      <c r="E8" s="5"/>
      <c r="F8" s="5"/>
      <c r="G8" s="4">
        <v>12000</v>
      </c>
      <c r="H8" s="4">
        <f>12000*11/12</f>
        <v>11000</v>
      </c>
      <c r="I8" s="4">
        <f>12000*10/12</f>
        <v>10000</v>
      </c>
      <c r="J8" s="4">
        <f>12000*9/12</f>
        <v>9000</v>
      </c>
      <c r="K8" s="4">
        <f>12000*8/12</f>
        <v>8000</v>
      </c>
      <c r="L8" s="4">
        <f>12000*7/12</f>
        <v>7000</v>
      </c>
      <c r="M8" s="4">
        <f>12000*6/12</f>
        <v>6000</v>
      </c>
      <c r="N8" s="4">
        <f>12000*5/12</f>
        <v>5000</v>
      </c>
      <c r="O8" s="4">
        <f>12000*4/12</f>
        <v>4000</v>
      </c>
      <c r="P8" s="4">
        <f>12000*3/12</f>
        <v>3000</v>
      </c>
      <c r="Q8" s="4">
        <f>12000*2/12</f>
        <v>2000</v>
      </c>
      <c r="R8" s="4">
        <f>12000*1/12</f>
        <v>1000</v>
      </c>
      <c r="S8" s="4">
        <f>12000*0/12</f>
        <v>0</v>
      </c>
    </row>
    <row r="9" spans="1:37" ht="15.75" hidden="1" x14ac:dyDescent="0.3">
      <c r="A9" s="4">
        <v>12000</v>
      </c>
      <c r="B9" s="5">
        <v>42705</v>
      </c>
      <c r="C9" s="5">
        <v>42736</v>
      </c>
      <c r="D9" s="5">
        <v>43100</v>
      </c>
      <c r="E9" s="5"/>
      <c r="F9" s="5"/>
      <c r="G9" s="9">
        <f>ROUND(($D9-G$6)/30,0)*$A9/12</f>
        <v>12000</v>
      </c>
      <c r="H9" s="9">
        <f t="shared" ref="H9:Z9" si="0">ROUND(($D9-H$6)/30,0)*$A9/12</f>
        <v>11000</v>
      </c>
      <c r="I9" s="9">
        <f t="shared" si="0"/>
        <v>10000</v>
      </c>
      <c r="J9" s="9">
        <f t="shared" si="0"/>
        <v>9000</v>
      </c>
      <c r="K9" s="9">
        <f t="shared" si="0"/>
        <v>8000</v>
      </c>
      <c r="L9" s="9">
        <f t="shared" si="0"/>
        <v>7000</v>
      </c>
      <c r="M9" s="9">
        <f t="shared" si="0"/>
        <v>6000</v>
      </c>
      <c r="N9" s="9">
        <f t="shared" si="0"/>
        <v>5000</v>
      </c>
      <c r="O9" s="9">
        <f t="shared" si="0"/>
        <v>4000</v>
      </c>
      <c r="P9" s="9">
        <f t="shared" si="0"/>
        <v>3000</v>
      </c>
      <c r="Q9" s="9">
        <f t="shared" si="0"/>
        <v>2000</v>
      </c>
      <c r="R9" s="9">
        <f t="shared" si="0"/>
        <v>1000</v>
      </c>
      <c r="S9" s="9">
        <f t="shared" si="0"/>
        <v>0</v>
      </c>
      <c r="T9" s="9">
        <f t="shared" si="0"/>
        <v>-1000</v>
      </c>
      <c r="U9" s="9">
        <f t="shared" si="0"/>
        <v>-2000</v>
      </c>
      <c r="V9" s="9">
        <f t="shared" si="0"/>
        <v>-3000</v>
      </c>
      <c r="W9" s="9">
        <f t="shared" si="0"/>
        <v>-4000</v>
      </c>
      <c r="X9" s="9">
        <f t="shared" si="0"/>
        <v>-5000</v>
      </c>
      <c r="Y9" s="9">
        <f t="shared" si="0"/>
        <v>-6000</v>
      </c>
      <c r="Z9" s="9">
        <f t="shared" si="0"/>
        <v>-7000</v>
      </c>
    </row>
    <row r="10" spans="1:37" ht="45" hidden="1" x14ac:dyDescent="0.25">
      <c r="G10" s="6" t="s">
        <v>7</v>
      </c>
      <c r="H10" t="s">
        <v>8</v>
      </c>
      <c r="I10" t="s">
        <v>9</v>
      </c>
    </row>
    <row r="12" spans="1:37" x14ac:dyDescent="0.25">
      <c r="A12" s="1" t="s">
        <v>10</v>
      </c>
    </row>
    <row r="13" spans="1:37" x14ac:dyDescent="0.25">
      <c r="AB13" s="15" t="s">
        <v>12</v>
      </c>
      <c r="AC13" s="15"/>
      <c r="AD13" s="15"/>
      <c r="AE13" s="15"/>
      <c r="AF13" s="15"/>
      <c r="AG13" s="15"/>
      <c r="AH13" s="15"/>
      <c r="AI13" s="15"/>
      <c r="AJ13" s="15"/>
    </row>
    <row r="14" spans="1:37" x14ac:dyDescent="0.25">
      <c r="A14" s="2" t="s">
        <v>3</v>
      </c>
      <c r="B14" s="2" t="s">
        <v>4</v>
      </c>
      <c r="C14" s="2" t="s">
        <v>5</v>
      </c>
      <c r="D14" s="2" t="s">
        <v>6</v>
      </c>
      <c r="E14" s="10" t="s">
        <v>11</v>
      </c>
      <c r="F14" s="3"/>
      <c r="G14" s="7">
        <v>42916</v>
      </c>
      <c r="H14" s="7">
        <v>42947</v>
      </c>
      <c r="I14" s="7">
        <v>42978</v>
      </c>
      <c r="J14" s="7">
        <v>43008</v>
      </c>
      <c r="K14" s="7">
        <v>43039</v>
      </c>
      <c r="L14" s="7">
        <v>43069</v>
      </c>
      <c r="M14" s="7">
        <v>43100</v>
      </c>
      <c r="N14" s="7">
        <v>43131</v>
      </c>
      <c r="O14" s="7">
        <v>43159</v>
      </c>
      <c r="P14" s="7">
        <v>43190</v>
      </c>
      <c r="Q14" s="7">
        <v>43220</v>
      </c>
      <c r="R14" s="7">
        <v>43251</v>
      </c>
      <c r="S14" s="7">
        <v>43281</v>
      </c>
      <c r="T14" s="7">
        <v>43312</v>
      </c>
      <c r="U14" s="7">
        <v>43343</v>
      </c>
      <c r="V14" s="7">
        <v>43373</v>
      </c>
      <c r="W14" s="7">
        <v>43404</v>
      </c>
      <c r="X14" s="7">
        <v>43434</v>
      </c>
      <c r="Y14" s="7">
        <v>43465</v>
      </c>
      <c r="Z14" s="7">
        <v>43496</v>
      </c>
      <c r="AB14" s="14">
        <v>42916</v>
      </c>
      <c r="AC14" s="14">
        <v>42947</v>
      </c>
      <c r="AD14" s="14">
        <v>42978</v>
      </c>
      <c r="AE14" s="14">
        <v>43008</v>
      </c>
      <c r="AF14" s="14">
        <v>43039</v>
      </c>
      <c r="AG14" s="14">
        <v>43069</v>
      </c>
      <c r="AH14" s="14">
        <v>43100</v>
      </c>
      <c r="AI14" s="14">
        <v>43131</v>
      </c>
      <c r="AJ14" s="16">
        <v>43159</v>
      </c>
      <c r="AK14" s="2" t="s">
        <v>13</v>
      </c>
    </row>
    <row r="15" spans="1:37" x14ac:dyDescent="0.25">
      <c r="AK15" s="3"/>
    </row>
    <row r="16" spans="1:37" x14ac:dyDescent="0.25">
      <c r="A16" s="8">
        <v>12000</v>
      </c>
      <c r="B16" s="5">
        <v>42887</v>
      </c>
      <c r="C16" s="5">
        <v>42882</v>
      </c>
      <c r="D16" s="5">
        <v>42973</v>
      </c>
      <c r="E16" s="11">
        <f>+D16-C16+1</f>
        <v>92</v>
      </c>
      <c r="G16" s="12">
        <f>IF(G$14&gt;$C16,MAX(ROUND(($D16-G$14)*$A16/$E16,2),0),$A16)</f>
        <v>7434.78</v>
      </c>
      <c r="H16" s="12">
        <f t="shared" ref="H16:Z21" si="1">IF(H$14&gt;$C16,MAX(ROUND(($D16-H$14)*$A16/$E16,2),0),$A16)</f>
        <v>3391.3</v>
      </c>
      <c r="I16" s="12">
        <f t="shared" si="1"/>
        <v>0</v>
      </c>
      <c r="J16" s="12">
        <f t="shared" si="1"/>
        <v>0</v>
      </c>
      <c r="K16" s="12">
        <f t="shared" si="1"/>
        <v>0</v>
      </c>
      <c r="L16" s="12">
        <f t="shared" si="1"/>
        <v>0</v>
      </c>
      <c r="M16" s="12">
        <f t="shared" si="1"/>
        <v>0</v>
      </c>
      <c r="N16" s="12">
        <f t="shared" si="1"/>
        <v>0</v>
      </c>
      <c r="O16" s="12">
        <f t="shared" si="1"/>
        <v>0</v>
      </c>
      <c r="P16" s="12">
        <f t="shared" si="1"/>
        <v>0</v>
      </c>
      <c r="Q16" s="12">
        <f t="shared" si="1"/>
        <v>0</v>
      </c>
      <c r="R16" s="12">
        <f t="shared" si="1"/>
        <v>0</v>
      </c>
      <c r="S16" s="12">
        <f t="shared" si="1"/>
        <v>0</v>
      </c>
      <c r="T16" s="12">
        <f t="shared" si="1"/>
        <v>0</v>
      </c>
      <c r="U16" s="12">
        <f t="shared" si="1"/>
        <v>0</v>
      </c>
      <c r="V16" s="12">
        <f t="shared" si="1"/>
        <v>0</v>
      </c>
      <c r="W16" s="12">
        <f t="shared" si="1"/>
        <v>0</v>
      </c>
      <c r="X16" s="12">
        <f t="shared" si="1"/>
        <v>0</v>
      </c>
      <c r="Y16" s="12">
        <f t="shared" si="1"/>
        <v>0</v>
      </c>
      <c r="Z16" s="12">
        <f t="shared" si="1"/>
        <v>0</v>
      </c>
      <c r="AB16" s="13">
        <f>+G16</f>
        <v>7434.78</v>
      </c>
      <c r="AC16" s="13">
        <f>-G16+H16</f>
        <v>-4043.4799999999996</v>
      </c>
      <c r="AD16" s="13">
        <f>-AB16-AC16</f>
        <v>-3391.3</v>
      </c>
      <c r="AE16" s="13">
        <v>0</v>
      </c>
      <c r="AF16" s="13"/>
      <c r="AG16" s="13"/>
      <c r="AH16" s="13"/>
      <c r="AK16" s="17">
        <f>SUM(AB16:AJ16)</f>
        <v>0</v>
      </c>
    </row>
    <row r="17" spans="1:37" x14ac:dyDescent="0.25">
      <c r="A17" s="8">
        <v>12000</v>
      </c>
      <c r="B17" s="5">
        <v>42887</v>
      </c>
      <c r="C17" s="5">
        <v>42930</v>
      </c>
      <c r="D17" s="5">
        <v>42947</v>
      </c>
      <c r="E17" s="11">
        <f t="shared" ref="E17:E21" si="2">+D17-C17+1</f>
        <v>18</v>
      </c>
      <c r="G17" s="12">
        <f t="shared" ref="G17:G21" si="3">IF(G$14&gt;$C17,MAX(ROUND(($D17-G$14)*$A17/$E17,2),0),$A17)</f>
        <v>12000</v>
      </c>
      <c r="H17" s="12">
        <f t="shared" si="1"/>
        <v>0</v>
      </c>
      <c r="I17" s="12">
        <f t="shared" si="1"/>
        <v>0</v>
      </c>
      <c r="J17" s="12">
        <f t="shared" si="1"/>
        <v>0</v>
      </c>
      <c r="K17" s="12">
        <f t="shared" si="1"/>
        <v>0</v>
      </c>
      <c r="L17" s="12">
        <f t="shared" si="1"/>
        <v>0</v>
      </c>
      <c r="M17" s="12">
        <f t="shared" si="1"/>
        <v>0</v>
      </c>
      <c r="N17" s="12">
        <f t="shared" si="1"/>
        <v>0</v>
      </c>
      <c r="O17" s="12">
        <f t="shared" si="1"/>
        <v>0</v>
      </c>
      <c r="P17" s="12">
        <f t="shared" si="1"/>
        <v>0</v>
      </c>
      <c r="Q17" s="12">
        <f t="shared" si="1"/>
        <v>0</v>
      </c>
      <c r="R17" s="12">
        <f t="shared" si="1"/>
        <v>0</v>
      </c>
      <c r="S17" s="12">
        <f t="shared" si="1"/>
        <v>0</v>
      </c>
      <c r="T17" s="12">
        <f t="shared" si="1"/>
        <v>0</v>
      </c>
      <c r="U17" s="12">
        <f t="shared" si="1"/>
        <v>0</v>
      </c>
      <c r="V17" s="12">
        <f t="shared" si="1"/>
        <v>0</v>
      </c>
      <c r="W17" s="12">
        <f t="shared" si="1"/>
        <v>0</v>
      </c>
      <c r="X17" s="12">
        <f t="shared" si="1"/>
        <v>0</v>
      </c>
      <c r="Y17" s="12">
        <f t="shared" si="1"/>
        <v>0</v>
      </c>
      <c r="Z17" s="12">
        <f t="shared" si="1"/>
        <v>0</v>
      </c>
      <c r="AB17" s="13">
        <f>+G17</f>
        <v>12000</v>
      </c>
      <c r="AC17" s="13">
        <f>+H17-G17</f>
        <v>-12000</v>
      </c>
      <c r="AD17">
        <v>0</v>
      </c>
      <c r="AK17" s="17">
        <f t="shared" ref="AK17:AK21" si="4">SUM(AB17:AJ17)</f>
        <v>0</v>
      </c>
    </row>
    <row r="18" spans="1:37" x14ac:dyDescent="0.25">
      <c r="A18" s="8">
        <v>12000</v>
      </c>
      <c r="B18" s="5">
        <v>42887</v>
      </c>
      <c r="C18" s="5">
        <v>42901</v>
      </c>
      <c r="D18" s="5">
        <v>42992</v>
      </c>
      <c r="E18" s="11">
        <f t="shared" si="2"/>
        <v>92</v>
      </c>
      <c r="G18" s="12">
        <f t="shared" si="3"/>
        <v>9913.0400000000009</v>
      </c>
      <c r="H18" s="12">
        <f t="shared" si="1"/>
        <v>5869.57</v>
      </c>
      <c r="I18" s="12">
        <f t="shared" si="1"/>
        <v>1826.09</v>
      </c>
      <c r="J18" s="12">
        <f t="shared" si="1"/>
        <v>0</v>
      </c>
      <c r="K18" s="12">
        <f t="shared" si="1"/>
        <v>0</v>
      </c>
      <c r="L18" s="12">
        <f t="shared" si="1"/>
        <v>0</v>
      </c>
      <c r="M18" s="12">
        <f t="shared" si="1"/>
        <v>0</v>
      </c>
      <c r="N18" s="12">
        <f t="shared" si="1"/>
        <v>0</v>
      </c>
      <c r="O18" s="12">
        <f t="shared" si="1"/>
        <v>0</v>
      </c>
      <c r="P18" s="12">
        <f t="shared" si="1"/>
        <v>0</v>
      </c>
      <c r="Q18" s="12">
        <f t="shared" si="1"/>
        <v>0</v>
      </c>
      <c r="R18" s="12">
        <f t="shared" si="1"/>
        <v>0</v>
      </c>
      <c r="S18" s="12">
        <f t="shared" si="1"/>
        <v>0</v>
      </c>
      <c r="T18" s="12">
        <f t="shared" si="1"/>
        <v>0</v>
      </c>
      <c r="U18" s="12">
        <f t="shared" si="1"/>
        <v>0</v>
      </c>
      <c r="V18" s="12">
        <f t="shared" si="1"/>
        <v>0</v>
      </c>
      <c r="W18" s="12">
        <f t="shared" si="1"/>
        <v>0</v>
      </c>
      <c r="X18" s="12">
        <f t="shared" si="1"/>
        <v>0</v>
      </c>
      <c r="Y18" s="12">
        <f t="shared" si="1"/>
        <v>0</v>
      </c>
      <c r="Z18" s="12">
        <f t="shared" si="1"/>
        <v>0</v>
      </c>
      <c r="AB18" s="13">
        <f>+G18</f>
        <v>9913.0400000000009</v>
      </c>
      <c r="AC18" s="13">
        <f>-G18+H18</f>
        <v>-4043.4700000000012</v>
      </c>
      <c r="AD18" s="13">
        <f>+AC18-I18</f>
        <v>-5869.5600000000013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7">
        <f t="shared" si="4"/>
        <v>9.9999999983992893E-3</v>
      </c>
    </row>
    <row r="19" spans="1:37" x14ac:dyDescent="0.25">
      <c r="A19" s="8">
        <v>12000</v>
      </c>
      <c r="B19" s="5">
        <v>42887</v>
      </c>
      <c r="C19" s="5">
        <v>42961</v>
      </c>
      <c r="D19" s="5">
        <v>43052</v>
      </c>
      <c r="E19" s="11">
        <f t="shared" si="2"/>
        <v>92</v>
      </c>
      <c r="G19" s="12">
        <f t="shared" si="3"/>
        <v>12000</v>
      </c>
      <c r="H19" s="12">
        <f t="shared" si="1"/>
        <v>12000</v>
      </c>
      <c r="I19" s="12">
        <f t="shared" si="1"/>
        <v>9652.17</v>
      </c>
      <c r="J19" s="12">
        <f t="shared" si="1"/>
        <v>5739.13</v>
      </c>
      <c r="K19" s="12">
        <f t="shared" si="1"/>
        <v>1695.65</v>
      </c>
      <c r="L19" s="12">
        <f t="shared" si="1"/>
        <v>0</v>
      </c>
      <c r="M19" s="12">
        <f t="shared" si="1"/>
        <v>0</v>
      </c>
      <c r="N19" s="12">
        <f t="shared" si="1"/>
        <v>0</v>
      </c>
      <c r="O19" s="12">
        <f t="shared" si="1"/>
        <v>0</v>
      </c>
      <c r="P19" s="12">
        <f t="shared" si="1"/>
        <v>0</v>
      </c>
      <c r="Q19" s="12">
        <f t="shared" si="1"/>
        <v>0</v>
      </c>
      <c r="R19" s="12">
        <f t="shared" si="1"/>
        <v>0</v>
      </c>
      <c r="S19" s="12">
        <f t="shared" si="1"/>
        <v>0</v>
      </c>
      <c r="T19" s="12">
        <f t="shared" si="1"/>
        <v>0</v>
      </c>
      <c r="U19" s="12">
        <f t="shared" si="1"/>
        <v>0</v>
      </c>
      <c r="V19" s="12">
        <f t="shared" si="1"/>
        <v>0</v>
      </c>
      <c r="W19" s="12">
        <f t="shared" si="1"/>
        <v>0</v>
      </c>
      <c r="X19" s="12">
        <f t="shared" si="1"/>
        <v>0</v>
      </c>
      <c r="Y19" s="12">
        <f t="shared" si="1"/>
        <v>0</v>
      </c>
      <c r="Z19" s="12">
        <f t="shared" si="1"/>
        <v>0</v>
      </c>
      <c r="AB19" s="13">
        <f>+G19</f>
        <v>12000</v>
      </c>
      <c r="AC19" s="13">
        <v>0</v>
      </c>
      <c r="AD19" s="13">
        <f>+I19-H19</f>
        <v>-2347.83</v>
      </c>
      <c r="AE19" s="13">
        <f>+J19-I19</f>
        <v>-3913.04</v>
      </c>
      <c r="AF19" s="13">
        <f>+K19-J19</f>
        <v>-4043.48</v>
      </c>
      <c r="AG19" s="13">
        <f>+L19-K19</f>
        <v>-1695.65</v>
      </c>
      <c r="AH19">
        <v>0</v>
      </c>
      <c r="AI19">
        <v>0</v>
      </c>
      <c r="AJ19">
        <v>0</v>
      </c>
      <c r="AK19" s="17">
        <f t="shared" si="4"/>
        <v>0</v>
      </c>
    </row>
    <row r="20" spans="1:37" x14ac:dyDescent="0.25">
      <c r="A20" s="8">
        <v>12000</v>
      </c>
      <c r="B20" s="5">
        <v>42887</v>
      </c>
      <c r="C20" s="5">
        <v>42736</v>
      </c>
      <c r="D20" s="5">
        <v>42947</v>
      </c>
      <c r="E20" s="11">
        <f t="shared" si="2"/>
        <v>212</v>
      </c>
      <c r="G20" s="12">
        <f t="shared" si="3"/>
        <v>1754.72</v>
      </c>
      <c r="H20" s="12">
        <f t="shared" si="1"/>
        <v>0</v>
      </c>
      <c r="I20" s="12">
        <f t="shared" si="1"/>
        <v>0</v>
      </c>
      <c r="J20" s="12">
        <f t="shared" si="1"/>
        <v>0</v>
      </c>
      <c r="K20" s="12">
        <f t="shared" si="1"/>
        <v>0</v>
      </c>
      <c r="L20" s="12">
        <f t="shared" si="1"/>
        <v>0</v>
      </c>
      <c r="M20" s="12">
        <f t="shared" si="1"/>
        <v>0</v>
      </c>
      <c r="N20" s="12">
        <f t="shared" si="1"/>
        <v>0</v>
      </c>
      <c r="O20" s="12">
        <f t="shared" si="1"/>
        <v>0</v>
      </c>
      <c r="P20" s="12">
        <f t="shared" si="1"/>
        <v>0</v>
      </c>
      <c r="Q20" s="12">
        <f t="shared" si="1"/>
        <v>0</v>
      </c>
      <c r="R20" s="12">
        <f t="shared" si="1"/>
        <v>0</v>
      </c>
      <c r="S20" s="12">
        <f t="shared" si="1"/>
        <v>0</v>
      </c>
      <c r="T20" s="12">
        <f t="shared" si="1"/>
        <v>0</v>
      </c>
      <c r="U20" s="12">
        <f t="shared" si="1"/>
        <v>0</v>
      </c>
      <c r="V20" s="12">
        <f t="shared" si="1"/>
        <v>0</v>
      </c>
      <c r="W20" s="12">
        <f t="shared" si="1"/>
        <v>0</v>
      </c>
      <c r="X20" s="12">
        <f t="shared" si="1"/>
        <v>0</v>
      </c>
      <c r="Y20" s="12">
        <f t="shared" si="1"/>
        <v>0</v>
      </c>
      <c r="Z20" s="12">
        <f t="shared" si="1"/>
        <v>0</v>
      </c>
      <c r="AB20" s="13">
        <f>+G20</f>
        <v>1754.72</v>
      </c>
      <c r="AC20" s="13">
        <f>+H20-G20</f>
        <v>-1754.72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 s="17">
        <f t="shared" si="4"/>
        <v>0</v>
      </c>
    </row>
    <row r="21" spans="1:37" x14ac:dyDescent="0.25">
      <c r="A21" s="8">
        <v>12000</v>
      </c>
      <c r="B21" s="5">
        <v>42887</v>
      </c>
      <c r="C21" s="5">
        <v>42902</v>
      </c>
      <c r="D21" s="5">
        <v>43084</v>
      </c>
      <c r="E21" s="11">
        <f t="shared" si="2"/>
        <v>183</v>
      </c>
      <c r="G21" s="12">
        <f t="shared" si="3"/>
        <v>11016.39</v>
      </c>
      <c r="H21" s="12">
        <f t="shared" si="1"/>
        <v>8983.61</v>
      </c>
      <c r="I21" s="12">
        <f t="shared" si="1"/>
        <v>6950.82</v>
      </c>
      <c r="J21" s="12">
        <f t="shared" si="1"/>
        <v>4983.6099999999997</v>
      </c>
      <c r="K21" s="12">
        <f t="shared" si="1"/>
        <v>2950.82</v>
      </c>
      <c r="L21" s="12">
        <f t="shared" si="1"/>
        <v>983.61</v>
      </c>
      <c r="M21" s="12">
        <f t="shared" si="1"/>
        <v>0</v>
      </c>
      <c r="N21" s="12">
        <f t="shared" si="1"/>
        <v>0</v>
      </c>
      <c r="O21" s="12">
        <f t="shared" si="1"/>
        <v>0</v>
      </c>
      <c r="P21" s="12">
        <f t="shared" si="1"/>
        <v>0</v>
      </c>
      <c r="Q21" s="12">
        <f t="shared" si="1"/>
        <v>0</v>
      </c>
      <c r="R21" s="12">
        <f t="shared" si="1"/>
        <v>0</v>
      </c>
      <c r="S21" s="12">
        <f t="shared" si="1"/>
        <v>0</v>
      </c>
      <c r="T21" s="12">
        <f t="shared" si="1"/>
        <v>0</v>
      </c>
      <c r="U21" s="12">
        <f t="shared" si="1"/>
        <v>0</v>
      </c>
      <c r="V21" s="12">
        <f t="shared" si="1"/>
        <v>0</v>
      </c>
      <c r="W21" s="12">
        <f t="shared" si="1"/>
        <v>0</v>
      </c>
      <c r="X21" s="12">
        <f t="shared" si="1"/>
        <v>0</v>
      </c>
      <c r="Y21" s="12">
        <f t="shared" si="1"/>
        <v>0</v>
      </c>
      <c r="Z21" s="12">
        <f t="shared" si="1"/>
        <v>0</v>
      </c>
      <c r="AB21" s="13">
        <f>+G21</f>
        <v>11016.39</v>
      </c>
      <c r="AC21" s="13">
        <f>+H21-G21</f>
        <v>-2032.7799999999988</v>
      </c>
      <c r="AD21" s="13">
        <f t="shared" ref="AD21:AG21" si="5">+I21-H21</f>
        <v>-2032.7900000000009</v>
      </c>
      <c r="AE21" s="13">
        <f t="shared" si="5"/>
        <v>-1967.21</v>
      </c>
      <c r="AF21" s="13">
        <f t="shared" si="5"/>
        <v>-2032.7899999999995</v>
      </c>
      <c r="AG21" s="13">
        <f t="shared" si="5"/>
        <v>-1967.21</v>
      </c>
      <c r="AH21" s="13">
        <f>+AA21-L21</f>
        <v>-983.61</v>
      </c>
      <c r="AI21">
        <v>0</v>
      </c>
      <c r="AJ21">
        <v>0</v>
      </c>
      <c r="AK21" s="18">
        <f t="shared" si="4"/>
        <v>1.1368683772161603E-13</v>
      </c>
    </row>
    <row r="23" spans="1:37" x14ac:dyDescent="0.25">
      <c r="G23" s="8"/>
    </row>
  </sheetData>
  <mergeCells count="1">
    <mergeCell ref="AB13:AJ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formule CCA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</dc:creator>
  <cp:lastModifiedBy>hervé</cp:lastModifiedBy>
  <dcterms:created xsi:type="dcterms:W3CDTF">2017-07-12T21:05:40Z</dcterms:created>
  <dcterms:modified xsi:type="dcterms:W3CDTF">2017-07-17T21:03:15Z</dcterms:modified>
</cp:coreProperties>
</file>