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90" windowWidth="18780" windowHeight="11895" tabRatio="915" activeTab="1"/>
  </bookViews>
  <sheets>
    <sheet name="SYNTHESE" sheetId="1" r:id="rId1"/>
    <sheet name="1715 Et frasil" sheetId="15" r:id="rId2"/>
    <sheet name="G07AXI 17_" sheetId="22" r:id="rId3"/>
  </sheets>
  <calcPr calcId="125725"/>
</workbook>
</file>

<file path=xl/calcChain.xml><?xml version="1.0" encoding="utf-8"?>
<calcChain xmlns="http://schemas.openxmlformats.org/spreadsheetml/2006/main">
  <c r="BA15" i="22"/>
  <c r="AZ15"/>
  <c r="AY15"/>
  <c r="AB15"/>
  <c r="AA15"/>
  <c r="Z15"/>
  <c r="Y15"/>
  <c r="X15"/>
  <c r="BB14"/>
  <c r="BE14" s="1"/>
  <c r="BB13"/>
  <c r="BE13" s="1"/>
  <c r="BB12"/>
  <c r="BE12" s="1"/>
  <c r="BB11"/>
  <c r="BE11" s="1"/>
  <c r="BB10"/>
  <c r="BE10" s="1"/>
  <c r="BB9"/>
  <c r="BE9" s="1"/>
  <c r="BJ8"/>
  <c r="BH25" s="1"/>
  <c r="BI8"/>
  <c r="BH23" s="1"/>
  <c r="BH8"/>
  <c r="BH22" s="1"/>
  <c r="BE8"/>
  <c r="BB8"/>
  <c r="BE7"/>
  <c r="BB7"/>
  <c r="BJ6"/>
  <c r="BB6"/>
  <c r="BE6" s="1"/>
  <c r="AX5"/>
  <c r="AX15" s="1"/>
  <c r="AX18" s="1"/>
  <c r="AW5"/>
  <c r="AW15" s="1"/>
  <c r="AW18" s="1"/>
  <c r="AV5"/>
  <c r="AV15" s="1"/>
  <c r="AV18" s="1"/>
  <c r="AU5"/>
  <c r="AU15" s="1"/>
  <c r="AU18" s="1"/>
  <c r="AT5"/>
  <c r="AT15" s="1"/>
  <c r="AT18" s="1"/>
  <c r="AS5"/>
  <c r="AS15" s="1"/>
  <c r="AR5"/>
  <c r="AR15" s="1"/>
  <c r="AR18" s="1"/>
  <c r="AQ5"/>
  <c r="AQ15" s="1"/>
  <c r="AQ18" s="1"/>
  <c r="AP5"/>
  <c r="AP15" s="1"/>
  <c r="AP18" s="1"/>
  <c r="AO5"/>
  <c r="AO15" s="1"/>
  <c r="AO18" s="1"/>
  <c r="AN5"/>
  <c r="AN15" s="1"/>
  <c r="AN18" s="1"/>
  <c r="AM5"/>
  <c r="AM15" s="1"/>
  <c r="AM18" s="1"/>
  <c r="AL5"/>
  <c r="AL15" s="1"/>
  <c r="AL18" s="1"/>
  <c r="AK5"/>
  <c r="AK15" s="1"/>
  <c r="AK18" s="1"/>
  <c r="AJ5"/>
  <c r="AJ15" s="1"/>
  <c r="AJ18" s="1"/>
  <c r="AI5"/>
  <c r="AI15" s="1"/>
  <c r="AI18" s="1"/>
  <c r="AH5"/>
  <c r="AH15" s="1"/>
  <c r="AH18" s="1"/>
  <c r="AG5"/>
  <c r="AG15" s="1"/>
  <c r="AG18" s="1"/>
  <c r="AF5"/>
  <c r="AF15" s="1"/>
  <c r="AF18" s="1"/>
  <c r="AE5"/>
  <c r="AE15" s="1"/>
  <c r="AE18" s="1"/>
  <c r="AD5"/>
  <c r="AD15" s="1"/>
  <c r="AD18" s="1"/>
  <c r="AC5"/>
  <c r="AC15" s="1"/>
  <c r="AC18" s="1"/>
  <c r="BB4"/>
  <c r="BE4" s="1"/>
  <c r="BB3"/>
  <c r="BE3" s="1"/>
  <c r="BE6" i="15"/>
  <c r="BE7"/>
  <c r="BE8"/>
  <c r="BE9"/>
  <c r="BE10"/>
  <c r="BE11"/>
  <c r="BE12"/>
  <c r="BE13"/>
  <c r="BB4"/>
  <c r="BB5"/>
  <c r="BB6"/>
  <c r="BB7"/>
  <c r="BB8"/>
  <c r="BB9"/>
  <c r="BB10"/>
  <c r="BB11"/>
  <c r="BB12"/>
  <c r="BB13"/>
  <c r="BB3"/>
  <c r="BA20" i="22" l="1"/>
  <c r="AY20"/>
  <c r="AW20"/>
  <c r="AU20"/>
  <c r="AS20"/>
  <c r="AQ20"/>
  <c r="AO20"/>
  <c r="AM20"/>
  <c r="AK20"/>
  <c r="AI20"/>
  <c r="AG20"/>
  <c r="AE20"/>
  <c r="AC20"/>
  <c r="AA20"/>
  <c r="Y20"/>
  <c r="AX16"/>
  <c r="AV16"/>
  <c r="AT16"/>
  <c r="AQ16"/>
  <c r="AO16"/>
  <c r="AM16"/>
  <c r="AK16"/>
  <c r="AI16"/>
  <c r="AG16"/>
  <c r="AE16"/>
  <c r="AC16"/>
  <c r="AZ20"/>
  <c r="AX20"/>
  <c r="AV20"/>
  <c r="AT20"/>
  <c r="AR20"/>
  <c r="AP20"/>
  <c r="AN20"/>
  <c r="AL20"/>
  <c r="AJ20"/>
  <c r="AH20"/>
  <c r="AF20"/>
  <c r="AD20"/>
  <c r="AB20"/>
  <c r="Z20"/>
  <c r="X20"/>
  <c r="AW16"/>
  <c r="AU16"/>
  <c r="AR16"/>
  <c r="AP16"/>
  <c r="AN16"/>
  <c r="AL16"/>
  <c r="AJ16"/>
  <c r="AH16"/>
  <c r="AF16"/>
  <c r="AD16"/>
  <c r="Y18"/>
  <c r="AA18"/>
  <c r="AY18"/>
  <c r="BA18"/>
  <c r="BA16" s="1"/>
  <c r="BH26"/>
  <c r="BH24"/>
  <c r="X18"/>
  <c r="X19" s="1"/>
  <c r="Z18"/>
  <c r="AB18"/>
  <c r="AB16" s="1"/>
  <c r="AZ18"/>
  <c r="BB5"/>
  <c r="BE5" s="1"/>
  <c r="BE15" s="1"/>
  <c r="AD5" i="15"/>
  <c r="AD15" s="1"/>
  <c r="AE5"/>
  <c r="AE15" s="1"/>
  <c r="AF5"/>
  <c r="AF15" s="1"/>
  <c r="AG5"/>
  <c r="AG15" s="1"/>
  <c r="AH5"/>
  <c r="AH15" s="1"/>
  <c r="AI5"/>
  <c r="AI15" s="1"/>
  <c r="AJ5"/>
  <c r="AJ15" s="1"/>
  <c r="AK5"/>
  <c r="AK15" s="1"/>
  <c r="AL5"/>
  <c r="AL15" s="1"/>
  <c r="AM5"/>
  <c r="AM15" s="1"/>
  <c r="AN5"/>
  <c r="AN15" s="1"/>
  <c r="AO5"/>
  <c r="AO15" s="1"/>
  <c r="AP5"/>
  <c r="AP15" s="1"/>
  <c r="AQ5"/>
  <c r="AQ15" s="1"/>
  <c r="AR5"/>
  <c r="AR15" s="1"/>
  <c r="AS5"/>
  <c r="AS15" s="1"/>
  <c r="AT5"/>
  <c r="AU5"/>
  <c r="AV5"/>
  <c r="AW5"/>
  <c r="AX5"/>
  <c r="BH27" i="22" l="1"/>
  <c r="BB15"/>
  <c r="BH29" s="1"/>
  <c r="Y19"/>
  <c r="Z19" s="1"/>
  <c r="AA19" s="1"/>
  <c r="AB19" s="1"/>
  <c r="AC19" s="1"/>
  <c r="X16"/>
  <c r="X17" s="1"/>
  <c r="Y16"/>
  <c r="Z16"/>
  <c r="AY16"/>
  <c r="AA16"/>
  <c r="AZ16"/>
  <c r="BJ6" i="15"/>
  <c r="AC5"/>
  <c r="AD19" i="22" l="1"/>
  <c r="AE19" s="1"/>
  <c r="AF19" s="1"/>
  <c r="AG19" s="1"/>
  <c r="AH19" s="1"/>
  <c r="AI19" s="1"/>
  <c r="AJ19" s="1"/>
  <c r="AK19" s="1"/>
  <c r="AL19" s="1"/>
  <c r="AM19" s="1"/>
  <c r="AN19" s="1"/>
  <c r="AO19" s="1"/>
  <c r="AP19" s="1"/>
  <c r="AQ19" s="1"/>
  <c r="AR19" s="1"/>
  <c r="AT19"/>
  <c r="AU19" s="1"/>
  <c r="AV19" s="1"/>
  <c r="AW19" s="1"/>
  <c r="AX19" s="1"/>
  <c r="AY19" s="1"/>
  <c r="AZ19" s="1"/>
  <c r="BA19" s="1"/>
  <c r="Y17"/>
  <c r="Z17" s="1"/>
  <c r="AA17" s="1"/>
  <c r="AB17" s="1"/>
  <c r="AC17" s="1"/>
  <c r="BH30"/>
  <c r="BK28" s="1"/>
  <c r="S8" i="1"/>
  <c r="BH31" i="22" l="1"/>
  <c r="BH32" s="1"/>
  <c r="AD17"/>
  <c r="AE17" s="1"/>
  <c r="AF17" s="1"/>
  <c r="AG17" s="1"/>
  <c r="AH17" s="1"/>
  <c r="AI17" s="1"/>
  <c r="AJ17" s="1"/>
  <c r="AK17" s="1"/>
  <c r="AL17" s="1"/>
  <c r="AM17" s="1"/>
  <c r="AN17" s="1"/>
  <c r="AO17" s="1"/>
  <c r="AP17" s="1"/>
  <c r="AQ17" s="1"/>
  <c r="AR17" s="1"/>
  <c r="AT17"/>
  <c r="AU17" s="1"/>
  <c r="AV17" s="1"/>
  <c r="AW17" s="1"/>
  <c r="AX17" s="1"/>
  <c r="AY17" s="1"/>
  <c r="AZ17" s="1"/>
  <c r="BA17" s="1"/>
  <c r="X15" i="15"/>
  <c r="Y15"/>
  <c r="Z15"/>
  <c r="BE4"/>
  <c r="BH8" l="1"/>
  <c r="BH22" s="1"/>
  <c r="BI8"/>
  <c r="BJ8"/>
  <c r="Q8" i="1"/>
  <c r="BA15" i="15"/>
  <c r="AZ15"/>
  <c r="AY15"/>
  <c r="AX15"/>
  <c r="AW15"/>
  <c r="AV15"/>
  <c r="AU15"/>
  <c r="AT15"/>
  <c r="AC15"/>
  <c r="AB15"/>
  <c r="AA15"/>
  <c r="BB14"/>
  <c r="BE14" s="1"/>
  <c r="BH25"/>
  <c r="BH23"/>
  <c r="BE5"/>
  <c r="BE3"/>
  <c r="AE20" l="1"/>
  <c r="AG20"/>
  <c r="AI20"/>
  <c r="AK20"/>
  <c r="AM20"/>
  <c r="AO20"/>
  <c r="AQ20"/>
  <c r="AS20"/>
  <c r="AD20"/>
  <c r="AF20"/>
  <c r="AH20"/>
  <c r="AJ20"/>
  <c r="AL20"/>
  <c r="AN20"/>
  <c r="AP20"/>
  <c r="AR20"/>
  <c r="AP18"/>
  <c r="AP16" s="1"/>
  <c r="AL18"/>
  <c r="AL16" s="1"/>
  <c r="AH18"/>
  <c r="AH16" s="1"/>
  <c r="AD18"/>
  <c r="AD16" s="1"/>
  <c r="AQ18"/>
  <c r="AQ16" s="1"/>
  <c r="AM18"/>
  <c r="AM16" s="1"/>
  <c r="AI18"/>
  <c r="AI16" s="1"/>
  <c r="AE18"/>
  <c r="AE16" s="1"/>
  <c r="AR18"/>
  <c r="AR16" s="1"/>
  <c r="AN18"/>
  <c r="AN16" s="1"/>
  <c r="AJ18"/>
  <c r="AJ16" s="1"/>
  <c r="AF18"/>
  <c r="AF16" s="1"/>
  <c r="AO18"/>
  <c r="AO16" s="1"/>
  <c r="AK18"/>
  <c r="AK16" s="1"/>
  <c r="AG18"/>
  <c r="AG16" s="1"/>
  <c r="AB18"/>
  <c r="AB16" s="1"/>
  <c r="X20"/>
  <c r="Z20"/>
  <c r="Y20"/>
  <c r="Y18"/>
  <c r="X18"/>
  <c r="X19" s="1"/>
  <c r="Z18"/>
  <c r="AU18"/>
  <c r="AU16" s="1"/>
  <c r="AV18"/>
  <c r="AV16" s="1"/>
  <c r="AZ18"/>
  <c r="AZ16" s="1"/>
  <c r="AT18"/>
  <c r="AT16" s="1"/>
  <c r="AX18"/>
  <c r="AX16" s="1"/>
  <c r="AC18"/>
  <c r="AW18"/>
  <c r="AW16" s="1"/>
  <c r="BA18"/>
  <c r="BA16" s="1"/>
  <c r="BE15"/>
  <c r="AY20"/>
  <c r="AU20"/>
  <c r="AA20"/>
  <c r="AW20"/>
  <c r="AT20"/>
  <c r="AZ20"/>
  <c r="AV20"/>
  <c r="AB20"/>
  <c r="BA20"/>
  <c r="AC20"/>
  <c r="AX20"/>
  <c r="BH26"/>
  <c r="BH24"/>
  <c r="AA18"/>
  <c r="AY18"/>
  <c r="BB15"/>
  <c r="BH29" s="1"/>
  <c r="Y19" l="1"/>
  <c r="X16"/>
  <c r="X17" s="1"/>
  <c r="R8" i="1"/>
  <c r="AC16" i="15"/>
  <c r="Z19"/>
  <c r="AA19" s="1"/>
  <c r="AB19" s="1"/>
  <c r="Y16"/>
  <c r="Y17" s="1"/>
  <c r="Z16"/>
  <c r="BH27"/>
  <c r="BH30"/>
  <c r="BK28" s="1"/>
  <c r="AA16"/>
  <c r="AY16"/>
  <c r="Z17" l="1"/>
  <c r="AA17" s="1"/>
  <c r="AB17" s="1"/>
  <c r="AC19"/>
  <c r="BH31"/>
  <c r="BH32" s="1"/>
  <c r="AT19" l="1"/>
  <c r="AU19" s="1"/>
  <c r="AV19" s="1"/>
  <c r="AW19" s="1"/>
  <c r="AX19" s="1"/>
  <c r="AY19" s="1"/>
  <c r="AZ19" s="1"/>
  <c r="BA19" s="1"/>
  <c r="AD19"/>
  <c r="AE19" s="1"/>
  <c r="AF19" s="1"/>
  <c r="AG19" s="1"/>
  <c r="AH19" s="1"/>
  <c r="AI19" s="1"/>
  <c r="AJ19" s="1"/>
  <c r="AK19" s="1"/>
  <c r="AL19" s="1"/>
  <c r="AM19" s="1"/>
  <c r="AN19" s="1"/>
  <c r="AO19" s="1"/>
  <c r="AP19" s="1"/>
  <c r="AQ19" s="1"/>
  <c r="AR19" s="1"/>
  <c r="AC17"/>
  <c r="AD17" s="1"/>
  <c r="AE17" s="1"/>
  <c r="AF17" s="1"/>
  <c r="AG17" s="1"/>
  <c r="AH17" s="1"/>
  <c r="AI17" s="1"/>
  <c r="AJ17" s="1"/>
  <c r="AK17" s="1"/>
  <c r="AL17" s="1"/>
  <c r="AM17" s="1"/>
  <c r="AN17" s="1"/>
  <c r="AO17" s="1"/>
  <c r="AP17" s="1"/>
  <c r="AQ17" s="1"/>
  <c r="AR17" s="1"/>
  <c r="AT17" l="1"/>
  <c r="AU17" s="1"/>
  <c r="AV17" s="1"/>
  <c r="AW17" s="1"/>
  <c r="AX17" s="1"/>
  <c r="AY17" s="1"/>
  <c r="AZ17" s="1"/>
  <c r="BA17" s="1"/>
  <c r="E8" i="1"/>
  <c r="Q5"/>
  <c r="S5"/>
  <c r="R5" l="1"/>
  <c r="Q6" l="1"/>
  <c r="Q4" l="1"/>
  <c r="S4" l="1"/>
  <c r="S6" l="1"/>
  <c r="S9" l="1"/>
  <c r="H9"/>
  <c r="I9"/>
  <c r="J9"/>
  <c r="K9"/>
  <c r="L9"/>
  <c r="M9"/>
  <c r="G9"/>
  <c r="E5"/>
  <c r="E6"/>
  <c r="D4"/>
  <c r="C4"/>
  <c r="B4"/>
  <c r="O8" l="1"/>
  <c r="D9"/>
  <c r="C9"/>
  <c r="E4"/>
  <c r="N8" l="1"/>
  <c r="R6" l="1"/>
  <c r="O6" l="1"/>
  <c r="N6" s="1"/>
  <c r="R4" l="1"/>
  <c r="O4" l="1"/>
  <c r="N4" s="1"/>
  <c r="R7" l="1"/>
  <c r="Q7"/>
  <c r="B7"/>
  <c r="E7" l="1"/>
  <c r="E9" s="1"/>
  <c r="B9"/>
  <c r="R9" l="1"/>
  <c r="O5" l="1"/>
  <c r="N5" l="1"/>
  <c r="N9" s="1"/>
  <c r="O9"/>
</calcChain>
</file>

<file path=xl/sharedStrings.xml><?xml version="1.0" encoding="utf-8"?>
<sst xmlns="http://schemas.openxmlformats.org/spreadsheetml/2006/main" count="173" uniqueCount="95">
  <si>
    <t>AFFAIRE</t>
  </si>
  <si>
    <t>DEBUT AFFAIRE</t>
  </si>
  <si>
    <t>fin septembre 2011</t>
  </si>
  <si>
    <t>debut juillet 2011</t>
  </si>
  <si>
    <t>debut aout 2011</t>
  </si>
  <si>
    <t>TOTAL</t>
  </si>
  <si>
    <t>cout / h</t>
  </si>
  <si>
    <t>pv/h</t>
  </si>
  <si>
    <t>cout</t>
  </si>
  <si>
    <t>Troche</t>
  </si>
  <si>
    <t>TOTAL/h</t>
  </si>
  <si>
    <t>AVANCEMENT HORAIRE</t>
  </si>
  <si>
    <t>Cout estimé</t>
  </si>
  <si>
    <t>PRODUCTION HORAIRE</t>
  </si>
  <si>
    <t>Costes</t>
  </si>
  <si>
    <t>PRODUCTION PHYSIQUE</t>
  </si>
  <si>
    <t>H</t>
  </si>
  <si>
    <t>COUTS</t>
  </si>
  <si>
    <t>PV</t>
  </si>
  <si>
    <t>COMMENTAIRES</t>
  </si>
  <si>
    <t xml:space="preserve">AFFAIRE BASE </t>
  </si>
  <si>
    <t>AVENANT 1</t>
  </si>
  <si>
    <t>AVENANT 2</t>
  </si>
  <si>
    <t xml:space="preserve">MONTANT AFFAIRE BASE </t>
  </si>
  <si>
    <t>TOTAL PV</t>
  </si>
  <si>
    <t>Soldé</t>
  </si>
  <si>
    <t>-</t>
  </si>
  <si>
    <t>COMMENTAIRE</t>
  </si>
  <si>
    <t>commande  recue</t>
  </si>
  <si>
    <t>avenant 1 recu</t>
  </si>
  <si>
    <t>avenant 2 recu</t>
  </si>
  <si>
    <t>SITUATION COMMERCIALE</t>
  </si>
  <si>
    <t>affaire en cours</t>
  </si>
  <si>
    <t>affaire livrée</t>
  </si>
  <si>
    <t>affaire terminée</t>
  </si>
  <si>
    <t>validation client</t>
  </si>
  <si>
    <t>SITUATION AFFAIRE</t>
  </si>
  <si>
    <t>NON</t>
  </si>
  <si>
    <t>OUI</t>
  </si>
  <si>
    <t>GELEE</t>
  </si>
  <si>
    <t>FACTURATION</t>
  </si>
  <si>
    <t>AVANCEMENT PHYSIQUE</t>
  </si>
  <si>
    <t>Attente ODP - Affaire gelée en attente de données d'entrées</t>
  </si>
  <si>
    <t>Brennion</t>
  </si>
  <si>
    <t>Avenant 1 recu  - avenant 2 en attente</t>
  </si>
  <si>
    <t>facturé septembre 11</t>
  </si>
  <si>
    <t>facturé octobre 11</t>
  </si>
  <si>
    <t>facturé novembre 11</t>
  </si>
  <si>
    <t>facturé decembre  11</t>
  </si>
  <si>
    <t>facturé fevrier 12</t>
  </si>
  <si>
    <t>facturé fin Janvier 12</t>
  </si>
  <si>
    <t>TOTAL :</t>
  </si>
  <si>
    <t>facturé fin Mars 12</t>
  </si>
  <si>
    <t>ODP reçu - Affaire démarrée le 04/04 /12</t>
  </si>
  <si>
    <t xml:space="preserve">Affaire soldée </t>
  </si>
  <si>
    <t>ODP affaire base + avenant 1 recu   Attente ODP avenant 2</t>
  </si>
  <si>
    <t>H/RAF</t>
  </si>
  <si>
    <t>physique %</t>
  </si>
  <si>
    <t>Type avancement</t>
  </si>
  <si>
    <t>% Avancement</t>
  </si>
  <si>
    <t xml:space="preserve"> previsionnel facturable  avril 12</t>
  </si>
  <si>
    <t>En cours 
Fin Avril</t>
  </si>
  <si>
    <t>CONTRACTUEL</t>
  </si>
  <si>
    <t>RàF en H</t>
  </si>
  <si>
    <t>Heures estimées</t>
  </si>
  <si>
    <t>Cout moyen</t>
  </si>
  <si>
    <t>Prix de vente</t>
  </si>
  <si>
    <t>Marge initiale</t>
  </si>
  <si>
    <t>Cout projeté</t>
  </si>
  <si>
    <t>Marge finale</t>
  </si>
  <si>
    <t>Cumul projeté en H</t>
  </si>
  <si>
    <t>Couts réels</t>
  </si>
  <si>
    <t>%</t>
  </si>
  <si>
    <t>€</t>
  </si>
  <si>
    <t>Production semaine</t>
  </si>
  <si>
    <t>Cumul production</t>
  </si>
  <si>
    <t>Cumul avancement horaire</t>
  </si>
  <si>
    <t>Production physique</t>
  </si>
  <si>
    <t>Cumul avancement physique</t>
  </si>
  <si>
    <t>INDICATEUR DELAI</t>
  </si>
  <si>
    <t>INDICATEUR HEURES</t>
  </si>
  <si>
    <t xml:space="preserve">INDICATEUR COUT </t>
  </si>
  <si>
    <r>
      <t xml:space="preserve">PRODUCTION 
FIN SEM </t>
    </r>
    <r>
      <rPr>
        <b/>
        <sz val="14"/>
        <color theme="1"/>
        <rFont val="Calibri"/>
        <family val="2"/>
        <scheme val="minor"/>
      </rPr>
      <t>26</t>
    </r>
  </si>
  <si>
    <t>G07AXI1712 - ETUDE PARADE FRASIL - TABLEAU DE SYNTHESE</t>
  </si>
  <si>
    <t>Option en attente</t>
  </si>
  <si>
    <t>Option</t>
  </si>
  <si>
    <t>Avenant potentiel</t>
  </si>
  <si>
    <t>Récupération des données d'entrées (8h) + tracé plans de GC (12h)</t>
  </si>
  <si>
    <t>Avancement horaire semaine</t>
  </si>
  <si>
    <t xml:space="preserve">SYNTHESE </t>
  </si>
  <si>
    <t xml:space="preserve"> EXS</t>
  </si>
  <si>
    <t>charges calorifiques</t>
  </si>
  <si>
    <t>ot 39001</t>
  </si>
  <si>
    <t xml:space="preserve">PID </t>
  </si>
  <si>
    <t>G07AXI 1712 Etude  frasil</t>
  </si>
</sst>
</file>

<file path=xl/styles.xml><?xml version="1.0" encoding="utf-8"?>
<styleSheet xmlns="http://schemas.openxmlformats.org/spreadsheetml/2006/main">
  <numFmts count="10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%"/>
    <numFmt numFmtId="166" formatCode="#,##0.00\ &quot;€&quot;"/>
    <numFmt numFmtId="167" formatCode="_-* #,##0\ [$€-40C]_-;\-* #,##0\ [$€-40C]_-;_-* &quot;-&quot;??\ [$€-40C]_-;_-@_-"/>
    <numFmt numFmtId="168" formatCode="_-* #,##0\ &quot;€&quot;_-;\-* #,##0\ &quot;€&quot;_-;_-* &quot;-&quot;??\ &quot;€&quot;_-;_-@_-"/>
    <numFmt numFmtId="169" formatCode="0.0"/>
    <numFmt numFmtId="170" formatCode="#,##0\ &quot;€&quot;"/>
    <numFmt numFmtId="171" formatCode="_-* #,##0.00\ &quot;€&quot;_-;\-* #,##0.00\ &quot;€&quot;_-;_-* &quot;-&quot;\ &quot;€&quot;_-;_-@_-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8"/>
      <name val="Arial"/>
      <family val="2"/>
    </font>
    <font>
      <sz val="12"/>
      <color theme="1"/>
      <name val="Arial"/>
      <family val="2"/>
    </font>
    <font>
      <sz val="12"/>
      <color rgb="FFFF0000"/>
      <name val="Arial"/>
      <family val="2"/>
    </font>
    <font>
      <sz val="11"/>
      <color rgb="FF0070C0"/>
      <name val="Calibri"/>
      <family val="2"/>
      <scheme val="minor"/>
    </font>
    <font>
      <sz val="12"/>
      <color rgb="FF0070C0"/>
      <name val="Arial"/>
      <family val="2"/>
    </font>
    <font>
      <sz val="8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6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44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7" xfId="0" applyBorder="1"/>
    <xf numFmtId="0" fontId="0" fillId="5" borderId="9" xfId="0" applyFill="1" applyBorder="1" applyAlignment="1">
      <alignment horizontal="right"/>
    </xf>
    <xf numFmtId="0" fontId="0" fillId="2" borderId="1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44" fontId="0" fillId="6" borderId="11" xfId="1" applyFont="1" applyFill="1" applyBorder="1" applyAlignment="1">
      <alignment horizontal="center"/>
    </xf>
    <xf numFmtId="0" fontId="0" fillId="7" borderId="9" xfId="0" applyFill="1" applyBorder="1" applyAlignment="1">
      <alignment horizontal="right"/>
    </xf>
    <xf numFmtId="0" fontId="0" fillId="8" borderId="1" xfId="0" applyFill="1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44" fontId="0" fillId="0" borderId="0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0" fontId="0" fillId="3" borderId="0" xfId="0" applyFill="1" applyAlignment="1">
      <alignment horizontal="center"/>
    </xf>
    <xf numFmtId="0" fontId="1" fillId="10" borderId="2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1" fillId="10" borderId="29" xfId="0" applyFont="1" applyFill="1" applyBorder="1" applyAlignment="1">
      <alignment horizontal="center" vertical="center" wrapText="1"/>
    </xf>
    <xf numFmtId="0" fontId="8" fillId="10" borderId="2" xfId="0" applyFont="1" applyFill="1" applyBorder="1" applyAlignment="1">
      <alignment horizontal="center" vertical="center" wrapText="1"/>
    </xf>
    <xf numFmtId="166" fontId="0" fillId="0" borderId="3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0" borderId="0" xfId="0" applyFill="1" applyAlignment="1">
      <alignment horizontal="center"/>
    </xf>
    <xf numFmtId="0" fontId="2" fillId="10" borderId="23" xfId="0" applyFont="1" applyFill="1" applyBorder="1" applyAlignment="1">
      <alignment horizontal="center"/>
    </xf>
    <xf numFmtId="0" fontId="2" fillId="10" borderId="6" xfId="0" applyFont="1" applyFill="1" applyBorder="1" applyAlignment="1">
      <alignment horizontal="center"/>
    </xf>
    <xf numFmtId="44" fontId="0" fillId="11" borderId="1" xfId="1" applyFont="1" applyFill="1" applyBorder="1" applyAlignment="1">
      <alignment horizontal="center" vertical="center"/>
    </xf>
    <xf numFmtId="166" fontId="0" fillId="12" borderId="12" xfId="2" applyNumberFormat="1" applyFont="1" applyFill="1" applyBorder="1" applyAlignment="1">
      <alignment horizontal="center" vertical="center"/>
    </xf>
    <xf numFmtId="166" fontId="0" fillId="11" borderId="14" xfId="2" applyNumberFormat="1" applyFont="1" applyFill="1" applyBorder="1" applyAlignment="1">
      <alignment horizontal="center" vertical="center"/>
    </xf>
    <xf numFmtId="166" fontId="0" fillId="0" borderId="8" xfId="0" applyNumberFormat="1" applyFill="1" applyBorder="1" applyAlignment="1">
      <alignment horizontal="center" vertical="center"/>
    </xf>
    <xf numFmtId="166" fontId="0" fillId="12" borderId="9" xfId="0" applyNumberFormat="1" applyFill="1" applyBorder="1" applyAlignment="1">
      <alignment horizontal="center" vertical="center"/>
    </xf>
    <xf numFmtId="44" fontId="0" fillId="13" borderId="9" xfId="1" applyFont="1" applyFill="1" applyBorder="1" applyAlignment="1">
      <alignment horizontal="center" vertical="center"/>
    </xf>
    <xf numFmtId="44" fontId="0" fillId="13" borderId="1" xfId="1" applyFont="1" applyFill="1" applyBorder="1" applyAlignment="1">
      <alignment horizontal="center" vertical="center"/>
    </xf>
    <xf numFmtId="44" fontId="0" fillId="13" borderId="11" xfId="1" applyFont="1" applyFill="1" applyBorder="1" applyAlignment="1">
      <alignment horizontal="center" vertical="center"/>
    </xf>
    <xf numFmtId="0" fontId="0" fillId="0" borderId="30" xfId="0" applyBorder="1" applyAlignment="1">
      <alignment horizontal="left" vertical="center" wrapText="1"/>
    </xf>
    <xf numFmtId="0" fontId="0" fillId="13" borderId="30" xfId="0" applyFill="1" applyBorder="1" applyAlignment="1">
      <alignment horizontal="left" vertical="center" wrapText="1"/>
    </xf>
    <xf numFmtId="0" fontId="0" fillId="0" borderId="31" xfId="0" applyBorder="1" applyAlignment="1">
      <alignment horizontal="left" vertical="center" wrapText="1"/>
    </xf>
    <xf numFmtId="169" fontId="0" fillId="2" borderId="1" xfId="0" applyNumberFormat="1" applyFill="1" applyBorder="1" applyAlignment="1">
      <alignment horizontal="center"/>
    </xf>
    <xf numFmtId="9" fontId="0" fillId="12" borderId="1" xfId="2" applyFont="1" applyFill="1" applyBorder="1" applyAlignment="1">
      <alignment horizontal="center" vertical="center"/>
    </xf>
    <xf numFmtId="9" fontId="0" fillId="12" borderId="1" xfId="1" applyNumberFormat="1" applyFont="1" applyFill="1" applyBorder="1" applyAlignment="1">
      <alignment horizontal="center" vertical="center"/>
    </xf>
    <xf numFmtId="9" fontId="0" fillId="12" borderId="13" xfId="2" applyFont="1" applyFill="1" applyBorder="1" applyAlignment="1">
      <alignment horizontal="center" vertical="center"/>
    </xf>
    <xf numFmtId="166" fontId="0" fillId="5" borderId="14" xfId="2" applyNumberFormat="1" applyFont="1" applyFill="1" applyBorder="1" applyAlignment="1">
      <alignment horizontal="center" vertical="center"/>
    </xf>
    <xf numFmtId="166" fontId="0" fillId="5" borderId="15" xfId="0" applyNumberFormat="1" applyFill="1" applyBorder="1" applyAlignment="1">
      <alignment horizontal="center" vertical="center"/>
    </xf>
    <xf numFmtId="166" fontId="0" fillId="5" borderId="3" xfId="0" applyNumberFormat="1" applyFill="1" applyBorder="1" applyAlignment="1">
      <alignment horizontal="center" vertical="center"/>
    </xf>
    <xf numFmtId="166" fontId="0" fillId="5" borderId="8" xfId="0" applyNumberFormat="1" applyFill="1" applyBorder="1" applyAlignment="1">
      <alignment horizontal="center" vertical="center"/>
    </xf>
    <xf numFmtId="166" fontId="0" fillId="5" borderId="1" xfId="0" applyNumberFormat="1" applyFill="1" applyBorder="1" applyAlignment="1">
      <alignment horizontal="center" vertical="center"/>
    </xf>
    <xf numFmtId="166" fontId="0" fillId="5" borderId="11" xfId="0" applyNumberFormat="1" applyFill="1" applyBorder="1" applyAlignment="1">
      <alignment horizontal="center" vertical="center"/>
    </xf>
    <xf numFmtId="166" fontId="0" fillId="12" borderId="1" xfId="0" applyNumberFormat="1" applyFill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 wrapText="1"/>
    </xf>
    <xf numFmtId="44" fontId="0" fillId="0" borderId="32" xfId="1" applyFont="1" applyFill="1" applyBorder="1" applyAlignment="1">
      <alignment horizontal="center" vertical="center"/>
    </xf>
    <xf numFmtId="44" fontId="0" fillId="0" borderId="33" xfId="1" applyFont="1" applyFill="1" applyBorder="1" applyAlignment="1">
      <alignment horizontal="center" vertical="center"/>
    </xf>
    <xf numFmtId="44" fontId="0" fillId="12" borderId="34" xfId="1" applyFont="1" applyFill="1" applyBorder="1" applyAlignment="1">
      <alignment horizontal="center" vertical="center"/>
    </xf>
    <xf numFmtId="44" fontId="0" fillId="5" borderId="32" xfId="1" applyFont="1" applyFill="1" applyBorder="1" applyAlignment="1">
      <alignment horizontal="center" vertical="center"/>
    </xf>
    <xf numFmtId="44" fontId="0" fillId="5" borderId="33" xfId="1" applyFont="1" applyFill="1" applyBorder="1" applyAlignment="1">
      <alignment horizontal="center" vertical="center"/>
    </xf>
    <xf numFmtId="0" fontId="0" fillId="0" borderId="35" xfId="0" applyBorder="1" applyAlignment="1">
      <alignment horizontal="left" vertical="center" wrapText="1"/>
    </xf>
    <xf numFmtId="0" fontId="2" fillId="10" borderId="23" xfId="0" applyFont="1" applyFill="1" applyBorder="1" applyAlignment="1">
      <alignment horizontal="center" vertical="center"/>
    </xf>
    <xf numFmtId="166" fontId="0" fillId="11" borderId="36" xfId="0" applyNumberFormat="1" applyFill="1" applyBorder="1" applyAlignment="1">
      <alignment horizontal="center" vertical="center"/>
    </xf>
    <xf numFmtId="166" fontId="0" fillId="12" borderId="28" xfId="0" applyNumberFormat="1" applyFill="1" applyBorder="1" applyAlignment="1">
      <alignment horizontal="center" vertical="center"/>
    </xf>
    <xf numFmtId="44" fontId="0" fillId="13" borderId="28" xfId="1" applyFont="1" applyFill="1" applyBorder="1" applyAlignment="1">
      <alignment horizontal="center" vertical="center"/>
    </xf>
    <xf numFmtId="44" fontId="0" fillId="11" borderId="37" xfId="1" applyFont="1" applyFill="1" applyBorder="1" applyAlignment="1">
      <alignment horizontal="center" vertical="center"/>
    </xf>
    <xf numFmtId="1" fontId="0" fillId="0" borderId="11" xfId="0" applyNumberFormat="1" applyFill="1" applyBorder="1" applyAlignment="1">
      <alignment horizontal="center" vertical="center"/>
    </xf>
    <xf numFmtId="1" fontId="0" fillId="13" borderId="11" xfId="1" applyNumberFormat="1" applyFont="1" applyFill="1" applyBorder="1" applyAlignment="1">
      <alignment horizontal="center" vertical="center"/>
    </xf>
    <xf numFmtId="1" fontId="0" fillId="0" borderId="19" xfId="1" applyNumberFormat="1" applyFont="1" applyFill="1" applyBorder="1" applyAlignment="1">
      <alignment horizontal="center" vertical="center"/>
    </xf>
    <xf numFmtId="166" fontId="0" fillId="12" borderId="38" xfId="2" applyNumberFormat="1" applyFont="1" applyFill="1" applyBorder="1" applyAlignment="1">
      <alignment horizontal="center" vertical="center"/>
    </xf>
    <xf numFmtId="1" fontId="0" fillId="0" borderId="14" xfId="2" applyNumberFormat="1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 applyProtection="1">
      <alignment vertical="center" wrapText="1"/>
      <protection locked="0"/>
    </xf>
    <xf numFmtId="0" fontId="1" fillId="14" borderId="29" xfId="0" applyFont="1" applyFill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0" xfId="0" applyBorder="1"/>
    <xf numFmtId="0" fontId="6" fillId="2" borderId="12" xfId="0" applyFont="1" applyFill="1" applyBorder="1" applyAlignment="1">
      <alignment vertical="center"/>
    </xf>
    <xf numFmtId="0" fontId="6" fillId="2" borderId="15" xfId="0" applyFont="1" applyFill="1" applyBorder="1" applyAlignment="1">
      <alignment vertical="center"/>
    </xf>
    <xf numFmtId="0" fontId="6" fillId="2" borderId="9" xfId="0" applyFont="1" applyFill="1" applyBorder="1" applyAlignment="1">
      <alignment vertical="center"/>
    </xf>
    <xf numFmtId="0" fontId="6" fillId="2" borderId="21" xfId="0" applyFont="1" applyFill="1" applyBorder="1" applyAlignment="1">
      <alignment vertical="center"/>
    </xf>
    <xf numFmtId="0" fontId="6" fillId="9" borderId="12" xfId="0" applyFont="1" applyFill="1" applyBorder="1" applyAlignment="1">
      <alignment vertical="center"/>
    </xf>
    <xf numFmtId="0" fontId="6" fillId="9" borderId="9" xfId="0" applyFont="1" applyFill="1" applyBorder="1" applyAlignment="1">
      <alignment vertical="center"/>
    </xf>
    <xf numFmtId="0" fontId="6" fillId="9" borderId="21" xfId="0" applyFont="1" applyFill="1" applyBorder="1" applyAlignment="1">
      <alignment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10" xfId="0" applyFont="1" applyBorder="1" applyAlignment="1">
      <alignment vertical="center"/>
    </xf>
    <xf numFmtId="168" fontId="6" fillId="0" borderId="10" xfId="1" applyNumberFormat="1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168" fontId="12" fillId="0" borderId="10" xfId="1" applyNumberFormat="1" applyFont="1" applyBorder="1" applyAlignment="1">
      <alignment vertical="center"/>
    </xf>
    <xf numFmtId="0" fontId="12" fillId="0" borderId="0" xfId="0" applyFont="1"/>
    <xf numFmtId="168" fontId="12" fillId="0" borderId="0" xfId="0" applyNumberFormat="1" applyFont="1" applyBorder="1" applyAlignment="1">
      <alignment vertical="center"/>
    </xf>
    <xf numFmtId="0" fontId="12" fillId="0" borderId="0" xfId="0" applyFont="1" applyAlignment="1">
      <alignment vertical="center"/>
    </xf>
    <xf numFmtId="42" fontId="12" fillId="0" borderId="10" xfId="0" applyNumberFormat="1" applyFont="1" applyBorder="1" applyAlignment="1">
      <alignment vertical="center"/>
    </xf>
    <xf numFmtId="44" fontId="5" fillId="6" borderId="19" xfId="1" applyFont="1" applyFill="1" applyBorder="1" applyAlignment="1">
      <alignment horizontal="center"/>
    </xf>
    <xf numFmtId="0" fontId="12" fillId="6" borderId="12" xfId="0" applyFont="1" applyFill="1" applyBorder="1" applyAlignment="1">
      <alignment vertical="center"/>
    </xf>
    <xf numFmtId="0" fontId="12" fillId="6" borderId="9" xfId="0" applyFont="1" applyFill="1" applyBorder="1" applyAlignment="1">
      <alignment vertical="center"/>
    </xf>
    <xf numFmtId="0" fontId="12" fillId="6" borderId="21" xfId="0" applyFont="1" applyFill="1" applyBorder="1" applyAlignment="1">
      <alignment vertical="center"/>
    </xf>
    <xf numFmtId="0" fontId="12" fillId="0" borderId="12" xfId="0" applyFont="1" applyBorder="1" applyAlignment="1">
      <alignment vertical="center"/>
    </xf>
    <xf numFmtId="0" fontId="12" fillId="0" borderId="9" xfId="0" applyFont="1" applyBorder="1" applyAlignment="1">
      <alignment vertical="center"/>
    </xf>
    <xf numFmtId="0" fontId="12" fillId="0" borderId="21" xfId="0" applyFont="1" applyBorder="1" applyAlignment="1">
      <alignment vertical="center"/>
    </xf>
    <xf numFmtId="168" fontId="12" fillId="0" borderId="0" xfId="0" applyNumberFormat="1" applyFont="1" applyAlignment="1">
      <alignment vertical="center"/>
    </xf>
    <xf numFmtId="168" fontId="13" fillId="0" borderId="10" xfId="1" applyNumberFormat="1" applyFont="1" applyBorder="1" applyAlignment="1">
      <alignment vertical="center"/>
    </xf>
    <xf numFmtId="0" fontId="12" fillId="0" borderId="0" xfId="0" applyFont="1" applyAlignment="1">
      <alignment horizontal="right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12" xfId="0" applyFont="1" applyBorder="1" applyAlignment="1">
      <alignment horizontal="left" vertical="center" wrapText="1"/>
    </xf>
    <xf numFmtId="168" fontId="0" fillId="0" borderId="13" xfId="0" applyNumberFormat="1" applyBorder="1" applyAlignment="1">
      <alignment horizontal="center" vertical="center"/>
    </xf>
    <xf numFmtId="168" fontId="1" fillId="0" borderId="13" xfId="0" applyNumberFormat="1" applyFont="1" applyBorder="1" applyAlignment="1">
      <alignment horizontal="center" vertical="center"/>
    </xf>
    <xf numFmtId="17" fontId="0" fillId="0" borderId="13" xfId="0" applyNumberFormat="1" applyBorder="1" applyAlignment="1">
      <alignment horizontal="center" vertical="center"/>
    </xf>
    <xf numFmtId="44" fontId="0" fillId="0" borderId="13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 vertical="center"/>
    </xf>
    <xf numFmtId="166" fontId="0" fillId="2" borderId="20" xfId="0" applyNumberFormat="1" applyFill="1" applyBorder="1" applyAlignment="1">
      <alignment horizontal="right" vertical="center"/>
    </xf>
    <xf numFmtId="9" fontId="0" fillId="0" borderId="13" xfId="0" applyNumberFormat="1" applyBorder="1" applyAlignment="1">
      <alignment horizontal="center" vertical="center"/>
    </xf>
    <xf numFmtId="170" fontId="0" fillId="8" borderId="13" xfId="2" applyNumberFormat="1" applyFont="1" applyFill="1" applyBorder="1" applyAlignment="1">
      <alignment horizontal="right" vertical="center"/>
    </xf>
    <xf numFmtId="0" fontId="1" fillId="0" borderId="9" xfId="0" applyFont="1" applyBorder="1" applyAlignment="1">
      <alignment horizontal="left" vertical="center" wrapText="1"/>
    </xf>
    <xf numFmtId="168" fontId="0" fillId="0" borderId="1" xfId="0" applyNumberFormat="1" applyBorder="1" applyAlignment="1">
      <alignment horizontal="center" vertical="center"/>
    </xf>
    <xf numFmtId="168" fontId="0" fillId="0" borderId="3" xfId="0" applyNumberFormat="1" applyBorder="1" applyAlignment="1">
      <alignment horizontal="center" vertical="center"/>
    </xf>
    <xf numFmtId="168" fontId="1" fillId="0" borderId="1" xfId="0" applyNumberFormat="1" applyFont="1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44" fontId="0" fillId="2" borderId="10" xfId="0" applyNumberFormat="1" applyFill="1" applyBorder="1" applyAlignment="1">
      <alignment horizontal="right" vertical="center"/>
    </xf>
    <xf numFmtId="9" fontId="0" fillId="0" borderId="1" xfId="0" applyNumberFormat="1" applyBorder="1" applyAlignment="1">
      <alignment horizontal="center" vertical="center"/>
    </xf>
    <xf numFmtId="170" fontId="0" fillId="8" borderId="1" xfId="0" applyNumberFormat="1" applyFill="1" applyBorder="1" applyAlignment="1">
      <alignment horizontal="right" vertical="center"/>
    </xf>
    <xf numFmtId="166" fontId="0" fillId="2" borderId="10" xfId="1" applyNumberFormat="1" applyFont="1" applyFill="1" applyBorder="1" applyAlignment="1">
      <alignment horizontal="right" vertical="center"/>
    </xf>
    <xf numFmtId="9" fontId="0" fillId="0" borderId="1" xfId="2" applyNumberFormat="1" applyFont="1" applyBorder="1" applyAlignment="1">
      <alignment horizontal="center" vertical="center"/>
    </xf>
    <xf numFmtId="0" fontId="1" fillId="13" borderId="9" xfId="0" applyFont="1" applyFill="1" applyBorder="1" applyAlignment="1">
      <alignment horizontal="left" vertical="center" wrapText="1"/>
    </xf>
    <xf numFmtId="168" fontId="0" fillId="13" borderId="1" xfId="0" applyNumberFormat="1" applyFill="1" applyBorder="1" applyAlignment="1">
      <alignment horizontal="center" vertical="center"/>
    </xf>
    <xf numFmtId="168" fontId="1" fillId="13" borderId="1" xfId="0" applyNumberFormat="1" applyFont="1" applyFill="1" applyBorder="1" applyAlignment="1">
      <alignment horizontal="center" vertical="center"/>
    </xf>
    <xf numFmtId="17" fontId="0" fillId="13" borderId="1" xfId="0" applyNumberFormat="1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44" fontId="0" fillId="13" borderId="10" xfId="0" applyNumberFormat="1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9" fontId="0" fillId="13" borderId="1" xfId="0" applyNumberFormat="1" applyFill="1" applyBorder="1" applyAlignment="1">
      <alignment horizontal="center" vertical="center"/>
    </xf>
    <xf numFmtId="170" fontId="0" fillId="13" borderId="1" xfId="1" applyNumberFormat="1" applyFont="1" applyFill="1" applyBorder="1" applyAlignment="1">
      <alignment horizontal="right" vertical="center"/>
    </xf>
    <xf numFmtId="9" fontId="0" fillId="0" borderId="18" xfId="0" applyNumberFormat="1" applyBorder="1" applyAlignment="1">
      <alignment horizontal="center" vertical="center"/>
    </xf>
    <xf numFmtId="170" fontId="0" fillId="8" borderId="18" xfId="1" applyNumberFormat="1" applyFont="1" applyFill="1" applyBorder="1" applyAlignment="1">
      <alignment horizontal="right" vertical="center"/>
    </xf>
    <xf numFmtId="168" fontId="14" fillId="0" borderId="3" xfId="0" applyNumberFormat="1" applyFont="1" applyBorder="1" applyAlignment="1">
      <alignment horizontal="center" vertical="center"/>
    </xf>
    <xf numFmtId="0" fontId="2" fillId="10" borderId="4" xfId="0" applyFont="1" applyFill="1" applyBorder="1" applyAlignment="1"/>
    <xf numFmtId="0" fontId="2" fillId="10" borderId="5" xfId="0" applyFont="1" applyFill="1" applyBorder="1" applyAlignment="1"/>
    <xf numFmtId="0" fontId="6" fillId="0" borderId="10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0" borderId="21" xfId="0" applyFont="1" applyBorder="1" applyAlignment="1">
      <alignment horizontal="left" vertical="center" wrapText="1"/>
    </xf>
    <xf numFmtId="168" fontId="0" fillId="0" borderId="18" xfId="0" applyNumberFormat="1" applyBorder="1" applyAlignment="1">
      <alignment horizontal="center" vertical="center"/>
    </xf>
    <xf numFmtId="168" fontId="14" fillId="0" borderId="18" xfId="0" applyNumberFormat="1" applyFont="1" applyBorder="1" applyAlignment="1">
      <alignment horizontal="center" vertical="center"/>
    </xf>
    <xf numFmtId="168" fontId="1" fillId="0" borderId="18" xfId="0" applyNumberFormat="1" applyFont="1" applyBorder="1" applyAlignment="1">
      <alignment horizontal="center" vertical="center"/>
    </xf>
    <xf numFmtId="17" fontId="0" fillId="0" borderId="18" xfId="0" applyNumberFormat="1" applyBorder="1" applyAlignment="1">
      <alignment horizontal="center" vertical="center"/>
    </xf>
    <xf numFmtId="166" fontId="0" fillId="0" borderId="18" xfId="0" applyNumberFormat="1" applyBorder="1" applyAlignment="1">
      <alignment horizontal="center" vertical="center"/>
    </xf>
    <xf numFmtId="44" fontId="0" fillId="2" borderId="22" xfId="0" applyNumberFormat="1" applyFill="1" applyBorder="1" applyAlignment="1">
      <alignment horizontal="right" vertical="center"/>
    </xf>
    <xf numFmtId="0" fontId="13" fillId="0" borderId="10" xfId="0" applyFont="1" applyBorder="1" applyAlignment="1">
      <alignment vertical="center"/>
    </xf>
    <xf numFmtId="0" fontId="15" fillId="0" borderId="10" xfId="0" applyFont="1" applyBorder="1" applyAlignment="1">
      <alignment vertical="center"/>
    </xf>
    <xf numFmtId="168" fontId="15" fillId="0" borderId="10" xfId="1" applyNumberFormat="1" applyFont="1" applyBorder="1" applyAlignment="1">
      <alignment vertical="center"/>
    </xf>
    <xf numFmtId="171" fontId="12" fillId="0" borderId="0" xfId="0" applyNumberFormat="1" applyFont="1"/>
    <xf numFmtId="0" fontId="6" fillId="0" borderId="0" xfId="0" applyFont="1" applyBorder="1" applyAlignment="1">
      <alignment vertical="center"/>
    </xf>
    <xf numFmtId="168" fontId="6" fillId="0" borderId="0" xfId="1" applyNumberFormat="1" applyFont="1" applyBorder="1" applyAlignment="1">
      <alignment vertical="center"/>
    </xf>
    <xf numFmtId="0" fontId="12" fillId="0" borderId="0" xfId="0" applyFont="1" applyBorder="1" applyAlignment="1">
      <alignment horizontal="left" vertic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164" fontId="0" fillId="0" borderId="1" xfId="1" applyNumberFormat="1" applyFon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44" fontId="0" fillId="0" borderId="1" xfId="0" applyNumberFormat="1" applyFill="1" applyBorder="1" applyAlignment="1">
      <alignment horizontal="center"/>
    </xf>
    <xf numFmtId="9" fontId="0" fillId="0" borderId="1" xfId="2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16" borderId="10" xfId="0" applyFill="1" applyBorder="1" applyAlignment="1">
      <alignment horizontal="center"/>
    </xf>
    <xf numFmtId="0" fontId="1" fillId="16" borderId="10" xfId="0" applyFont="1" applyFill="1" applyBorder="1" applyAlignment="1">
      <alignment horizontal="center"/>
    </xf>
    <xf numFmtId="164" fontId="0" fillId="16" borderId="1" xfId="1" applyNumberFormat="1" applyFont="1" applyFill="1" applyBorder="1" applyAlignment="1">
      <alignment horizontal="center"/>
    </xf>
    <xf numFmtId="165" fontId="0" fillId="16" borderId="1" xfId="0" applyNumberFormat="1" applyFill="1" applyBorder="1" applyAlignment="1">
      <alignment horizontal="center"/>
    </xf>
    <xf numFmtId="44" fontId="0" fillId="16" borderId="1" xfId="0" applyNumberFormat="1" applyFill="1" applyBorder="1" applyAlignment="1">
      <alignment horizontal="center"/>
    </xf>
    <xf numFmtId="9" fontId="0" fillId="16" borderId="1" xfId="2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0" fontId="1" fillId="17" borderId="10" xfId="0" applyFont="1" applyFill="1" applyBorder="1" applyAlignment="1">
      <alignment horizontal="center"/>
    </xf>
    <xf numFmtId="0" fontId="1" fillId="15" borderId="3" xfId="0" applyFont="1" applyFill="1" applyBorder="1" applyAlignment="1">
      <alignment horizontal="center"/>
    </xf>
    <xf numFmtId="0" fontId="1" fillId="16" borderId="3" xfId="0" applyFont="1" applyFill="1" applyBorder="1" applyAlignment="1">
      <alignment horizontal="center"/>
    </xf>
    <xf numFmtId="0" fontId="6" fillId="0" borderId="10" xfId="0" applyFont="1" applyBorder="1" applyAlignment="1">
      <alignment horizontal="center" vertical="center"/>
    </xf>
    <xf numFmtId="170" fontId="0" fillId="0" borderId="0" xfId="0" applyNumberFormat="1" applyBorder="1" applyAlignment="1">
      <alignment horizontal="right"/>
    </xf>
    <xf numFmtId="0" fontId="2" fillId="4" borderId="29" xfId="0" applyFont="1" applyFill="1" applyBorder="1" applyAlignment="1">
      <alignment horizontal="right" vertical="center"/>
    </xf>
    <xf numFmtId="44" fontId="1" fillId="4" borderId="29" xfId="0" applyNumberFormat="1" applyFont="1" applyFill="1" applyBorder="1" applyAlignment="1">
      <alignment horizontal="center" vertical="center"/>
    </xf>
    <xf numFmtId="44" fontId="0" fillId="4" borderId="29" xfId="0" applyNumberFormat="1" applyFill="1" applyBorder="1" applyAlignment="1">
      <alignment horizontal="center" vertical="center"/>
    </xf>
    <xf numFmtId="166" fontId="5" fillId="4" borderId="29" xfId="0" applyNumberFormat="1" applyFont="1" applyFill="1" applyBorder="1" applyAlignment="1">
      <alignment horizontal="right" vertical="center"/>
    </xf>
    <xf numFmtId="0" fontId="0" fillId="4" borderId="0" xfId="0" applyFill="1" applyBorder="1" applyAlignment="1">
      <alignment horizontal="center" vertical="center"/>
    </xf>
    <xf numFmtId="9" fontId="0" fillId="4" borderId="29" xfId="0" applyNumberFormat="1" applyFill="1" applyBorder="1" applyAlignment="1">
      <alignment horizontal="center" vertical="center"/>
    </xf>
    <xf numFmtId="170" fontId="5" fillId="4" borderId="35" xfId="0" applyNumberFormat="1" applyFont="1" applyFill="1" applyBorder="1" applyAlignment="1">
      <alignment horizontal="right" vertical="center"/>
    </xf>
    <xf numFmtId="0" fontId="0" fillId="4" borderId="29" xfId="0" applyFill="1" applyBorder="1" applyAlignment="1">
      <alignment horizontal="center" vertical="center"/>
    </xf>
    <xf numFmtId="44" fontId="0" fillId="0" borderId="0" xfId="0" applyNumberFormat="1" applyFill="1" applyBorder="1" applyAlignment="1">
      <alignment horizontal="center"/>
    </xf>
    <xf numFmtId="170" fontId="10" fillId="0" borderId="0" xfId="0" applyNumberFormat="1" applyFont="1" applyFill="1" applyBorder="1" applyAlignment="1">
      <alignment horizontal="center"/>
    </xf>
    <xf numFmtId="170" fontId="9" fillId="0" borderId="0" xfId="0" applyNumberFormat="1" applyFont="1" applyFill="1" applyBorder="1" applyAlignment="1">
      <alignment horizontal="center"/>
    </xf>
    <xf numFmtId="170" fontId="0" fillId="0" borderId="0" xfId="0" applyNumberFormat="1" applyFill="1" applyBorder="1" applyAlignment="1">
      <alignment horizontal="right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>
      <alignment horizontal="left" wrapText="1"/>
    </xf>
    <xf numFmtId="9" fontId="0" fillId="0" borderId="0" xfId="0" applyNumberFormat="1" applyFill="1" applyBorder="1" applyAlignment="1">
      <alignment horizontal="center"/>
    </xf>
    <xf numFmtId="170" fontId="0" fillId="0" borderId="0" xfId="1" applyNumberFormat="1" applyFont="1" applyFill="1" applyBorder="1" applyAlignment="1">
      <alignment horizontal="right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7" fillId="10" borderId="4" xfId="0" applyFont="1" applyFill="1" applyBorder="1" applyAlignment="1">
      <alignment horizontal="center" vertical="center"/>
    </xf>
    <xf numFmtId="0" fontId="7" fillId="10" borderId="5" xfId="0" applyFont="1" applyFill="1" applyBorder="1" applyAlignment="1">
      <alignment horizontal="center" vertical="center"/>
    </xf>
    <xf numFmtId="0" fontId="7" fillId="10" borderId="6" xfId="0" applyFont="1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12" fillId="0" borderId="10" xfId="0" applyFont="1" applyBorder="1" applyAlignment="1">
      <alignment horizontal="left" vertical="center"/>
    </xf>
    <xf numFmtId="0" fontId="12" fillId="0" borderId="16" xfId="0" applyFont="1" applyBorder="1" applyAlignment="1">
      <alignment horizontal="left" vertical="center"/>
    </xf>
    <xf numFmtId="0" fontId="12" fillId="0" borderId="28" xfId="0" applyFont="1" applyBorder="1" applyAlignment="1">
      <alignment horizontal="left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15" fillId="0" borderId="10" xfId="0" applyFont="1" applyBorder="1" applyAlignment="1">
      <alignment horizontal="left" vertical="center"/>
    </xf>
    <xf numFmtId="0" fontId="15" fillId="0" borderId="16" xfId="0" applyFont="1" applyBorder="1" applyAlignment="1">
      <alignment horizontal="left" vertical="center"/>
    </xf>
    <xf numFmtId="0" fontId="15" fillId="0" borderId="28" xfId="0" applyFont="1" applyBorder="1" applyAlignment="1">
      <alignment horizontal="left" vertical="center"/>
    </xf>
    <xf numFmtId="0" fontId="13" fillId="0" borderId="10" xfId="0" applyFont="1" applyBorder="1" applyAlignment="1">
      <alignment horizontal="left" vertical="center" wrapText="1"/>
    </xf>
    <xf numFmtId="0" fontId="13" fillId="0" borderId="16" xfId="0" applyFont="1" applyBorder="1" applyAlignment="1">
      <alignment horizontal="left" vertical="center" wrapText="1"/>
    </xf>
    <xf numFmtId="0" fontId="13" fillId="0" borderId="28" xfId="0" applyFont="1" applyBorder="1" applyAlignment="1">
      <alignment horizontal="left" vertical="center" wrapText="1"/>
    </xf>
    <xf numFmtId="0" fontId="6" fillId="9" borderId="10" xfId="0" applyFont="1" applyFill="1" applyBorder="1" applyAlignment="1">
      <alignment horizontal="left" vertical="center"/>
    </xf>
    <xf numFmtId="0" fontId="6" fillId="9" borderId="16" xfId="0" applyFont="1" applyFill="1" applyBorder="1" applyAlignment="1">
      <alignment horizontal="left" vertical="center"/>
    </xf>
    <xf numFmtId="0" fontId="6" fillId="9" borderId="17" xfId="0" applyFont="1" applyFill="1" applyBorder="1" applyAlignment="1">
      <alignment horizontal="left" vertical="center"/>
    </xf>
    <xf numFmtId="9" fontId="6" fillId="6" borderId="13" xfId="0" applyNumberFormat="1" applyFont="1" applyFill="1" applyBorder="1" applyAlignment="1">
      <alignment horizontal="right" vertical="center"/>
    </xf>
    <xf numFmtId="9" fontId="6" fillId="6" borderId="14" xfId="0" applyNumberFormat="1" applyFont="1" applyFill="1" applyBorder="1" applyAlignment="1">
      <alignment horizontal="right" vertical="center"/>
    </xf>
    <xf numFmtId="9" fontId="6" fillId="6" borderId="1" xfId="0" applyNumberFormat="1" applyFont="1" applyFill="1" applyBorder="1" applyAlignment="1">
      <alignment horizontal="right" vertical="center"/>
    </xf>
    <xf numFmtId="9" fontId="6" fillId="6" borderId="11" xfId="0" applyNumberFormat="1" applyFont="1" applyFill="1" applyBorder="1" applyAlignment="1">
      <alignment horizontal="right" vertical="center"/>
    </xf>
    <xf numFmtId="167" fontId="6" fillId="6" borderId="1" xfId="0" applyNumberFormat="1" applyFont="1" applyFill="1" applyBorder="1" applyAlignment="1">
      <alignment horizontal="center" vertical="center"/>
    </xf>
    <xf numFmtId="167" fontId="6" fillId="6" borderId="11" xfId="0" applyNumberFormat="1" applyFont="1" applyFill="1" applyBorder="1" applyAlignment="1">
      <alignment horizontal="center" vertical="center"/>
    </xf>
    <xf numFmtId="167" fontId="6" fillId="6" borderId="18" xfId="0" applyNumberFormat="1" applyFont="1" applyFill="1" applyBorder="1" applyAlignment="1">
      <alignment horizontal="center" vertical="center"/>
    </xf>
    <xf numFmtId="167" fontId="6" fillId="6" borderId="19" xfId="0" applyNumberFormat="1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left" vertical="center"/>
    </xf>
    <xf numFmtId="0" fontId="6" fillId="2" borderId="24" xfId="0" applyFont="1" applyFill="1" applyBorder="1" applyAlignment="1">
      <alignment horizontal="left" vertical="center"/>
    </xf>
    <xf numFmtId="0" fontId="6" fillId="2" borderId="25" xfId="0" applyFont="1" applyFill="1" applyBorder="1" applyAlignment="1">
      <alignment horizontal="left" vertical="center"/>
    </xf>
    <xf numFmtId="168" fontId="6" fillId="2" borderId="10" xfId="2" applyNumberFormat="1" applyFont="1" applyFill="1" applyBorder="1" applyAlignment="1">
      <alignment horizontal="center" vertical="center"/>
    </xf>
    <xf numFmtId="168" fontId="6" fillId="2" borderId="16" xfId="2" applyNumberFormat="1" applyFont="1" applyFill="1" applyBorder="1" applyAlignment="1">
      <alignment horizontal="center" vertical="center"/>
    </xf>
    <xf numFmtId="168" fontId="6" fillId="2" borderId="17" xfId="2" applyNumberFormat="1" applyFont="1" applyFill="1" applyBorder="1" applyAlignment="1">
      <alignment horizontal="center" vertical="center"/>
    </xf>
    <xf numFmtId="168" fontId="6" fillId="2" borderId="10" xfId="0" applyNumberFormat="1" applyFont="1" applyFill="1" applyBorder="1" applyAlignment="1">
      <alignment horizontal="center" vertical="center"/>
    </xf>
    <xf numFmtId="168" fontId="6" fillId="2" borderId="16" xfId="0" applyNumberFormat="1" applyFont="1" applyFill="1" applyBorder="1" applyAlignment="1">
      <alignment horizontal="center" vertical="center"/>
    </xf>
    <xf numFmtId="168" fontId="6" fillId="2" borderId="17" xfId="0" applyNumberFormat="1" applyFont="1" applyFill="1" applyBorder="1" applyAlignment="1">
      <alignment horizontal="center" vertical="center"/>
    </xf>
    <xf numFmtId="165" fontId="6" fillId="2" borderId="22" xfId="2" applyNumberFormat="1" applyFont="1" applyFill="1" applyBorder="1" applyAlignment="1">
      <alignment horizontal="center" vertical="center"/>
    </xf>
    <xf numFmtId="165" fontId="6" fillId="2" borderId="26" xfId="2" applyNumberFormat="1" applyFont="1" applyFill="1" applyBorder="1" applyAlignment="1">
      <alignment horizontal="center" vertical="center"/>
    </xf>
    <xf numFmtId="165" fontId="6" fillId="2" borderId="27" xfId="2" applyNumberFormat="1" applyFont="1" applyFill="1" applyBorder="1" applyAlignment="1">
      <alignment horizontal="center" vertical="center"/>
    </xf>
    <xf numFmtId="168" fontId="6" fillId="9" borderId="20" xfId="0" applyNumberFormat="1" applyFont="1" applyFill="1" applyBorder="1" applyAlignment="1">
      <alignment horizontal="right" vertical="center"/>
    </xf>
    <xf numFmtId="168" fontId="6" fillId="9" borderId="24" xfId="0" applyNumberFormat="1" applyFont="1" applyFill="1" applyBorder="1" applyAlignment="1">
      <alignment horizontal="right" vertical="center"/>
    </xf>
    <xf numFmtId="168" fontId="6" fillId="9" borderId="25" xfId="0" applyNumberFormat="1" applyFont="1" applyFill="1" applyBorder="1" applyAlignment="1">
      <alignment horizontal="right" vertical="center"/>
    </xf>
    <xf numFmtId="0" fontId="12" fillId="2" borderId="18" xfId="0" applyFont="1" applyFill="1" applyBorder="1" applyAlignment="1">
      <alignment horizontal="center" vertical="center"/>
    </xf>
    <xf numFmtId="0" fontId="0" fillId="0" borderId="19" xfId="0" applyBorder="1"/>
    <xf numFmtId="1" fontId="6" fillId="9" borderId="10" xfId="0" applyNumberFormat="1" applyFont="1" applyFill="1" applyBorder="1" applyAlignment="1">
      <alignment horizontal="left" vertical="center"/>
    </xf>
    <xf numFmtId="1" fontId="6" fillId="9" borderId="16" xfId="0" applyNumberFormat="1" applyFont="1" applyFill="1" applyBorder="1" applyAlignment="1">
      <alignment horizontal="left" vertical="center"/>
    </xf>
    <xf numFmtId="1" fontId="6" fillId="9" borderId="17" xfId="0" applyNumberFormat="1" applyFont="1" applyFill="1" applyBorder="1" applyAlignment="1">
      <alignment horizontal="left" vertical="center"/>
    </xf>
    <xf numFmtId="168" fontId="6" fillId="9" borderId="10" xfId="1" applyNumberFormat="1" applyFont="1" applyFill="1" applyBorder="1" applyAlignment="1">
      <alignment horizontal="center" vertical="center"/>
    </xf>
    <xf numFmtId="168" fontId="6" fillId="9" borderId="16" xfId="1" applyNumberFormat="1" applyFont="1" applyFill="1" applyBorder="1" applyAlignment="1">
      <alignment horizontal="center" vertical="center"/>
    </xf>
    <xf numFmtId="168" fontId="6" fillId="9" borderId="17" xfId="1" applyNumberFormat="1" applyFont="1" applyFill="1" applyBorder="1" applyAlignment="1">
      <alignment horizontal="center" vertical="center"/>
    </xf>
    <xf numFmtId="165" fontId="6" fillId="9" borderId="22" xfId="2" applyNumberFormat="1" applyFont="1" applyFill="1" applyBorder="1" applyAlignment="1">
      <alignment horizontal="center" vertical="center"/>
    </xf>
    <xf numFmtId="165" fontId="6" fillId="9" borderId="26" xfId="2" applyNumberFormat="1" applyFont="1" applyFill="1" applyBorder="1" applyAlignment="1">
      <alignment horizontal="center" vertical="center"/>
    </xf>
    <xf numFmtId="165" fontId="6" fillId="9" borderId="27" xfId="2" applyNumberFormat="1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0" fillId="0" borderId="14" xfId="0" applyBorder="1"/>
    <xf numFmtId="0" fontId="12" fillId="2" borderId="1" xfId="0" applyFont="1" applyFill="1" applyBorder="1" applyAlignment="1">
      <alignment horizontal="center" vertical="center"/>
    </xf>
    <xf numFmtId="0" fontId="0" fillId="0" borderId="11" xfId="0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colors>
    <mruColors>
      <color rgb="FF99FF99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A26"/>
  <sheetViews>
    <sheetView zoomScale="85" zoomScaleNormal="8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R24" sqref="R24"/>
    </sheetView>
  </sheetViews>
  <sheetFormatPr baseColWidth="10" defaultRowHeight="15"/>
  <cols>
    <col min="1" max="1" width="55.85546875" style="1" customWidth="1"/>
    <col min="2" max="2" width="17.140625" style="1" customWidth="1"/>
    <col min="3" max="3" width="14.28515625" style="1" customWidth="1"/>
    <col min="4" max="4" width="12.7109375" style="1" customWidth="1"/>
    <col min="5" max="5" width="13.140625" style="1" customWidth="1"/>
    <col min="6" max="6" width="20.140625" style="1" bestFit="1" customWidth="1"/>
    <col min="7" max="7" width="17.85546875" style="1" hidden="1" customWidth="1"/>
    <col min="8" max="8" width="9.85546875" style="1" hidden="1" customWidth="1"/>
    <col min="9" max="9" width="9.5703125" style="1" hidden="1" customWidth="1"/>
    <col min="10" max="10" width="12.42578125" style="1" hidden="1" customWidth="1"/>
    <col min="11" max="11" width="12.140625" style="1" hidden="1" customWidth="1"/>
    <col min="12" max="12" width="13.140625" style="1" hidden="1" customWidth="1"/>
    <col min="13" max="13" width="12.140625" style="1" hidden="1" customWidth="1"/>
    <col min="14" max="14" width="14.28515625" style="1" hidden="1" customWidth="1"/>
    <col min="15" max="15" width="13.42578125" style="1" hidden="1" customWidth="1"/>
    <col min="16" max="16" width="16" style="1" hidden="1" customWidth="1"/>
    <col min="17" max="17" width="13.5703125" style="1" bestFit="1" customWidth="1"/>
    <col min="18" max="18" width="15.85546875" style="1" customWidth="1"/>
    <col min="19" max="19" width="9.5703125" style="26" bestFit="1" customWidth="1"/>
    <col min="20" max="20" width="10.85546875" style="26" hidden="1" customWidth="1"/>
    <col min="21" max="21" width="10.140625" style="26" hidden="1" customWidth="1"/>
    <col min="22" max="22" width="10.5703125" style="26" hidden="1" customWidth="1"/>
    <col min="23" max="24" width="8.7109375" style="26" hidden="1" customWidth="1"/>
    <col min="25" max="25" width="9.5703125" style="26" hidden="1" customWidth="1"/>
    <col min="26" max="26" width="8.7109375" style="26" hidden="1" customWidth="1"/>
    <col min="27" max="27" width="58.28515625" hidden="1" customWidth="1"/>
  </cols>
  <sheetData>
    <row r="1" spans="1:27" ht="29.25" customHeight="1" thickBot="1">
      <c r="A1" s="17"/>
      <c r="B1" s="198" t="s">
        <v>89</v>
      </c>
      <c r="C1" s="199"/>
      <c r="D1" s="199"/>
      <c r="E1" s="199"/>
      <c r="F1" s="199"/>
      <c r="G1" s="199"/>
      <c r="H1" s="199"/>
      <c r="I1" s="199"/>
      <c r="J1" s="199"/>
      <c r="K1" s="199"/>
      <c r="L1" s="199"/>
      <c r="M1" s="199"/>
      <c r="N1" s="199"/>
      <c r="O1" s="199"/>
      <c r="P1" s="199"/>
      <c r="Q1" s="199"/>
      <c r="R1" s="199"/>
      <c r="S1" s="199"/>
      <c r="T1" s="199"/>
      <c r="U1" s="199"/>
      <c r="V1" s="199"/>
      <c r="W1" s="199"/>
      <c r="X1" s="199"/>
      <c r="Y1" s="199"/>
      <c r="Z1" s="199"/>
      <c r="AA1" s="200"/>
    </row>
    <row r="2" spans="1:27" ht="29.25" customHeight="1" thickBot="1">
      <c r="A2" s="27"/>
      <c r="B2" s="137"/>
      <c r="C2" s="138"/>
      <c r="D2" s="138"/>
      <c r="E2" s="138"/>
      <c r="F2" s="138"/>
      <c r="G2" s="137" t="s">
        <v>40</v>
      </c>
      <c r="H2" s="138"/>
      <c r="I2" s="138"/>
      <c r="J2" s="138"/>
      <c r="K2" s="138"/>
      <c r="L2" s="138"/>
      <c r="M2" s="138"/>
      <c r="N2" s="138"/>
      <c r="O2" s="138"/>
      <c r="P2" s="138"/>
      <c r="Q2" s="28"/>
      <c r="R2" s="28"/>
      <c r="S2" s="59"/>
      <c r="T2" s="201" t="s">
        <v>31</v>
      </c>
      <c r="U2" s="202"/>
      <c r="V2" s="202"/>
      <c r="W2" s="201" t="s">
        <v>36</v>
      </c>
      <c r="X2" s="202"/>
      <c r="Y2" s="202"/>
      <c r="Z2" s="203"/>
      <c r="AA2" s="29"/>
    </row>
    <row r="3" spans="1:27" s="2" customFormat="1" ht="51" customHeight="1" thickBot="1">
      <c r="A3" s="18" t="s">
        <v>0</v>
      </c>
      <c r="B3" s="18" t="s">
        <v>23</v>
      </c>
      <c r="C3" s="52" t="s">
        <v>21</v>
      </c>
      <c r="D3" s="52" t="s">
        <v>22</v>
      </c>
      <c r="E3" s="18" t="s">
        <v>24</v>
      </c>
      <c r="F3" s="18" t="s">
        <v>1</v>
      </c>
      <c r="G3" s="18" t="s">
        <v>45</v>
      </c>
      <c r="H3" s="18" t="s">
        <v>46</v>
      </c>
      <c r="I3" s="18" t="s">
        <v>47</v>
      </c>
      <c r="J3" s="18" t="s">
        <v>48</v>
      </c>
      <c r="K3" s="18" t="s">
        <v>50</v>
      </c>
      <c r="L3" s="18" t="s">
        <v>49</v>
      </c>
      <c r="M3" s="18" t="s">
        <v>52</v>
      </c>
      <c r="N3" s="18" t="s">
        <v>60</v>
      </c>
      <c r="O3" s="18" t="s">
        <v>61</v>
      </c>
      <c r="P3" s="23" t="s">
        <v>58</v>
      </c>
      <c r="Q3" s="70" t="s">
        <v>59</v>
      </c>
      <c r="R3" s="70" t="s">
        <v>82</v>
      </c>
      <c r="S3" s="70" t="s">
        <v>56</v>
      </c>
      <c r="T3" s="24" t="s">
        <v>28</v>
      </c>
      <c r="U3" s="24" t="s">
        <v>29</v>
      </c>
      <c r="V3" s="24" t="s">
        <v>30</v>
      </c>
      <c r="W3" s="24" t="s">
        <v>32</v>
      </c>
      <c r="X3" s="24" t="s">
        <v>33</v>
      </c>
      <c r="Y3" s="24" t="s">
        <v>35</v>
      </c>
      <c r="Z3" s="24" t="s">
        <v>34</v>
      </c>
      <c r="AA3" s="23" t="s">
        <v>27</v>
      </c>
    </row>
    <row r="4" spans="1:27" ht="30" customHeight="1">
      <c r="A4" s="105" t="s">
        <v>90</v>
      </c>
      <c r="B4" s="106" t="e">
        <f>#REF!</f>
        <v>#REF!</v>
      </c>
      <c r="C4" s="106" t="e">
        <f>#REF!</f>
        <v>#REF!</v>
      </c>
      <c r="D4" s="106" t="e">
        <f>#REF!</f>
        <v>#REF!</v>
      </c>
      <c r="E4" s="107" t="e">
        <f>B4+C4+D4</f>
        <v>#REF!</v>
      </c>
      <c r="F4" s="108" t="s">
        <v>3</v>
      </c>
      <c r="G4" s="109">
        <v>31840.799999999999</v>
      </c>
      <c r="H4" s="104">
        <v>0</v>
      </c>
      <c r="I4" s="104">
        <v>0</v>
      </c>
      <c r="J4" s="104">
        <v>0</v>
      </c>
      <c r="K4" s="110">
        <v>0</v>
      </c>
      <c r="L4" s="110">
        <v>0</v>
      </c>
      <c r="M4" s="110">
        <v>26886</v>
      </c>
      <c r="N4" s="110" t="e">
        <f>O4</f>
        <v>#REF!</v>
      </c>
      <c r="O4" s="111" t="e">
        <f>R4-M4-G4</f>
        <v>#REF!</v>
      </c>
      <c r="P4" s="103" t="s">
        <v>57</v>
      </c>
      <c r="Q4" s="112" t="e">
        <f>#REF!</f>
        <v>#REF!</v>
      </c>
      <c r="R4" s="113" t="e">
        <f>#REF!</f>
        <v>#REF!</v>
      </c>
      <c r="S4" s="68" t="e">
        <f>#REF!</f>
        <v>#REF!</v>
      </c>
      <c r="T4" s="67" t="s">
        <v>38</v>
      </c>
      <c r="U4" s="34" t="s">
        <v>38</v>
      </c>
      <c r="V4" s="32" t="s">
        <v>37</v>
      </c>
      <c r="W4" s="31" t="s">
        <v>38</v>
      </c>
      <c r="X4" s="43">
        <v>1</v>
      </c>
      <c r="Y4" s="44">
        <v>0.9</v>
      </c>
      <c r="Z4" s="45" t="s">
        <v>37</v>
      </c>
      <c r="AA4" s="40" t="s">
        <v>55</v>
      </c>
    </row>
    <row r="5" spans="1:27" ht="30" customHeight="1">
      <c r="A5" s="114" t="s">
        <v>91</v>
      </c>
      <c r="B5" s="115">
        <v>34982</v>
      </c>
      <c r="C5" s="115"/>
      <c r="D5" s="116"/>
      <c r="E5" s="117">
        <f t="shared" ref="E5:E7" si="0">B5+C5+D5</f>
        <v>34982</v>
      </c>
      <c r="F5" s="118" t="s">
        <v>2</v>
      </c>
      <c r="G5" s="102">
        <v>0</v>
      </c>
      <c r="H5" s="102">
        <v>0</v>
      </c>
      <c r="I5" s="102">
        <v>0</v>
      </c>
      <c r="J5" s="102">
        <v>0</v>
      </c>
      <c r="K5" s="119">
        <v>0</v>
      </c>
      <c r="L5" s="119">
        <v>0</v>
      </c>
      <c r="M5" s="119">
        <v>0</v>
      </c>
      <c r="N5" s="119" t="e">
        <f>O5</f>
        <v>#REF!</v>
      </c>
      <c r="O5" s="120" t="e">
        <f>B5*Q5</f>
        <v>#REF!</v>
      </c>
      <c r="P5" s="101" t="s">
        <v>57</v>
      </c>
      <c r="Q5" s="121" t="e">
        <f>#REF!</f>
        <v>#REF!</v>
      </c>
      <c r="R5" s="122" t="e">
        <f>#REF!</f>
        <v>#REF!</v>
      </c>
      <c r="S5" s="64" t="e">
        <f>#REF!</f>
        <v>#REF!</v>
      </c>
      <c r="T5" s="60" t="s">
        <v>37</v>
      </c>
      <c r="U5" s="25" t="s">
        <v>26</v>
      </c>
      <c r="V5" s="33" t="s">
        <v>26</v>
      </c>
      <c r="W5" s="46" t="s">
        <v>39</v>
      </c>
      <c r="X5" s="47" t="s">
        <v>37</v>
      </c>
      <c r="Y5" s="47" t="s">
        <v>37</v>
      </c>
      <c r="Z5" s="48" t="s">
        <v>37</v>
      </c>
      <c r="AA5" s="38" t="s">
        <v>42</v>
      </c>
    </row>
    <row r="6" spans="1:27" ht="25.5" customHeight="1">
      <c r="A6" s="114" t="s">
        <v>92</v>
      </c>
      <c r="B6" s="115">
        <v>154100</v>
      </c>
      <c r="C6" s="115">
        <v>48553</v>
      </c>
      <c r="D6" s="136">
        <v>42625</v>
      </c>
      <c r="E6" s="117">
        <f t="shared" si="0"/>
        <v>245278</v>
      </c>
      <c r="F6" s="118" t="s">
        <v>4</v>
      </c>
      <c r="G6" s="102">
        <v>0</v>
      </c>
      <c r="H6" s="102">
        <v>0</v>
      </c>
      <c r="I6" s="102">
        <v>0</v>
      </c>
      <c r="J6" s="119">
        <v>84393</v>
      </c>
      <c r="K6" s="119">
        <v>0</v>
      </c>
      <c r="L6" s="119">
        <v>0</v>
      </c>
      <c r="M6" s="119">
        <v>30432</v>
      </c>
      <c r="N6" s="119" t="e">
        <f>O6</f>
        <v>#REF!</v>
      </c>
      <c r="O6" s="123" t="e">
        <f>R6-J6-M6</f>
        <v>#REF!</v>
      </c>
      <c r="P6" s="101" t="s">
        <v>57</v>
      </c>
      <c r="Q6" s="124" t="e">
        <f>#REF!</f>
        <v>#REF!</v>
      </c>
      <c r="R6" s="122" t="e">
        <f>#REF!</f>
        <v>#REF!</v>
      </c>
      <c r="S6" s="64" t="e">
        <f>#REF!</f>
        <v>#REF!</v>
      </c>
      <c r="T6" s="61" t="s">
        <v>38</v>
      </c>
      <c r="U6" s="51" t="s">
        <v>38</v>
      </c>
      <c r="V6" s="30" t="s">
        <v>37</v>
      </c>
      <c r="W6" s="34" t="s">
        <v>38</v>
      </c>
      <c r="X6" s="42">
        <v>0.77</v>
      </c>
      <c r="Y6" s="49" t="s">
        <v>37</v>
      </c>
      <c r="Z6" s="50" t="s">
        <v>37</v>
      </c>
      <c r="AA6" s="38" t="s">
        <v>44</v>
      </c>
    </row>
    <row r="7" spans="1:27" ht="30" customHeight="1">
      <c r="A7" s="125" t="s">
        <v>93</v>
      </c>
      <c r="B7" s="126" t="e">
        <f>#REF!</f>
        <v>#REF!</v>
      </c>
      <c r="C7" s="126"/>
      <c r="D7" s="126"/>
      <c r="E7" s="127" t="e">
        <f t="shared" si="0"/>
        <v>#REF!</v>
      </c>
      <c r="F7" s="128">
        <v>40848</v>
      </c>
      <c r="G7" s="129">
        <v>0</v>
      </c>
      <c r="H7" s="129">
        <v>0</v>
      </c>
      <c r="I7" s="129">
        <v>0</v>
      </c>
      <c r="J7" s="129">
        <v>0</v>
      </c>
      <c r="K7" s="36">
        <v>22081</v>
      </c>
      <c r="L7" s="36" t="s">
        <v>25</v>
      </c>
      <c r="M7" s="36" t="s">
        <v>25</v>
      </c>
      <c r="N7" s="36"/>
      <c r="O7" s="130">
        <v>0</v>
      </c>
      <c r="P7" s="131" t="s">
        <v>57</v>
      </c>
      <c r="Q7" s="132" t="e">
        <f>#REF!</f>
        <v>#REF!</v>
      </c>
      <c r="R7" s="133" t="e">
        <f>#REF!</f>
        <v>#REF!</v>
      </c>
      <c r="S7" s="65">
        <v>0</v>
      </c>
      <c r="T7" s="62" t="s">
        <v>38</v>
      </c>
      <c r="U7" s="36" t="s">
        <v>26</v>
      </c>
      <c r="V7" s="37" t="s">
        <v>26</v>
      </c>
      <c r="W7" s="35" t="s">
        <v>26</v>
      </c>
      <c r="X7" s="36" t="s">
        <v>38</v>
      </c>
      <c r="Y7" s="36" t="s">
        <v>38</v>
      </c>
      <c r="Z7" s="37" t="s">
        <v>38</v>
      </c>
      <c r="AA7" s="39" t="s">
        <v>54</v>
      </c>
    </row>
    <row r="8" spans="1:27" ht="23.25" customHeight="1" thickBot="1">
      <c r="A8" s="142" t="s">
        <v>94</v>
      </c>
      <c r="B8" s="143">
        <v>17639</v>
      </c>
      <c r="C8" s="144">
        <v>0</v>
      </c>
      <c r="D8" s="143"/>
      <c r="E8" s="145">
        <f>SUM(B8:D8)</f>
        <v>17639</v>
      </c>
      <c r="F8" s="146">
        <v>41088</v>
      </c>
      <c r="G8" s="141">
        <v>0</v>
      </c>
      <c r="H8" s="141">
        <v>0</v>
      </c>
      <c r="I8" s="141">
        <v>0</v>
      </c>
      <c r="J8" s="141">
        <v>0</v>
      </c>
      <c r="K8" s="147">
        <v>0</v>
      </c>
      <c r="L8" s="147">
        <v>0</v>
      </c>
      <c r="M8" s="147">
        <v>0</v>
      </c>
      <c r="N8" s="147">
        <f>O8</f>
        <v>6173.65</v>
      </c>
      <c r="O8" s="148">
        <f>B8*Q8</f>
        <v>6173.65</v>
      </c>
      <c r="P8" s="140" t="s">
        <v>57</v>
      </c>
      <c r="Q8" s="134">
        <f>'1715 Et frasil'!BH17</f>
        <v>0.35</v>
      </c>
      <c r="R8" s="135">
        <f>'1715 Et frasil'!BH19</f>
        <v>6173.65</v>
      </c>
      <c r="S8" s="66">
        <f>'1715 Et frasil'!BH28</f>
        <v>320</v>
      </c>
      <c r="T8" s="63" t="s">
        <v>37</v>
      </c>
      <c r="U8" s="53" t="s">
        <v>26</v>
      </c>
      <c r="V8" s="54" t="s">
        <v>26</v>
      </c>
      <c r="W8" s="55" t="s">
        <v>38</v>
      </c>
      <c r="X8" s="56" t="s">
        <v>37</v>
      </c>
      <c r="Y8" s="56" t="s">
        <v>37</v>
      </c>
      <c r="Z8" s="57" t="s">
        <v>37</v>
      </c>
      <c r="AA8" s="58" t="s">
        <v>53</v>
      </c>
    </row>
    <row r="9" spans="1:27" s="14" customFormat="1" ht="30.75" customHeight="1">
      <c r="A9" s="181" t="s">
        <v>51</v>
      </c>
      <c r="B9" s="182" t="e">
        <f>SUM(B4:B8)</f>
        <v>#REF!</v>
      </c>
      <c r="C9" s="182" t="e">
        <f>SUM(C4:C8)</f>
        <v>#REF!</v>
      </c>
      <c r="D9" s="182" t="e">
        <f>SUM(D4:D8)</f>
        <v>#REF!</v>
      </c>
      <c r="E9" s="182" t="e">
        <f>SUM(E4:E8)</f>
        <v>#REF!</v>
      </c>
      <c r="F9" s="183"/>
      <c r="G9" s="182">
        <f>SUM(G4:G8)</f>
        <v>31840.799999999999</v>
      </c>
      <c r="H9" s="182">
        <f>SUM(H4:H8)</f>
        <v>0</v>
      </c>
      <c r="I9" s="182">
        <f>SUM(I4:I8)</f>
        <v>0</v>
      </c>
      <c r="J9" s="182">
        <f>SUM(J4:J8)</f>
        <v>84393</v>
      </c>
      <c r="K9" s="182">
        <f>SUM(K4:K8)</f>
        <v>22081</v>
      </c>
      <c r="L9" s="182">
        <f>SUM(L4:L8)</f>
        <v>0</v>
      </c>
      <c r="M9" s="182">
        <f>SUM(M4:M8)</f>
        <v>57318</v>
      </c>
      <c r="N9" s="182" t="e">
        <f>SUM(N4:N8)</f>
        <v>#REF!</v>
      </c>
      <c r="O9" s="184" t="e">
        <f>SUM(O4:O8)</f>
        <v>#REF!</v>
      </c>
      <c r="P9" s="185"/>
      <c r="Q9" s="186"/>
      <c r="R9" s="187" t="e">
        <f>SUM(R4:R8)</f>
        <v>#REF!</v>
      </c>
      <c r="S9" s="188" t="e">
        <f>SUM(S4:S8)</f>
        <v>#REF!</v>
      </c>
      <c r="T9" s="204"/>
      <c r="U9" s="205"/>
      <c r="V9" s="205"/>
      <c r="W9" s="205"/>
      <c r="X9" s="205"/>
      <c r="Y9" s="205"/>
      <c r="Z9" s="205"/>
      <c r="AA9" s="206"/>
    </row>
    <row r="10" spans="1:27" s="194" customFormat="1">
      <c r="A10" s="167"/>
      <c r="B10" s="189"/>
      <c r="C10" s="189"/>
      <c r="D10" s="189"/>
      <c r="E10" s="189"/>
      <c r="F10" s="189"/>
      <c r="G10" s="167"/>
      <c r="H10" s="167"/>
      <c r="I10" s="167"/>
      <c r="J10" s="167"/>
      <c r="K10" s="190"/>
      <c r="L10" s="191"/>
      <c r="M10" s="191"/>
      <c r="N10" s="191"/>
      <c r="O10" s="167"/>
      <c r="P10" s="167"/>
      <c r="Q10" s="167"/>
      <c r="R10" s="192"/>
      <c r="S10" s="193"/>
      <c r="T10" s="193"/>
      <c r="U10" s="193"/>
      <c r="V10" s="193"/>
      <c r="W10" s="193"/>
      <c r="X10" s="193"/>
      <c r="Y10" s="193"/>
      <c r="Z10" s="193"/>
    </row>
    <row r="11" spans="1:27" s="194" customFormat="1">
      <c r="A11" s="195"/>
      <c r="B11" s="189"/>
      <c r="C11" s="189"/>
      <c r="D11" s="189"/>
      <c r="E11" s="189"/>
      <c r="F11" s="189"/>
      <c r="G11" s="167"/>
      <c r="H11" s="167"/>
      <c r="I11" s="167"/>
      <c r="J11" s="167"/>
      <c r="K11" s="167"/>
      <c r="L11" s="167"/>
      <c r="M11" s="167"/>
      <c r="N11" s="167"/>
      <c r="O11" s="167"/>
      <c r="P11" s="167"/>
      <c r="Q11" s="196"/>
      <c r="R11" s="197"/>
      <c r="S11" s="193"/>
      <c r="T11" s="193"/>
      <c r="U11" s="193"/>
      <c r="V11" s="193"/>
      <c r="W11" s="193"/>
      <c r="X11" s="193"/>
      <c r="Y11" s="193"/>
      <c r="Z11" s="193"/>
    </row>
    <row r="12" spans="1:27">
      <c r="B12" s="3"/>
      <c r="C12" s="3"/>
      <c r="D12" s="3"/>
      <c r="E12" s="3"/>
      <c r="F12" s="3"/>
      <c r="Q12" s="12"/>
      <c r="R12" s="72"/>
      <c r="S12" s="13"/>
      <c r="T12" s="13"/>
      <c r="U12" s="13"/>
    </row>
    <row r="13" spans="1:27">
      <c r="B13" s="3"/>
      <c r="C13" s="3"/>
      <c r="D13" s="3"/>
      <c r="E13" s="3"/>
      <c r="F13" s="3"/>
      <c r="Q13" s="12"/>
      <c r="R13" s="180"/>
      <c r="S13" s="13"/>
      <c r="T13" s="13"/>
      <c r="U13" s="13"/>
    </row>
    <row r="14" spans="1:27">
      <c r="B14" s="3"/>
      <c r="C14" s="3"/>
      <c r="D14" s="3"/>
      <c r="E14" s="3"/>
      <c r="F14" s="3"/>
      <c r="Q14"/>
      <c r="R14"/>
      <c r="S14"/>
      <c r="T14" s="13"/>
      <c r="U14" s="13"/>
    </row>
    <row r="15" spans="1:27">
      <c r="B15" s="3"/>
      <c r="C15" s="3"/>
      <c r="D15" s="3"/>
      <c r="E15" s="3"/>
      <c r="F15" s="3"/>
      <c r="Q15"/>
      <c r="R15"/>
      <c r="S15"/>
      <c r="T15" s="13"/>
      <c r="U15" s="13"/>
    </row>
    <row r="16" spans="1:27">
      <c r="B16" s="3"/>
      <c r="Q16"/>
      <c r="R16"/>
      <c r="S16"/>
      <c r="T16" s="69"/>
      <c r="U16" s="13"/>
    </row>
    <row r="17" spans="7:21">
      <c r="Q17"/>
      <c r="R17"/>
      <c r="S17"/>
      <c r="T17" s="13"/>
      <c r="U17" s="13"/>
    </row>
    <row r="18" spans="7:21">
      <c r="Q18"/>
      <c r="R18"/>
      <c r="S18"/>
    </row>
    <row r="26" spans="7:21">
      <c r="G26" s="4"/>
      <c r="H26" s="4"/>
      <c r="I26" s="4"/>
      <c r="J26" s="4"/>
      <c r="K26" s="4"/>
      <c r="L26" s="4"/>
      <c r="M26" s="4"/>
      <c r="N26" s="4"/>
    </row>
  </sheetData>
  <mergeCells count="4">
    <mergeCell ref="B1:AA1"/>
    <mergeCell ref="T2:V2"/>
    <mergeCell ref="W2:Z2"/>
    <mergeCell ref="T9:AA9"/>
  </mergeCells>
  <pageMargins left="0.19685039370078741" right="0.27559055118110237" top="0.74803149606299213" bottom="0.74803149606299213" header="0.31496062992125984" footer="0.31496062992125984"/>
  <pageSetup paperSize="9" orientation="landscape" cellComments="asDisplayed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  <pageSetUpPr fitToPage="1"/>
  </sheetPr>
  <dimension ref="A1:BU38"/>
  <sheetViews>
    <sheetView tabSelected="1" zoomScale="70" zoomScaleNormal="70" workbookViewId="0">
      <selection activeCell="AX38" sqref="AX38"/>
    </sheetView>
  </sheetViews>
  <sheetFormatPr baseColWidth="10" defaultRowHeight="15"/>
  <cols>
    <col min="1" max="1" width="27.42578125" bestFit="1" customWidth="1"/>
    <col min="2" max="23" width="6.5703125" style="1" customWidth="1"/>
    <col min="24" max="28" width="10.85546875" style="1" bestFit="1" customWidth="1"/>
    <col min="29" max="53" width="12.28515625" style="1" customWidth="1"/>
    <col min="54" max="56" width="11.42578125" style="1"/>
    <col min="57" max="57" width="14.7109375" style="1" customWidth="1"/>
    <col min="58" max="58" width="6.85546875" customWidth="1"/>
    <col min="59" max="59" width="27.42578125" customWidth="1"/>
    <col min="60" max="60" width="9.5703125" customWidth="1"/>
    <col min="61" max="61" width="13.28515625" customWidth="1"/>
    <col min="62" max="62" width="14.7109375" customWidth="1"/>
    <col min="63" max="64" width="11.5703125" bestFit="1" customWidth="1"/>
    <col min="65" max="65" width="11.42578125" customWidth="1"/>
  </cols>
  <sheetData>
    <row r="1" spans="1:73" ht="41.25" customHeight="1" thickBot="1">
      <c r="A1" s="210" t="s">
        <v>83</v>
      </c>
      <c r="B1" s="211"/>
      <c r="C1" s="211"/>
      <c r="D1" s="211"/>
      <c r="E1" s="211"/>
      <c r="F1" s="211"/>
      <c r="G1" s="211"/>
      <c r="H1" s="211"/>
      <c r="I1" s="211"/>
      <c r="J1" s="211"/>
      <c r="K1" s="211"/>
      <c r="L1" s="211"/>
      <c r="M1" s="211"/>
      <c r="N1" s="211"/>
      <c r="O1" s="211"/>
      <c r="P1" s="211"/>
      <c r="Q1" s="211"/>
      <c r="R1" s="211"/>
      <c r="S1" s="211"/>
      <c r="T1" s="211"/>
      <c r="U1" s="211"/>
      <c r="V1" s="211"/>
      <c r="W1" s="211"/>
      <c r="X1" s="211"/>
      <c r="Y1" s="211"/>
      <c r="Z1" s="211"/>
      <c r="AA1" s="211"/>
      <c r="AB1" s="211"/>
      <c r="AC1" s="211"/>
      <c r="AD1" s="211"/>
      <c r="AE1" s="211"/>
      <c r="AF1" s="211"/>
      <c r="AG1" s="211"/>
      <c r="AH1" s="211"/>
      <c r="AI1" s="211"/>
      <c r="AJ1" s="211"/>
      <c r="AK1" s="211"/>
      <c r="AL1" s="211"/>
      <c r="AM1" s="211"/>
      <c r="AN1" s="211"/>
      <c r="AO1" s="211"/>
      <c r="AP1" s="211"/>
      <c r="AQ1" s="211"/>
      <c r="AR1" s="211"/>
      <c r="AS1" s="211"/>
      <c r="AT1" s="211"/>
      <c r="AU1" s="211"/>
      <c r="AV1" s="211"/>
      <c r="AW1" s="211"/>
      <c r="AX1" s="211"/>
      <c r="AY1" s="211"/>
      <c r="AZ1" s="211"/>
      <c r="BA1" s="211"/>
      <c r="BB1" s="211"/>
      <c r="BC1" s="211"/>
      <c r="BD1" s="211"/>
      <c r="BE1" s="212"/>
    </row>
    <row r="2" spans="1:73" ht="20.100000000000001" customHeight="1">
      <c r="A2" s="5"/>
      <c r="B2" s="177">
        <v>1</v>
      </c>
      <c r="C2" s="177">
        <v>2</v>
      </c>
      <c r="D2" s="177">
        <v>3</v>
      </c>
      <c r="E2" s="177">
        <v>4</v>
      </c>
      <c r="F2" s="177">
        <v>5</v>
      </c>
      <c r="G2" s="177">
        <v>6</v>
      </c>
      <c r="H2" s="177">
        <v>7</v>
      </c>
      <c r="I2" s="177">
        <v>8</v>
      </c>
      <c r="J2" s="177">
        <v>9</v>
      </c>
      <c r="K2" s="177">
        <v>10</v>
      </c>
      <c r="L2" s="177">
        <v>11</v>
      </c>
      <c r="M2" s="177">
        <v>12</v>
      </c>
      <c r="N2" s="177">
        <v>13</v>
      </c>
      <c r="O2" s="177">
        <v>14</v>
      </c>
      <c r="P2" s="177">
        <v>15</v>
      </c>
      <c r="Q2" s="177">
        <v>16</v>
      </c>
      <c r="R2" s="177">
        <v>17</v>
      </c>
      <c r="S2" s="177">
        <v>18</v>
      </c>
      <c r="T2" s="177">
        <v>19</v>
      </c>
      <c r="U2" s="177">
        <v>20</v>
      </c>
      <c r="V2" s="177">
        <v>21</v>
      </c>
      <c r="W2" s="177">
        <v>22</v>
      </c>
      <c r="X2" s="177">
        <v>23</v>
      </c>
      <c r="Y2" s="177">
        <v>24</v>
      </c>
      <c r="Z2" s="177">
        <v>25</v>
      </c>
      <c r="AA2" s="177">
        <v>26</v>
      </c>
      <c r="AB2" s="177">
        <v>27</v>
      </c>
      <c r="AC2" s="177">
        <v>28</v>
      </c>
      <c r="AD2" s="177">
        <v>29</v>
      </c>
      <c r="AE2" s="177">
        <v>30</v>
      </c>
      <c r="AF2" s="177">
        <v>31</v>
      </c>
      <c r="AG2" s="177">
        <v>32</v>
      </c>
      <c r="AH2" s="177">
        <v>33</v>
      </c>
      <c r="AI2" s="177">
        <v>34</v>
      </c>
      <c r="AJ2" s="177">
        <v>35</v>
      </c>
      <c r="AK2" s="177">
        <v>36</v>
      </c>
      <c r="AL2" s="177">
        <v>37</v>
      </c>
      <c r="AM2" s="177">
        <v>38</v>
      </c>
      <c r="AN2" s="177">
        <v>39</v>
      </c>
      <c r="AO2" s="177">
        <v>40</v>
      </c>
      <c r="AP2" s="177">
        <v>41</v>
      </c>
      <c r="AQ2" s="177">
        <v>42</v>
      </c>
      <c r="AR2" s="177">
        <v>43</v>
      </c>
      <c r="AS2" s="177">
        <v>44</v>
      </c>
      <c r="AT2" s="177">
        <v>45</v>
      </c>
      <c r="AU2" s="178">
        <v>46</v>
      </c>
      <c r="AV2" s="177">
        <v>47</v>
      </c>
      <c r="AW2" s="177">
        <v>48</v>
      </c>
      <c r="AX2" s="177">
        <v>49</v>
      </c>
      <c r="AY2" s="177">
        <v>50</v>
      </c>
      <c r="AZ2" s="177">
        <v>51</v>
      </c>
      <c r="BA2" s="177">
        <v>52</v>
      </c>
      <c r="BB2" s="156" t="s">
        <v>5</v>
      </c>
      <c r="BC2" s="157" t="s">
        <v>6</v>
      </c>
      <c r="BD2" s="158" t="s">
        <v>7</v>
      </c>
      <c r="BE2" s="159" t="s">
        <v>8</v>
      </c>
      <c r="BF2" s="160"/>
      <c r="BG2" s="160"/>
      <c r="BH2" s="160"/>
      <c r="BI2" s="160"/>
      <c r="BJ2" s="160"/>
      <c r="BK2" s="160"/>
      <c r="BL2" s="160"/>
      <c r="BM2" s="160"/>
      <c r="BN2" s="160"/>
      <c r="BO2" s="160"/>
      <c r="BP2" s="160"/>
      <c r="BQ2" s="160"/>
      <c r="BR2" s="160"/>
      <c r="BS2" s="160"/>
      <c r="BT2" s="160"/>
      <c r="BU2" s="160"/>
    </row>
    <row r="3" spans="1:73" ht="20.100000000000001" customHeight="1">
      <c r="A3" s="6" t="s">
        <v>14</v>
      </c>
      <c r="B3" s="161"/>
      <c r="C3" s="162"/>
      <c r="D3" s="162"/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  <c r="S3" s="162"/>
      <c r="T3" s="162"/>
      <c r="U3" s="162"/>
      <c r="V3" s="162"/>
      <c r="W3" s="162"/>
      <c r="X3" s="162">
        <v>0</v>
      </c>
      <c r="Y3" s="162">
        <v>0</v>
      </c>
      <c r="Z3" s="162">
        <v>0</v>
      </c>
      <c r="AA3" s="162">
        <v>0</v>
      </c>
      <c r="AB3" s="162">
        <v>4</v>
      </c>
      <c r="AC3" s="162">
        <v>4</v>
      </c>
      <c r="AD3" s="162">
        <v>4</v>
      </c>
      <c r="AE3" s="162">
        <v>4</v>
      </c>
      <c r="AF3" s="162">
        <v>4</v>
      </c>
      <c r="AG3" s="162">
        <v>4</v>
      </c>
      <c r="AH3" s="162">
        <v>4</v>
      </c>
      <c r="AI3" s="162">
        <v>4</v>
      </c>
      <c r="AJ3" s="162">
        <v>4</v>
      </c>
      <c r="AK3" s="162">
        <v>4</v>
      </c>
      <c r="AL3" s="162">
        <v>4</v>
      </c>
      <c r="AM3" s="162">
        <v>4</v>
      </c>
      <c r="AN3" s="162">
        <v>4</v>
      </c>
      <c r="AO3" s="162">
        <v>4</v>
      </c>
      <c r="AP3" s="162">
        <v>4</v>
      </c>
      <c r="AQ3" s="162">
        <v>4</v>
      </c>
      <c r="AR3" s="162">
        <v>4</v>
      </c>
      <c r="AS3" s="162">
        <v>4</v>
      </c>
      <c r="AT3" s="162">
        <v>4</v>
      </c>
      <c r="AU3" s="169">
        <v>4</v>
      </c>
      <c r="AV3" s="162">
        <v>4</v>
      </c>
      <c r="AW3" s="162">
        <v>4</v>
      </c>
      <c r="AX3" s="162">
        <v>4</v>
      </c>
      <c r="AY3" s="162">
        <v>0</v>
      </c>
      <c r="AZ3" s="162">
        <v>0</v>
      </c>
      <c r="BA3" s="162">
        <v>0</v>
      </c>
      <c r="BB3" s="19">
        <f>SUM(B3:BA3)</f>
        <v>92</v>
      </c>
      <c r="BC3" s="7">
        <v>39</v>
      </c>
      <c r="BD3" s="8">
        <v>62</v>
      </c>
      <c r="BE3" s="9">
        <f t="shared" ref="BE3:BE14" si="0">BC3*BB3</f>
        <v>3588</v>
      </c>
      <c r="BG3" s="83" t="s">
        <v>62</v>
      </c>
      <c r="BH3" s="139" t="s">
        <v>16</v>
      </c>
      <c r="BI3" s="139" t="s">
        <v>17</v>
      </c>
      <c r="BJ3" s="139" t="s">
        <v>18</v>
      </c>
      <c r="BK3" s="213" t="s">
        <v>19</v>
      </c>
      <c r="BL3" s="214"/>
      <c r="BM3" s="215"/>
    </row>
    <row r="4" spans="1:73" ht="20.100000000000001" customHeight="1">
      <c r="A4" s="6" t="s">
        <v>43</v>
      </c>
      <c r="B4" s="161"/>
      <c r="C4" s="162"/>
      <c r="D4" s="162"/>
      <c r="E4" s="162"/>
      <c r="F4" s="162"/>
      <c r="G4" s="162"/>
      <c r="H4" s="162"/>
      <c r="I4" s="162"/>
      <c r="J4" s="162"/>
      <c r="K4" s="162"/>
      <c r="L4" s="162"/>
      <c r="M4" s="162"/>
      <c r="N4" s="162"/>
      <c r="O4" s="162"/>
      <c r="P4" s="162"/>
      <c r="Q4" s="162"/>
      <c r="R4" s="162"/>
      <c r="S4" s="162"/>
      <c r="T4" s="162"/>
      <c r="U4" s="162"/>
      <c r="V4" s="162"/>
      <c r="W4" s="162"/>
      <c r="X4" s="162">
        <v>0</v>
      </c>
      <c r="Y4" s="162">
        <v>0</v>
      </c>
      <c r="Z4" s="162">
        <v>0</v>
      </c>
      <c r="AA4" s="162">
        <v>0</v>
      </c>
      <c r="AB4" s="162">
        <v>19.399999999999999</v>
      </c>
      <c r="AC4" s="162">
        <v>20</v>
      </c>
      <c r="AD4" s="162">
        <v>20</v>
      </c>
      <c r="AE4" s="162">
        <v>20</v>
      </c>
      <c r="AF4" s="162">
        <v>20</v>
      </c>
      <c r="AG4" s="162">
        <v>20</v>
      </c>
      <c r="AH4" s="162">
        <v>20</v>
      </c>
      <c r="AI4" s="162">
        <v>20</v>
      </c>
      <c r="AJ4" s="162">
        <v>20</v>
      </c>
      <c r="AK4" s="162">
        <v>20</v>
      </c>
      <c r="AL4" s="162">
        <v>20</v>
      </c>
      <c r="AM4" s="162">
        <v>20</v>
      </c>
      <c r="AN4" s="162">
        <v>20</v>
      </c>
      <c r="AO4" s="162">
        <v>20</v>
      </c>
      <c r="AP4" s="162">
        <v>20</v>
      </c>
      <c r="AQ4" s="162">
        <v>20</v>
      </c>
      <c r="AR4" s="162">
        <v>20</v>
      </c>
      <c r="AS4" s="162">
        <v>20</v>
      </c>
      <c r="AT4" s="162">
        <v>20</v>
      </c>
      <c r="AU4" s="169">
        <v>20</v>
      </c>
      <c r="AV4" s="162">
        <v>20</v>
      </c>
      <c r="AW4" s="162">
        <v>20</v>
      </c>
      <c r="AX4" s="162">
        <v>20</v>
      </c>
      <c r="AY4" s="162">
        <v>0</v>
      </c>
      <c r="AZ4" s="162">
        <v>0</v>
      </c>
      <c r="BA4" s="162">
        <v>0</v>
      </c>
      <c r="BB4" s="19">
        <f t="shared" ref="BB4:BB13" si="1">SUM(B4:BA4)</f>
        <v>459.4</v>
      </c>
      <c r="BC4" s="7">
        <v>30</v>
      </c>
      <c r="BD4" s="8">
        <v>49</v>
      </c>
      <c r="BE4" s="9">
        <f t="shared" ref="BE4" si="2">BC4*BB4</f>
        <v>13782</v>
      </c>
      <c r="BG4" s="85" t="s">
        <v>20</v>
      </c>
      <c r="BH4" s="85">
        <v>274</v>
      </c>
      <c r="BI4" s="86">
        <v>11659</v>
      </c>
      <c r="BJ4" s="90">
        <v>17639</v>
      </c>
      <c r="BK4" s="207"/>
      <c r="BL4" s="208"/>
      <c r="BM4" s="209"/>
    </row>
    <row r="5" spans="1:73" ht="20.100000000000001" customHeight="1">
      <c r="A5" s="6" t="s">
        <v>9</v>
      </c>
      <c r="B5" s="161"/>
      <c r="C5" s="162"/>
      <c r="D5" s="162"/>
      <c r="E5" s="162"/>
      <c r="F5" s="162"/>
      <c r="G5" s="162"/>
      <c r="H5" s="162"/>
      <c r="I5" s="162"/>
      <c r="J5" s="162"/>
      <c r="K5" s="162"/>
      <c r="L5" s="162"/>
      <c r="M5" s="162"/>
      <c r="N5" s="162"/>
      <c r="O5" s="162"/>
      <c r="P5" s="162"/>
      <c r="Q5" s="162"/>
      <c r="R5" s="162"/>
      <c r="S5" s="162"/>
      <c r="T5" s="162"/>
      <c r="U5" s="162"/>
      <c r="V5" s="162"/>
      <c r="W5" s="162"/>
      <c r="X5" s="162">
        <v>0</v>
      </c>
      <c r="Y5" s="162">
        <v>0</v>
      </c>
      <c r="Z5" s="162">
        <v>0</v>
      </c>
      <c r="AA5" s="162">
        <v>0</v>
      </c>
      <c r="AB5" s="162">
        <v>0</v>
      </c>
      <c r="AC5" s="162">
        <f>7.8*3+4</f>
        <v>27.4</v>
      </c>
      <c r="AD5" s="162">
        <f t="shared" ref="AD5:AX5" si="3">7.8*3+4</f>
        <v>27.4</v>
      </c>
      <c r="AE5" s="162">
        <f t="shared" si="3"/>
        <v>27.4</v>
      </c>
      <c r="AF5" s="162">
        <f t="shared" si="3"/>
        <v>27.4</v>
      </c>
      <c r="AG5" s="162">
        <f t="shared" si="3"/>
        <v>27.4</v>
      </c>
      <c r="AH5" s="162">
        <f t="shared" si="3"/>
        <v>27.4</v>
      </c>
      <c r="AI5" s="162">
        <f t="shared" si="3"/>
        <v>27.4</v>
      </c>
      <c r="AJ5" s="162">
        <f t="shared" si="3"/>
        <v>27.4</v>
      </c>
      <c r="AK5" s="162">
        <f t="shared" si="3"/>
        <v>27.4</v>
      </c>
      <c r="AL5" s="162">
        <f t="shared" si="3"/>
        <v>27.4</v>
      </c>
      <c r="AM5" s="162">
        <f t="shared" si="3"/>
        <v>27.4</v>
      </c>
      <c r="AN5" s="162">
        <f t="shared" si="3"/>
        <v>27.4</v>
      </c>
      <c r="AO5" s="162">
        <f t="shared" si="3"/>
        <v>27.4</v>
      </c>
      <c r="AP5" s="162">
        <f t="shared" si="3"/>
        <v>27.4</v>
      </c>
      <c r="AQ5" s="162">
        <f t="shared" si="3"/>
        <v>27.4</v>
      </c>
      <c r="AR5" s="162">
        <f t="shared" si="3"/>
        <v>27.4</v>
      </c>
      <c r="AS5" s="162">
        <f t="shared" si="3"/>
        <v>27.4</v>
      </c>
      <c r="AT5" s="162">
        <f t="shared" si="3"/>
        <v>27.4</v>
      </c>
      <c r="AU5" s="169">
        <f t="shared" si="3"/>
        <v>27.4</v>
      </c>
      <c r="AV5" s="162">
        <f t="shared" si="3"/>
        <v>27.4</v>
      </c>
      <c r="AW5" s="162">
        <f t="shared" si="3"/>
        <v>27.4</v>
      </c>
      <c r="AX5" s="162">
        <f t="shared" si="3"/>
        <v>27.4</v>
      </c>
      <c r="AY5" s="162">
        <v>0</v>
      </c>
      <c r="AZ5" s="162">
        <v>0</v>
      </c>
      <c r="BA5" s="162">
        <v>0</v>
      </c>
      <c r="BB5" s="19">
        <f t="shared" si="1"/>
        <v>602.79999999999973</v>
      </c>
      <c r="BC5" s="7">
        <v>25.5</v>
      </c>
      <c r="BD5" s="8">
        <v>49</v>
      </c>
      <c r="BE5" s="9">
        <f t="shared" si="0"/>
        <v>15371.399999999992</v>
      </c>
      <c r="BG5" s="150" t="s">
        <v>85</v>
      </c>
      <c r="BH5" s="150">
        <v>85</v>
      </c>
      <c r="BI5" s="151">
        <v>3708</v>
      </c>
      <c r="BJ5" s="151">
        <v>5660</v>
      </c>
      <c r="BK5" s="216" t="s">
        <v>84</v>
      </c>
      <c r="BL5" s="217"/>
      <c r="BM5" s="218"/>
    </row>
    <row r="6" spans="1:73" ht="20.100000000000001" customHeight="1">
      <c r="A6" s="6"/>
      <c r="B6" s="161"/>
      <c r="C6" s="162"/>
      <c r="D6" s="162"/>
      <c r="E6" s="162"/>
      <c r="F6" s="162"/>
      <c r="G6" s="162"/>
      <c r="H6" s="162"/>
      <c r="I6" s="162"/>
      <c r="J6" s="162"/>
      <c r="K6" s="162"/>
      <c r="L6" s="162"/>
      <c r="M6" s="162"/>
      <c r="N6" s="162"/>
      <c r="O6" s="162"/>
      <c r="P6" s="162"/>
      <c r="Q6" s="162"/>
      <c r="R6" s="162"/>
      <c r="S6" s="162"/>
      <c r="T6" s="162"/>
      <c r="U6" s="162"/>
      <c r="V6" s="162"/>
      <c r="W6" s="162"/>
      <c r="X6" s="162">
        <v>0</v>
      </c>
      <c r="Y6" s="162">
        <v>0</v>
      </c>
      <c r="Z6" s="162">
        <v>0</v>
      </c>
      <c r="AA6" s="162">
        <v>0</v>
      </c>
      <c r="AB6" s="162">
        <v>0</v>
      </c>
      <c r="AC6" s="162">
        <v>0</v>
      </c>
      <c r="AD6" s="162">
        <v>0</v>
      </c>
      <c r="AE6" s="162">
        <v>0</v>
      </c>
      <c r="AF6" s="162">
        <v>0</v>
      </c>
      <c r="AG6" s="162">
        <v>0</v>
      </c>
      <c r="AH6" s="162">
        <v>0</v>
      </c>
      <c r="AI6" s="162">
        <v>0</v>
      </c>
      <c r="AJ6" s="162">
        <v>0</v>
      </c>
      <c r="AK6" s="162">
        <v>0</v>
      </c>
      <c r="AL6" s="162">
        <v>0</v>
      </c>
      <c r="AM6" s="162">
        <v>0</v>
      </c>
      <c r="AN6" s="162">
        <v>0</v>
      </c>
      <c r="AO6" s="162">
        <v>0</v>
      </c>
      <c r="AP6" s="162">
        <v>0</v>
      </c>
      <c r="AQ6" s="162">
        <v>0</v>
      </c>
      <c r="AR6" s="162">
        <v>0</v>
      </c>
      <c r="AS6" s="162">
        <v>0</v>
      </c>
      <c r="AT6" s="162">
        <v>0</v>
      </c>
      <c r="AU6" s="169">
        <v>0</v>
      </c>
      <c r="AV6" s="162">
        <v>0</v>
      </c>
      <c r="AW6" s="162">
        <v>0</v>
      </c>
      <c r="AX6" s="162">
        <v>0</v>
      </c>
      <c r="AY6" s="162">
        <v>0</v>
      </c>
      <c r="AZ6" s="162">
        <v>0</v>
      </c>
      <c r="BA6" s="162">
        <v>0</v>
      </c>
      <c r="BB6" s="19">
        <f t="shared" si="1"/>
        <v>0</v>
      </c>
      <c r="BC6" s="7"/>
      <c r="BD6" s="8">
        <v>49</v>
      </c>
      <c r="BE6" s="9">
        <f t="shared" si="0"/>
        <v>0</v>
      </c>
      <c r="BG6" s="149" t="s">
        <v>86</v>
      </c>
      <c r="BH6" s="149">
        <v>20</v>
      </c>
      <c r="BI6" s="99"/>
      <c r="BJ6" s="99">
        <f>BH6*65</f>
        <v>1300</v>
      </c>
      <c r="BK6" s="219" t="s">
        <v>87</v>
      </c>
      <c r="BL6" s="220"/>
      <c r="BM6" s="221"/>
    </row>
    <row r="7" spans="1:73" ht="20.100000000000001" customHeight="1">
      <c r="A7" s="6"/>
      <c r="B7" s="161"/>
      <c r="C7" s="162"/>
      <c r="D7" s="162"/>
      <c r="E7" s="162"/>
      <c r="F7" s="162"/>
      <c r="G7" s="162"/>
      <c r="H7" s="162"/>
      <c r="I7" s="162"/>
      <c r="J7" s="162"/>
      <c r="K7" s="162"/>
      <c r="L7" s="162"/>
      <c r="M7" s="162"/>
      <c r="N7" s="162"/>
      <c r="O7" s="162"/>
      <c r="P7" s="162"/>
      <c r="Q7" s="162"/>
      <c r="R7" s="162"/>
      <c r="S7" s="162"/>
      <c r="T7" s="162"/>
      <c r="U7" s="162"/>
      <c r="V7" s="162"/>
      <c r="W7" s="162"/>
      <c r="X7" s="162">
        <v>0</v>
      </c>
      <c r="Y7" s="162">
        <v>0</v>
      </c>
      <c r="Z7" s="162">
        <v>0</v>
      </c>
      <c r="AA7" s="162">
        <v>0</v>
      </c>
      <c r="AB7" s="162">
        <v>0</v>
      </c>
      <c r="AC7" s="162">
        <v>0</v>
      </c>
      <c r="AD7" s="162">
        <v>0</v>
      </c>
      <c r="AE7" s="162">
        <v>0</v>
      </c>
      <c r="AF7" s="162">
        <v>0</v>
      </c>
      <c r="AG7" s="162">
        <v>0</v>
      </c>
      <c r="AH7" s="162">
        <v>0</v>
      </c>
      <c r="AI7" s="162">
        <v>0</v>
      </c>
      <c r="AJ7" s="162">
        <v>0</v>
      </c>
      <c r="AK7" s="162">
        <v>0</v>
      </c>
      <c r="AL7" s="162">
        <v>0</v>
      </c>
      <c r="AM7" s="162">
        <v>0</v>
      </c>
      <c r="AN7" s="162">
        <v>0</v>
      </c>
      <c r="AO7" s="162">
        <v>0</v>
      </c>
      <c r="AP7" s="162">
        <v>0</v>
      </c>
      <c r="AQ7" s="162">
        <v>0</v>
      </c>
      <c r="AR7" s="162">
        <v>0</v>
      </c>
      <c r="AS7" s="162">
        <v>0</v>
      </c>
      <c r="AT7" s="162">
        <v>0</v>
      </c>
      <c r="AU7" s="169">
        <v>0</v>
      </c>
      <c r="AV7" s="162">
        <v>0</v>
      </c>
      <c r="AW7" s="162">
        <v>0</v>
      </c>
      <c r="AX7" s="162">
        <v>0</v>
      </c>
      <c r="AY7" s="162">
        <v>0</v>
      </c>
      <c r="AZ7" s="162">
        <v>0</v>
      </c>
      <c r="BA7" s="162">
        <v>0</v>
      </c>
      <c r="BB7" s="19">
        <f t="shared" si="1"/>
        <v>0</v>
      </c>
      <c r="BC7" s="7"/>
      <c r="BD7" s="8">
        <v>49</v>
      </c>
      <c r="BE7" s="9">
        <f t="shared" si="0"/>
        <v>0</v>
      </c>
      <c r="BG7" s="83"/>
      <c r="BH7" s="83"/>
      <c r="BI7" s="84"/>
      <c r="BJ7" s="84"/>
      <c r="BK7" s="207"/>
      <c r="BL7" s="208"/>
      <c r="BM7" s="209"/>
    </row>
    <row r="8" spans="1:73" ht="20.100000000000001" customHeight="1">
      <c r="A8" s="6"/>
      <c r="B8" s="161"/>
      <c r="C8" s="162"/>
      <c r="D8" s="162"/>
      <c r="E8" s="162"/>
      <c r="F8" s="162"/>
      <c r="G8" s="162"/>
      <c r="H8" s="162"/>
      <c r="I8" s="162"/>
      <c r="J8" s="162"/>
      <c r="K8" s="162"/>
      <c r="L8" s="162"/>
      <c r="M8" s="162"/>
      <c r="N8" s="162"/>
      <c r="O8" s="162"/>
      <c r="P8" s="162"/>
      <c r="Q8" s="162"/>
      <c r="R8" s="162"/>
      <c r="S8" s="162"/>
      <c r="T8" s="162"/>
      <c r="U8" s="162"/>
      <c r="V8" s="162"/>
      <c r="W8" s="162"/>
      <c r="X8" s="162">
        <v>0</v>
      </c>
      <c r="Y8" s="162">
        <v>0</v>
      </c>
      <c r="Z8" s="162">
        <v>0</v>
      </c>
      <c r="AA8" s="162">
        <v>0</v>
      </c>
      <c r="AB8" s="162">
        <v>0</v>
      </c>
      <c r="AC8" s="162">
        <v>0</v>
      </c>
      <c r="AD8" s="162">
        <v>0</v>
      </c>
      <c r="AE8" s="162">
        <v>0</v>
      </c>
      <c r="AF8" s="162">
        <v>0</v>
      </c>
      <c r="AG8" s="162">
        <v>0</v>
      </c>
      <c r="AH8" s="162">
        <v>0</v>
      </c>
      <c r="AI8" s="162">
        <v>0</v>
      </c>
      <c r="AJ8" s="162">
        <v>0</v>
      </c>
      <c r="AK8" s="162">
        <v>0</v>
      </c>
      <c r="AL8" s="162">
        <v>0</v>
      </c>
      <c r="AM8" s="162">
        <v>0</v>
      </c>
      <c r="AN8" s="162">
        <v>0</v>
      </c>
      <c r="AO8" s="162">
        <v>0</v>
      </c>
      <c r="AP8" s="162">
        <v>0</v>
      </c>
      <c r="AQ8" s="162">
        <v>0</v>
      </c>
      <c r="AR8" s="162">
        <v>0</v>
      </c>
      <c r="AS8" s="162">
        <v>0</v>
      </c>
      <c r="AT8" s="162">
        <v>0</v>
      </c>
      <c r="AU8" s="169">
        <v>0</v>
      </c>
      <c r="AV8" s="162">
        <v>0</v>
      </c>
      <c r="AW8" s="162">
        <v>0</v>
      </c>
      <c r="AX8" s="162">
        <v>0</v>
      </c>
      <c r="AY8" s="162">
        <v>0</v>
      </c>
      <c r="AZ8" s="162">
        <v>0</v>
      </c>
      <c r="BA8" s="162">
        <v>0</v>
      </c>
      <c r="BB8" s="19">
        <f t="shared" si="1"/>
        <v>0</v>
      </c>
      <c r="BC8" s="41"/>
      <c r="BD8" s="8">
        <v>49</v>
      </c>
      <c r="BE8" s="9">
        <f t="shared" si="0"/>
        <v>0</v>
      </c>
      <c r="BG8" s="83"/>
      <c r="BH8" s="83">
        <f>SUM(BH4)</f>
        <v>274</v>
      </c>
      <c r="BI8" s="84">
        <f>SUM(BI4)</f>
        <v>11659</v>
      </c>
      <c r="BJ8" s="84">
        <f>SUM(BJ4)</f>
        <v>17639</v>
      </c>
      <c r="BK8" s="207"/>
      <c r="BL8" s="208"/>
      <c r="BM8" s="209"/>
    </row>
    <row r="9" spans="1:73" ht="20.100000000000001" customHeight="1">
      <c r="A9" s="6"/>
      <c r="B9" s="161"/>
      <c r="C9" s="162"/>
      <c r="D9" s="162"/>
      <c r="E9" s="162"/>
      <c r="F9" s="162"/>
      <c r="G9" s="162"/>
      <c r="H9" s="162"/>
      <c r="I9" s="162"/>
      <c r="J9" s="162"/>
      <c r="K9" s="162"/>
      <c r="L9" s="162"/>
      <c r="M9" s="162"/>
      <c r="N9" s="162"/>
      <c r="O9" s="162"/>
      <c r="P9" s="162"/>
      <c r="Q9" s="162"/>
      <c r="R9" s="162"/>
      <c r="S9" s="162"/>
      <c r="T9" s="162"/>
      <c r="U9" s="162"/>
      <c r="V9" s="162"/>
      <c r="W9" s="162"/>
      <c r="X9" s="162"/>
      <c r="Y9" s="162"/>
      <c r="Z9" s="162"/>
      <c r="AA9" s="162"/>
      <c r="AB9" s="162"/>
      <c r="AC9" s="162"/>
      <c r="AD9" s="162"/>
      <c r="AE9" s="162"/>
      <c r="AF9" s="162"/>
      <c r="AG9" s="162"/>
      <c r="AH9" s="162"/>
      <c r="AI9" s="162"/>
      <c r="AJ9" s="162"/>
      <c r="AK9" s="162"/>
      <c r="AL9" s="162"/>
      <c r="AM9" s="162"/>
      <c r="AN9" s="162"/>
      <c r="AO9" s="162"/>
      <c r="AP9" s="162"/>
      <c r="AQ9" s="162"/>
      <c r="AR9" s="162"/>
      <c r="AS9" s="162"/>
      <c r="AT9" s="162"/>
      <c r="AU9" s="169"/>
      <c r="AV9" s="162"/>
      <c r="AW9" s="162"/>
      <c r="AX9" s="162"/>
      <c r="AY9" s="162"/>
      <c r="AZ9" s="162"/>
      <c r="BA9" s="162"/>
      <c r="BB9" s="19">
        <f t="shared" si="1"/>
        <v>0</v>
      </c>
      <c r="BC9" s="41"/>
      <c r="BD9" s="8"/>
      <c r="BE9" s="9">
        <f t="shared" si="0"/>
        <v>0</v>
      </c>
      <c r="BG9" s="153"/>
      <c r="BH9" s="153"/>
      <c r="BI9" s="154"/>
      <c r="BJ9" s="154"/>
      <c r="BK9" s="155"/>
      <c r="BL9" s="155"/>
      <c r="BM9" s="155"/>
    </row>
    <row r="10" spans="1:73" ht="20.100000000000001" customHeight="1">
      <c r="A10" s="6"/>
      <c r="B10" s="161"/>
      <c r="C10" s="162"/>
      <c r="D10" s="162"/>
      <c r="E10" s="162"/>
      <c r="F10" s="162"/>
      <c r="G10" s="162"/>
      <c r="H10" s="162"/>
      <c r="I10" s="162"/>
      <c r="J10" s="162"/>
      <c r="K10" s="162"/>
      <c r="L10" s="162"/>
      <c r="M10" s="162"/>
      <c r="N10" s="162"/>
      <c r="O10" s="162"/>
      <c r="P10" s="162"/>
      <c r="Q10" s="162"/>
      <c r="R10" s="162"/>
      <c r="S10" s="162"/>
      <c r="T10" s="162"/>
      <c r="U10" s="162"/>
      <c r="V10" s="162"/>
      <c r="W10" s="162"/>
      <c r="X10" s="162"/>
      <c r="Y10" s="162"/>
      <c r="Z10" s="162"/>
      <c r="AA10" s="162"/>
      <c r="AB10" s="162"/>
      <c r="AC10" s="162"/>
      <c r="AD10" s="162"/>
      <c r="AE10" s="162"/>
      <c r="AF10" s="162"/>
      <c r="AG10" s="162"/>
      <c r="AH10" s="162"/>
      <c r="AI10" s="162"/>
      <c r="AJ10" s="162"/>
      <c r="AK10" s="162"/>
      <c r="AL10" s="162"/>
      <c r="AM10" s="162"/>
      <c r="AN10" s="162"/>
      <c r="AO10" s="162"/>
      <c r="AP10" s="162"/>
      <c r="AQ10" s="162"/>
      <c r="AR10" s="162"/>
      <c r="AS10" s="162"/>
      <c r="AT10" s="162"/>
      <c r="AU10" s="169"/>
      <c r="AV10" s="162"/>
      <c r="AW10" s="162"/>
      <c r="AX10" s="162"/>
      <c r="AY10" s="162"/>
      <c r="AZ10" s="162"/>
      <c r="BA10" s="162"/>
      <c r="BB10" s="19">
        <f t="shared" si="1"/>
        <v>0</v>
      </c>
      <c r="BC10" s="41"/>
      <c r="BD10" s="8"/>
      <c r="BE10" s="9">
        <f t="shared" si="0"/>
        <v>0</v>
      </c>
      <c r="BG10" s="153"/>
      <c r="BH10" s="153"/>
      <c r="BI10" s="154"/>
      <c r="BJ10" s="154"/>
      <c r="BK10" s="155"/>
      <c r="BL10" s="155"/>
      <c r="BM10" s="155"/>
    </row>
    <row r="11" spans="1:73" ht="20.100000000000001" customHeight="1">
      <c r="A11" s="6"/>
      <c r="B11" s="161"/>
      <c r="C11" s="162"/>
      <c r="D11" s="162"/>
      <c r="E11" s="162"/>
      <c r="F11" s="162"/>
      <c r="G11" s="162"/>
      <c r="H11" s="162"/>
      <c r="I11" s="162"/>
      <c r="J11" s="162"/>
      <c r="K11" s="162"/>
      <c r="L11" s="162"/>
      <c r="M11" s="162"/>
      <c r="N11" s="162"/>
      <c r="O11" s="162"/>
      <c r="P11" s="162"/>
      <c r="Q11" s="162"/>
      <c r="R11" s="162"/>
      <c r="S11" s="162"/>
      <c r="T11" s="162"/>
      <c r="U11" s="162"/>
      <c r="V11" s="162"/>
      <c r="W11" s="162"/>
      <c r="X11" s="162"/>
      <c r="Y11" s="162"/>
      <c r="Z11" s="162"/>
      <c r="AA11" s="162"/>
      <c r="AB11" s="162"/>
      <c r="AC11" s="162"/>
      <c r="AD11" s="162"/>
      <c r="AE11" s="162"/>
      <c r="AF11" s="162"/>
      <c r="AG11" s="162"/>
      <c r="AH11" s="162"/>
      <c r="AI11" s="162"/>
      <c r="AJ11" s="162"/>
      <c r="AK11" s="162"/>
      <c r="AL11" s="162"/>
      <c r="AM11" s="162"/>
      <c r="AN11" s="162"/>
      <c r="AO11" s="162"/>
      <c r="AP11" s="162"/>
      <c r="AQ11" s="162"/>
      <c r="AR11" s="162"/>
      <c r="AS11" s="162"/>
      <c r="AT11" s="162"/>
      <c r="AU11" s="169"/>
      <c r="AV11" s="162"/>
      <c r="AW11" s="162"/>
      <c r="AX11" s="162"/>
      <c r="AY11" s="162"/>
      <c r="AZ11" s="162"/>
      <c r="BA11" s="162"/>
      <c r="BB11" s="19">
        <f t="shared" si="1"/>
        <v>0</v>
      </c>
      <c r="BC11" s="41"/>
      <c r="BD11" s="8"/>
      <c r="BE11" s="9">
        <f t="shared" si="0"/>
        <v>0</v>
      </c>
      <c r="BG11" s="153"/>
      <c r="BH11" s="153"/>
      <c r="BI11" s="154"/>
      <c r="BJ11" s="154"/>
      <c r="BK11" s="155"/>
      <c r="BL11" s="155"/>
      <c r="BM11" s="155"/>
    </row>
    <row r="12" spans="1:73" ht="20.100000000000001" customHeight="1">
      <c r="A12" s="6"/>
      <c r="B12" s="161"/>
      <c r="C12" s="162"/>
      <c r="D12" s="162"/>
      <c r="E12" s="162"/>
      <c r="F12" s="162"/>
      <c r="G12" s="162"/>
      <c r="H12" s="162"/>
      <c r="I12" s="162"/>
      <c r="J12" s="162"/>
      <c r="K12" s="162"/>
      <c r="L12" s="162"/>
      <c r="M12" s="162"/>
      <c r="N12" s="162"/>
      <c r="O12" s="162"/>
      <c r="P12" s="162"/>
      <c r="Q12" s="162"/>
      <c r="R12" s="162"/>
      <c r="S12" s="162"/>
      <c r="T12" s="162"/>
      <c r="U12" s="162"/>
      <c r="V12" s="162"/>
      <c r="W12" s="162"/>
      <c r="X12" s="162"/>
      <c r="Y12" s="162"/>
      <c r="Z12" s="162"/>
      <c r="AA12" s="162"/>
      <c r="AB12" s="162"/>
      <c r="AC12" s="162"/>
      <c r="AD12" s="162"/>
      <c r="AE12" s="162"/>
      <c r="AF12" s="162"/>
      <c r="AG12" s="162"/>
      <c r="AH12" s="162"/>
      <c r="AI12" s="162"/>
      <c r="AJ12" s="162"/>
      <c r="AK12" s="162"/>
      <c r="AL12" s="162"/>
      <c r="AM12" s="162"/>
      <c r="AN12" s="162"/>
      <c r="AO12" s="162"/>
      <c r="AP12" s="162"/>
      <c r="AQ12" s="162"/>
      <c r="AR12" s="162"/>
      <c r="AS12" s="162"/>
      <c r="AT12" s="162"/>
      <c r="AU12" s="169"/>
      <c r="AV12" s="162"/>
      <c r="AW12" s="162"/>
      <c r="AX12" s="162"/>
      <c r="AY12" s="162"/>
      <c r="AZ12" s="162"/>
      <c r="BA12" s="162"/>
      <c r="BB12" s="19">
        <f t="shared" si="1"/>
        <v>0</v>
      </c>
      <c r="BC12" s="41"/>
      <c r="BD12" s="8"/>
      <c r="BE12" s="9">
        <f t="shared" si="0"/>
        <v>0</v>
      </c>
      <c r="BG12" s="153"/>
      <c r="BH12" s="153"/>
      <c r="BI12" s="154"/>
      <c r="BJ12" s="154"/>
      <c r="BK12" s="155"/>
      <c r="BL12" s="155"/>
      <c r="BM12" s="155"/>
    </row>
    <row r="13" spans="1:73" ht="20.100000000000001" customHeight="1">
      <c r="A13" s="6"/>
      <c r="B13" s="161"/>
      <c r="C13" s="162"/>
      <c r="D13" s="162"/>
      <c r="E13" s="162"/>
      <c r="F13" s="162"/>
      <c r="G13" s="162"/>
      <c r="H13" s="162"/>
      <c r="I13" s="162"/>
      <c r="J13" s="162"/>
      <c r="K13" s="162"/>
      <c r="L13" s="162"/>
      <c r="M13" s="162"/>
      <c r="N13" s="162"/>
      <c r="O13" s="162"/>
      <c r="P13" s="162"/>
      <c r="Q13" s="162"/>
      <c r="R13" s="162"/>
      <c r="S13" s="162"/>
      <c r="T13" s="162"/>
      <c r="U13" s="162"/>
      <c r="V13" s="162"/>
      <c r="W13" s="162"/>
      <c r="X13" s="162"/>
      <c r="Y13" s="162"/>
      <c r="Z13" s="162"/>
      <c r="AA13" s="162"/>
      <c r="AB13" s="162"/>
      <c r="AC13" s="162"/>
      <c r="AD13" s="162"/>
      <c r="AE13" s="162"/>
      <c r="AF13" s="162"/>
      <c r="AG13" s="162"/>
      <c r="AH13" s="162"/>
      <c r="AI13" s="162"/>
      <c r="AJ13" s="162"/>
      <c r="AK13" s="162"/>
      <c r="AL13" s="162"/>
      <c r="AM13" s="162"/>
      <c r="AN13" s="162"/>
      <c r="AO13" s="162"/>
      <c r="AP13" s="162"/>
      <c r="AQ13" s="162"/>
      <c r="AR13" s="162"/>
      <c r="AS13" s="162"/>
      <c r="AT13" s="162"/>
      <c r="AU13" s="169"/>
      <c r="AV13" s="162"/>
      <c r="AW13" s="162"/>
      <c r="AX13" s="162"/>
      <c r="AY13" s="162"/>
      <c r="AZ13" s="162"/>
      <c r="BA13" s="162"/>
      <c r="BB13" s="19">
        <f t="shared" si="1"/>
        <v>0</v>
      </c>
      <c r="BC13" s="41"/>
      <c r="BD13" s="8"/>
      <c r="BE13" s="9">
        <f t="shared" si="0"/>
        <v>0</v>
      </c>
      <c r="BG13" s="153"/>
      <c r="BH13" s="153"/>
      <c r="BI13" s="154"/>
      <c r="BJ13" s="154"/>
      <c r="BK13" s="155"/>
      <c r="BL13" s="155"/>
      <c r="BM13" s="155"/>
    </row>
    <row r="14" spans="1:73" ht="20.100000000000001" customHeight="1">
      <c r="A14" s="6"/>
      <c r="B14" s="161"/>
      <c r="C14" s="162"/>
      <c r="D14" s="162"/>
      <c r="E14" s="162"/>
      <c r="F14" s="162"/>
      <c r="G14" s="162"/>
      <c r="H14" s="162"/>
      <c r="I14" s="162"/>
      <c r="J14" s="162"/>
      <c r="K14" s="162"/>
      <c r="L14" s="162"/>
      <c r="M14" s="162"/>
      <c r="N14" s="162"/>
      <c r="O14" s="162"/>
      <c r="P14" s="162"/>
      <c r="Q14" s="162"/>
      <c r="R14" s="162"/>
      <c r="S14" s="162"/>
      <c r="T14" s="162"/>
      <c r="U14" s="162"/>
      <c r="V14" s="162"/>
      <c r="W14" s="162"/>
      <c r="X14" s="162"/>
      <c r="Y14" s="162"/>
      <c r="Z14" s="162"/>
      <c r="AA14" s="162"/>
      <c r="AB14" s="162"/>
      <c r="AC14" s="162"/>
      <c r="AD14" s="162"/>
      <c r="AE14" s="162"/>
      <c r="AF14" s="162"/>
      <c r="AG14" s="162"/>
      <c r="AH14" s="162"/>
      <c r="AI14" s="162"/>
      <c r="AJ14" s="162"/>
      <c r="AK14" s="162"/>
      <c r="AL14" s="162"/>
      <c r="AM14" s="162"/>
      <c r="AN14" s="162"/>
      <c r="AO14" s="162"/>
      <c r="AP14" s="162"/>
      <c r="AQ14" s="162"/>
      <c r="AR14" s="162"/>
      <c r="AS14" s="162"/>
      <c r="AT14" s="162"/>
      <c r="AU14" s="169"/>
      <c r="AV14" s="162"/>
      <c r="AW14" s="162"/>
      <c r="AX14" s="162"/>
      <c r="AY14" s="162"/>
      <c r="AZ14" s="162"/>
      <c r="BA14" s="162"/>
      <c r="BB14" s="19">
        <f t="shared" ref="BB14" si="4">SUM(AB14:BA14)</f>
        <v>0</v>
      </c>
      <c r="BC14" s="7"/>
      <c r="BD14" s="8"/>
      <c r="BE14" s="9">
        <f t="shared" si="0"/>
        <v>0</v>
      </c>
      <c r="BG14" s="87"/>
      <c r="BH14" s="87"/>
      <c r="BI14" s="87"/>
      <c r="BJ14" s="87"/>
      <c r="BK14" s="87"/>
      <c r="BL14" s="87"/>
      <c r="BM14" s="87"/>
    </row>
    <row r="15" spans="1:73" ht="20.100000000000001" customHeight="1" thickBot="1">
      <c r="A15" s="10" t="s">
        <v>10</v>
      </c>
      <c r="B15" s="175"/>
      <c r="C15" s="176"/>
      <c r="D15" s="176"/>
      <c r="E15" s="176"/>
      <c r="F15" s="176"/>
      <c r="G15" s="176"/>
      <c r="H15" s="176"/>
      <c r="I15" s="176"/>
      <c r="J15" s="176"/>
      <c r="K15" s="176"/>
      <c r="L15" s="176"/>
      <c r="M15" s="176"/>
      <c r="N15" s="176"/>
      <c r="O15" s="176"/>
      <c r="P15" s="176"/>
      <c r="Q15" s="176"/>
      <c r="R15" s="176"/>
      <c r="S15" s="176"/>
      <c r="T15" s="176"/>
      <c r="U15" s="176"/>
      <c r="V15" s="176"/>
      <c r="W15" s="176"/>
      <c r="X15" s="176">
        <f t="shared" ref="X15:BB15" si="5">SUM(X3:X14)</f>
        <v>0</v>
      </c>
      <c r="Y15" s="176">
        <f t="shared" si="5"/>
        <v>0</v>
      </c>
      <c r="Z15" s="176">
        <f t="shared" si="5"/>
        <v>0</v>
      </c>
      <c r="AA15" s="176">
        <f t="shared" si="5"/>
        <v>0</v>
      </c>
      <c r="AB15" s="176">
        <f t="shared" si="5"/>
        <v>23.4</v>
      </c>
      <c r="AC15" s="176">
        <f t="shared" si="5"/>
        <v>51.4</v>
      </c>
      <c r="AD15" s="176">
        <f t="shared" ref="AD15:AS15" si="6">SUM(AD3:AD14)</f>
        <v>51.4</v>
      </c>
      <c r="AE15" s="176">
        <f t="shared" si="6"/>
        <v>51.4</v>
      </c>
      <c r="AF15" s="176">
        <f t="shared" si="6"/>
        <v>51.4</v>
      </c>
      <c r="AG15" s="176">
        <f t="shared" si="6"/>
        <v>51.4</v>
      </c>
      <c r="AH15" s="176">
        <f t="shared" si="6"/>
        <v>51.4</v>
      </c>
      <c r="AI15" s="176">
        <f t="shared" si="6"/>
        <v>51.4</v>
      </c>
      <c r="AJ15" s="176">
        <f t="shared" si="6"/>
        <v>51.4</v>
      </c>
      <c r="AK15" s="176">
        <f t="shared" si="6"/>
        <v>51.4</v>
      </c>
      <c r="AL15" s="176">
        <f t="shared" si="6"/>
        <v>51.4</v>
      </c>
      <c r="AM15" s="176">
        <f t="shared" si="6"/>
        <v>51.4</v>
      </c>
      <c r="AN15" s="176">
        <f t="shared" si="6"/>
        <v>51.4</v>
      </c>
      <c r="AO15" s="176">
        <f t="shared" si="6"/>
        <v>51.4</v>
      </c>
      <c r="AP15" s="176">
        <f t="shared" si="6"/>
        <v>51.4</v>
      </c>
      <c r="AQ15" s="176">
        <f t="shared" si="6"/>
        <v>51.4</v>
      </c>
      <c r="AR15" s="176">
        <f t="shared" si="6"/>
        <v>51.4</v>
      </c>
      <c r="AS15" s="176">
        <f t="shared" si="6"/>
        <v>51.4</v>
      </c>
      <c r="AT15" s="176">
        <f t="shared" si="5"/>
        <v>51.4</v>
      </c>
      <c r="AU15" s="170">
        <f t="shared" si="5"/>
        <v>51.4</v>
      </c>
      <c r="AV15" s="176">
        <f t="shared" si="5"/>
        <v>51.4</v>
      </c>
      <c r="AW15" s="176">
        <f t="shared" si="5"/>
        <v>51.4</v>
      </c>
      <c r="AX15" s="176">
        <f t="shared" si="5"/>
        <v>51.4</v>
      </c>
      <c r="AY15" s="176">
        <f t="shared" si="5"/>
        <v>0</v>
      </c>
      <c r="AZ15" s="176">
        <f t="shared" si="5"/>
        <v>0</v>
      </c>
      <c r="BA15" s="176">
        <f t="shared" si="5"/>
        <v>0</v>
      </c>
      <c r="BB15" s="20">
        <f t="shared" si="5"/>
        <v>1154.1999999999998</v>
      </c>
      <c r="BC15" s="21"/>
      <c r="BD15" s="22"/>
      <c r="BE15" s="91">
        <f>SUM(BE3:BE14)</f>
        <v>32741.399999999994</v>
      </c>
      <c r="BF15" s="73"/>
      <c r="BG15" s="87"/>
      <c r="BH15" s="87"/>
      <c r="BI15" s="87"/>
      <c r="BJ15" s="87"/>
      <c r="BK15" s="152"/>
      <c r="BL15" s="87"/>
      <c r="BM15" s="87"/>
    </row>
    <row r="16" spans="1:73" ht="20.100000000000001" customHeight="1">
      <c r="A16" s="11" t="s">
        <v>74</v>
      </c>
      <c r="B16" s="163"/>
      <c r="C16" s="163"/>
      <c r="D16" s="163"/>
      <c r="E16" s="163"/>
      <c r="F16" s="163"/>
      <c r="G16" s="163"/>
      <c r="H16" s="163"/>
      <c r="I16" s="163"/>
      <c r="J16" s="163"/>
      <c r="K16" s="163"/>
      <c r="L16" s="163"/>
      <c r="M16" s="163"/>
      <c r="N16" s="163"/>
      <c r="O16" s="163"/>
      <c r="P16" s="163"/>
      <c r="Q16" s="163"/>
      <c r="R16" s="163"/>
      <c r="S16" s="163"/>
      <c r="T16" s="163"/>
      <c r="U16" s="163"/>
      <c r="V16" s="163"/>
      <c r="W16" s="163"/>
      <c r="X16" s="163">
        <f t="shared" ref="X16:BA16" si="7">$BH25*X18</f>
        <v>0</v>
      </c>
      <c r="Y16" s="163">
        <f t="shared" si="7"/>
        <v>0</v>
      </c>
      <c r="Z16" s="163">
        <f t="shared" si="7"/>
        <v>0</v>
      </c>
      <c r="AA16" s="163">
        <f t="shared" si="7"/>
        <v>0</v>
      </c>
      <c r="AB16" s="163">
        <f t="shared" si="7"/>
        <v>1506.3963503649634</v>
      </c>
      <c r="AC16" s="163">
        <f t="shared" si="7"/>
        <v>3308.9218978102185</v>
      </c>
      <c r="AD16" s="163">
        <f t="shared" ref="AD16:AR16" si="8">$BH25*AD18</f>
        <v>3308.9218978102185</v>
      </c>
      <c r="AE16" s="163">
        <f t="shared" si="8"/>
        <v>3308.9218978102185</v>
      </c>
      <c r="AF16" s="163">
        <f t="shared" si="8"/>
        <v>3308.9218978102185</v>
      </c>
      <c r="AG16" s="163">
        <f t="shared" si="8"/>
        <v>3308.9218978102185</v>
      </c>
      <c r="AH16" s="163">
        <f t="shared" si="8"/>
        <v>3308.9218978102185</v>
      </c>
      <c r="AI16" s="163">
        <f t="shared" si="8"/>
        <v>3308.9218978102185</v>
      </c>
      <c r="AJ16" s="163">
        <f t="shared" si="8"/>
        <v>3308.9218978102185</v>
      </c>
      <c r="AK16" s="163">
        <f t="shared" si="8"/>
        <v>3308.9218978102185</v>
      </c>
      <c r="AL16" s="163">
        <f t="shared" si="8"/>
        <v>3308.9218978102185</v>
      </c>
      <c r="AM16" s="163">
        <f t="shared" si="8"/>
        <v>3308.9218978102185</v>
      </c>
      <c r="AN16" s="163">
        <f t="shared" si="8"/>
        <v>3308.9218978102185</v>
      </c>
      <c r="AO16" s="163">
        <f t="shared" si="8"/>
        <v>3308.9218978102185</v>
      </c>
      <c r="AP16" s="163">
        <f t="shared" si="8"/>
        <v>3308.9218978102185</v>
      </c>
      <c r="AQ16" s="163">
        <f t="shared" si="8"/>
        <v>3308.9218978102185</v>
      </c>
      <c r="AR16" s="163">
        <f t="shared" si="8"/>
        <v>3308.9218978102185</v>
      </c>
      <c r="AS16" s="163"/>
      <c r="AT16" s="163">
        <f t="shared" si="7"/>
        <v>3308.9218978102185</v>
      </c>
      <c r="AU16" s="171">
        <f t="shared" si="7"/>
        <v>3308.9218978102185</v>
      </c>
      <c r="AV16" s="163">
        <f t="shared" si="7"/>
        <v>3308.9218978102185</v>
      </c>
      <c r="AW16" s="163">
        <f t="shared" si="7"/>
        <v>3308.9218978102185</v>
      </c>
      <c r="AX16" s="163">
        <f t="shared" si="7"/>
        <v>3308.9218978102185</v>
      </c>
      <c r="AY16" s="163">
        <f t="shared" si="7"/>
        <v>0</v>
      </c>
      <c r="AZ16" s="163">
        <f t="shared" si="7"/>
        <v>0</v>
      </c>
      <c r="BA16" s="163">
        <f t="shared" si="7"/>
        <v>0</v>
      </c>
      <c r="BB16" s="12"/>
      <c r="BC16" s="12"/>
      <c r="BD16" s="12"/>
      <c r="BE16" s="12"/>
      <c r="BF16" s="73"/>
      <c r="BG16" s="92" t="s">
        <v>11</v>
      </c>
      <c r="BH16" s="225">
        <v>0.64817518248175177</v>
      </c>
      <c r="BI16" s="226"/>
      <c r="BJ16" s="87"/>
      <c r="BK16" s="152"/>
      <c r="BL16" s="87"/>
      <c r="BM16" s="87"/>
    </row>
    <row r="17" spans="1:65" ht="20.100000000000001" customHeight="1">
      <c r="A17" s="11" t="s">
        <v>75</v>
      </c>
      <c r="B17" s="163"/>
      <c r="C17" s="163"/>
      <c r="D17" s="163"/>
      <c r="E17" s="163"/>
      <c r="F17" s="163"/>
      <c r="G17" s="163"/>
      <c r="H17" s="163"/>
      <c r="I17" s="163"/>
      <c r="J17" s="163"/>
      <c r="K17" s="163"/>
      <c r="L17" s="163"/>
      <c r="M17" s="163"/>
      <c r="N17" s="163"/>
      <c r="O17" s="163"/>
      <c r="P17" s="163"/>
      <c r="Q17" s="163"/>
      <c r="R17" s="163"/>
      <c r="S17" s="163"/>
      <c r="T17" s="163"/>
      <c r="U17" s="163"/>
      <c r="V17" s="163"/>
      <c r="W17" s="163"/>
      <c r="X17" s="163">
        <f>B17+X16</f>
        <v>0</v>
      </c>
      <c r="Y17" s="163">
        <f t="shared" ref="Y17:Z17" si="9">X17+Y16</f>
        <v>0</v>
      </c>
      <c r="Z17" s="163">
        <f t="shared" si="9"/>
        <v>0</v>
      </c>
      <c r="AA17" s="163">
        <f>Z17+AA16</f>
        <v>0</v>
      </c>
      <c r="AB17" s="163">
        <f>AA17+AB16</f>
        <v>1506.3963503649634</v>
      </c>
      <c r="AC17" s="163">
        <f t="shared" ref="AC17:BA17" si="10">AB17+AC16</f>
        <v>4815.3182481751819</v>
      </c>
      <c r="AD17" s="163">
        <f t="shared" ref="AD17" si="11">AC17+AD16</f>
        <v>8124.2401459854009</v>
      </c>
      <c r="AE17" s="163">
        <f t="shared" ref="AE17" si="12">AD17+AE16</f>
        <v>11433.162043795619</v>
      </c>
      <c r="AF17" s="163">
        <f t="shared" ref="AF17" si="13">AE17+AF16</f>
        <v>14742.083941605837</v>
      </c>
      <c r="AG17" s="163">
        <f t="shared" ref="AG17" si="14">AF17+AG16</f>
        <v>18051.005839416055</v>
      </c>
      <c r="AH17" s="163">
        <f t="shared" ref="AH17" si="15">AG17+AH16</f>
        <v>21359.927737226273</v>
      </c>
      <c r="AI17" s="163">
        <f t="shared" ref="AI17" si="16">AH17+AI16</f>
        <v>24668.849635036491</v>
      </c>
      <c r="AJ17" s="163">
        <f t="shared" ref="AJ17" si="17">AI17+AJ16</f>
        <v>27977.771532846709</v>
      </c>
      <c r="AK17" s="163">
        <f t="shared" ref="AK17" si="18">AJ17+AK16</f>
        <v>31286.693430656927</v>
      </c>
      <c r="AL17" s="163">
        <f t="shared" ref="AL17" si="19">AK17+AL16</f>
        <v>34595.615328467145</v>
      </c>
      <c r="AM17" s="163">
        <f t="shared" ref="AM17" si="20">AL17+AM16</f>
        <v>37904.537226277367</v>
      </c>
      <c r="AN17" s="163">
        <f t="shared" ref="AN17" si="21">AM17+AN16</f>
        <v>41213.459124087589</v>
      </c>
      <c r="AO17" s="163">
        <f t="shared" ref="AO17" si="22">AN17+AO16</f>
        <v>44522.381021897811</v>
      </c>
      <c r="AP17" s="163">
        <f t="shared" ref="AP17" si="23">AO17+AP16</f>
        <v>47831.302919708032</v>
      </c>
      <c r="AQ17" s="163">
        <f t="shared" ref="AQ17" si="24">AP17+AQ16</f>
        <v>51140.224817518254</v>
      </c>
      <c r="AR17" s="163">
        <f t="shared" ref="AR17" si="25">AQ17+AR16</f>
        <v>54449.146715328476</v>
      </c>
      <c r="AS17" s="163"/>
      <c r="AT17" s="163">
        <f>AC17+AT16</f>
        <v>8124.2401459854009</v>
      </c>
      <c r="AU17" s="171">
        <f t="shared" si="10"/>
        <v>11433.162043795619</v>
      </c>
      <c r="AV17" s="163">
        <f t="shared" si="10"/>
        <v>14742.083941605837</v>
      </c>
      <c r="AW17" s="163">
        <f t="shared" si="10"/>
        <v>18051.005839416055</v>
      </c>
      <c r="AX17" s="163">
        <f t="shared" si="10"/>
        <v>21359.927737226273</v>
      </c>
      <c r="AY17" s="163">
        <f t="shared" si="10"/>
        <v>21359.927737226273</v>
      </c>
      <c r="AZ17" s="163">
        <f t="shared" si="10"/>
        <v>21359.927737226273</v>
      </c>
      <c r="BA17" s="163">
        <f t="shared" si="10"/>
        <v>21359.927737226273</v>
      </c>
      <c r="BB17" s="12"/>
      <c r="BC17" s="12"/>
      <c r="BD17" s="12"/>
      <c r="BE17" s="12"/>
      <c r="BF17" s="73"/>
      <c r="BG17" s="93" t="s">
        <v>41</v>
      </c>
      <c r="BH17" s="227">
        <v>0.35</v>
      </c>
      <c r="BI17" s="228"/>
      <c r="BJ17" s="87"/>
      <c r="BK17" s="152"/>
      <c r="BL17" s="87"/>
      <c r="BM17" s="87"/>
    </row>
    <row r="18" spans="1:65" ht="20.100000000000001" customHeight="1">
      <c r="A18" s="11" t="s">
        <v>88</v>
      </c>
      <c r="B18" s="164"/>
      <c r="C18" s="164"/>
      <c r="D18" s="164"/>
      <c r="E18" s="164"/>
      <c r="F18" s="164"/>
      <c r="G18" s="164"/>
      <c r="H18" s="164"/>
      <c r="I18" s="164"/>
      <c r="J18" s="164"/>
      <c r="K18" s="164"/>
      <c r="L18" s="164"/>
      <c r="M18" s="164"/>
      <c r="N18" s="164"/>
      <c r="O18" s="164"/>
      <c r="P18" s="164"/>
      <c r="Q18" s="164"/>
      <c r="R18" s="164"/>
      <c r="S18" s="164"/>
      <c r="T18" s="164"/>
      <c r="U18" s="164"/>
      <c r="V18" s="164"/>
      <c r="W18" s="164"/>
      <c r="X18" s="164">
        <f t="shared" ref="X18:BA18" si="26">X15/$BH22</f>
        <v>0</v>
      </c>
      <c r="Y18" s="164">
        <f t="shared" si="26"/>
        <v>0</v>
      </c>
      <c r="Z18" s="164">
        <f t="shared" si="26"/>
        <v>0</v>
      </c>
      <c r="AA18" s="164">
        <f t="shared" si="26"/>
        <v>0</v>
      </c>
      <c r="AB18" s="164">
        <f t="shared" si="26"/>
        <v>8.5401459854014594E-2</v>
      </c>
      <c r="AC18" s="164">
        <f t="shared" si="26"/>
        <v>0.18759124087591239</v>
      </c>
      <c r="AD18" s="164">
        <f t="shared" ref="AD18:AR18" si="27">AD15/$BH22</f>
        <v>0.18759124087591239</v>
      </c>
      <c r="AE18" s="164">
        <f t="shared" si="27"/>
        <v>0.18759124087591239</v>
      </c>
      <c r="AF18" s="164">
        <f t="shared" si="27"/>
        <v>0.18759124087591239</v>
      </c>
      <c r="AG18" s="164">
        <f t="shared" si="27"/>
        <v>0.18759124087591239</v>
      </c>
      <c r="AH18" s="164">
        <f t="shared" si="27"/>
        <v>0.18759124087591239</v>
      </c>
      <c r="AI18" s="164">
        <f t="shared" si="27"/>
        <v>0.18759124087591239</v>
      </c>
      <c r="AJ18" s="164">
        <f t="shared" si="27"/>
        <v>0.18759124087591239</v>
      </c>
      <c r="AK18" s="164">
        <f t="shared" si="27"/>
        <v>0.18759124087591239</v>
      </c>
      <c r="AL18" s="164">
        <f t="shared" si="27"/>
        <v>0.18759124087591239</v>
      </c>
      <c r="AM18" s="164">
        <f t="shared" si="27"/>
        <v>0.18759124087591239</v>
      </c>
      <c r="AN18" s="164">
        <f t="shared" si="27"/>
        <v>0.18759124087591239</v>
      </c>
      <c r="AO18" s="164">
        <f t="shared" si="27"/>
        <v>0.18759124087591239</v>
      </c>
      <c r="AP18" s="164">
        <f t="shared" si="27"/>
        <v>0.18759124087591239</v>
      </c>
      <c r="AQ18" s="164">
        <f t="shared" si="27"/>
        <v>0.18759124087591239</v>
      </c>
      <c r="AR18" s="164">
        <f t="shared" si="27"/>
        <v>0.18759124087591239</v>
      </c>
      <c r="AS18" s="164"/>
      <c r="AT18" s="164">
        <f t="shared" si="26"/>
        <v>0.18759124087591239</v>
      </c>
      <c r="AU18" s="172">
        <f t="shared" si="26"/>
        <v>0.18759124087591239</v>
      </c>
      <c r="AV18" s="164">
        <f t="shared" si="26"/>
        <v>0.18759124087591239</v>
      </c>
      <c r="AW18" s="164">
        <f t="shared" si="26"/>
        <v>0.18759124087591239</v>
      </c>
      <c r="AX18" s="164">
        <f t="shared" si="26"/>
        <v>0.18759124087591239</v>
      </c>
      <c r="AY18" s="164">
        <f t="shared" si="26"/>
        <v>0</v>
      </c>
      <c r="AZ18" s="164">
        <f t="shared" si="26"/>
        <v>0</v>
      </c>
      <c r="BA18" s="164">
        <f t="shared" si="26"/>
        <v>0</v>
      </c>
      <c r="BB18" s="12"/>
      <c r="BC18" s="12"/>
      <c r="BD18" s="12"/>
      <c r="BE18" s="12"/>
      <c r="BF18" s="73"/>
      <c r="BG18" s="93" t="s">
        <v>13</v>
      </c>
      <c r="BH18" s="229">
        <v>11433.162043795619</v>
      </c>
      <c r="BI18" s="230"/>
      <c r="BJ18" s="100"/>
      <c r="BK18" s="87"/>
      <c r="BL18" s="87"/>
      <c r="BM18" s="87"/>
    </row>
    <row r="19" spans="1:65" ht="20.100000000000001" customHeight="1" thickBot="1">
      <c r="A19" s="11" t="s">
        <v>76</v>
      </c>
      <c r="B19" s="164"/>
      <c r="C19" s="164"/>
      <c r="D19" s="164"/>
      <c r="E19" s="164"/>
      <c r="F19" s="164"/>
      <c r="G19" s="164"/>
      <c r="H19" s="164"/>
      <c r="I19" s="164"/>
      <c r="J19" s="164"/>
      <c r="K19" s="164"/>
      <c r="L19" s="164"/>
      <c r="M19" s="164"/>
      <c r="N19" s="164"/>
      <c r="O19" s="164"/>
      <c r="P19" s="164"/>
      <c r="Q19" s="164"/>
      <c r="R19" s="164"/>
      <c r="S19" s="164"/>
      <c r="T19" s="164"/>
      <c r="U19" s="164"/>
      <c r="V19" s="164"/>
      <c r="W19" s="164"/>
      <c r="X19" s="164">
        <f>X18+B19</f>
        <v>0</v>
      </c>
      <c r="Y19" s="164">
        <f t="shared" ref="Y19:Z19" si="28">Y18+X19</f>
        <v>0</v>
      </c>
      <c r="Z19" s="164">
        <f t="shared" si="28"/>
        <v>0</v>
      </c>
      <c r="AA19" s="164">
        <f>AA18+Z19</f>
        <v>0</v>
      </c>
      <c r="AB19" s="164">
        <f>AB18+AA19</f>
        <v>8.5401459854014594E-2</v>
      </c>
      <c r="AC19" s="164">
        <f t="shared" ref="AC19:BA19" si="29">AC18+AB19</f>
        <v>0.27299270072992698</v>
      </c>
      <c r="AD19" s="164">
        <f t="shared" ref="AD19" si="30">AD18+AC19</f>
        <v>0.46058394160583938</v>
      </c>
      <c r="AE19" s="164">
        <f t="shared" ref="AE19" si="31">AE18+AD19</f>
        <v>0.64817518248175177</v>
      </c>
      <c r="AF19" s="164">
        <f t="shared" ref="AF19" si="32">AF18+AE19</f>
        <v>0.83576642335766416</v>
      </c>
      <c r="AG19" s="164">
        <f t="shared" ref="AG19" si="33">AG18+AF19</f>
        <v>1.0233576642335764</v>
      </c>
      <c r="AH19" s="164">
        <f t="shared" ref="AH19" si="34">AH18+AG19</f>
        <v>1.2109489051094888</v>
      </c>
      <c r="AI19" s="164">
        <f t="shared" ref="AI19" si="35">AI18+AH19</f>
        <v>1.3985401459854012</v>
      </c>
      <c r="AJ19" s="164">
        <f t="shared" ref="AJ19" si="36">AJ18+AI19</f>
        <v>1.5861313868613136</v>
      </c>
      <c r="AK19" s="164">
        <f t="shared" ref="AK19" si="37">AK18+AJ19</f>
        <v>1.773722627737226</v>
      </c>
      <c r="AL19" s="164">
        <f t="shared" ref="AL19" si="38">AL18+AK19</f>
        <v>1.9613138686131384</v>
      </c>
      <c r="AM19" s="164">
        <f t="shared" ref="AM19" si="39">AM18+AL19</f>
        <v>2.1489051094890508</v>
      </c>
      <c r="AN19" s="164">
        <f t="shared" ref="AN19" si="40">AN18+AM19</f>
        <v>2.3364963503649632</v>
      </c>
      <c r="AO19" s="164">
        <f t="shared" ref="AO19" si="41">AO18+AN19</f>
        <v>2.5240875912408756</v>
      </c>
      <c r="AP19" s="164">
        <f t="shared" ref="AP19" si="42">AP18+AO19</f>
        <v>2.711678832116788</v>
      </c>
      <c r="AQ19" s="164">
        <f t="shared" ref="AQ19" si="43">AQ18+AP19</f>
        <v>2.8992700729927003</v>
      </c>
      <c r="AR19" s="164">
        <f t="shared" ref="AR19" si="44">AR18+AQ19</f>
        <v>3.0868613138686127</v>
      </c>
      <c r="AS19" s="164"/>
      <c r="AT19" s="164">
        <f>AT18+AC19</f>
        <v>0.46058394160583938</v>
      </c>
      <c r="AU19" s="172">
        <f t="shared" si="29"/>
        <v>0.64817518248175177</v>
      </c>
      <c r="AV19" s="164">
        <f t="shared" si="29"/>
        <v>0.83576642335766416</v>
      </c>
      <c r="AW19" s="164">
        <f t="shared" si="29"/>
        <v>1.0233576642335764</v>
      </c>
      <c r="AX19" s="164">
        <f t="shared" si="29"/>
        <v>1.2109489051094888</v>
      </c>
      <c r="AY19" s="164">
        <f t="shared" si="29"/>
        <v>1.2109489051094888</v>
      </c>
      <c r="AZ19" s="164">
        <f t="shared" si="29"/>
        <v>1.2109489051094888</v>
      </c>
      <c r="BA19" s="164">
        <f t="shared" si="29"/>
        <v>1.2109489051094888</v>
      </c>
      <c r="BB19" s="12"/>
      <c r="BC19" s="12"/>
      <c r="BD19" s="12"/>
      <c r="BE19" s="12"/>
      <c r="BF19" s="73"/>
      <c r="BG19" s="94" t="s">
        <v>15</v>
      </c>
      <c r="BH19" s="231">
        <v>6173.65</v>
      </c>
      <c r="BI19" s="232"/>
      <c r="BJ19" s="100"/>
      <c r="BK19" s="87"/>
      <c r="BL19" s="88"/>
      <c r="BM19" s="87"/>
    </row>
    <row r="20" spans="1:65" ht="20.100000000000001" customHeight="1">
      <c r="A20" s="11" t="s">
        <v>77</v>
      </c>
      <c r="B20" s="165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5"/>
      <c r="N20" s="165"/>
      <c r="O20" s="165"/>
      <c r="P20" s="165"/>
      <c r="Q20" s="165"/>
      <c r="R20" s="165"/>
      <c r="S20" s="165"/>
      <c r="T20" s="165"/>
      <c r="U20" s="165"/>
      <c r="V20" s="165"/>
      <c r="W20" s="165"/>
      <c r="X20" s="165">
        <f t="shared" ref="X20:Z20" si="45">X21*$BH$25</f>
        <v>6173.65</v>
      </c>
      <c r="Y20" s="165">
        <f t="shared" si="45"/>
        <v>6173.65</v>
      </c>
      <c r="Z20" s="165">
        <f t="shared" si="45"/>
        <v>6173.65</v>
      </c>
      <c r="AA20" s="165">
        <f t="shared" ref="AA20:BA20" si="46">AA21*$BH$25</f>
        <v>0</v>
      </c>
      <c r="AB20" s="165">
        <f t="shared" si="46"/>
        <v>881.95</v>
      </c>
      <c r="AC20" s="165">
        <f t="shared" si="46"/>
        <v>2645.85</v>
      </c>
      <c r="AD20" s="165">
        <f t="shared" si="46"/>
        <v>20284.849999999999</v>
      </c>
      <c r="AE20" s="165">
        <f t="shared" si="46"/>
        <v>37923.85</v>
      </c>
      <c r="AF20" s="165">
        <f t="shared" si="46"/>
        <v>55562.85</v>
      </c>
      <c r="AG20" s="165">
        <f t="shared" si="46"/>
        <v>73201.850000000006</v>
      </c>
      <c r="AH20" s="165">
        <f t="shared" si="46"/>
        <v>90840.85</v>
      </c>
      <c r="AI20" s="165">
        <f t="shared" si="46"/>
        <v>108479.85</v>
      </c>
      <c r="AJ20" s="165">
        <f t="shared" si="46"/>
        <v>126118.85</v>
      </c>
      <c r="AK20" s="165">
        <f t="shared" si="46"/>
        <v>143757.85</v>
      </c>
      <c r="AL20" s="165">
        <f t="shared" si="46"/>
        <v>161396.85</v>
      </c>
      <c r="AM20" s="165">
        <f t="shared" si="46"/>
        <v>179035.85</v>
      </c>
      <c r="AN20" s="165">
        <f t="shared" si="46"/>
        <v>196674.85</v>
      </c>
      <c r="AO20" s="165">
        <f t="shared" si="46"/>
        <v>214313.85</v>
      </c>
      <c r="AP20" s="165">
        <f t="shared" si="46"/>
        <v>231952.85</v>
      </c>
      <c r="AQ20" s="165">
        <f t="shared" si="46"/>
        <v>249591.85</v>
      </c>
      <c r="AR20" s="165">
        <f t="shared" si="46"/>
        <v>267230.85000000003</v>
      </c>
      <c r="AS20" s="165">
        <f t="shared" si="46"/>
        <v>284869.84999999998</v>
      </c>
      <c r="AT20" s="165">
        <f t="shared" si="46"/>
        <v>6173.65</v>
      </c>
      <c r="AU20" s="173">
        <f t="shared" si="46"/>
        <v>6173.65</v>
      </c>
      <c r="AV20" s="165">
        <f t="shared" si="46"/>
        <v>6173.65</v>
      </c>
      <c r="AW20" s="165">
        <f t="shared" si="46"/>
        <v>6173.65</v>
      </c>
      <c r="AX20" s="165">
        <f t="shared" si="46"/>
        <v>7055.6</v>
      </c>
      <c r="AY20" s="165">
        <f t="shared" si="46"/>
        <v>6173.65</v>
      </c>
      <c r="AZ20" s="165">
        <f t="shared" si="46"/>
        <v>6173.65</v>
      </c>
      <c r="BA20" s="165">
        <f t="shared" si="46"/>
        <v>0</v>
      </c>
      <c r="BB20" s="12"/>
      <c r="BC20" s="12"/>
      <c r="BD20" s="12"/>
      <c r="BE20" s="12"/>
      <c r="BF20" s="73"/>
      <c r="BG20" s="87"/>
      <c r="BH20" s="87"/>
      <c r="BI20" s="87"/>
      <c r="BJ20" s="87"/>
      <c r="BK20" s="87"/>
      <c r="BL20" s="87"/>
      <c r="BM20" s="87"/>
    </row>
    <row r="21" spans="1:65" ht="20.100000000000001" customHeight="1" thickBot="1">
      <c r="A21" s="11" t="s">
        <v>78</v>
      </c>
      <c r="B21" s="166"/>
      <c r="C21" s="166">
        <v>0.1</v>
      </c>
      <c r="D21" s="166"/>
      <c r="E21" s="166"/>
      <c r="F21" s="166"/>
      <c r="G21" s="166"/>
      <c r="H21" s="166"/>
      <c r="I21" s="166"/>
      <c r="J21" s="166"/>
      <c r="K21" s="166"/>
      <c r="L21" s="166"/>
      <c r="M21" s="166"/>
      <c r="N21" s="166"/>
      <c r="O21" s="166"/>
      <c r="P21" s="166"/>
      <c r="Q21" s="166"/>
      <c r="R21" s="166"/>
      <c r="S21" s="166"/>
      <c r="T21" s="166"/>
      <c r="U21" s="166"/>
      <c r="V21" s="166"/>
      <c r="W21" s="166"/>
      <c r="X21" s="166">
        <v>0.35</v>
      </c>
      <c r="Y21" s="166">
        <v>0.35</v>
      </c>
      <c r="Z21" s="166">
        <v>0.35</v>
      </c>
      <c r="AA21" s="166">
        <v>0</v>
      </c>
      <c r="AB21" s="166">
        <v>0.05</v>
      </c>
      <c r="AC21" s="166">
        <v>0.15</v>
      </c>
      <c r="AD21" s="166">
        <v>1.1499999999999999</v>
      </c>
      <c r="AE21" s="166">
        <v>2.15</v>
      </c>
      <c r="AF21" s="166">
        <v>3.15</v>
      </c>
      <c r="AG21" s="166">
        <v>4.1500000000000004</v>
      </c>
      <c r="AH21" s="166">
        <v>5.15</v>
      </c>
      <c r="AI21" s="166">
        <v>6.15</v>
      </c>
      <c r="AJ21" s="166">
        <v>7.15</v>
      </c>
      <c r="AK21" s="166">
        <v>8.15</v>
      </c>
      <c r="AL21" s="166">
        <v>9.15</v>
      </c>
      <c r="AM21" s="166">
        <v>10.15</v>
      </c>
      <c r="AN21" s="166">
        <v>11.15</v>
      </c>
      <c r="AO21" s="166">
        <v>12.15</v>
      </c>
      <c r="AP21" s="166">
        <v>13.15</v>
      </c>
      <c r="AQ21" s="166">
        <v>14.15</v>
      </c>
      <c r="AR21" s="166">
        <v>15.15</v>
      </c>
      <c r="AS21" s="166">
        <v>16.149999999999999</v>
      </c>
      <c r="AT21" s="166">
        <v>0.35</v>
      </c>
      <c r="AU21" s="174">
        <v>0.35</v>
      </c>
      <c r="AV21" s="166">
        <v>0.35</v>
      </c>
      <c r="AW21" s="166">
        <v>0.35</v>
      </c>
      <c r="AX21" s="166">
        <v>0.4</v>
      </c>
      <c r="AY21" s="166">
        <v>0.35</v>
      </c>
      <c r="AZ21" s="166">
        <v>0.35</v>
      </c>
      <c r="BA21" s="166">
        <v>0</v>
      </c>
      <c r="BB21" s="12"/>
      <c r="BC21" s="12"/>
      <c r="BD21" s="12"/>
      <c r="BE21" s="12"/>
      <c r="BF21" s="73"/>
      <c r="BG21" s="87"/>
      <c r="BH21" s="81" t="s">
        <v>16</v>
      </c>
      <c r="BI21" s="82" t="s">
        <v>72</v>
      </c>
      <c r="BJ21" s="82" t="s">
        <v>73</v>
      </c>
      <c r="BK21" s="87"/>
      <c r="BL21" s="87"/>
      <c r="BM21" s="87"/>
    </row>
    <row r="22" spans="1:65" s="14" customFormat="1" ht="20.100000000000001" customHeight="1">
      <c r="A22" s="5"/>
      <c r="B22" s="167"/>
      <c r="C22" s="167"/>
      <c r="D22" s="167"/>
      <c r="E22" s="167"/>
      <c r="F22" s="167"/>
      <c r="G22" s="167"/>
      <c r="H22" s="167"/>
      <c r="I22" s="167"/>
      <c r="J22" s="167"/>
      <c r="K22" s="167"/>
      <c r="L22" s="167"/>
      <c r="M22" s="167"/>
      <c r="N22" s="167"/>
      <c r="O22" s="167"/>
      <c r="P22" s="167"/>
      <c r="Q22" s="167"/>
      <c r="R22" s="167"/>
      <c r="S22" s="167"/>
      <c r="T22" s="167"/>
      <c r="U22" s="167"/>
      <c r="V22" s="167"/>
      <c r="W22" s="167"/>
      <c r="X22" s="168"/>
      <c r="Y22" s="167"/>
      <c r="Z22" s="167"/>
      <c r="AA22" s="167"/>
      <c r="AB22" s="168"/>
      <c r="AC22" s="167"/>
      <c r="AD22" s="167"/>
      <c r="AE22" s="167"/>
      <c r="AF22" s="167"/>
      <c r="AG22" s="167"/>
      <c r="AH22" s="167"/>
      <c r="AI22" s="167"/>
      <c r="AJ22" s="167"/>
      <c r="AK22" s="167"/>
      <c r="AL22" s="167"/>
      <c r="AM22" s="167"/>
      <c r="AN22" s="167"/>
      <c r="AO22" s="167"/>
      <c r="AP22" s="167"/>
      <c r="AQ22" s="167"/>
      <c r="AR22" s="167"/>
      <c r="AS22" s="167"/>
      <c r="AT22" s="167"/>
      <c r="AU22" s="167"/>
      <c r="AV22" s="167"/>
      <c r="AW22" s="167"/>
      <c r="AX22" s="167"/>
      <c r="AY22" s="167"/>
      <c r="AZ22" s="167"/>
      <c r="BA22" s="167"/>
      <c r="BB22" s="12"/>
      <c r="BC22" s="12"/>
      <c r="BD22" s="12"/>
      <c r="BE22" s="12"/>
      <c r="BF22" s="16"/>
      <c r="BG22" s="74" t="s">
        <v>64</v>
      </c>
      <c r="BH22" s="233">
        <f>BH8</f>
        <v>274</v>
      </c>
      <c r="BI22" s="234"/>
      <c r="BJ22" s="235"/>
      <c r="BK22" s="87"/>
      <c r="BL22" s="87"/>
      <c r="BM22" s="87"/>
    </row>
    <row r="23" spans="1:65" s="14" customFormat="1" ht="20.100000000000001" customHeight="1"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6"/>
      <c r="BG23" s="75" t="s">
        <v>12</v>
      </c>
      <c r="BH23" s="236">
        <f>BI8</f>
        <v>11659</v>
      </c>
      <c r="BI23" s="237"/>
      <c r="BJ23" s="238"/>
      <c r="BK23" s="98"/>
      <c r="BL23" s="89"/>
      <c r="BM23" s="89"/>
    </row>
    <row r="24" spans="1:65" s="14" customFormat="1" ht="20.100000000000001" customHeight="1"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6"/>
      <c r="BG24" s="75" t="s">
        <v>65</v>
      </c>
      <c r="BH24" s="236">
        <f>BH23/BH22</f>
        <v>42.551094890510946</v>
      </c>
      <c r="BI24" s="237"/>
      <c r="BJ24" s="238"/>
      <c r="BK24" s="89"/>
      <c r="BL24" s="89"/>
      <c r="BM24" s="89"/>
    </row>
    <row r="25" spans="1:65" s="14" customFormat="1" ht="20.100000000000001" customHeight="1"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6"/>
      <c r="BG25" s="76" t="s">
        <v>66</v>
      </c>
      <c r="BH25" s="239">
        <f>BJ8</f>
        <v>17639</v>
      </c>
      <c r="BI25" s="240"/>
      <c r="BJ25" s="241"/>
      <c r="BK25" s="89"/>
      <c r="BL25" s="89"/>
      <c r="BM25" s="89"/>
    </row>
    <row r="26" spans="1:65" s="14" customFormat="1" ht="20.100000000000001" customHeight="1" thickBot="1"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3"/>
      <c r="BD26" s="13"/>
      <c r="BE26" s="13"/>
      <c r="BF26" s="16"/>
      <c r="BG26" s="77" t="s">
        <v>67</v>
      </c>
      <c r="BH26" s="242">
        <f>1-(BH23/BH25)</f>
        <v>0.33902148647882535</v>
      </c>
      <c r="BI26" s="243"/>
      <c r="BJ26" s="244"/>
      <c r="BK26" s="89"/>
      <c r="BL26" s="89"/>
      <c r="BM26" s="89"/>
    </row>
    <row r="27" spans="1:65" s="14" customFormat="1" ht="20.100000000000001" customHeight="1">
      <c r="B27" s="71"/>
      <c r="C27" s="71"/>
      <c r="D27" s="71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6"/>
      <c r="BG27" s="78" t="s">
        <v>71</v>
      </c>
      <c r="BH27" s="245">
        <f>BE15</f>
        <v>32741.399999999994</v>
      </c>
      <c r="BI27" s="246"/>
      <c r="BJ27" s="247"/>
      <c r="BK27" s="98"/>
      <c r="BL27" s="89"/>
      <c r="BM27" s="89"/>
    </row>
    <row r="28" spans="1:65" s="14" customFormat="1" ht="20.100000000000001" customHeight="1"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6"/>
      <c r="BG28" s="79" t="s">
        <v>63</v>
      </c>
      <c r="BH28" s="222">
        <v>320</v>
      </c>
      <c r="BI28" s="223"/>
      <c r="BJ28" s="224"/>
      <c r="BK28" s="88">
        <f>BH28*BH30</f>
        <v>9077.4978339975733</v>
      </c>
      <c r="BL28" s="89"/>
      <c r="BM28" s="89"/>
    </row>
    <row r="29" spans="1:65" s="14" customFormat="1" ht="20.100000000000001" customHeight="1"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6"/>
      <c r="BG29" s="79" t="s">
        <v>70</v>
      </c>
      <c r="BH29" s="250">
        <f>BB15+BH28</f>
        <v>1474.1999999999998</v>
      </c>
      <c r="BI29" s="251"/>
      <c r="BJ29" s="252"/>
      <c r="BK29" s="89"/>
      <c r="BL29" s="89"/>
      <c r="BM29" s="89"/>
    </row>
    <row r="30" spans="1:65" s="14" customFormat="1" ht="20.100000000000001" customHeight="1"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6"/>
      <c r="BG30" s="79" t="s">
        <v>65</v>
      </c>
      <c r="BH30" s="253">
        <f>BE15/BB15</f>
        <v>28.367180731242417</v>
      </c>
      <c r="BI30" s="254"/>
      <c r="BJ30" s="255"/>
      <c r="BK30" s="89"/>
      <c r="BL30" s="89"/>
      <c r="BM30" s="89"/>
    </row>
    <row r="31" spans="1:65" s="14" customFormat="1" ht="20.100000000000001" customHeight="1"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6"/>
      <c r="BG31" s="79" t="s">
        <v>68</v>
      </c>
      <c r="BH31" s="253">
        <f>BH29*BH30</f>
        <v>41818.897833997566</v>
      </c>
      <c r="BI31" s="254"/>
      <c r="BJ31" s="255"/>
      <c r="BK31" s="89"/>
      <c r="BL31" s="89"/>
      <c r="BM31" s="89"/>
    </row>
    <row r="32" spans="1:65" s="14" customFormat="1" ht="20.100000000000001" customHeight="1" thickBot="1"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6"/>
      <c r="BG32" s="80" t="s">
        <v>69</v>
      </c>
      <c r="BH32" s="256">
        <f>1-(BH31/BH25)</f>
        <v>-1.3708202184929736</v>
      </c>
      <c r="BI32" s="257"/>
      <c r="BJ32" s="258"/>
      <c r="BK32" s="89"/>
      <c r="BL32" s="89"/>
      <c r="BM32" s="89"/>
    </row>
    <row r="33" spans="1:65" ht="20.100000000000001" customHeight="1">
      <c r="A33" s="14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73"/>
      <c r="BG33" s="89"/>
      <c r="BH33" s="89"/>
      <c r="BI33" s="89"/>
      <c r="BJ33" s="89"/>
      <c r="BK33" s="89"/>
      <c r="BL33" s="89"/>
      <c r="BM33" s="89"/>
    </row>
    <row r="34" spans="1:65" ht="20.100000000000001" customHeight="1" thickBot="1"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73"/>
      <c r="BG34" s="87"/>
      <c r="BH34" s="87"/>
      <c r="BI34" s="87"/>
      <c r="BJ34" s="87"/>
      <c r="BK34" s="87"/>
      <c r="BL34" s="87"/>
      <c r="BM34" s="87"/>
    </row>
    <row r="35" spans="1:65" ht="20.100000000000001" customHeight="1"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73"/>
      <c r="BG35" s="95" t="s">
        <v>79</v>
      </c>
      <c r="BH35" s="259"/>
      <c r="BI35" s="260"/>
    </row>
    <row r="36" spans="1:65" ht="20.100000000000001" customHeight="1"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G36" s="96" t="s">
        <v>80</v>
      </c>
      <c r="BH36" s="261"/>
      <c r="BI36" s="262"/>
    </row>
    <row r="37" spans="1:65" ht="20.100000000000001" customHeight="1" thickBot="1">
      <c r="BG37" s="97" t="s">
        <v>81</v>
      </c>
      <c r="BH37" s="248"/>
      <c r="BI37" s="249"/>
    </row>
    <row r="38" spans="1:65" ht="20.100000000000001" customHeight="1">
      <c r="BG38" s="87"/>
      <c r="BH38" s="87"/>
      <c r="BI38" s="87"/>
      <c r="BJ38" s="87"/>
      <c r="BK38" s="87"/>
      <c r="BL38" s="87"/>
      <c r="BM38" s="87"/>
    </row>
  </sheetData>
  <mergeCells count="25">
    <mergeCell ref="BH37:BI37"/>
    <mergeCell ref="BH29:BJ29"/>
    <mergeCell ref="BH30:BJ30"/>
    <mergeCell ref="BH31:BJ31"/>
    <mergeCell ref="BH32:BJ32"/>
    <mergeCell ref="BH35:BI35"/>
    <mergeCell ref="BH36:BI36"/>
    <mergeCell ref="BH28:BJ28"/>
    <mergeCell ref="BH16:BI16"/>
    <mergeCell ref="BH17:BI17"/>
    <mergeCell ref="BH18:BI18"/>
    <mergeCell ref="BH19:BI19"/>
    <mergeCell ref="BH22:BJ22"/>
    <mergeCell ref="BH23:BJ23"/>
    <mergeCell ref="BH24:BJ24"/>
    <mergeCell ref="BH25:BJ25"/>
    <mergeCell ref="BH26:BJ26"/>
    <mergeCell ref="BH27:BJ27"/>
    <mergeCell ref="BK8:BM8"/>
    <mergeCell ref="A1:BE1"/>
    <mergeCell ref="BK3:BM3"/>
    <mergeCell ref="BK4:BM4"/>
    <mergeCell ref="BK5:BM5"/>
    <mergeCell ref="BK6:BM6"/>
    <mergeCell ref="BK7:BM7"/>
  </mergeCells>
  <pageMargins left="0.70866141732283472" right="0.70866141732283472" top="0.74803149606299213" bottom="0.74803149606299213" header="0.31496062992125984" footer="0.31496062992125984"/>
  <pageSetup paperSize="9" scale="2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00B050"/>
    <pageSetUpPr fitToPage="1"/>
  </sheetPr>
  <dimension ref="A1:BU38"/>
  <sheetViews>
    <sheetView topLeftCell="K1" zoomScale="70" zoomScaleNormal="70" workbookViewId="0">
      <selection activeCell="P37" sqref="P37"/>
    </sheetView>
  </sheetViews>
  <sheetFormatPr baseColWidth="10" defaultRowHeight="15"/>
  <cols>
    <col min="1" max="1" width="27.42578125" bestFit="1" customWidth="1"/>
    <col min="2" max="23" width="6.5703125" style="1" customWidth="1"/>
    <col min="24" max="28" width="10.85546875" style="1" bestFit="1" customWidth="1"/>
    <col min="29" max="53" width="12.28515625" style="1" customWidth="1"/>
    <col min="54" max="56" width="11.42578125" style="1"/>
    <col min="57" max="57" width="14.7109375" style="1" customWidth="1"/>
    <col min="58" max="58" width="6.85546875" customWidth="1"/>
    <col min="59" max="59" width="27.42578125" customWidth="1"/>
    <col min="60" max="60" width="9.5703125" customWidth="1"/>
    <col min="61" max="61" width="13.28515625" customWidth="1"/>
    <col min="62" max="62" width="14.7109375" customWidth="1"/>
    <col min="63" max="64" width="11.5703125" bestFit="1" customWidth="1"/>
    <col min="65" max="65" width="11.42578125" customWidth="1"/>
  </cols>
  <sheetData>
    <row r="1" spans="1:73" ht="41.25" customHeight="1" thickBot="1">
      <c r="A1" s="210" t="s">
        <v>83</v>
      </c>
      <c r="B1" s="211"/>
      <c r="C1" s="211"/>
      <c r="D1" s="211"/>
      <c r="E1" s="211"/>
      <c r="F1" s="211"/>
      <c r="G1" s="211"/>
      <c r="H1" s="211"/>
      <c r="I1" s="211"/>
      <c r="J1" s="211"/>
      <c r="K1" s="211"/>
      <c r="L1" s="211"/>
      <c r="M1" s="211"/>
      <c r="N1" s="211"/>
      <c r="O1" s="211"/>
      <c r="P1" s="211"/>
      <c r="Q1" s="211"/>
      <c r="R1" s="211"/>
      <c r="S1" s="211"/>
      <c r="T1" s="211"/>
      <c r="U1" s="211"/>
      <c r="V1" s="211"/>
      <c r="W1" s="211"/>
      <c r="X1" s="211"/>
      <c r="Y1" s="211"/>
      <c r="Z1" s="211"/>
      <c r="AA1" s="211"/>
      <c r="AB1" s="211"/>
      <c r="AC1" s="211"/>
      <c r="AD1" s="211"/>
      <c r="AE1" s="211"/>
      <c r="AF1" s="211"/>
      <c r="AG1" s="211"/>
      <c r="AH1" s="211"/>
      <c r="AI1" s="211"/>
      <c r="AJ1" s="211"/>
      <c r="AK1" s="211"/>
      <c r="AL1" s="211"/>
      <c r="AM1" s="211"/>
      <c r="AN1" s="211"/>
      <c r="AO1" s="211"/>
      <c r="AP1" s="211"/>
      <c r="AQ1" s="211"/>
      <c r="AR1" s="211"/>
      <c r="AS1" s="211"/>
      <c r="AT1" s="211"/>
      <c r="AU1" s="211"/>
      <c r="AV1" s="211"/>
      <c r="AW1" s="211"/>
      <c r="AX1" s="211"/>
      <c r="AY1" s="211"/>
      <c r="AZ1" s="211"/>
      <c r="BA1" s="211"/>
      <c r="BB1" s="211"/>
      <c r="BC1" s="211"/>
      <c r="BD1" s="211"/>
      <c r="BE1" s="212"/>
    </row>
    <row r="2" spans="1:73" ht="20.100000000000001" customHeight="1">
      <c r="A2" s="5"/>
      <c r="B2" s="177">
        <v>1</v>
      </c>
      <c r="C2" s="177">
        <v>2</v>
      </c>
      <c r="D2" s="177">
        <v>3</v>
      </c>
      <c r="E2" s="177">
        <v>4</v>
      </c>
      <c r="F2" s="177">
        <v>5</v>
      </c>
      <c r="G2" s="177">
        <v>6</v>
      </c>
      <c r="H2" s="177">
        <v>7</v>
      </c>
      <c r="I2" s="177">
        <v>8</v>
      </c>
      <c r="J2" s="177">
        <v>9</v>
      </c>
      <c r="K2" s="177">
        <v>10</v>
      </c>
      <c r="L2" s="177">
        <v>11</v>
      </c>
      <c r="M2" s="177">
        <v>12</v>
      </c>
      <c r="N2" s="177">
        <v>13</v>
      </c>
      <c r="O2" s="177">
        <v>14</v>
      </c>
      <c r="P2" s="177">
        <v>15</v>
      </c>
      <c r="Q2" s="177">
        <v>16</v>
      </c>
      <c r="R2" s="177">
        <v>17</v>
      </c>
      <c r="S2" s="177">
        <v>18</v>
      </c>
      <c r="T2" s="177">
        <v>19</v>
      </c>
      <c r="U2" s="177">
        <v>20</v>
      </c>
      <c r="V2" s="177">
        <v>21</v>
      </c>
      <c r="W2" s="177">
        <v>22</v>
      </c>
      <c r="X2" s="177">
        <v>23</v>
      </c>
      <c r="Y2" s="177">
        <v>24</v>
      </c>
      <c r="Z2" s="177">
        <v>25</v>
      </c>
      <c r="AA2" s="177">
        <v>26</v>
      </c>
      <c r="AB2" s="177">
        <v>27</v>
      </c>
      <c r="AC2" s="177">
        <v>28</v>
      </c>
      <c r="AD2" s="177">
        <v>29</v>
      </c>
      <c r="AE2" s="177">
        <v>30</v>
      </c>
      <c r="AF2" s="177">
        <v>31</v>
      </c>
      <c r="AG2" s="177">
        <v>32</v>
      </c>
      <c r="AH2" s="177">
        <v>33</v>
      </c>
      <c r="AI2" s="177">
        <v>34</v>
      </c>
      <c r="AJ2" s="177">
        <v>35</v>
      </c>
      <c r="AK2" s="177">
        <v>36</v>
      </c>
      <c r="AL2" s="177">
        <v>37</v>
      </c>
      <c r="AM2" s="177">
        <v>38</v>
      </c>
      <c r="AN2" s="177">
        <v>39</v>
      </c>
      <c r="AO2" s="177">
        <v>40</v>
      </c>
      <c r="AP2" s="177">
        <v>41</v>
      </c>
      <c r="AQ2" s="177">
        <v>42</v>
      </c>
      <c r="AR2" s="177">
        <v>43</v>
      </c>
      <c r="AS2" s="177">
        <v>44</v>
      </c>
      <c r="AT2" s="177">
        <v>45</v>
      </c>
      <c r="AU2" s="178">
        <v>46</v>
      </c>
      <c r="AV2" s="177">
        <v>47</v>
      </c>
      <c r="AW2" s="177">
        <v>48</v>
      </c>
      <c r="AX2" s="177">
        <v>49</v>
      </c>
      <c r="AY2" s="177">
        <v>50</v>
      </c>
      <c r="AZ2" s="177">
        <v>51</v>
      </c>
      <c r="BA2" s="177">
        <v>52</v>
      </c>
      <c r="BB2" s="156" t="s">
        <v>5</v>
      </c>
      <c r="BC2" s="157" t="s">
        <v>6</v>
      </c>
      <c r="BD2" s="158" t="s">
        <v>7</v>
      </c>
      <c r="BE2" s="159" t="s">
        <v>8</v>
      </c>
      <c r="BF2" s="160"/>
      <c r="BG2" s="160"/>
      <c r="BH2" s="160"/>
      <c r="BI2" s="160"/>
      <c r="BJ2" s="160"/>
      <c r="BK2" s="160"/>
      <c r="BL2" s="160"/>
      <c r="BM2" s="160"/>
      <c r="BN2" s="160"/>
      <c r="BO2" s="160"/>
      <c r="BP2" s="160"/>
      <c r="BQ2" s="160"/>
      <c r="BR2" s="160"/>
      <c r="BS2" s="160"/>
      <c r="BT2" s="160"/>
      <c r="BU2" s="160"/>
    </row>
    <row r="3" spans="1:73" ht="20.100000000000001" customHeight="1">
      <c r="A3" s="6"/>
      <c r="B3" s="161"/>
      <c r="C3" s="162"/>
      <c r="D3" s="162"/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  <c r="S3" s="162"/>
      <c r="T3" s="162"/>
      <c r="U3" s="162"/>
      <c r="V3" s="162"/>
      <c r="W3" s="162"/>
      <c r="X3" s="162">
        <v>0</v>
      </c>
      <c r="Y3" s="162">
        <v>0</v>
      </c>
      <c r="Z3" s="162">
        <v>0</v>
      </c>
      <c r="AA3" s="162">
        <v>0</v>
      </c>
      <c r="AB3" s="162">
        <v>4</v>
      </c>
      <c r="AC3" s="162">
        <v>4</v>
      </c>
      <c r="AD3" s="162">
        <v>4</v>
      </c>
      <c r="AE3" s="162">
        <v>4</v>
      </c>
      <c r="AF3" s="162">
        <v>4</v>
      </c>
      <c r="AG3" s="162">
        <v>4</v>
      </c>
      <c r="AH3" s="162">
        <v>4</v>
      </c>
      <c r="AI3" s="162">
        <v>4</v>
      </c>
      <c r="AJ3" s="162">
        <v>4</v>
      </c>
      <c r="AK3" s="162">
        <v>4</v>
      </c>
      <c r="AL3" s="162">
        <v>4</v>
      </c>
      <c r="AM3" s="162">
        <v>4</v>
      </c>
      <c r="AN3" s="162">
        <v>4</v>
      </c>
      <c r="AO3" s="162">
        <v>4</v>
      </c>
      <c r="AP3" s="162">
        <v>4</v>
      </c>
      <c r="AQ3" s="162">
        <v>4</v>
      </c>
      <c r="AR3" s="162">
        <v>4</v>
      </c>
      <c r="AS3" s="162">
        <v>4</v>
      </c>
      <c r="AT3" s="162">
        <v>4</v>
      </c>
      <c r="AU3" s="169">
        <v>4</v>
      </c>
      <c r="AV3" s="162">
        <v>4</v>
      </c>
      <c r="AW3" s="162">
        <v>4</v>
      </c>
      <c r="AX3" s="162">
        <v>4</v>
      </c>
      <c r="AY3" s="162">
        <v>0</v>
      </c>
      <c r="AZ3" s="162">
        <v>0</v>
      </c>
      <c r="BA3" s="162">
        <v>0</v>
      </c>
      <c r="BB3" s="19">
        <f>SUM(B3:BA3)</f>
        <v>92</v>
      </c>
      <c r="BC3" s="7">
        <v>39</v>
      </c>
      <c r="BD3" s="8">
        <v>62</v>
      </c>
      <c r="BE3" s="9">
        <f t="shared" ref="BE3:BE14" si="0">BC3*BB3</f>
        <v>3588</v>
      </c>
      <c r="BG3" s="83" t="s">
        <v>62</v>
      </c>
      <c r="BH3" s="179" t="s">
        <v>16</v>
      </c>
      <c r="BI3" s="179" t="s">
        <v>17</v>
      </c>
      <c r="BJ3" s="179" t="s">
        <v>18</v>
      </c>
      <c r="BK3" s="213" t="s">
        <v>19</v>
      </c>
      <c r="BL3" s="214"/>
      <c r="BM3" s="215"/>
    </row>
    <row r="4" spans="1:73" ht="20.100000000000001" customHeight="1">
      <c r="A4" s="6"/>
      <c r="B4" s="161"/>
      <c r="C4" s="162"/>
      <c r="D4" s="162"/>
      <c r="E4" s="162"/>
      <c r="F4" s="162"/>
      <c r="G4" s="162"/>
      <c r="H4" s="162"/>
      <c r="I4" s="162"/>
      <c r="J4" s="162"/>
      <c r="K4" s="162"/>
      <c r="L4" s="162"/>
      <c r="M4" s="162"/>
      <c r="N4" s="162"/>
      <c r="O4" s="162"/>
      <c r="P4" s="162"/>
      <c r="Q4" s="162"/>
      <c r="R4" s="162"/>
      <c r="S4" s="162"/>
      <c r="T4" s="162"/>
      <c r="U4" s="162"/>
      <c r="V4" s="162"/>
      <c r="W4" s="162"/>
      <c r="X4" s="162">
        <v>0</v>
      </c>
      <c r="Y4" s="162">
        <v>0</v>
      </c>
      <c r="Z4" s="162">
        <v>0</v>
      </c>
      <c r="AA4" s="162">
        <v>0</v>
      </c>
      <c r="AB4" s="162">
        <v>19.399999999999999</v>
      </c>
      <c r="AC4" s="162">
        <v>20</v>
      </c>
      <c r="AD4" s="162">
        <v>20</v>
      </c>
      <c r="AE4" s="162">
        <v>20</v>
      </c>
      <c r="AF4" s="162">
        <v>20</v>
      </c>
      <c r="AG4" s="162">
        <v>20</v>
      </c>
      <c r="AH4" s="162">
        <v>20</v>
      </c>
      <c r="AI4" s="162">
        <v>20</v>
      </c>
      <c r="AJ4" s="162">
        <v>20</v>
      </c>
      <c r="AK4" s="162">
        <v>20</v>
      </c>
      <c r="AL4" s="162">
        <v>20</v>
      </c>
      <c r="AM4" s="162">
        <v>20</v>
      </c>
      <c r="AN4" s="162">
        <v>20</v>
      </c>
      <c r="AO4" s="162">
        <v>20</v>
      </c>
      <c r="AP4" s="162">
        <v>20</v>
      </c>
      <c r="AQ4" s="162">
        <v>20</v>
      </c>
      <c r="AR4" s="162">
        <v>20</v>
      </c>
      <c r="AS4" s="162">
        <v>20</v>
      </c>
      <c r="AT4" s="162">
        <v>20</v>
      </c>
      <c r="AU4" s="169">
        <v>20</v>
      </c>
      <c r="AV4" s="162">
        <v>20</v>
      </c>
      <c r="AW4" s="162">
        <v>20</v>
      </c>
      <c r="AX4" s="162">
        <v>20</v>
      </c>
      <c r="AY4" s="162">
        <v>0</v>
      </c>
      <c r="AZ4" s="162">
        <v>0</v>
      </c>
      <c r="BA4" s="162">
        <v>0</v>
      </c>
      <c r="BB4" s="19">
        <f t="shared" ref="BB4:BB13" si="1">SUM(B4:BA4)</f>
        <v>459.4</v>
      </c>
      <c r="BC4" s="7">
        <v>30</v>
      </c>
      <c r="BD4" s="8">
        <v>49</v>
      </c>
      <c r="BE4" s="9">
        <f t="shared" si="0"/>
        <v>13782</v>
      </c>
      <c r="BG4" s="85" t="s">
        <v>20</v>
      </c>
      <c r="BH4" s="85">
        <v>274</v>
      </c>
      <c r="BI4" s="86">
        <v>11659</v>
      </c>
      <c r="BJ4" s="90">
        <v>17639</v>
      </c>
      <c r="BK4" s="207"/>
      <c r="BL4" s="208"/>
      <c r="BM4" s="209"/>
    </row>
    <row r="5" spans="1:73" ht="20.100000000000001" customHeight="1">
      <c r="A5" s="6"/>
      <c r="B5" s="161"/>
      <c r="C5" s="162"/>
      <c r="D5" s="162"/>
      <c r="E5" s="162"/>
      <c r="F5" s="162"/>
      <c r="G5" s="162"/>
      <c r="H5" s="162"/>
      <c r="I5" s="162"/>
      <c r="J5" s="162"/>
      <c r="K5" s="162"/>
      <c r="L5" s="162"/>
      <c r="M5" s="162"/>
      <c r="N5" s="162"/>
      <c r="O5" s="162"/>
      <c r="P5" s="162"/>
      <c r="Q5" s="162"/>
      <c r="R5" s="162"/>
      <c r="S5" s="162"/>
      <c r="T5" s="162"/>
      <c r="U5" s="162"/>
      <c r="V5" s="162"/>
      <c r="W5" s="162"/>
      <c r="X5" s="162">
        <v>0</v>
      </c>
      <c r="Y5" s="162">
        <v>0</v>
      </c>
      <c r="Z5" s="162">
        <v>0</v>
      </c>
      <c r="AA5" s="162">
        <v>0</v>
      </c>
      <c r="AB5" s="162">
        <v>0</v>
      </c>
      <c r="AC5" s="162">
        <f>7.8*3+4</f>
        <v>27.4</v>
      </c>
      <c r="AD5" s="162">
        <f t="shared" ref="AD5:AX5" si="2">7.8*3+4</f>
        <v>27.4</v>
      </c>
      <c r="AE5" s="162">
        <f t="shared" si="2"/>
        <v>27.4</v>
      </c>
      <c r="AF5" s="162">
        <f t="shared" si="2"/>
        <v>27.4</v>
      </c>
      <c r="AG5" s="162">
        <f t="shared" si="2"/>
        <v>27.4</v>
      </c>
      <c r="AH5" s="162">
        <f t="shared" si="2"/>
        <v>27.4</v>
      </c>
      <c r="AI5" s="162">
        <f t="shared" si="2"/>
        <v>27.4</v>
      </c>
      <c r="AJ5" s="162">
        <f t="shared" si="2"/>
        <v>27.4</v>
      </c>
      <c r="AK5" s="162">
        <f t="shared" si="2"/>
        <v>27.4</v>
      </c>
      <c r="AL5" s="162">
        <f t="shared" si="2"/>
        <v>27.4</v>
      </c>
      <c r="AM5" s="162">
        <f t="shared" si="2"/>
        <v>27.4</v>
      </c>
      <c r="AN5" s="162">
        <f t="shared" si="2"/>
        <v>27.4</v>
      </c>
      <c r="AO5" s="162">
        <f t="shared" si="2"/>
        <v>27.4</v>
      </c>
      <c r="AP5" s="162">
        <f t="shared" si="2"/>
        <v>27.4</v>
      </c>
      <c r="AQ5" s="162">
        <f t="shared" si="2"/>
        <v>27.4</v>
      </c>
      <c r="AR5" s="162">
        <f t="shared" si="2"/>
        <v>27.4</v>
      </c>
      <c r="AS5" s="162">
        <f t="shared" si="2"/>
        <v>27.4</v>
      </c>
      <c r="AT5" s="162">
        <f t="shared" si="2"/>
        <v>27.4</v>
      </c>
      <c r="AU5" s="169">
        <f t="shared" si="2"/>
        <v>27.4</v>
      </c>
      <c r="AV5" s="162">
        <f t="shared" si="2"/>
        <v>27.4</v>
      </c>
      <c r="AW5" s="162">
        <f t="shared" si="2"/>
        <v>27.4</v>
      </c>
      <c r="AX5" s="162">
        <f t="shared" si="2"/>
        <v>27.4</v>
      </c>
      <c r="AY5" s="162">
        <v>0</v>
      </c>
      <c r="AZ5" s="162">
        <v>0</v>
      </c>
      <c r="BA5" s="162">
        <v>0</v>
      </c>
      <c r="BB5" s="19">
        <f t="shared" si="1"/>
        <v>602.79999999999973</v>
      </c>
      <c r="BC5" s="7">
        <v>25.5</v>
      </c>
      <c r="BD5" s="8">
        <v>49</v>
      </c>
      <c r="BE5" s="9">
        <f t="shared" si="0"/>
        <v>15371.399999999992</v>
      </c>
      <c r="BG5" s="150" t="s">
        <v>85</v>
      </c>
      <c r="BH5" s="150">
        <v>85</v>
      </c>
      <c r="BI5" s="151">
        <v>3708</v>
      </c>
      <c r="BJ5" s="151">
        <v>5660</v>
      </c>
      <c r="BK5" s="216" t="s">
        <v>84</v>
      </c>
      <c r="BL5" s="217"/>
      <c r="BM5" s="218"/>
    </row>
    <row r="6" spans="1:73" ht="20.100000000000001" customHeight="1">
      <c r="A6" s="6"/>
      <c r="B6" s="161"/>
      <c r="C6" s="162"/>
      <c r="D6" s="162"/>
      <c r="E6" s="162"/>
      <c r="F6" s="162"/>
      <c r="G6" s="162"/>
      <c r="H6" s="162"/>
      <c r="I6" s="162"/>
      <c r="J6" s="162"/>
      <c r="K6" s="162"/>
      <c r="L6" s="162"/>
      <c r="M6" s="162"/>
      <c r="N6" s="162"/>
      <c r="O6" s="162"/>
      <c r="P6" s="162"/>
      <c r="Q6" s="162"/>
      <c r="R6" s="162"/>
      <c r="S6" s="162"/>
      <c r="T6" s="162"/>
      <c r="U6" s="162"/>
      <c r="V6" s="162"/>
      <c r="W6" s="162"/>
      <c r="X6" s="162">
        <v>0</v>
      </c>
      <c r="Y6" s="162">
        <v>0</v>
      </c>
      <c r="Z6" s="162">
        <v>0</v>
      </c>
      <c r="AA6" s="162">
        <v>0</v>
      </c>
      <c r="AB6" s="162">
        <v>0</v>
      </c>
      <c r="AC6" s="162">
        <v>0</v>
      </c>
      <c r="AD6" s="162">
        <v>0</v>
      </c>
      <c r="AE6" s="162">
        <v>0</v>
      </c>
      <c r="AF6" s="162">
        <v>0</v>
      </c>
      <c r="AG6" s="162">
        <v>0</v>
      </c>
      <c r="AH6" s="162">
        <v>0</v>
      </c>
      <c r="AI6" s="162">
        <v>0</v>
      </c>
      <c r="AJ6" s="162">
        <v>0</v>
      </c>
      <c r="AK6" s="162">
        <v>0</v>
      </c>
      <c r="AL6" s="162">
        <v>0</v>
      </c>
      <c r="AM6" s="162">
        <v>0</v>
      </c>
      <c r="AN6" s="162">
        <v>0</v>
      </c>
      <c r="AO6" s="162">
        <v>0</v>
      </c>
      <c r="AP6" s="162">
        <v>0</v>
      </c>
      <c r="AQ6" s="162">
        <v>0</v>
      </c>
      <c r="AR6" s="162">
        <v>0</v>
      </c>
      <c r="AS6" s="162">
        <v>0</v>
      </c>
      <c r="AT6" s="162">
        <v>0</v>
      </c>
      <c r="AU6" s="169">
        <v>0</v>
      </c>
      <c r="AV6" s="162">
        <v>0</v>
      </c>
      <c r="AW6" s="162">
        <v>0</v>
      </c>
      <c r="AX6" s="162">
        <v>0</v>
      </c>
      <c r="AY6" s="162">
        <v>0</v>
      </c>
      <c r="AZ6" s="162">
        <v>0</v>
      </c>
      <c r="BA6" s="162">
        <v>0</v>
      </c>
      <c r="BB6" s="19">
        <f t="shared" si="1"/>
        <v>0</v>
      </c>
      <c r="BC6" s="7"/>
      <c r="BD6" s="8">
        <v>49</v>
      </c>
      <c r="BE6" s="9">
        <f t="shared" si="0"/>
        <v>0</v>
      </c>
      <c r="BG6" s="149" t="s">
        <v>86</v>
      </c>
      <c r="BH6" s="149">
        <v>20</v>
      </c>
      <c r="BI6" s="99"/>
      <c r="BJ6" s="99">
        <f>BH6*65</f>
        <v>1300</v>
      </c>
      <c r="BK6" s="219" t="s">
        <v>87</v>
      </c>
      <c r="BL6" s="220"/>
      <c r="BM6" s="221"/>
    </row>
    <row r="7" spans="1:73" ht="20.100000000000001" customHeight="1">
      <c r="A7" s="6"/>
      <c r="B7" s="161"/>
      <c r="C7" s="162"/>
      <c r="D7" s="162"/>
      <c r="E7" s="162"/>
      <c r="F7" s="162"/>
      <c r="G7" s="162"/>
      <c r="H7" s="162"/>
      <c r="I7" s="162"/>
      <c r="J7" s="162"/>
      <c r="K7" s="162"/>
      <c r="L7" s="162"/>
      <c r="M7" s="162"/>
      <c r="N7" s="162"/>
      <c r="O7" s="162"/>
      <c r="P7" s="162"/>
      <c r="Q7" s="162"/>
      <c r="R7" s="162"/>
      <c r="S7" s="162"/>
      <c r="T7" s="162"/>
      <c r="U7" s="162"/>
      <c r="V7" s="162"/>
      <c r="W7" s="162"/>
      <c r="X7" s="162">
        <v>0</v>
      </c>
      <c r="Y7" s="162">
        <v>0</v>
      </c>
      <c r="Z7" s="162">
        <v>0</v>
      </c>
      <c r="AA7" s="162">
        <v>0</v>
      </c>
      <c r="AB7" s="162">
        <v>0</v>
      </c>
      <c r="AC7" s="162">
        <v>0</v>
      </c>
      <c r="AD7" s="162">
        <v>0</v>
      </c>
      <c r="AE7" s="162">
        <v>0</v>
      </c>
      <c r="AF7" s="162">
        <v>0</v>
      </c>
      <c r="AG7" s="162">
        <v>0</v>
      </c>
      <c r="AH7" s="162">
        <v>0</v>
      </c>
      <c r="AI7" s="162">
        <v>0</v>
      </c>
      <c r="AJ7" s="162">
        <v>0</v>
      </c>
      <c r="AK7" s="162">
        <v>0</v>
      </c>
      <c r="AL7" s="162">
        <v>0</v>
      </c>
      <c r="AM7" s="162">
        <v>0</v>
      </c>
      <c r="AN7" s="162">
        <v>0</v>
      </c>
      <c r="AO7" s="162">
        <v>0</v>
      </c>
      <c r="AP7" s="162">
        <v>0</v>
      </c>
      <c r="AQ7" s="162">
        <v>0</v>
      </c>
      <c r="AR7" s="162">
        <v>0</v>
      </c>
      <c r="AS7" s="162">
        <v>0</v>
      </c>
      <c r="AT7" s="162">
        <v>0</v>
      </c>
      <c r="AU7" s="169">
        <v>0</v>
      </c>
      <c r="AV7" s="162">
        <v>0</v>
      </c>
      <c r="AW7" s="162">
        <v>0</v>
      </c>
      <c r="AX7" s="162">
        <v>0</v>
      </c>
      <c r="AY7" s="162">
        <v>0</v>
      </c>
      <c r="AZ7" s="162">
        <v>0</v>
      </c>
      <c r="BA7" s="162">
        <v>0</v>
      </c>
      <c r="BB7" s="19">
        <f t="shared" si="1"/>
        <v>0</v>
      </c>
      <c r="BC7" s="7"/>
      <c r="BD7" s="8">
        <v>49</v>
      </c>
      <c r="BE7" s="9">
        <f t="shared" si="0"/>
        <v>0</v>
      </c>
      <c r="BG7" s="83"/>
      <c r="BH7" s="83"/>
      <c r="BI7" s="84"/>
      <c r="BJ7" s="84"/>
      <c r="BK7" s="207"/>
      <c r="BL7" s="208"/>
      <c r="BM7" s="209"/>
    </row>
    <row r="8" spans="1:73" ht="20.100000000000001" customHeight="1">
      <c r="A8" s="6"/>
      <c r="B8" s="161"/>
      <c r="C8" s="162"/>
      <c r="D8" s="162"/>
      <c r="E8" s="162"/>
      <c r="F8" s="162"/>
      <c r="G8" s="162"/>
      <c r="H8" s="162"/>
      <c r="I8" s="162"/>
      <c r="J8" s="162"/>
      <c r="K8" s="162"/>
      <c r="L8" s="162"/>
      <c r="M8" s="162"/>
      <c r="N8" s="162"/>
      <c r="O8" s="162"/>
      <c r="P8" s="162"/>
      <c r="Q8" s="162"/>
      <c r="R8" s="162"/>
      <c r="S8" s="162"/>
      <c r="T8" s="162"/>
      <c r="U8" s="162"/>
      <c r="V8" s="162"/>
      <c r="W8" s="162"/>
      <c r="X8" s="162">
        <v>0</v>
      </c>
      <c r="Y8" s="162">
        <v>0</v>
      </c>
      <c r="Z8" s="162">
        <v>0</v>
      </c>
      <c r="AA8" s="162">
        <v>0</v>
      </c>
      <c r="AB8" s="162">
        <v>0</v>
      </c>
      <c r="AC8" s="162">
        <v>0</v>
      </c>
      <c r="AD8" s="162">
        <v>0</v>
      </c>
      <c r="AE8" s="162">
        <v>0</v>
      </c>
      <c r="AF8" s="162">
        <v>0</v>
      </c>
      <c r="AG8" s="162">
        <v>0</v>
      </c>
      <c r="AH8" s="162">
        <v>0</v>
      </c>
      <c r="AI8" s="162">
        <v>0</v>
      </c>
      <c r="AJ8" s="162">
        <v>0</v>
      </c>
      <c r="AK8" s="162">
        <v>0</v>
      </c>
      <c r="AL8" s="162">
        <v>0</v>
      </c>
      <c r="AM8" s="162">
        <v>0</v>
      </c>
      <c r="AN8" s="162">
        <v>0</v>
      </c>
      <c r="AO8" s="162">
        <v>0</v>
      </c>
      <c r="AP8" s="162">
        <v>0</v>
      </c>
      <c r="AQ8" s="162">
        <v>0</v>
      </c>
      <c r="AR8" s="162">
        <v>0</v>
      </c>
      <c r="AS8" s="162">
        <v>0</v>
      </c>
      <c r="AT8" s="162">
        <v>0</v>
      </c>
      <c r="AU8" s="169">
        <v>0</v>
      </c>
      <c r="AV8" s="162">
        <v>0</v>
      </c>
      <c r="AW8" s="162">
        <v>0</v>
      </c>
      <c r="AX8" s="162">
        <v>0</v>
      </c>
      <c r="AY8" s="162">
        <v>0</v>
      </c>
      <c r="AZ8" s="162">
        <v>0</v>
      </c>
      <c r="BA8" s="162">
        <v>0</v>
      </c>
      <c r="BB8" s="19">
        <f t="shared" si="1"/>
        <v>0</v>
      </c>
      <c r="BC8" s="41"/>
      <c r="BD8" s="8">
        <v>49</v>
      </c>
      <c r="BE8" s="9">
        <f t="shared" si="0"/>
        <v>0</v>
      </c>
      <c r="BG8" s="83"/>
      <c r="BH8" s="83">
        <f>SUM(BH4)</f>
        <v>274</v>
      </c>
      <c r="BI8" s="84">
        <f>SUM(BI4)</f>
        <v>11659</v>
      </c>
      <c r="BJ8" s="84">
        <f>SUM(BJ4)</f>
        <v>17639</v>
      </c>
      <c r="BK8" s="207"/>
      <c r="BL8" s="208"/>
      <c r="BM8" s="209"/>
    </row>
    <row r="9" spans="1:73" ht="20.100000000000001" customHeight="1">
      <c r="A9" s="6"/>
      <c r="B9" s="161"/>
      <c r="C9" s="162"/>
      <c r="D9" s="162"/>
      <c r="E9" s="162"/>
      <c r="F9" s="162"/>
      <c r="G9" s="162"/>
      <c r="H9" s="162"/>
      <c r="I9" s="162"/>
      <c r="J9" s="162"/>
      <c r="K9" s="162"/>
      <c r="L9" s="162"/>
      <c r="M9" s="162"/>
      <c r="N9" s="162"/>
      <c r="O9" s="162"/>
      <c r="P9" s="162"/>
      <c r="Q9" s="162"/>
      <c r="R9" s="162"/>
      <c r="S9" s="162"/>
      <c r="T9" s="162"/>
      <c r="U9" s="162"/>
      <c r="V9" s="162"/>
      <c r="W9" s="162"/>
      <c r="X9" s="162"/>
      <c r="Y9" s="162"/>
      <c r="Z9" s="162"/>
      <c r="AA9" s="162"/>
      <c r="AB9" s="162"/>
      <c r="AC9" s="162"/>
      <c r="AD9" s="162"/>
      <c r="AE9" s="162"/>
      <c r="AF9" s="162"/>
      <c r="AG9" s="162"/>
      <c r="AH9" s="162"/>
      <c r="AI9" s="162"/>
      <c r="AJ9" s="162"/>
      <c r="AK9" s="162"/>
      <c r="AL9" s="162"/>
      <c r="AM9" s="162"/>
      <c r="AN9" s="162"/>
      <c r="AO9" s="162"/>
      <c r="AP9" s="162"/>
      <c r="AQ9" s="162"/>
      <c r="AR9" s="162"/>
      <c r="AS9" s="162"/>
      <c r="AT9" s="162"/>
      <c r="AU9" s="169"/>
      <c r="AV9" s="162"/>
      <c r="AW9" s="162"/>
      <c r="AX9" s="162"/>
      <c r="AY9" s="162"/>
      <c r="AZ9" s="162"/>
      <c r="BA9" s="162"/>
      <c r="BB9" s="19">
        <f t="shared" si="1"/>
        <v>0</v>
      </c>
      <c r="BC9" s="41"/>
      <c r="BD9" s="8"/>
      <c r="BE9" s="9">
        <f t="shared" si="0"/>
        <v>0</v>
      </c>
      <c r="BG9" s="153"/>
      <c r="BH9" s="153"/>
      <c r="BI9" s="154"/>
      <c r="BJ9" s="154"/>
      <c r="BK9" s="155"/>
      <c r="BL9" s="155"/>
      <c r="BM9" s="155"/>
    </row>
    <row r="10" spans="1:73" ht="20.100000000000001" customHeight="1">
      <c r="A10" s="6"/>
      <c r="B10" s="161"/>
      <c r="C10" s="162"/>
      <c r="D10" s="162"/>
      <c r="E10" s="162"/>
      <c r="F10" s="162"/>
      <c r="G10" s="162"/>
      <c r="H10" s="162"/>
      <c r="I10" s="162"/>
      <c r="J10" s="162"/>
      <c r="K10" s="162"/>
      <c r="L10" s="162"/>
      <c r="M10" s="162"/>
      <c r="N10" s="162"/>
      <c r="O10" s="162"/>
      <c r="P10" s="162"/>
      <c r="Q10" s="162"/>
      <c r="R10" s="162"/>
      <c r="S10" s="162"/>
      <c r="T10" s="162"/>
      <c r="U10" s="162"/>
      <c r="V10" s="162"/>
      <c r="W10" s="162"/>
      <c r="X10" s="162"/>
      <c r="Y10" s="162"/>
      <c r="Z10" s="162"/>
      <c r="AA10" s="162"/>
      <c r="AB10" s="162"/>
      <c r="AC10" s="162"/>
      <c r="AD10" s="162"/>
      <c r="AE10" s="162"/>
      <c r="AF10" s="162"/>
      <c r="AG10" s="162"/>
      <c r="AH10" s="162"/>
      <c r="AI10" s="162"/>
      <c r="AJ10" s="162"/>
      <c r="AK10" s="162"/>
      <c r="AL10" s="162"/>
      <c r="AM10" s="162"/>
      <c r="AN10" s="162"/>
      <c r="AO10" s="162"/>
      <c r="AP10" s="162"/>
      <c r="AQ10" s="162"/>
      <c r="AR10" s="162"/>
      <c r="AS10" s="162"/>
      <c r="AT10" s="162"/>
      <c r="AU10" s="169"/>
      <c r="AV10" s="162"/>
      <c r="AW10" s="162"/>
      <c r="AX10" s="162"/>
      <c r="AY10" s="162"/>
      <c r="AZ10" s="162"/>
      <c r="BA10" s="162"/>
      <c r="BB10" s="19">
        <f t="shared" si="1"/>
        <v>0</v>
      </c>
      <c r="BC10" s="41"/>
      <c r="BD10" s="8"/>
      <c r="BE10" s="9">
        <f t="shared" si="0"/>
        <v>0</v>
      </c>
      <c r="BG10" s="153"/>
      <c r="BH10" s="153"/>
      <c r="BI10" s="154"/>
      <c r="BJ10" s="154"/>
      <c r="BK10" s="155"/>
      <c r="BL10" s="155"/>
      <c r="BM10" s="155"/>
    </row>
    <row r="11" spans="1:73" ht="20.100000000000001" customHeight="1">
      <c r="A11" s="6"/>
      <c r="B11" s="161"/>
      <c r="C11" s="162"/>
      <c r="D11" s="162"/>
      <c r="E11" s="162"/>
      <c r="F11" s="162"/>
      <c r="G11" s="162"/>
      <c r="H11" s="162"/>
      <c r="I11" s="162"/>
      <c r="J11" s="162"/>
      <c r="K11" s="162"/>
      <c r="L11" s="162"/>
      <c r="M11" s="162"/>
      <c r="N11" s="162"/>
      <c r="O11" s="162"/>
      <c r="P11" s="162"/>
      <c r="Q11" s="162"/>
      <c r="R11" s="162"/>
      <c r="S11" s="162"/>
      <c r="T11" s="162"/>
      <c r="U11" s="162"/>
      <c r="V11" s="162"/>
      <c r="W11" s="162"/>
      <c r="X11" s="162"/>
      <c r="Y11" s="162"/>
      <c r="Z11" s="162"/>
      <c r="AA11" s="162"/>
      <c r="AB11" s="162"/>
      <c r="AC11" s="162"/>
      <c r="AD11" s="162"/>
      <c r="AE11" s="162"/>
      <c r="AF11" s="162"/>
      <c r="AG11" s="162"/>
      <c r="AH11" s="162"/>
      <c r="AI11" s="162"/>
      <c r="AJ11" s="162"/>
      <c r="AK11" s="162"/>
      <c r="AL11" s="162"/>
      <c r="AM11" s="162"/>
      <c r="AN11" s="162"/>
      <c r="AO11" s="162"/>
      <c r="AP11" s="162"/>
      <c r="AQ11" s="162"/>
      <c r="AR11" s="162"/>
      <c r="AS11" s="162"/>
      <c r="AT11" s="162"/>
      <c r="AU11" s="169"/>
      <c r="AV11" s="162"/>
      <c r="AW11" s="162"/>
      <c r="AX11" s="162"/>
      <c r="AY11" s="162"/>
      <c r="AZ11" s="162"/>
      <c r="BA11" s="162"/>
      <c r="BB11" s="19">
        <f t="shared" si="1"/>
        <v>0</v>
      </c>
      <c r="BC11" s="41"/>
      <c r="BD11" s="8"/>
      <c r="BE11" s="9">
        <f t="shared" si="0"/>
        <v>0</v>
      </c>
      <c r="BG11" s="153"/>
      <c r="BH11" s="153"/>
      <c r="BI11" s="154"/>
      <c r="BJ11" s="154"/>
      <c r="BK11" s="155"/>
      <c r="BL11" s="155"/>
      <c r="BM11" s="155"/>
    </row>
    <row r="12" spans="1:73" ht="20.100000000000001" customHeight="1">
      <c r="A12" s="6"/>
      <c r="B12" s="161"/>
      <c r="C12" s="162"/>
      <c r="D12" s="162"/>
      <c r="E12" s="162"/>
      <c r="F12" s="162"/>
      <c r="G12" s="162"/>
      <c r="H12" s="162"/>
      <c r="I12" s="162"/>
      <c r="J12" s="162"/>
      <c r="K12" s="162"/>
      <c r="L12" s="162"/>
      <c r="M12" s="162"/>
      <c r="N12" s="162"/>
      <c r="O12" s="162"/>
      <c r="P12" s="162"/>
      <c r="Q12" s="162"/>
      <c r="R12" s="162"/>
      <c r="S12" s="162"/>
      <c r="T12" s="162"/>
      <c r="U12" s="162"/>
      <c r="V12" s="162"/>
      <c r="W12" s="162"/>
      <c r="X12" s="162"/>
      <c r="Y12" s="162"/>
      <c r="Z12" s="162"/>
      <c r="AA12" s="162"/>
      <c r="AB12" s="162"/>
      <c r="AC12" s="162"/>
      <c r="AD12" s="162"/>
      <c r="AE12" s="162"/>
      <c r="AF12" s="162"/>
      <c r="AG12" s="162"/>
      <c r="AH12" s="162"/>
      <c r="AI12" s="162"/>
      <c r="AJ12" s="162"/>
      <c r="AK12" s="162"/>
      <c r="AL12" s="162"/>
      <c r="AM12" s="162"/>
      <c r="AN12" s="162"/>
      <c r="AO12" s="162"/>
      <c r="AP12" s="162"/>
      <c r="AQ12" s="162"/>
      <c r="AR12" s="162"/>
      <c r="AS12" s="162"/>
      <c r="AT12" s="162"/>
      <c r="AU12" s="169"/>
      <c r="AV12" s="162"/>
      <c r="AW12" s="162"/>
      <c r="AX12" s="162"/>
      <c r="AY12" s="162"/>
      <c r="AZ12" s="162"/>
      <c r="BA12" s="162"/>
      <c r="BB12" s="19">
        <f t="shared" si="1"/>
        <v>0</v>
      </c>
      <c r="BC12" s="41"/>
      <c r="BD12" s="8"/>
      <c r="BE12" s="9">
        <f t="shared" si="0"/>
        <v>0</v>
      </c>
      <c r="BG12" s="153"/>
      <c r="BH12" s="153"/>
      <c r="BI12" s="154"/>
      <c r="BJ12" s="154"/>
      <c r="BK12" s="155"/>
      <c r="BL12" s="155"/>
      <c r="BM12" s="155"/>
    </row>
    <row r="13" spans="1:73" ht="20.100000000000001" customHeight="1">
      <c r="A13" s="6"/>
      <c r="B13" s="161"/>
      <c r="C13" s="162"/>
      <c r="D13" s="162"/>
      <c r="E13" s="162"/>
      <c r="F13" s="162"/>
      <c r="G13" s="162"/>
      <c r="H13" s="162"/>
      <c r="I13" s="162"/>
      <c r="J13" s="162"/>
      <c r="K13" s="162"/>
      <c r="L13" s="162"/>
      <c r="M13" s="162"/>
      <c r="N13" s="162"/>
      <c r="O13" s="162"/>
      <c r="P13" s="162"/>
      <c r="Q13" s="162"/>
      <c r="R13" s="162"/>
      <c r="S13" s="162"/>
      <c r="T13" s="162"/>
      <c r="U13" s="162"/>
      <c r="V13" s="162"/>
      <c r="W13" s="162"/>
      <c r="X13" s="162"/>
      <c r="Y13" s="162"/>
      <c r="Z13" s="162"/>
      <c r="AA13" s="162"/>
      <c r="AB13" s="162"/>
      <c r="AC13" s="162"/>
      <c r="AD13" s="162"/>
      <c r="AE13" s="162"/>
      <c r="AF13" s="162"/>
      <c r="AG13" s="162"/>
      <c r="AH13" s="162"/>
      <c r="AI13" s="162"/>
      <c r="AJ13" s="162"/>
      <c r="AK13" s="162"/>
      <c r="AL13" s="162"/>
      <c r="AM13" s="162"/>
      <c r="AN13" s="162"/>
      <c r="AO13" s="162"/>
      <c r="AP13" s="162"/>
      <c r="AQ13" s="162"/>
      <c r="AR13" s="162"/>
      <c r="AS13" s="162"/>
      <c r="AT13" s="162"/>
      <c r="AU13" s="169"/>
      <c r="AV13" s="162"/>
      <c r="AW13" s="162"/>
      <c r="AX13" s="162"/>
      <c r="AY13" s="162"/>
      <c r="AZ13" s="162"/>
      <c r="BA13" s="162"/>
      <c r="BB13" s="19">
        <f t="shared" si="1"/>
        <v>0</v>
      </c>
      <c r="BC13" s="41"/>
      <c r="BD13" s="8"/>
      <c r="BE13" s="9">
        <f t="shared" si="0"/>
        <v>0</v>
      </c>
      <c r="BG13" s="153"/>
      <c r="BH13" s="153"/>
      <c r="BI13" s="154"/>
      <c r="BJ13" s="154"/>
      <c r="BK13" s="155"/>
      <c r="BL13" s="155"/>
      <c r="BM13" s="155"/>
    </row>
    <row r="14" spans="1:73" ht="20.100000000000001" customHeight="1">
      <c r="A14" s="6"/>
      <c r="B14" s="161"/>
      <c r="C14" s="162"/>
      <c r="D14" s="162"/>
      <c r="E14" s="162"/>
      <c r="F14" s="162"/>
      <c r="G14" s="162"/>
      <c r="H14" s="162"/>
      <c r="I14" s="162"/>
      <c r="J14" s="162"/>
      <c r="K14" s="162"/>
      <c r="L14" s="162"/>
      <c r="M14" s="162"/>
      <c r="N14" s="162"/>
      <c r="O14" s="162"/>
      <c r="P14" s="162"/>
      <c r="Q14" s="162"/>
      <c r="R14" s="162"/>
      <c r="S14" s="162"/>
      <c r="T14" s="162"/>
      <c r="U14" s="162"/>
      <c r="V14" s="162"/>
      <c r="W14" s="162"/>
      <c r="X14" s="162"/>
      <c r="Y14" s="162"/>
      <c r="Z14" s="162"/>
      <c r="AA14" s="162"/>
      <c r="AB14" s="162"/>
      <c r="AC14" s="162"/>
      <c r="AD14" s="162"/>
      <c r="AE14" s="162"/>
      <c r="AF14" s="162"/>
      <c r="AG14" s="162"/>
      <c r="AH14" s="162"/>
      <c r="AI14" s="162"/>
      <c r="AJ14" s="162"/>
      <c r="AK14" s="162"/>
      <c r="AL14" s="162"/>
      <c r="AM14" s="162"/>
      <c r="AN14" s="162"/>
      <c r="AO14" s="162"/>
      <c r="AP14" s="162"/>
      <c r="AQ14" s="162"/>
      <c r="AR14" s="162"/>
      <c r="AS14" s="162"/>
      <c r="AT14" s="162"/>
      <c r="AU14" s="169"/>
      <c r="AV14" s="162"/>
      <c r="AW14" s="162"/>
      <c r="AX14" s="162"/>
      <c r="AY14" s="162"/>
      <c r="AZ14" s="162"/>
      <c r="BA14" s="162"/>
      <c r="BB14" s="19">
        <f t="shared" ref="BB14" si="3">SUM(AB14:BA14)</f>
        <v>0</v>
      </c>
      <c r="BC14" s="7"/>
      <c r="BD14" s="8"/>
      <c r="BE14" s="9">
        <f t="shared" si="0"/>
        <v>0</v>
      </c>
      <c r="BG14" s="87"/>
      <c r="BH14" s="87"/>
      <c r="BI14" s="87"/>
      <c r="BJ14" s="87"/>
      <c r="BK14" s="87"/>
      <c r="BL14" s="87"/>
      <c r="BM14" s="87"/>
    </row>
    <row r="15" spans="1:73" ht="20.100000000000001" customHeight="1" thickBot="1">
      <c r="A15" s="10" t="s">
        <v>10</v>
      </c>
      <c r="B15" s="175"/>
      <c r="C15" s="176"/>
      <c r="D15" s="176"/>
      <c r="E15" s="176"/>
      <c r="F15" s="176"/>
      <c r="G15" s="176"/>
      <c r="H15" s="176"/>
      <c r="I15" s="176"/>
      <c r="J15" s="176"/>
      <c r="K15" s="176"/>
      <c r="L15" s="176"/>
      <c r="M15" s="176"/>
      <c r="N15" s="176"/>
      <c r="O15" s="176"/>
      <c r="P15" s="176"/>
      <c r="Q15" s="176"/>
      <c r="R15" s="176"/>
      <c r="S15" s="176"/>
      <c r="T15" s="176"/>
      <c r="U15" s="176"/>
      <c r="V15" s="176"/>
      <c r="W15" s="176"/>
      <c r="X15" s="176">
        <f t="shared" ref="X15:BB15" si="4">SUM(X3:X14)</f>
        <v>0</v>
      </c>
      <c r="Y15" s="176">
        <f t="shared" si="4"/>
        <v>0</v>
      </c>
      <c r="Z15" s="176">
        <f t="shared" si="4"/>
        <v>0</v>
      </c>
      <c r="AA15" s="176">
        <f t="shared" si="4"/>
        <v>0</v>
      </c>
      <c r="AB15" s="176">
        <f t="shared" si="4"/>
        <v>23.4</v>
      </c>
      <c r="AC15" s="176">
        <f t="shared" si="4"/>
        <v>51.4</v>
      </c>
      <c r="AD15" s="176">
        <f t="shared" si="4"/>
        <v>51.4</v>
      </c>
      <c r="AE15" s="176">
        <f t="shared" si="4"/>
        <v>51.4</v>
      </c>
      <c r="AF15" s="176">
        <f t="shared" si="4"/>
        <v>51.4</v>
      </c>
      <c r="AG15" s="176">
        <f t="shared" si="4"/>
        <v>51.4</v>
      </c>
      <c r="AH15" s="176">
        <f t="shared" si="4"/>
        <v>51.4</v>
      </c>
      <c r="AI15" s="176">
        <f t="shared" si="4"/>
        <v>51.4</v>
      </c>
      <c r="AJ15" s="176">
        <f t="shared" si="4"/>
        <v>51.4</v>
      </c>
      <c r="AK15" s="176">
        <f t="shared" si="4"/>
        <v>51.4</v>
      </c>
      <c r="AL15" s="176">
        <f t="shared" si="4"/>
        <v>51.4</v>
      </c>
      <c r="AM15" s="176">
        <f t="shared" si="4"/>
        <v>51.4</v>
      </c>
      <c r="AN15" s="176">
        <f t="shared" si="4"/>
        <v>51.4</v>
      </c>
      <c r="AO15" s="176">
        <f t="shared" si="4"/>
        <v>51.4</v>
      </c>
      <c r="AP15" s="176">
        <f t="shared" si="4"/>
        <v>51.4</v>
      </c>
      <c r="AQ15" s="176">
        <f t="shared" si="4"/>
        <v>51.4</v>
      </c>
      <c r="AR15" s="176">
        <f t="shared" si="4"/>
        <v>51.4</v>
      </c>
      <c r="AS15" s="176">
        <f t="shared" si="4"/>
        <v>51.4</v>
      </c>
      <c r="AT15" s="176">
        <f t="shared" si="4"/>
        <v>51.4</v>
      </c>
      <c r="AU15" s="170">
        <f t="shared" si="4"/>
        <v>51.4</v>
      </c>
      <c r="AV15" s="176">
        <f t="shared" si="4"/>
        <v>51.4</v>
      </c>
      <c r="AW15" s="176">
        <f t="shared" si="4"/>
        <v>51.4</v>
      </c>
      <c r="AX15" s="176">
        <f t="shared" si="4"/>
        <v>51.4</v>
      </c>
      <c r="AY15" s="176">
        <f t="shared" si="4"/>
        <v>0</v>
      </c>
      <c r="AZ15" s="176">
        <f t="shared" si="4"/>
        <v>0</v>
      </c>
      <c r="BA15" s="176">
        <f t="shared" si="4"/>
        <v>0</v>
      </c>
      <c r="BB15" s="20">
        <f t="shared" si="4"/>
        <v>1154.1999999999998</v>
      </c>
      <c r="BC15" s="21"/>
      <c r="BD15" s="22"/>
      <c r="BE15" s="91">
        <f>SUM(BE3:BE14)</f>
        <v>32741.399999999994</v>
      </c>
      <c r="BF15" s="73"/>
      <c r="BG15" s="87"/>
      <c r="BH15" s="87"/>
      <c r="BI15" s="87"/>
      <c r="BJ15" s="87"/>
      <c r="BK15" s="152"/>
      <c r="BL15" s="87"/>
      <c r="BM15" s="87"/>
    </row>
    <row r="16" spans="1:73" ht="20.100000000000001" customHeight="1">
      <c r="A16" s="11" t="s">
        <v>74</v>
      </c>
      <c r="B16" s="163"/>
      <c r="C16" s="163"/>
      <c r="D16" s="163"/>
      <c r="E16" s="163"/>
      <c r="F16" s="163"/>
      <c r="G16" s="163"/>
      <c r="H16" s="163"/>
      <c r="I16" s="163"/>
      <c r="J16" s="163"/>
      <c r="K16" s="163"/>
      <c r="L16" s="163"/>
      <c r="M16" s="163"/>
      <c r="N16" s="163"/>
      <c r="O16" s="163"/>
      <c r="P16" s="163"/>
      <c r="Q16" s="163"/>
      <c r="R16" s="163"/>
      <c r="S16" s="163"/>
      <c r="T16" s="163"/>
      <c r="U16" s="163"/>
      <c r="V16" s="163"/>
      <c r="W16" s="163"/>
      <c r="X16" s="163">
        <f t="shared" ref="X16:BA16" si="5">$BH25*X18</f>
        <v>0</v>
      </c>
      <c r="Y16" s="163">
        <f t="shared" si="5"/>
        <v>0</v>
      </c>
      <c r="Z16" s="163">
        <f t="shared" si="5"/>
        <v>0</v>
      </c>
      <c r="AA16" s="163">
        <f t="shared" si="5"/>
        <v>0</v>
      </c>
      <c r="AB16" s="163">
        <f t="shared" si="5"/>
        <v>1506.3963503649634</v>
      </c>
      <c r="AC16" s="163">
        <f t="shared" si="5"/>
        <v>3308.9218978102185</v>
      </c>
      <c r="AD16" s="163">
        <f t="shared" si="5"/>
        <v>3308.9218978102185</v>
      </c>
      <c r="AE16" s="163">
        <f t="shared" si="5"/>
        <v>3308.9218978102185</v>
      </c>
      <c r="AF16" s="163">
        <f t="shared" si="5"/>
        <v>3308.9218978102185</v>
      </c>
      <c r="AG16" s="163">
        <f t="shared" si="5"/>
        <v>3308.9218978102185</v>
      </c>
      <c r="AH16" s="163">
        <f t="shared" si="5"/>
        <v>3308.9218978102185</v>
      </c>
      <c r="AI16" s="163">
        <f t="shared" si="5"/>
        <v>3308.9218978102185</v>
      </c>
      <c r="AJ16" s="163">
        <f t="shared" si="5"/>
        <v>3308.9218978102185</v>
      </c>
      <c r="AK16" s="163">
        <f t="shared" si="5"/>
        <v>3308.9218978102185</v>
      </c>
      <c r="AL16" s="163">
        <f t="shared" si="5"/>
        <v>3308.9218978102185</v>
      </c>
      <c r="AM16" s="163">
        <f t="shared" si="5"/>
        <v>3308.9218978102185</v>
      </c>
      <c r="AN16" s="163">
        <f t="shared" si="5"/>
        <v>3308.9218978102185</v>
      </c>
      <c r="AO16" s="163">
        <f t="shared" si="5"/>
        <v>3308.9218978102185</v>
      </c>
      <c r="AP16" s="163">
        <f t="shared" si="5"/>
        <v>3308.9218978102185</v>
      </c>
      <c r="AQ16" s="163">
        <f t="shared" si="5"/>
        <v>3308.9218978102185</v>
      </c>
      <c r="AR16" s="163">
        <f t="shared" si="5"/>
        <v>3308.9218978102185</v>
      </c>
      <c r="AS16" s="163"/>
      <c r="AT16" s="163">
        <f t="shared" si="5"/>
        <v>3308.9218978102185</v>
      </c>
      <c r="AU16" s="171">
        <f t="shared" si="5"/>
        <v>3308.9218978102185</v>
      </c>
      <c r="AV16" s="163">
        <f t="shared" si="5"/>
        <v>3308.9218978102185</v>
      </c>
      <c r="AW16" s="163">
        <f t="shared" si="5"/>
        <v>3308.9218978102185</v>
      </c>
      <c r="AX16" s="163">
        <f t="shared" si="5"/>
        <v>3308.9218978102185</v>
      </c>
      <c r="AY16" s="163">
        <f t="shared" si="5"/>
        <v>0</v>
      </c>
      <c r="AZ16" s="163">
        <f t="shared" si="5"/>
        <v>0</v>
      </c>
      <c r="BA16" s="163">
        <f t="shared" si="5"/>
        <v>0</v>
      </c>
      <c r="BB16" s="12"/>
      <c r="BC16" s="12"/>
      <c r="BD16" s="12"/>
      <c r="BE16" s="12"/>
      <c r="BF16" s="73"/>
      <c r="BG16" s="92" t="s">
        <v>11</v>
      </c>
      <c r="BH16" s="225">
        <v>0.64817518248175177</v>
      </c>
      <c r="BI16" s="226"/>
      <c r="BJ16" s="87"/>
      <c r="BK16" s="152"/>
      <c r="BL16" s="87"/>
      <c r="BM16" s="87"/>
    </row>
    <row r="17" spans="1:65" ht="20.100000000000001" customHeight="1">
      <c r="A17" s="11" t="s">
        <v>75</v>
      </c>
      <c r="B17" s="163"/>
      <c r="C17" s="163"/>
      <c r="D17" s="163"/>
      <c r="E17" s="163"/>
      <c r="F17" s="163"/>
      <c r="G17" s="163"/>
      <c r="H17" s="163"/>
      <c r="I17" s="163"/>
      <c r="J17" s="163"/>
      <c r="K17" s="163"/>
      <c r="L17" s="163"/>
      <c r="M17" s="163"/>
      <c r="N17" s="163"/>
      <c r="O17" s="163"/>
      <c r="P17" s="163"/>
      <c r="Q17" s="163"/>
      <c r="R17" s="163"/>
      <c r="S17" s="163"/>
      <c r="T17" s="163"/>
      <c r="U17" s="163"/>
      <c r="V17" s="163"/>
      <c r="W17" s="163"/>
      <c r="X17" s="163">
        <f>B17+X16</f>
        <v>0</v>
      </c>
      <c r="Y17" s="163">
        <f t="shared" ref="Y17:Z17" si="6">X17+Y16</f>
        <v>0</v>
      </c>
      <c r="Z17" s="163">
        <f t="shared" si="6"/>
        <v>0</v>
      </c>
      <c r="AA17" s="163">
        <f>Z17+AA16</f>
        <v>0</v>
      </c>
      <c r="AB17" s="163">
        <f>AA17+AB16</f>
        <v>1506.3963503649634</v>
      </c>
      <c r="AC17" s="163">
        <f t="shared" ref="AC17:BA17" si="7">AB17+AC16</f>
        <v>4815.3182481751819</v>
      </c>
      <c r="AD17" s="163">
        <f t="shared" si="7"/>
        <v>8124.2401459854009</v>
      </c>
      <c r="AE17" s="163">
        <f t="shared" si="7"/>
        <v>11433.162043795619</v>
      </c>
      <c r="AF17" s="163">
        <f t="shared" si="7"/>
        <v>14742.083941605837</v>
      </c>
      <c r="AG17" s="163">
        <f t="shared" si="7"/>
        <v>18051.005839416055</v>
      </c>
      <c r="AH17" s="163">
        <f t="shared" si="7"/>
        <v>21359.927737226273</v>
      </c>
      <c r="AI17" s="163">
        <f t="shared" si="7"/>
        <v>24668.849635036491</v>
      </c>
      <c r="AJ17" s="163">
        <f t="shared" si="7"/>
        <v>27977.771532846709</v>
      </c>
      <c r="AK17" s="163">
        <f t="shared" si="7"/>
        <v>31286.693430656927</v>
      </c>
      <c r="AL17" s="163">
        <f t="shared" si="7"/>
        <v>34595.615328467145</v>
      </c>
      <c r="AM17" s="163">
        <f t="shared" si="7"/>
        <v>37904.537226277367</v>
      </c>
      <c r="AN17" s="163">
        <f t="shared" si="7"/>
        <v>41213.459124087589</v>
      </c>
      <c r="AO17" s="163">
        <f t="shared" si="7"/>
        <v>44522.381021897811</v>
      </c>
      <c r="AP17" s="163">
        <f t="shared" si="7"/>
        <v>47831.302919708032</v>
      </c>
      <c r="AQ17" s="163">
        <f t="shared" si="7"/>
        <v>51140.224817518254</v>
      </c>
      <c r="AR17" s="163">
        <f t="shared" si="7"/>
        <v>54449.146715328476</v>
      </c>
      <c r="AS17" s="163"/>
      <c r="AT17" s="163">
        <f>AC17+AT16</f>
        <v>8124.2401459854009</v>
      </c>
      <c r="AU17" s="171">
        <f t="shared" si="7"/>
        <v>11433.162043795619</v>
      </c>
      <c r="AV17" s="163">
        <f t="shared" si="7"/>
        <v>14742.083941605837</v>
      </c>
      <c r="AW17" s="163">
        <f t="shared" si="7"/>
        <v>18051.005839416055</v>
      </c>
      <c r="AX17" s="163">
        <f t="shared" si="7"/>
        <v>21359.927737226273</v>
      </c>
      <c r="AY17" s="163">
        <f t="shared" si="7"/>
        <v>21359.927737226273</v>
      </c>
      <c r="AZ17" s="163">
        <f t="shared" si="7"/>
        <v>21359.927737226273</v>
      </c>
      <c r="BA17" s="163">
        <f t="shared" si="7"/>
        <v>21359.927737226273</v>
      </c>
      <c r="BB17" s="12"/>
      <c r="BC17" s="12"/>
      <c r="BD17" s="12"/>
      <c r="BE17" s="12"/>
      <c r="BF17" s="73"/>
      <c r="BG17" s="93" t="s">
        <v>41</v>
      </c>
      <c r="BH17" s="227">
        <v>0.35</v>
      </c>
      <c r="BI17" s="228"/>
      <c r="BJ17" s="87"/>
      <c r="BK17" s="152"/>
      <c r="BL17" s="87"/>
      <c r="BM17" s="87"/>
    </row>
    <row r="18" spans="1:65" ht="20.100000000000001" customHeight="1">
      <c r="A18" s="11" t="s">
        <v>88</v>
      </c>
      <c r="B18" s="164"/>
      <c r="C18" s="164"/>
      <c r="D18" s="164"/>
      <c r="E18" s="164"/>
      <c r="F18" s="164"/>
      <c r="G18" s="164"/>
      <c r="H18" s="164"/>
      <c r="I18" s="164"/>
      <c r="J18" s="164"/>
      <c r="K18" s="164"/>
      <c r="L18" s="164"/>
      <c r="M18" s="164"/>
      <c r="N18" s="164"/>
      <c r="O18" s="164"/>
      <c r="P18" s="164"/>
      <c r="Q18" s="164"/>
      <c r="R18" s="164"/>
      <c r="S18" s="164"/>
      <c r="T18" s="164"/>
      <c r="U18" s="164"/>
      <c r="V18" s="164"/>
      <c r="W18" s="164"/>
      <c r="X18" s="164">
        <f t="shared" ref="X18:BA18" si="8">X15/$BH22</f>
        <v>0</v>
      </c>
      <c r="Y18" s="164">
        <f t="shared" si="8"/>
        <v>0</v>
      </c>
      <c r="Z18" s="164">
        <f t="shared" si="8"/>
        <v>0</v>
      </c>
      <c r="AA18" s="164">
        <f t="shared" si="8"/>
        <v>0</v>
      </c>
      <c r="AB18" s="164">
        <f t="shared" si="8"/>
        <v>8.5401459854014594E-2</v>
      </c>
      <c r="AC18" s="164">
        <f t="shared" si="8"/>
        <v>0.18759124087591239</v>
      </c>
      <c r="AD18" s="164">
        <f t="shared" si="8"/>
        <v>0.18759124087591239</v>
      </c>
      <c r="AE18" s="164">
        <f t="shared" si="8"/>
        <v>0.18759124087591239</v>
      </c>
      <c r="AF18" s="164">
        <f t="shared" si="8"/>
        <v>0.18759124087591239</v>
      </c>
      <c r="AG18" s="164">
        <f t="shared" si="8"/>
        <v>0.18759124087591239</v>
      </c>
      <c r="AH18" s="164">
        <f t="shared" si="8"/>
        <v>0.18759124087591239</v>
      </c>
      <c r="AI18" s="164">
        <f t="shared" si="8"/>
        <v>0.18759124087591239</v>
      </c>
      <c r="AJ18" s="164">
        <f t="shared" si="8"/>
        <v>0.18759124087591239</v>
      </c>
      <c r="AK18" s="164">
        <f t="shared" si="8"/>
        <v>0.18759124087591239</v>
      </c>
      <c r="AL18" s="164">
        <f t="shared" si="8"/>
        <v>0.18759124087591239</v>
      </c>
      <c r="AM18" s="164">
        <f t="shared" si="8"/>
        <v>0.18759124087591239</v>
      </c>
      <c r="AN18" s="164">
        <f t="shared" si="8"/>
        <v>0.18759124087591239</v>
      </c>
      <c r="AO18" s="164">
        <f t="shared" si="8"/>
        <v>0.18759124087591239</v>
      </c>
      <c r="AP18" s="164">
        <f t="shared" si="8"/>
        <v>0.18759124087591239</v>
      </c>
      <c r="AQ18" s="164">
        <f t="shared" si="8"/>
        <v>0.18759124087591239</v>
      </c>
      <c r="AR18" s="164">
        <f t="shared" si="8"/>
        <v>0.18759124087591239</v>
      </c>
      <c r="AS18" s="164"/>
      <c r="AT18" s="164">
        <f t="shared" si="8"/>
        <v>0.18759124087591239</v>
      </c>
      <c r="AU18" s="172">
        <f t="shared" si="8"/>
        <v>0.18759124087591239</v>
      </c>
      <c r="AV18" s="164">
        <f t="shared" si="8"/>
        <v>0.18759124087591239</v>
      </c>
      <c r="AW18" s="164">
        <f t="shared" si="8"/>
        <v>0.18759124087591239</v>
      </c>
      <c r="AX18" s="164">
        <f t="shared" si="8"/>
        <v>0.18759124087591239</v>
      </c>
      <c r="AY18" s="164">
        <f t="shared" si="8"/>
        <v>0</v>
      </c>
      <c r="AZ18" s="164">
        <f t="shared" si="8"/>
        <v>0</v>
      </c>
      <c r="BA18" s="164">
        <f t="shared" si="8"/>
        <v>0</v>
      </c>
      <c r="BB18" s="12"/>
      <c r="BC18" s="12"/>
      <c r="BD18" s="12"/>
      <c r="BE18" s="12"/>
      <c r="BF18" s="73"/>
      <c r="BG18" s="93" t="s">
        <v>13</v>
      </c>
      <c r="BH18" s="229">
        <v>11433.162043795619</v>
      </c>
      <c r="BI18" s="230"/>
      <c r="BJ18" s="100"/>
      <c r="BK18" s="87"/>
      <c r="BL18" s="87"/>
      <c r="BM18" s="87"/>
    </row>
    <row r="19" spans="1:65" ht="20.100000000000001" customHeight="1" thickBot="1">
      <c r="A19" s="11" t="s">
        <v>76</v>
      </c>
      <c r="B19" s="164"/>
      <c r="C19" s="164"/>
      <c r="D19" s="164"/>
      <c r="E19" s="164"/>
      <c r="F19" s="164"/>
      <c r="G19" s="164"/>
      <c r="H19" s="164"/>
      <c r="I19" s="164"/>
      <c r="J19" s="164"/>
      <c r="K19" s="164"/>
      <c r="L19" s="164"/>
      <c r="M19" s="164"/>
      <c r="N19" s="164"/>
      <c r="O19" s="164"/>
      <c r="P19" s="164"/>
      <c r="Q19" s="164"/>
      <c r="R19" s="164"/>
      <c r="S19" s="164"/>
      <c r="T19" s="164"/>
      <c r="U19" s="164"/>
      <c r="V19" s="164"/>
      <c r="W19" s="164"/>
      <c r="X19" s="164">
        <f>X18+B19</f>
        <v>0</v>
      </c>
      <c r="Y19" s="164">
        <f t="shared" ref="Y19:Z19" si="9">Y18+X19</f>
        <v>0</v>
      </c>
      <c r="Z19" s="164">
        <f t="shared" si="9"/>
        <v>0</v>
      </c>
      <c r="AA19" s="164">
        <f>AA18+Z19</f>
        <v>0</v>
      </c>
      <c r="AB19" s="164">
        <f>AB18+AA19</f>
        <v>8.5401459854014594E-2</v>
      </c>
      <c r="AC19" s="164">
        <f t="shared" ref="AC19:BA19" si="10">AC18+AB19</f>
        <v>0.27299270072992698</v>
      </c>
      <c r="AD19" s="164">
        <f t="shared" si="10"/>
        <v>0.46058394160583938</v>
      </c>
      <c r="AE19" s="164">
        <f t="shared" si="10"/>
        <v>0.64817518248175177</v>
      </c>
      <c r="AF19" s="164">
        <f t="shared" si="10"/>
        <v>0.83576642335766416</v>
      </c>
      <c r="AG19" s="164">
        <f t="shared" si="10"/>
        <v>1.0233576642335764</v>
      </c>
      <c r="AH19" s="164">
        <f t="shared" si="10"/>
        <v>1.2109489051094888</v>
      </c>
      <c r="AI19" s="164">
        <f t="shared" si="10"/>
        <v>1.3985401459854012</v>
      </c>
      <c r="AJ19" s="164">
        <f t="shared" si="10"/>
        <v>1.5861313868613136</v>
      </c>
      <c r="AK19" s="164">
        <f t="shared" si="10"/>
        <v>1.773722627737226</v>
      </c>
      <c r="AL19" s="164">
        <f t="shared" si="10"/>
        <v>1.9613138686131384</v>
      </c>
      <c r="AM19" s="164">
        <f t="shared" si="10"/>
        <v>2.1489051094890508</v>
      </c>
      <c r="AN19" s="164">
        <f t="shared" si="10"/>
        <v>2.3364963503649632</v>
      </c>
      <c r="AO19" s="164">
        <f t="shared" si="10"/>
        <v>2.5240875912408756</v>
      </c>
      <c r="AP19" s="164">
        <f t="shared" si="10"/>
        <v>2.711678832116788</v>
      </c>
      <c r="AQ19" s="164">
        <f t="shared" si="10"/>
        <v>2.8992700729927003</v>
      </c>
      <c r="AR19" s="164">
        <f t="shared" si="10"/>
        <v>3.0868613138686127</v>
      </c>
      <c r="AS19" s="164"/>
      <c r="AT19" s="164">
        <f>AT18+AC19</f>
        <v>0.46058394160583938</v>
      </c>
      <c r="AU19" s="172">
        <f t="shared" si="10"/>
        <v>0.64817518248175177</v>
      </c>
      <c r="AV19" s="164">
        <f t="shared" si="10"/>
        <v>0.83576642335766416</v>
      </c>
      <c r="AW19" s="164">
        <f t="shared" si="10"/>
        <v>1.0233576642335764</v>
      </c>
      <c r="AX19" s="164">
        <f t="shared" si="10"/>
        <v>1.2109489051094888</v>
      </c>
      <c r="AY19" s="164">
        <f t="shared" si="10"/>
        <v>1.2109489051094888</v>
      </c>
      <c r="AZ19" s="164">
        <f t="shared" si="10"/>
        <v>1.2109489051094888</v>
      </c>
      <c r="BA19" s="164">
        <f t="shared" si="10"/>
        <v>1.2109489051094888</v>
      </c>
      <c r="BB19" s="12"/>
      <c r="BC19" s="12"/>
      <c r="BD19" s="12"/>
      <c r="BE19" s="12"/>
      <c r="BF19" s="73"/>
      <c r="BG19" s="94" t="s">
        <v>15</v>
      </c>
      <c r="BH19" s="231">
        <v>6173.65</v>
      </c>
      <c r="BI19" s="232"/>
      <c r="BJ19" s="100"/>
      <c r="BK19" s="87"/>
      <c r="BL19" s="88"/>
      <c r="BM19" s="87"/>
    </row>
    <row r="20" spans="1:65" ht="20.100000000000001" customHeight="1">
      <c r="A20" s="11" t="s">
        <v>77</v>
      </c>
      <c r="B20" s="165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5"/>
      <c r="N20" s="165"/>
      <c r="O20" s="165"/>
      <c r="P20" s="165"/>
      <c r="Q20" s="165"/>
      <c r="R20" s="165"/>
      <c r="S20" s="165"/>
      <c r="T20" s="165"/>
      <c r="U20" s="165"/>
      <c r="V20" s="165"/>
      <c r="W20" s="165"/>
      <c r="X20" s="165">
        <f t="shared" ref="X20:BA20" si="11">X21*$BH$25</f>
        <v>6173.65</v>
      </c>
      <c r="Y20" s="165">
        <f t="shared" si="11"/>
        <v>6173.65</v>
      </c>
      <c r="Z20" s="165">
        <f t="shared" si="11"/>
        <v>6173.65</v>
      </c>
      <c r="AA20" s="165">
        <f t="shared" si="11"/>
        <v>0</v>
      </c>
      <c r="AB20" s="165">
        <f t="shared" si="11"/>
        <v>881.95</v>
      </c>
      <c r="AC20" s="165">
        <f t="shared" si="11"/>
        <v>2645.85</v>
      </c>
      <c r="AD20" s="165">
        <f t="shared" si="11"/>
        <v>20284.849999999999</v>
      </c>
      <c r="AE20" s="165">
        <f t="shared" si="11"/>
        <v>37923.85</v>
      </c>
      <c r="AF20" s="165">
        <f t="shared" si="11"/>
        <v>55562.85</v>
      </c>
      <c r="AG20" s="165">
        <f t="shared" si="11"/>
        <v>73201.850000000006</v>
      </c>
      <c r="AH20" s="165">
        <f t="shared" si="11"/>
        <v>90840.85</v>
      </c>
      <c r="AI20" s="165">
        <f t="shared" si="11"/>
        <v>108479.85</v>
      </c>
      <c r="AJ20" s="165">
        <f t="shared" si="11"/>
        <v>126118.85</v>
      </c>
      <c r="AK20" s="165">
        <f t="shared" si="11"/>
        <v>143757.85</v>
      </c>
      <c r="AL20" s="165">
        <f t="shared" si="11"/>
        <v>161396.85</v>
      </c>
      <c r="AM20" s="165">
        <f t="shared" si="11"/>
        <v>179035.85</v>
      </c>
      <c r="AN20" s="165">
        <f t="shared" si="11"/>
        <v>196674.85</v>
      </c>
      <c r="AO20" s="165">
        <f t="shared" si="11"/>
        <v>214313.85</v>
      </c>
      <c r="AP20" s="165">
        <f t="shared" si="11"/>
        <v>231952.85</v>
      </c>
      <c r="AQ20" s="165">
        <f t="shared" si="11"/>
        <v>249591.85</v>
      </c>
      <c r="AR20" s="165">
        <f t="shared" si="11"/>
        <v>267230.85000000003</v>
      </c>
      <c r="AS20" s="165">
        <f t="shared" si="11"/>
        <v>284869.84999999998</v>
      </c>
      <c r="AT20" s="165">
        <f t="shared" si="11"/>
        <v>6173.65</v>
      </c>
      <c r="AU20" s="173">
        <f t="shared" si="11"/>
        <v>6173.65</v>
      </c>
      <c r="AV20" s="165">
        <f t="shared" si="11"/>
        <v>6173.65</v>
      </c>
      <c r="AW20" s="165">
        <f t="shared" si="11"/>
        <v>6173.65</v>
      </c>
      <c r="AX20" s="165">
        <f t="shared" si="11"/>
        <v>7055.6</v>
      </c>
      <c r="AY20" s="165">
        <f t="shared" si="11"/>
        <v>6173.65</v>
      </c>
      <c r="AZ20" s="165">
        <f t="shared" si="11"/>
        <v>6173.65</v>
      </c>
      <c r="BA20" s="165">
        <f t="shared" si="11"/>
        <v>0</v>
      </c>
      <c r="BB20" s="12"/>
      <c r="BC20" s="12"/>
      <c r="BD20" s="12"/>
      <c r="BE20" s="12"/>
      <c r="BF20" s="73"/>
      <c r="BG20" s="87"/>
      <c r="BH20" s="87"/>
      <c r="BI20" s="87"/>
      <c r="BJ20" s="87"/>
      <c r="BK20" s="87"/>
      <c r="BL20" s="87"/>
      <c r="BM20" s="87"/>
    </row>
    <row r="21" spans="1:65" ht="20.100000000000001" customHeight="1" thickBot="1">
      <c r="A21" s="11" t="s">
        <v>78</v>
      </c>
      <c r="B21" s="166"/>
      <c r="C21" s="166">
        <v>0.1</v>
      </c>
      <c r="D21" s="166"/>
      <c r="E21" s="166"/>
      <c r="F21" s="166"/>
      <c r="G21" s="166"/>
      <c r="H21" s="166"/>
      <c r="I21" s="166"/>
      <c r="J21" s="166"/>
      <c r="K21" s="166"/>
      <c r="L21" s="166"/>
      <c r="M21" s="166"/>
      <c r="N21" s="166"/>
      <c r="O21" s="166"/>
      <c r="P21" s="166"/>
      <c r="Q21" s="166"/>
      <c r="R21" s="166"/>
      <c r="S21" s="166"/>
      <c r="T21" s="166"/>
      <c r="U21" s="166"/>
      <c r="V21" s="166"/>
      <c r="W21" s="166"/>
      <c r="X21" s="166">
        <v>0.35</v>
      </c>
      <c r="Y21" s="166">
        <v>0.35</v>
      </c>
      <c r="Z21" s="166">
        <v>0.35</v>
      </c>
      <c r="AA21" s="166">
        <v>0</v>
      </c>
      <c r="AB21" s="166">
        <v>0.05</v>
      </c>
      <c r="AC21" s="166">
        <v>0.15</v>
      </c>
      <c r="AD21" s="166">
        <v>1.1499999999999999</v>
      </c>
      <c r="AE21" s="166">
        <v>2.15</v>
      </c>
      <c r="AF21" s="166">
        <v>3.15</v>
      </c>
      <c r="AG21" s="166">
        <v>4.1500000000000004</v>
      </c>
      <c r="AH21" s="166">
        <v>5.15</v>
      </c>
      <c r="AI21" s="166">
        <v>6.15</v>
      </c>
      <c r="AJ21" s="166">
        <v>7.15</v>
      </c>
      <c r="AK21" s="166">
        <v>8.15</v>
      </c>
      <c r="AL21" s="166">
        <v>9.15</v>
      </c>
      <c r="AM21" s="166">
        <v>10.15</v>
      </c>
      <c r="AN21" s="166">
        <v>11.15</v>
      </c>
      <c r="AO21" s="166">
        <v>12.15</v>
      </c>
      <c r="AP21" s="166">
        <v>13.15</v>
      </c>
      <c r="AQ21" s="166">
        <v>14.15</v>
      </c>
      <c r="AR21" s="166">
        <v>15.15</v>
      </c>
      <c r="AS21" s="166">
        <v>16.149999999999999</v>
      </c>
      <c r="AT21" s="166">
        <v>0.35</v>
      </c>
      <c r="AU21" s="174">
        <v>0.35</v>
      </c>
      <c r="AV21" s="166">
        <v>0.35</v>
      </c>
      <c r="AW21" s="166">
        <v>0.35</v>
      </c>
      <c r="AX21" s="166">
        <v>0.4</v>
      </c>
      <c r="AY21" s="166">
        <v>0.35</v>
      </c>
      <c r="AZ21" s="166">
        <v>0.35</v>
      </c>
      <c r="BA21" s="166">
        <v>0</v>
      </c>
      <c r="BB21" s="12"/>
      <c r="BC21" s="12"/>
      <c r="BD21" s="12"/>
      <c r="BE21" s="12"/>
      <c r="BF21" s="73"/>
      <c r="BG21" s="87"/>
      <c r="BH21" s="81" t="s">
        <v>16</v>
      </c>
      <c r="BI21" s="82" t="s">
        <v>72</v>
      </c>
      <c r="BJ21" s="82" t="s">
        <v>73</v>
      </c>
      <c r="BK21" s="87"/>
      <c r="BL21" s="87"/>
      <c r="BM21" s="87"/>
    </row>
    <row r="22" spans="1:65" s="14" customFormat="1" ht="20.100000000000001" customHeight="1">
      <c r="A22" s="5"/>
      <c r="B22" s="167"/>
      <c r="C22" s="167"/>
      <c r="D22" s="167"/>
      <c r="E22" s="167"/>
      <c r="F22" s="167"/>
      <c r="G22" s="167"/>
      <c r="H22" s="167"/>
      <c r="I22" s="167"/>
      <c r="J22" s="167"/>
      <c r="K22" s="167"/>
      <c r="L22" s="167"/>
      <c r="M22" s="167"/>
      <c r="N22" s="167"/>
      <c r="O22" s="167"/>
      <c r="P22" s="167"/>
      <c r="Q22" s="167"/>
      <c r="R22" s="167"/>
      <c r="S22" s="167"/>
      <c r="T22" s="167"/>
      <c r="U22" s="167"/>
      <c r="V22" s="167"/>
      <c r="W22" s="167"/>
      <c r="X22" s="168"/>
      <c r="Y22" s="167"/>
      <c r="Z22" s="167"/>
      <c r="AA22" s="167"/>
      <c r="AB22" s="168"/>
      <c r="AC22" s="167"/>
      <c r="AD22" s="167"/>
      <c r="AE22" s="167"/>
      <c r="AF22" s="167"/>
      <c r="AG22" s="167"/>
      <c r="AH22" s="167"/>
      <c r="AI22" s="167"/>
      <c r="AJ22" s="167"/>
      <c r="AK22" s="167"/>
      <c r="AL22" s="167"/>
      <c r="AM22" s="167"/>
      <c r="AN22" s="167"/>
      <c r="AO22" s="167"/>
      <c r="AP22" s="167"/>
      <c r="AQ22" s="167"/>
      <c r="AR22" s="167"/>
      <c r="AS22" s="167"/>
      <c r="AT22" s="167"/>
      <c r="AU22" s="167"/>
      <c r="AV22" s="167"/>
      <c r="AW22" s="167"/>
      <c r="AX22" s="167"/>
      <c r="AY22" s="167"/>
      <c r="AZ22" s="167"/>
      <c r="BA22" s="167"/>
      <c r="BB22" s="12"/>
      <c r="BC22" s="12"/>
      <c r="BD22" s="12"/>
      <c r="BE22" s="12"/>
      <c r="BF22" s="16"/>
      <c r="BG22" s="74" t="s">
        <v>64</v>
      </c>
      <c r="BH22" s="233">
        <f>BH8</f>
        <v>274</v>
      </c>
      <c r="BI22" s="234"/>
      <c r="BJ22" s="235"/>
      <c r="BK22" s="87"/>
      <c r="BL22" s="87"/>
      <c r="BM22" s="87"/>
    </row>
    <row r="23" spans="1:65" s="14" customFormat="1" ht="20.100000000000001" customHeight="1"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6"/>
      <c r="BG23" s="75" t="s">
        <v>12</v>
      </c>
      <c r="BH23" s="236">
        <f>BI8</f>
        <v>11659</v>
      </c>
      <c r="BI23" s="237"/>
      <c r="BJ23" s="238"/>
      <c r="BK23" s="98"/>
      <c r="BL23" s="89"/>
      <c r="BM23" s="89"/>
    </row>
    <row r="24" spans="1:65" s="14" customFormat="1" ht="20.100000000000001" customHeight="1"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6"/>
      <c r="BG24" s="75" t="s">
        <v>65</v>
      </c>
      <c r="BH24" s="236">
        <f>BH23/BH22</f>
        <v>42.551094890510946</v>
      </c>
      <c r="BI24" s="237"/>
      <c r="BJ24" s="238"/>
      <c r="BK24" s="89"/>
      <c r="BL24" s="89"/>
      <c r="BM24" s="89"/>
    </row>
    <row r="25" spans="1:65" s="14" customFormat="1" ht="20.100000000000001" customHeight="1"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6"/>
      <c r="BG25" s="76" t="s">
        <v>66</v>
      </c>
      <c r="BH25" s="239">
        <f>BJ8</f>
        <v>17639</v>
      </c>
      <c r="BI25" s="240"/>
      <c r="BJ25" s="241"/>
      <c r="BK25" s="89"/>
      <c r="BL25" s="89"/>
      <c r="BM25" s="89"/>
    </row>
    <row r="26" spans="1:65" s="14" customFormat="1" ht="20.100000000000001" customHeight="1" thickBot="1"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3"/>
      <c r="BD26" s="13"/>
      <c r="BE26" s="13"/>
      <c r="BF26" s="16"/>
      <c r="BG26" s="77" t="s">
        <v>67</v>
      </c>
      <c r="BH26" s="242">
        <f>1-(BH23/BH25)</f>
        <v>0.33902148647882535</v>
      </c>
      <c r="BI26" s="243"/>
      <c r="BJ26" s="244"/>
      <c r="BK26" s="89"/>
      <c r="BL26" s="89"/>
      <c r="BM26" s="89"/>
    </row>
    <row r="27" spans="1:65" s="14" customFormat="1" ht="20.100000000000001" customHeight="1">
      <c r="B27" s="71"/>
      <c r="C27" s="71"/>
      <c r="D27" s="71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6"/>
      <c r="BG27" s="78" t="s">
        <v>71</v>
      </c>
      <c r="BH27" s="245">
        <f>BE15</f>
        <v>32741.399999999994</v>
      </c>
      <c r="BI27" s="246"/>
      <c r="BJ27" s="247"/>
      <c r="BK27" s="98"/>
      <c r="BL27" s="89"/>
      <c r="BM27" s="89"/>
    </row>
    <row r="28" spans="1:65" s="14" customFormat="1" ht="20.100000000000001" customHeight="1"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6"/>
      <c r="BG28" s="79" t="s">
        <v>63</v>
      </c>
      <c r="BH28" s="222">
        <v>320</v>
      </c>
      <c r="BI28" s="223"/>
      <c r="BJ28" s="224"/>
      <c r="BK28" s="88">
        <f>BH28*BH30</f>
        <v>9077.4978339975733</v>
      </c>
      <c r="BL28" s="89"/>
      <c r="BM28" s="89"/>
    </row>
    <row r="29" spans="1:65" s="14" customFormat="1" ht="20.100000000000001" customHeight="1"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6"/>
      <c r="BG29" s="79" t="s">
        <v>70</v>
      </c>
      <c r="BH29" s="250">
        <f>BB15+BH28</f>
        <v>1474.1999999999998</v>
      </c>
      <c r="BI29" s="251"/>
      <c r="BJ29" s="252"/>
      <c r="BK29" s="89"/>
      <c r="BL29" s="89"/>
      <c r="BM29" s="89"/>
    </row>
    <row r="30" spans="1:65" s="14" customFormat="1" ht="20.100000000000001" customHeight="1"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6"/>
      <c r="BG30" s="79" t="s">
        <v>65</v>
      </c>
      <c r="BH30" s="253">
        <f>BE15/BB15</f>
        <v>28.367180731242417</v>
      </c>
      <c r="BI30" s="254"/>
      <c r="BJ30" s="255"/>
      <c r="BK30" s="89"/>
      <c r="BL30" s="89"/>
      <c r="BM30" s="89"/>
    </row>
    <row r="31" spans="1:65" s="14" customFormat="1" ht="20.100000000000001" customHeight="1"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6"/>
      <c r="BG31" s="79" t="s">
        <v>68</v>
      </c>
      <c r="BH31" s="253">
        <f>BH29*BH30</f>
        <v>41818.897833997566</v>
      </c>
      <c r="BI31" s="254"/>
      <c r="BJ31" s="255"/>
      <c r="BK31" s="89"/>
      <c r="BL31" s="89"/>
      <c r="BM31" s="89"/>
    </row>
    <row r="32" spans="1:65" s="14" customFormat="1" ht="20.100000000000001" customHeight="1" thickBot="1"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6"/>
      <c r="BG32" s="80" t="s">
        <v>69</v>
      </c>
      <c r="BH32" s="256">
        <f>1-(BH31/BH25)</f>
        <v>-1.3708202184929736</v>
      </c>
      <c r="BI32" s="257"/>
      <c r="BJ32" s="258"/>
      <c r="BK32" s="89"/>
      <c r="BL32" s="89"/>
      <c r="BM32" s="89"/>
    </row>
    <row r="33" spans="1:65" ht="20.100000000000001" customHeight="1">
      <c r="A33" s="14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73"/>
      <c r="BG33" s="89"/>
      <c r="BH33" s="89"/>
      <c r="BI33" s="89"/>
      <c r="BJ33" s="89"/>
      <c r="BK33" s="89"/>
      <c r="BL33" s="89"/>
      <c r="BM33" s="89"/>
    </row>
    <row r="34" spans="1:65" ht="20.100000000000001" customHeight="1" thickBot="1"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73"/>
      <c r="BG34" s="87"/>
      <c r="BH34" s="87"/>
      <c r="BI34" s="87"/>
      <c r="BJ34" s="87"/>
      <c r="BK34" s="87"/>
      <c r="BL34" s="87"/>
      <c r="BM34" s="87"/>
    </row>
    <row r="35" spans="1:65" ht="20.100000000000001" customHeight="1"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73"/>
      <c r="BG35" s="95" t="s">
        <v>79</v>
      </c>
      <c r="BH35" s="259"/>
      <c r="BI35" s="260"/>
    </row>
    <row r="36" spans="1:65" ht="20.100000000000001" customHeight="1"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G36" s="96" t="s">
        <v>80</v>
      </c>
      <c r="BH36" s="261"/>
      <c r="BI36" s="262"/>
    </row>
    <row r="37" spans="1:65" ht="20.100000000000001" customHeight="1" thickBot="1">
      <c r="BG37" s="97" t="s">
        <v>81</v>
      </c>
      <c r="BH37" s="248"/>
      <c r="BI37" s="249"/>
    </row>
    <row r="38" spans="1:65" ht="20.100000000000001" customHeight="1">
      <c r="BG38" s="87"/>
      <c r="BH38" s="87"/>
      <c r="BI38" s="87"/>
      <c r="BJ38" s="87"/>
      <c r="BK38" s="87"/>
      <c r="BL38" s="87"/>
      <c r="BM38" s="87"/>
    </row>
  </sheetData>
  <mergeCells count="25">
    <mergeCell ref="BH37:BI37"/>
    <mergeCell ref="BH29:BJ29"/>
    <mergeCell ref="BH30:BJ30"/>
    <mergeCell ref="BH31:BJ31"/>
    <mergeCell ref="BH32:BJ32"/>
    <mergeCell ref="BH35:BI35"/>
    <mergeCell ref="BH36:BI36"/>
    <mergeCell ref="BH28:BJ28"/>
    <mergeCell ref="BK8:BM8"/>
    <mergeCell ref="BH16:BI16"/>
    <mergeCell ref="BH17:BI17"/>
    <mergeCell ref="BH18:BI18"/>
    <mergeCell ref="BH19:BI19"/>
    <mergeCell ref="BH22:BJ22"/>
    <mergeCell ref="BH23:BJ23"/>
    <mergeCell ref="BH24:BJ24"/>
    <mergeCell ref="BH25:BJ25"/>
    <mergeCell ref="BH26:BJ26"/>
    <mergeCell ref="BH27:BJ27"/>
    <mergeCell ref="BK7:BM7"/>
    <mergeCell ref="A1:BE1"/>
    <mergeCell ref="BK3:BM3"/>
    <mergeCell ref="BK4:BM4"/>
    <mergeCell ref="BK5:BM5"/>
    <mergeCell ref="BK6:BM6"/>
  </mergeCells>
  <pageMargins left="0.70866141732283472" right="0.70866141732283472" top="0.74803149606299213" bottom="0.74803149606299213" header="0.31496062992125984" footer="0.31496062992125984"/>
  <pageSetup paperSize="9" scale="2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1715 Et frasil</vt:lpstr>
      <vt:lpstr>G07AXI 17_</vt:lpstr>
    </vt:vector>
  </TitlesOfParts>
  <Company>SEGULA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SEGULA</dc:creator>
  <cp:lastModifiedBy>SEGULA</cp:lastModifiedBy>
  <cp:lastPrinted>2012-07-17T15:40:19Z</cp:lastPrinted>
  <dcterms:created xsi:type="dcterms:W3CDTF">2011-09-22T14:45:51Z</dcterms:created>
  <dcterms:modified xsi:type="dcterms:W3CDTF">2012-09-25T12:19:14Z</dcterms:modified>
</cp:coreProperties>
</file>