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/>
  <bookViews>
    <workbookView xWindow="480" yWindow="-15" windowWidth="10395" windowHeight="7875"/>
  </bookViews>
  <sheets>
    <sheet name="Budget mensuel du ménage" sheetId="1" r:id="rId1"/>
  </sheets>
  <definedNames>
    <definedName name="_xlnm.Print_Area" localSheetId="0">'Budget mensuel du ménage'!$A$1:$J$55</definedName>
  </definedNames>
  <calcPr calcId="145621"/>
  <webPublishing codePage="1252"/>
</workbook>
</file>

<file path=xl/calcChain.xml><?xml version="1.0" encoding="utf-8"?>
<calcChain xmlns="http://schemas.openxmlformats.org/spreadsheetml/2006/main">
  <c r="R29" i="1" l="1"/>
  <c r="R30" i="1"/>
  <c r="R31" i="1"/>
  <c r="R32" i="1"/>
  <c r="R33" i="1"/>
  <c r="R34" i="1"/>
  <c r="R35" i="1"/>
  <c r="R36" i="1"/>
  <c r="R37" i="1"/>
  <c r="R38" i="1"/>
  <c r="R39" i="1"/>
  <c r="S48" i="1"/>
  <c r="M32" i="1"/>
  <c r="M30" i="1"/>
  <c r="M31" i="1"/>
  <c r="M33" i="1"/>
  <c r="M34" i="1"/>
  <c r="M35" i="1"/>
  <c r="M36" i="1"/>
  <c r="M37" i="1"/>
  <c r="M38" i="1"/>
  <c r="M39" i="1"/>
  <c r="O48" i="1" l="1"/>
  <c r="M48" i="1"/>
  <c r="O46" i="1"/>
  <c r="S46" i="1" s="1"/>
  <c r="O47" i="1"/>
  <c r="R47" i="1" s="1"/>
  <c r="O49" i="1"/>
  <c r="S49" i="1" s="1"/>
  <c r="O50" i="1"/>
  <c r="S50" i="1" s="1"/>
  <c r="O51" i="1"/>
  <c r="S51" i="1" s="1"/>
  <c r="O52" i="1"/>
  <c r="S52" i="1" s="1"/>
  <c r="O53" i="1"/>
  <c r="S53" i="1" s="1"/>
  <c r="O54" i="1"/>
  <c r="S54" i="1" s="1"/>
  <c r="O55" i="1"/>
  <c r="S55" i="1" s="1"/>
  <c r="O56" i="1"/>
  <c r="S56" i="1" s="1"/>
  <c r="M29" i="1"/>
  <c r="I30" i="1" l="1"/>
  <c r="I31" i="1"/>
  <c r="I32" i="1"/>
  <c r="I33" i="1"/>
  <c r="I34" i="1"/>
  <c r="I35" i="1"/>
  <c r="I36" i="1"/>
  <c r="I37" i="1"/>
  <c r="I38" i="1"/>
  <c r="I39" i="1"/>
  <c r="I29" i="1"/>
  <c r="M40" i="1" l="1"/>
  <c r="S57" i="1"/>
  <c r="R57" i="1"/>
  <c r="Q57" i="1"/>
  <c r="P57" i="1"/>
  <c r="O57" i="1"/>
  <c r="N57" i="1"/>
  <c r="M57" i="1"/>
  <c r="L57" i="1"/>
  <c r="K57" i="1"/>
  <c r="J57" i="1"/>
  <c r="F56" i="1" s="1"/>
  <c r="I57" i="1"/>
  <c r="H56" i="1"/>
  <c r="H55" i="1"/>
  <c r="H54" i="1"/>
  <c r="H53" i="1"/>
  <c r="H52" i="1"/>
  <c r="H51" i="1"/>
  <c r="H50" i="1"/>
  <c r="H49" i="1"/>
  <c r="H48" i="1"/>
  <c r="H47" i="1"/>
  <c r="H46" i="1"/>
  <c r="L40" i="1"/>
  <c r="K40" i="1"/>
  <c r="J40" i="1"/>
  <c r="I40" i="1"/>
  <c r="H39" i="1"/>
  <c r="H38" i="1"/>
  <c r="H37" i="1"/>
  <c r="H36" i="1"/>
  <c r="H35" i="1"/>
  <c r="H34" i="1"/>
  <c r="H33" i="1"/>
  <c r="H32" i="1"/>
  <c r="H31" i="1"/>
  <c r="H30" i="1"/>
  <c r="H29" i="1"/>
  <c r="F39" i="1" l="1"/>
  <c r="F29" i="1"/>
  <c r="F30" i="1"/>
  <c r="F31" i="1"/>
  <c r="F32" i="1"/>
  <c r="F33" i="1"/>
  <c r="F34" i="1"/>
  <c r="F35" i="1"/>
  <c r="F36" i="1"/>
  <c r="F37" i="1"/>
  <c r="H57" i="1"/>
  <c r="F46" i="1"/>
  <c r="F47" i="1"/>
  <c r="F48" i="1"/>
  <c r="F49" i="1"/>
  <c r="F50" i="1"/>
  <c r="F51" i="1"/>
  <c r="F52" i="1"/>
  <c r="F53" i="1"/>
  <c r="F54" i="1"/>
  <c r="F55" i="1"/>
  <c r="H40" i="1"/>
  <c r="F38" i="1"/>
  <c r="F57" i="1" l="1"/>
  <c r="F40" i="1"/>
  <c r="B23" i="1" l="1"/>
  <c r="D16" i="1" s="1"/>
  <c r="C23" i="1"/>
  <c r="G56" i="1" l="1"/>
  <c r="G54" i="1"/>
  <c r="G52" i="1"/>
  <c r="G50" i="1"/>
  <c r="G48" i="1"/>
  <c r="G46" i="1"/>
  <c r="G57" i="1" s="1"/>
  <c r="G55" i="1"/>
  <c r="G53" i="1"/>
  <c r="G51" i="1"/>
  <c r="G49" i="1"/>
  <c r="G47" i="1"/>
  <c r="G39" i="1"/>
  <c r="G37" i="1"/>
  <c r="G35" i="1"/>
  <c r="G33" i="1"/>
  <c r="G31" i="1"/>
  <c r="G29" i="1"/>
  <c r="G38" i="1"/>
  <c r="G36" i="1"/>
  <c r="G34" i="1"/>
  <c r="G32" i="1"/>
  <c r="G30" i="1"/>
  <c r="D17" i="1"/>
  <c r="D18" i="1" s="1"/>
  <c r="D23" i="1"/>
  <c r="G40" i="1" l="1"/>
  <c r="P40" i="1" l="1"/>
  <c r="Q40" i="1"/>
  <c r="R40" i="1"/>
  <c r="N31" i="1"/>
  <c r="S31" i="1"/>
  <c r="N33" i="1"/>
  <c r="S33" i="1"/>
  <c r="N35" i="1"/>
  <c r="S35" i="1"/>
  <c r="N37" i="1"/>
  <c r="S37" i="1"/>
  <c r="N39" i="1"/>
  <c r="S39" i="1"/>
  <c r="N30" i="1"/>
  <c r="S30" i="1"/>
  <c r="N32" i="1"/>
  <c r="S32" i="1"/>
  <c r="N36" i="1"/>
  <c r="S36" i="1"/>
  <c r="O40" i="1"/>
  <c r="O29" i="1"/>
  <c r="O33" i="1"/>
  <c r="S34" i="1"/>
  <c r="N34" i="1"/>
  <c r="S38" i="1"/>
  <c r="N38" i="1"/>
  <c r="N40" i="1"/>
  <c r="O35" i="1"/>
  <c r="O30" i="1"/>
  <c r="O39" i="1"/>
  <c r="O32" i="1"/>
  <c r="O37" i="1"/>
  <c r="O31" i="1"/>
  <c r="O38" i="1"/>
  <c r="O36" i="1"/>
  <c r="N29" i="1"/>
  <c r="S29" i="1"/>
  <c r="S40" i="1"/>
  <c r="O34" i="1"/>
</calcChain>
</file>

<file path=xl/sharedStrings.xml><?xml version="1.0" encoding="utf-8"?>
<sst xmlns="http://schemas.openxmlformats.org/spreadsheetml/2006/main" count="74" uniqueCount="44">
  <si>
    <t>Coût prévu</t>
  </si>
  <si>
    <t>Coût réel</t>
  </si>
  <si>
    <t>Différence</t>
  </si>
  <si>
    <t>Salaire 1</t>
  </si>
  <si>
    <t>Salaire 2</t>
  </si>
  <si>
    <t>Revenu mensuel réel</t>
  </si>
  <si>
    <t>Salaire mensuel prévu</t>
  </si>
  <si>
    <t>Revenu supplémentaire</t>
  </si>
  <si>
    <t>Revenu mensuel total</t>
  </si>
  <si>
    <t>Coût total prévu</t>
  </si>
  <si>
    <t>Coût total réel</t>
  </si>
  <si>
    <t>Différence totale</t>
  </si>
  <si>
    <t>Total</t>
  </si>
  <si>
    <t>Solde réel</t>
  </si>
  <si>
    <t>Budget mensuel du ménage</t>
  </si>
  <si>
    <t>Solde prévisionnel</t>
  </si>
  <si>
    <t>TVA</t>
  </si>
  <si>
    <t>HT</t>
  </si>
  <si>
    <t>Payé Par</t>
  </si>
  <si>
    <t>Alexis</t>
  </si>
  <si>
    <t>Emeline</t>
  </si>
  <si>
    <t>A Partager</t>
  </si>
  <si>
    <t>Pour</t>
  </si>
  <si>
    <t>Dût Par</t>
  </si>
  <si>
    <t>Pour Alexis</t>
  </si>
  <si>
    <t>Pour Emeline</t>
  </si>
  <si>
    <t>DP Alexis</t>
  </si>
  <si>
    <t>DP Emeline</t>
  </si>
  <si>
    <t>Date</t>
  </si>
  <si>
    <t>Fournisseur</t>
  </si>
  <si>
    <t>Nature des Dépenses</t>
  </si>
  <si>
    <t>Mode de Paiment</t>
  </si>
  <si>
    <t>Total Du Poste</t>
  </si>
  <si>
    <t>Total Global</t>
  </si>
  <si>
    <t>Voyages</t>
  </si>
  <si>
    <t>Cadeaux</t>
  </si>
  <si>
    <t>Ryanair</t>
  </si>
  <si>
    <t>Dublin Juin 2012</t>
  </si>
  <si>
    <t>Billets d'Avion A/R Alexis+Emeline</t>
  </si>
  <si>
    <t>Iarnród Éireann</t>
  </si>
  <si>
    <t>Billets Dart Howth A/R Alex+Eme+Archi</t>
  </si>
  <si>
    <t>Exemple 1</t>
  </si>
  <si>
    <t>Exemple 2</t>
  </si>
  <si>
    <t>Exemple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</si>
</sst>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4" x14ac:knownFonts="1">
    <font>
      <sz val="10"/>
      <name val="Trebuchet MS"/>
      <family val="2"/>
      <scheme val="minor"/>
    </font>
    <font>
      <sz val="8"/>
      <name val="Arial"/>
      <family val="2"/>
    </font>
    <font>
      <b/>
      <sz val="18"/>
      <color theme="3"/>
      <name val="Trebuchet MS"/>
      <family val="2"/>
      <scheme val="major"/>
    </font>
    <font>
      <sz val="10"/>
      <name val="Trebuchet MS"/>
      <family val="1"/>
      <scheme val="minor"/>
    </font>
    <font>
      <b/>
      <sz val="10"/>
      <name val="Trebuchet MS"/>
      <family val="1"/>
      <scheme val="minor"/>
    </font>
    <font>
      <sz val="8"/>
      <name val="Trebuchet MS"/>
      <family val="1"/>
      <scheme val="minor"/>
    </font>
    <font>
      <b/>
      <sz val="8"/>
      <name val="Trebuchet MS"/>
      <family val="2"/>
      <scheme val="minor"/>
    </font>
    <font>
      <sz val="8"/>
      <name val="Trebuchet MS"/>
      <family val="2"/>
      <scheme val="minor"/>
    </font>
    <font>
      <b/>
      <sz val="12"/>
      <name val="Trebuchet MS"/>
      <family val="2"/>
      <scheme val="major"/>
    </font>
    <font>
      <sz val="16"/>
      <name val="Trebuchet MS"/>
      <family val="2"/>
      <scheme val="major"/>
    </font>
    <font>
      <b/>
      <sz val="9"/>
      <color theme="0"/>
      <name val="Trebuchet MS"/>
      <family val="2"/>
      <scheme val="minor"/>
    </font>
    <font>
      <b/>
      <sz val="10"/>
      <name val="Trebuchet MS"/>
      <family val="2"/>
      <scheme val="minor"/>
    </font>
    <font>
      <sz val="10"/>
      <name val="Trebuchet MS"/>
      <scheme val="minor"/>
    </font>
    <font>
      <sz val="10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</patternFill>
    </fill>
    <fill>
      <patternFill patternType="solid">
        <fgColor theme="4"/>
        <bgColor theme="5"/>
      </patternFill>
    </fill>
    <fill>
      <patternFill patternType="solid">
        <fgColor theme="9" tint="0.79998168889431442"/>
        <bgColor indexed="65"/>
      </patternFill>
    </fill>
  </fills>
  <borders count="12">
    <border>
      <left/>
      <right/>
      <top/>
      <bottom/>
      <diagonal/>
    </border>
    <border>
      <left style="thin">
        <color theme="4"/>
      </left>
      <right/>
      <top style="thin">
        <color theme="4"/>
      </top>
      <bottom style="thin">
        <color theme="0"/>
      </bottom>
      <diagonal/>
    </border>
    <border>
      <left/>
      <right style="thin">
        <color theme="4"/>
      </right>
      <top style="thin">
        <color theme="4"/>
      </top>
      <bottom style="thin">
        <color theme="0"/>
      </bottom>
      <diagonal/>
    </border>
    <border>
      <left style="thin">
        <color theme="4"/>
      </left>
      <right/>
      <top style="thin">
        <color theme="0"/>
      </top>
      <bottom style="thin">
        <color theme="0"/>
      </bottom>
      <diagonal/>
    </border>
    <border>
      <left/>
      <right style="thin">
        <color theme="4"/>
      </right>
      <top style="thin">
        <color theme="0"/>
      </top>
      <bottom style="thin">
        <color theme="0"/>
      </bottom>
      <diagonal/>
    </border>
    <border>
      <left style="thin">
        <color theme="4"/>
      </left>
      <right/>
      <top style="thin">
        <color theme="0"/>
      </top>
      <bottom style="thin">
        <color theme="4"/>
      </bottom>
      <diagonal/>
    </border>
    <border>
      <left/>
      <right style="thin">
        <color theme="4"/>
      </right>
      <top style="thin">
        <color theme="0"/>
      </top>
      <bottom style="thin">
        <color theme="4"/>
      </bottom>
      <diagonal/>
    </border>
    <border>
      <left/>
      <right/>
      <top style="thin">
        <color theme="4"/>
      </top>
      <bottom style="thin">
        <color theme="0"/>
      </bottom>
      <diagonal/>
    </border>
    <border>
      <left/>
      <right/>
      <top style="thin">
        <color theme="0"/>
      </top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3">
    <xf numFmtId="0" fontId="0" fillId="0" borderId="0" xfId="0"/>
    <xf numFmtId="10" fontId="3" fillId="0" borderId="0" xfId="0" applyNumberFormat="1" applyFont="1" applyFill="1" applyBorder="1" applyAlignment="1">
      <alignment vertical="center" wrapText="1"/>
    </xf>
    <xf numFmtId="10" fontId="12" fillId="0" borderId="0" xfId="0" applyNumberFormat="1" applyFont="1" applyFill="1" applyAlignment="1">
      <alignment vertical="center" wrapText="1"/>
    </xf>
    <xf numFmtId="44" fontId="0" fillId="0" borderId="0" xfId="0" applyNumberFormat="1" applyFont="1" applyFill="1" applyAlignment="1">
      <alignment vertical="center" wrapText="1"/>
    </xf>
    <xf numFmtId="44" fontId="12" fillId="0" borderId="0" xfId="0" applyNumberFormat="1" applyFont="1" applyFill="1" applyAlignment="1">
      <alignment vertical="center" wrapText="1"/>
    </xf>
    <xf numFmtId="44" fontId="0" fillId="0" borderId="0" xfId="0" applyNumberFormat="1"/>
    <xf numFmtId="44" fontId="11" fillId="0" borderId="0" xfId="0" applyNumberFormat="1" applyFont="1" applyFill="1" applyAlignment="1">
      <alignment horizontal="center" vertical="center" wrapText="1"/>
    </xf>
    <xf numFmtId="44" fontId="4" fillId="0" borderId="0" xfId="0" applyNumberFormat="1" applyFont="1" applyFill="1" applyBorder="1" applyAlignment="1">
      <alignment horizontal="left" vertical="center" wrapText="1"/>
    </xf>
    <xf numFmtId="44" fontId="11" fillId="0" borderId="0" xfId="0" applyNumberFormat="1" applyFont="1" applyFill="1" applyBorder="1" applyAlignment="1">
      <alignment horizontal="center" vertical="center" wrapText="1"/>
    </xf>
    <xf numFmtId="44" fontId="6" fillId="0" borderId="0" xfId="0" applyNumberFormat="1" applyFont="1" applyFill="1" applyBorder="1" applyAlignment="1">
      <alignment horizontal="center" vertical="center" wrapText="1"/>
    </xf>
    <xf numFmtId="44" fontId="4" fillId="0" borderId="0" xfId="0" applyNumberFormat="1" applyFont="1" applyFill="1" applyBorder="1" applyAlignment="1">
      <alignment horizontal="center" vertical="center" wrapText="1"/>
    </xf>
    <xf numFmtId="44" fontId="6" fillId="4" borderId="5" xfId="0" applyNumberFormat="1" applyFont="1" applyFill="1" applyBorder="1" applyAlignment="1">
      <alignment vertical="center" wrapText="1"/>
    </xf>
    <xf numFmtId="44" fontId="6" fillId="4" borderId="8" xfId="0" applyNumberFormat="1" applyFont="1" applyFill="1" applyBorder="1" applyAlignment="1">
      <alignment vertical="center" wrapText="1"/>
    </xf>
    <xf numFmtId="44" fontId="7" fillId="0" borderId="0" xfId="0" applyNumberFormat="1" applyFont="1" applyFill="1" applyBorder="1" applyAlignment="1">
      <alignment vertical="center" wrapText="1"/>
    </xf>
    <xf numFmtId="10" fontId="9" fillId="2" borderId="0" xfId="1" applyNumberFormat="1" applyFont="1" applyFill="1" applyBorder="1" applyAlignment="1">
      <alignment horizontal="left"/>
    </xf>
    <xf numFmtId="10" fontId="9" fillId="2" borderId="0" xfId="1" applyNumberFormat="1" applyFont="1" applyFill="1" applyBorder="1" applyAlignment="1">
      <alignment horizontal="center"/>
    </xf>
    <xf numFmtId="10" fontId="0" fillId="0" borderId="0" xfId="0" applyNumberFormat="1" applyAlignment="1">
      <alignment vertical="center" wrapText="1"/>
    </xf>
    <xf numFmtId="10" fontId="7" fillId="0" borderId="0" xfId="0" applyNumberFormat="1" applyFont="1" applyFill="1" applyBorder="1" applyAlignment="1">
      <alignment vertical="center" wrapText="1"/>
    </xf>
    <xf numFmtId="10" fontId="0" fillId="0" borderId="0" xfId="0" applyNumberFormat="1"/>
    <xf numFmtId="10" fontId="6" fillId="0" borderId="0" xfId="0" applyNumberFormat="1" applyFont="1" applyFill="1" applyBorder="1" applyAlignment="1">
      <alignment horizontal="center" vertical="center" wrapText="1"/>
    </xf>
    <xf numFmtId="44" fontId="8" fillId="2" borderId="0" xfId="1" applyNumberFormat="1" applyFont="1" applyFill="1" applyBorder="1" applyAlignment="1">
      <alignment horizontal="left" wrapText="1"/>
    </xf>
    <xf numFmtId="44" fontId="9" fillId="2" borderId="0" xfId="1" applyNumberFormat="1" applyFont="1" applyFill="1" applyBorder="1" applyAlignment="1">
      <alignment horizontal="left"/>
    </xf>
    <xf numFmtId="44" fontId="6" fillId="4" borderId="3" xfId="0" applyNumberFormat="1" applyFont="1" applyFill="1" applyBorder="1" applyAlignment="1">
      <alignment horizontal="left" vertical="center" wrapText="1"/>
    </xf>
    <xf numFmtId="44" fontId="7" fillId="4" borderId="4" xfId="0" applyNumberFormat="1" applyFont="1" applyFill="1" applyBorder="1" applyAlignment="1">
      <alignment vertical="center" wrapText="1"/>
    </xf>
    <xf numFmtId="44" fontId="6" fillId="4" borderId="5" xfId="0" applyNumberFormat="1" applyFont="1" applyFill="1" applyBorder="1" applyAlignment="1">
      <alignment horizontal="left" vertical="center" wrapText="1"/>
    </xf>
    <xf numFmtId="44" fontId="7" fillId="4" borderId="6" xfId="0" applyNumberFormat="1" applyFont="1" applyFill="1" applyBorder="1" applyAlignment="1">
      <alignment vertical="center" wrapText="1"/>
    </xf>
    <xf numFmtId="44" fontId="7" fillId="0" borderId="0" xfId="0" applyNumberFormat="1" applyFont="1" applyAlignment="1">
      <alignment horizontal="left" vertical="center" wrapText="1"/>
    </xf>
    <xf numFmtId="44" fontId="7" fillId="0" borderId="0" xfId="0" applyNumberFormat="1" applyFont="1" applyAlignment="1">
      <alignment vertical="center" wrapText="1"/>
    </xf>
    <xf numFmtId="44" fontId="0" fillId="0" borderId="0" xfId="0" applyNumberFormat="1" applyAlignment="1">
      <alignment horizontal="center"/>
    </xf>
    <xf numFmtId="44" fontId="10" fillId="3" borderId="1" xfId="0" applyNumberFormat="1" applyFont="1" applyFill="1" applyBorder="1" applyAlignment="1">
      <alignment horizontal="center" vertical="center" wrapText="1"/>
    </xf>
    <xf numFmtId="44" fontId="6" fillId="4" borderId="2" xfId="0" applyNumberFormat="1" applyFont="1" applyFill="1" applyBorder="1" applyAlignment="1">
      <alignment horizontal="right" vertical="center" wrapText="1"/>
    </xf>
    <xf numFmtId="44" fontId="9" fillId="2" borderId="0" xfId="1" applyNumberFormat="1" applyFont="1" applyFill="1" applyBorder="1" applyAlignment="1">
      <alignment horizontal="center"/>
    </xf>
    <xf numFmtId="44" fontId="8" fillId="2" borderId="0" xfId="1" applyNumberFormat="1" applyFont="1" applyFill="1" applyBorder="1" applyAlignment="1">
      <alignment horizontal="center" wrapText="1"/>
    </xf>
    <xf numFmtId="44" fontId="10" fillId="3" borderId="3" xfId="0" applyNumberFormat="1" applyFont="1" applyFill="1" applyBorder="1" applyAlignment="1">
      <alignment horizontal="left" vertical="center" wrapText="1"/>
    </xf>
    <xf numFmtId="44" fontId="6" fillId="4" borderId="4" xfId="0" applyNumberFormat="1" applyFont="1" applyFill="1" applyBorder="1" applyAlignment="1">
      <alignment vertical="center" wrapText="1"/>
    </xf>
    <xf numFmtId="44" fontId="10" fillId="3" borderId="5" xfId="0" applyNumberFormat="1" applyFont="1" applyFill="1" applyBorder="1" applyAlignment="1">
      <alignment horizontal="left" vertical="center" wrapText="1"/>
    </xf>
    <xf numFmtId="44" fontId="6" fillId="4" borderId="6" xfId="0" applyNumberFormat="1" applyFont="1" applyFill="1" applyBorder="1" applyAlignment="1">
      <alignment vertical="center" wrapText="1"/>
    </xf>
    <xf numFmtId="44" fontId="0" fillId="0" borderId="0" xfId="0" applyNumberFormat="1" applyAlignment="1">
      <alignment vertical="center" wrapText="1"/>
    </xf>
    <xf numFmtId="44" fontId="10" fillId="3" borderId="7" xfId="0" applyNumberFormat="1" applyFont="1" applyFill="1" applyBorder="1" applyAlignment="1">
      <alignment horizontal="right" vertical="center" wrapText="1"/>
    </xf>
    <xf numFmtId="44" fontId="10" fillId="3" borderId="2" xfId="0" applyNumberFormat="1" applyFont="1" applyFill="1" applyBorder="1" applyAlignment="1">
      <alignment horizontal="right" vertical="center" wrapText="1"/>
    </xf>
    <xf numFmtId="44" fontId="3" fillId="0" borderId="0" xfId="0" applyNumberFormat="1" applyFont="1" applyFill="1" applyBorder="1" applyAlignment="1">
      <alignment vertical="center" wrapText="1"/>
    </xf>
    <xf numFmtId="44" fontId="3" fillId="0" borderId="0" xfId="0" applyNumberFormat="1" applyFont="1" applyFill="1" applyBorder="1" applyAlignment="1">
      <alignment horizontal="center" vertical="center" wrapText="1"/>
    </xf>
    <xf numFmtId="44" fontId="0" fillId="0" borderId="0" xfId="0" applyNumberFormat="1" applyBorder="1" applyAlignment="1"/>
    <xf numFmtId="44" fontId="0" fillId="0" borderId="0" xfId="0" applyNumberFormat="1" applyBorder="1" applyAlignment="1">
      <alignment horizontal="center"/>
    </xf>
    <xf numFmtId="44" fontId="3" fillId="0" borderId="9" xfId="0" applyNumberFormat="1" applyFont="1" applyFill="1" applyBorder="1" applyAlignment="1">
      <alignment horizontal="center" vertical="center" wrapText="1"/>
    </xf>
    <xf numFmtId="44" fontId="0" fillId="0" borderId="0" xfId="0" applyNumberFormat="1" applyAlignment="1">
      <alignment vertical="center"/>
    </xf>
    <xf numFmtId="44" fontId="5" fillId="0" borderId="0" xfId="0" applyNumberFormat="1" applyFont="1" applyFill="1" applyBorder="1" applyAlignment="1">
      <alignment vertical="center" wrapText="1"/>
    </xf>
    <xf numFmtId="44" fontId="13" fillId="0" borderId="0" xfId="0" applyNumberFormat="1" applyFont="1"/>
    <xf numFmtId="10" fontId="0" fillId="0" borderId="0" xfId="0" applyNumberFormat="1" applyBorder="1" applyAlignment="1">
      <alignment horizontal="center"/>
    </xf>
    <xf numFmtId="14" fontId="0" fillId="0" borderId="0" xfId="0" applyNumberFormat="1" applyFont="1" applyFill="1" applyAlignment="1">
      <alignment vertical="center" wrapText="1"/>
    </xf>
    <xf numFmtId="44" fontId="0" fillId="0" borderId="10" xfId="0" applyNumberFormat="1" applyBorder="1" applyAlignment="1">
      <alignment horizontal="center"/>
    </xf>
    <xf numFmtId="44" fontId="0" fillId="0" borderId="11" xfId="0" applyNumberFormat="1" applyBorder="1" applyAlignment="1">
      <alignment horizontal="center"/>
    </xf>
    <xf numFmtId="44" fontId="3" fillId="0" borderId="10" xfId="0" applyNumberFormat="1" applyFont="1" applyFill="1" applyBorder="1" applyAlignment="1">
      <alignment horizontal="center" vertical="center" wrapText="1"/>
    </xf>
    <xf numFmtId="44" fontId="3" fillId="0" borderId="11" xfId="0" applyNumberFormat="1" applyFont="1" applyFill="1" applyBorder="1" applyAlignment="1">
      <alignment horizontal="center" vertical="center" wrapText="1"/>
    </xf>
    <xf numFmtId="44" fontId="9" fillId="2" borderId="0" xfId="1" applyNumberFormat="1" applyFont="1" applyFill="1" applyBorder="1" applyAlignment="1">
      <alignment horizontal="left"/>
    </xf>
    <xf numFmtId="10" fontId="9" fillId="2" borderId="0" xfId="1" applyNumberFormat="1" applyFont="1" applyFill="1" applyBorder="1" applyAlignment="1">
      <alignment horizontal="left"/>
    </xf>
    <xf numFmtId="44" fontId="10" fillId="3" borderId="1" xfId="0" applyNumberFormat="1" applyFont="1" applyFill="1" applyBorder="1" applyAlignment="1">
      <alignment horizontal="left" vertical="center" wrapText="1"/>
    </xf>
    <xf numFmtId="44" fontId="10" fillId="3" borderId="2" xfId="0" applyNumberFormat="1" applyFont="1" applyFill="1" applyBorder="1" applyAlignment="1">
      <alignment horizontal="left" vertical="center" wrapText="1"/>
    </xf>
    <xf numFmtId="10" fontId="0" fillId="0" borderId="0" xfId="0" applyNumberFormat="1" applyBorder="1" applyAlignment="1">
      <alignment horizontal="center"/>
    </xf>
    <xf numFmtId="44" fontId="0" fillId="0" borderId="0" xfId="0" applyNumberFormat="1" applyBorder="1" applyAlignment="1">
      <alignment horizontal="center"/>
    </xf>
    <xf numFmtId="44" fontId="3" fillId="0" borderId="0" xfId="0" applyNumberFormat="1" applyFont="1" applyFill="1" applyBorder="1" applyAlignment="1">
      <alignment horizontal="center" vertical="center" wrapText="1"/>
    </xf>
    <xf numFmtId="44" fontId="10" fillId="3" borderId="1" xfId="0" applyNumberFormat="1" applyFont="1" applyFill="1" applyBorder="1" applyAlignment="1">
      <alignment horizontal="right" vertical="center" wrapText="1"/>
    </xf>
    <xf numFmtId="44" fontId="10" fillId="3" borderId="7" xfId="0" applyNumberFormat="1" applyFont="1" applyFill="1" applyBorder="1" applyAlignment="1">
      <alignment horizontal="right" vertical="center" wrapText="1"/>
    </xf>
  </cellXfs>
  <cellStyles count="2">
    <cellStyle name="Normal" xfId="0" builtinId="0" customBuiltin="1"/>
    <cellStyle name="Titre" xfId="1" builtinId="15" customBuiltin="1"/>
  </cellStyles>
  <dxfs count="8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  <alignment horizontal="general" vertical="center" textRotation="0" wrapText="0" relativeIndent="0" justifyLastLine="0" shrinkToFit="0" readingOrder="0"/>
    </dxf>
    <dxf>
      <numFmt numFmtId="34" formatCode="_-* #,##0.00\ &quot;€&quot;_-;\-* #,##0.00\ &quot;€&quot;_-;_-* &quot;-&quot;??\ &quot;€&quot;_-;_-@_-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  <alignment vertical="center" textRotation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Trebuchet MS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font>
        <b/>
        <u val="none"/>
        <vertAlign val="baseline"/>
        <sz val="10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  <alignment horizontal="general" vertical="center" textRotation="0" wrapText="0" relativeIndent="0" justifyLastLine="0" shrinkToFit="0" readingOrder="0"/>
    </dxf>
    <dxf>
      <numFmt numFmtId="34" formatCode="_-* #,##0.00\ &quot;€&quot;_-;\-* #,##0.00\ &quot;€&quot;_-;_-* &quot;-&quot;??\ &quot;€&quot;_-;_-@_-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  <alignment vertical="center" textRotation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Trebuchet MS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font>
        <b/>
        <u val="none"/>
        <vertAlign val="baseline"/>
        <sz val="10"/>
        <name val="Trebuchet MS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theme="4" tint="0.79998168889431442"/>
        </patternFill>
      </fill>
    </dxf>
    <dxf>
      <font>
        <sz val="9"/>
        <color theme="0"/>
      </font>
      <fill>
        <patternFill>
          <bgColor theme="4"/>
        </patternFill>
      </fill>
      <border diagonalUp="0" diagonalDown="0">
        <left style="thin">
          <color theme="4"/>
        </left>
        <right style="thin">
          <color theme="4"/>
        </right>
        <top style="double">
          <color theme="0"/>
        </top>
        <bottom style="thin">
          <color theme="4"/>
        </bottom>
        <vertical/>
        <horizontal/>
      </border>
    </dxf>
    <dxf>
      <font>
        <sz val="9"/>
        <color theme="0"/>
      </font>
      <fill>
        <patternFill>
          <bgColor theme="4"/>
        </patternFill>
      </fill>
      <border diagonalUp="0" diagonalDown="0">
        <bottom style="thin">
          <color theme="0"/>
        </bottom>
      </border>
    </dxf>
    <dxf>
      <font>
        <sz val="8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</dxfs>
  <tableStyles count="1" defaultTableStyle="TableStyleMedium9" defaultPivotStyle="PivotStyleLight16">
    <tableStyle name="Table Style 1" pivot="0" count="4">
      <tableStyleElement type="wholeTable" dxfId="85"/>
      <tableStyleElement type="headerRow" dxfId="84"/>
      <tableStyleElement type="totalRow" dxfId="83"/>
      <tableStyleElement type="firstRowStripe" dxfId="82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54" name="Housing27445055" displayName="Housing27445055" ref="A28:S40" totalsRowCount="1" headerRowDxfId="81" dataDxfId="80" totalsRowDxfId="79">
  <autoFilter ref="A28:S39"/>
  <tableColumns count="19">
    <tableColumn id="21" name="Date" dataDxfId="78" totalsRowDxfId="19"/>
    <tableColumn id="1" name="Fournisseur" totalsRowLabel="Total" dataDxfId="77" totalsRowDxfId="18"/>
    <tableColumn id="20" name="Voyages" dataDxfId="76" totalsRowDxfId="17"/>
    <tableColumn id="4" name="Nature des Dépenses" dataDxfId="75" totalsRowDxfId="16"/>
    <tableColumn id="22" name="Mode de Paiment" dataDxfId="74" totalsRowDxfId="15"/>
    <tableColumn id="25" name="Total Du Poste" totalsRowFunction="custom" dataDxfId="73" totalsRowDxfId="14">
      <calculatedColumnFormula>Housing27445055[[#This Row],[Coût réel]]/Housing27445055[[#Totals],[Coût réel]]</calculatedColumnFormula>
      <totalsRowFormula>SUM(F29:F39)</totalsRowFormula>
    </tableColumn>
    <tableColumn id="24" name="Total Global" totalsRowFunction="custom" dataDxfId="72" totalsRowDxfId="13">
      <calculatedColumnFormula>Housing27445055[[#This Row],[Coût réel]]/C$23</calculatedColumnFormula>
      <totalsRowFormula>SUM(G29:G39)</totalsRowFormula>
    </tableColumn>
    <tableColumn id="8" name="Différence" totalsRowFunction="sum" dataDxfId="71" totalsRowDxfId="12">
      <calculatedColumnFormula>Housing27445055[Coût prévu]-Housing27445055[Coût réel]</calculatedColumnFormula>
    </tableColumn>
    <tableColumn id="2" name="Coût prévu" totalsRowFunction="sum" dataDxfId="70" totalsRowDxfId="11">
      <calculatedColumnFormula>Housing27445055[[#This Row],[Coût réel]]</calculatedColumnFormula>
    </tableColumn>
    <tableColumn id="3" name="Coût réel" totalsRowFunction="sum" dataDxfId="69" totalsRowDxfId="10"/>
    <tableColumn id="10" name="TVA" totalsRowFunction="sum" dataDxfId="68" totalsRowDxfId="9"/>
    <tableColumn id="11" name="HT" totalsRowFunction="sum" dataDxfId="67" totalsRowDxfId="8"/>
    <tableColumn id="12" name="Alexis" totalsRowFunction="sum" dataDxfId="66" totalsRowDxfId="7">
      <calculatedColumnFormula>Housing27445055[Coût réel]</calculatedColumnFormula>
    </tableColumn>
    <tableColumn id="19" name="Emeline" totalsRowFunction="sum" dataDxfId="65" totalsRowDxfId="6">
      <calculatedColumnFormula>IF((Housing27445055[Alexis]=Housing27445055[Coût réel]),(Housing27445055[Emeline]=0),(Housing27445055[Emeline]=Housing27445055[Coût réel]))</calculatedColumnFormula>
    </tableColumn>
    <tableColumn id="18" name="A Partager" totalsRowFunction="sum" dataDxfId="64" totalsRowDxfId="5">
      <calculatedColumnFormula>IF((Housing27445055[Pour Alexis]+Housing27445055[Pour Emeline])=0,(Housing27445055[A Partager]=Housing27445055[Coût réel]),(Housing27445055[Coût réel]-(Housing27445055[Pour Alexis]+Housing27445055[Pour Emeline])))</calculatedColumnFormula>
    </tableColumn>
    <tableColumn id="17" name="Pour Alexis" totalsRowFunction="sum" dataDxfId="63" totalsRowDxfId="4">
      <calculatedColumnFormula>IF((Housing27445055[[#This Row],[Pour Emeline]]=Housing27445055[[#This Row],[Coût réel]]),0,(Housing27445055[[#This Row],[Coût réel]]/2))</calculatedColumnFormula>
    </tableColumn>
    <tableColumn id="16" name="Pour Emeline" totalsRowFunction="sum" dataDxfId="62" totalsRowDxfId="3"/>
    <tableColumn id="15" name="DP Alexis" totalsRowFunction="sum" dataDxfId="0" totalsRowDxfId="2">
      <calculatedColumnFormula>IF(Housing27445055[[#This Row],[Coût réel]]=Housing27445055[Alexis],0,(Housing27445055[A Partager]/2)+(Housing27445055[Pour Alexis]-Housing27445055[Alexis]))</calculatedColumnFormula>
    </tableColumn>
    <tableColumn id="13" name="DP Emeline" totalsRowFunction="sum" dataDxfId="20" totalsRowDxfId="1">
      <calculatedColumnFormula>IF(Housing27445055[[#This Row],[Coût réel]]=Housing27445055[Emeline],0,(Housing27445055[A Partager]/2)+(Housing27445055[Pour Emeline]-Housing27445055[Emeline]))</calculatedColumnFormula>
    </tableColumn>
  </tableColumns>
  <tableStyleInfo name="Table Style 1" showFirstColumn="0" showLastColumn="0" showRowStripes="1" showColumnStripes="0"/>
</table>
</file>

<file path=xl/tables/table2.xml><?xml version="1.0" encoding="utf-8"?>
<table xmlns="http://schemas.openxmlformats.org/spreadsheetml/2006/main" id="56" name="Housing2744505557" displayName="Housing2744505557" ref="A45:S57" totalsRowCount="1" headerRowDxfId="61" dataDxfId="60" totalsRowDxfId="59">
  <autoFilter ref="A45:S56"/>
  <tableColumns count="19">
    <tableColumn id="21" name="Date" dataDxfId="58" totalsRowDxfId="39"/>
    <tableColumn id="1" name="Fournisseur" totalsRowLabel="Total" dataDxfId="57" totalsRowDxfId="38"/>
    <tableColumn id="20" name="Cadeaux" dataDxfId="56" totalsRowDxfId="37"/>
    <tableColumn id="4" name="Nature des Dépenses" dataDxfId="55" totalsRowDxfId="36"/>
    <tableColumn id="22" name="Mode de Paiment" dataDxfId="54" totalsRowDxfId="35"/>
    <tableColumn id="25" name="Total Du Poste" totalsRowFunction="custom" dataDxfId="53" totalsRowDxfId="34">
      <calculatedColumnFormula>Housing2744505557[[#This Row],[Coût réel]]/Housing2744505557[[#Totals],[Coût réel]]</calculatedColumnFormula>
      <totalsRowFormula>SUM(F46:F56)</totalsRowFormula>
    </tableColumn>
    <tableColumn id="24" name="Total Global" totalsRowFunction="custom" dataDxfId="52" totalsRowDxfId="33">
      <calculatedColumnFormula>Housing2744505557[[#This Row],[Coût réel]]/C$23</calculatedColumnFormula>
      <totalsRowFormula>SUM(G46:G56)</totalsRowFormula>
    </tableColumn>
    <tableColumn id="8" name="Différence" totalsRowFunction="sum" dataDxfId="51" totalsRowDxfId="32">
      <calculatedColumnFormula>Housing2744505557[Coût prévu]-Housing2744505557[Coût réel]</calculatedColumnFormula>
    </tableColumn>
    <tableColumn id="2" name="Coût prévu" totalsRowFunction="sum" dataDxfId="50" totalsRowDxfId="31"/>
    <tableColumn id="3" name="Coût réel" totalsRowFunction="sum" dataDxfId="49" totalsRowDxfId="30"/>
    <tableColumn id="10" name="TVA" totalsRowFunction="sum" dataDxfId="48" totalsRowDxfId="29"/>
    <tableColumn id="11" name="HT" totalsRowFunction="sum" dataDxfId="47" totalsRowDxfId="28"/>
    <tableColumn id="12" name="Alexis" totalsRowFunction="sum" dataDxfId="46" totalsRowDxfId="27">
      <calculatedColumnFormula>55</calculatedColumnFormula>
    </tableColumn>
    <tableColumn id="19" name="Emeline" totalsRowFunction="sum" dataDxfId="45" totalsRowDxfId="26"/>
    <tableColumn id="18" name="A Partager" totalsRowFunction="sum" dataDxfId="44" totalsRowDxfId="25">
      <calculatedColumnFormula>Housing2744505557[[#This Row],[Coût réel]]-(Housing2744505557[[#This Row],[Pour Alexis]]+Housing2744505557[[#This Row],[Pour Emeline]])</calculatedColumnFormula>
    </tableColumn>
    <tableColumn id="17" name="Pour Alexis" totalsRowFunction="sum" dataDxfId="43" totalsRowDxfId="24"/>
    <tableColumn id="16" name="Pour Emeline" totalsRowFunction="sum" dataDxfId="42" totalsRowDxfId="23"/>
    <tableColumn id="15" name="DP Alexis" totalsRowFunction="sum" dataDxfId="41" totalsRowDxfId="22"/>
    <tableColumn id="13" name="DP Emeline" totalsRowFunction="sum" dataDxfId="40" totalsRowDxfId="21">
      <calculatedColumnFormula>Housing2744505557[[#This Row],[A Partager]]/2+(Housing2744505557[[#This Row],[Pour Emeline]])-Housing2744505557[[#This Row],[Emeline]]</calculatedColumnFormula>
    </tableColumn>
  </tableColumns>
  <tableStyleInfo name="Table Style 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Origin">
  <a:themeElements>
    <a:clrScheme name="Me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F7915"/>
      </a:hlink>
      <a:folHlink>
        <a:srgbClr val="996600"/>
      </a:folHlink>
    </a:clrScheme>
    <a:fontScheme name="Monthly Family Budget">
      <a:majorFont>
        <a:latin typeface="Trebuchet MS"/>
        <a:ea typeface=""/>
        <a:cs typeface=""/>
      </a:majorFont>
      <a:minorFont>
        <a:latin typeface="Trebuchet MS"/>
        <a:ea typeface=""/>
        <a:cs typeface=""/>
      </a:minorFont>
    </a:fontScheme>
    <a:fmtScheme name="Origin">
      <a:fillStyleLst>
        <a:solidFill>
          <a:schemeClr val="phClr"/>
        </a:solidFill>
        <a:gradFill rotWithShape="1">
          <a:gsLst>
            <a:gs pos="0">
              <a:schemeClr val="phClr">
                <a:tint val="45000"/>
                <a:satMod val="200000"/>
              </a:schemeClr>
            </a:gs>
            <a:gs pos="30000">
              <a:schemeClr val="phClr">
                <a:tint val="61000"/>
                <a:satMod val="200000"/>
              </a:schemeClr>
            </a:gs>
            <a:gs pos="45000">
              <a:schemeClr val="phClr">
                <a:tint val="66000"/>
                <a:satMod val="200000"/>
              </a:schemeClr>
            </a:gs>
            <a:gs pos="55000">
              <a:schemeClr val="phClr">
                <a:tint val="66000"/>
                <a:satMod val="200000"/>
              </a:schemeClr>
            </a:gs>
            <a:gs pos="73000">
              <a:schemeClr val="phClr">
                <a:tint val="61000"/>
                <a:satMod val="200000"/>
              </a:schemeClr>
            </a:gs>
            <a:gs pos="100000">
              <a:schemeClr val="phClr">
                <a:tint val="45000"/>
                <a:satMod val="200000"/>
              </a:schemeClr>
            </a:gs>
          </a:gsLst>
          <a:lin ang="950000" scaled="1"/>
        </a:gradFill>
        <a:gradFill rotWithShape="1">
          <a:gsLst>
            <a:gs pos="0">
              <a:schemeClr val="phClr">
                <a:shade val="63000"/>
              </a:schemeClr>
            </a:gs>
            <a:gs pos="30000">
              <a:schemeClr val="phClr">
                <a:shade val="90000"/>
                <a:satMod val="110000"/>
              </a:schemeClr>
            </a:gs>
            <a:gs pos="45000">
              <a:schemeClr val="phClr">
                <a:shade val="100000"/>
                <a:satMod val="118000"/>
              </a:schemeClr>
            </a:gs>
            <a:gs pos="55000">
              <a:schemeClr val="phClr">
                <a:shade val="100000"/>
                <a:satMod val="118000"/>
              </a:schemeClr>
            </a:gs>
            <a:gs pos="73000">
              <a:schemeClr val="phClr">
                <a:shade val="90000"/>
                <a:satMod val="110000"/>
              </a:schemeClr>
            </a:gs>
            <a:gs pos="100000">
              <a:schemeClr val="phClr">
                <a:shade val="63000"/>
              </a:schemeClr>
            </a:gs>
          </a:gsLst>
          <a:lin ang="950000" scaled="1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430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balanced" dir="t">
              <a:rot lat="0" lon="0" rev="0"/>
            </a:lightRig>
          </a:scene3d>
          <a:sp3d contourW="27500" prstMaterial="matte">
            <a:bevelT w="0" h="0"/>
            <a:contourClr>
              <a:schemeClr val="phClr">
                <a:tint val="0"/>
                <a:shade val="100000"/>
                <a:hueMod val="100000"/>
                <a:satMod val="100000"/>
              </a:schemeClr>
            </a:contourClr>
          </a:sp3d>
        </a:effectStyle>
        <a:effectStyle>
          <a:effectLst>
            <a:outerShdw blurRad="50800" dist="25400" dir="5400000" rotWithShape="0">
              <a:srgbClr val="000000">
                <a:alpha val="50000"/>
              </a:srgbClr>
            </a:outerShdw>
          </a:effectLst>
          <a:scene3d>
            <a:camera prst="orthographicFront" fov="0">
              <a:rot lat="0" lon="0" rev="0"/>
            </a:camera>
            <a:lightRig rig="soft" dir="t">
              <a:rot lat="0" lon="0" rev="2700000"/>
            </a:lightRig>
          </a:scene3d>
          <a:sp3d prstMaterial="matte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60000"/>
                <a:satMod val="300000"/>
              </a:schemeClr>
            </a:gs>
            <a:gs pos="30000">
              <a:schemeClr val="phClr">
                <a:shade val="80000"/>
                <a:satMod val="230000"/>
              </a:schemeClr>
            </a:gs>
            <a:gs pos="100000">
              <a:schemeClr val="phClr">
                <a:tint val="97000"/>
                <a:satMod val="22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satMod val="350000"/>
              </a:schemeClr>
              <a:schemeClr val="phClr">
                <a:tint val="83000"/>
              </a:schemeClr>
            </a:duotone>
          </a:blip>
          <a:tile tx="0" ty="0" sx="100000" sy="100000" flip="x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7"/>
  <sheetViews>
    <sheetView showGridLines="0" tabSelected="1" topLeftCell="B25" workbookViewId="0">
      <selection activeCell="R30" sqref="R30"/>
    </sheetView>
  </sheetViews>
  <sheetFormatPr baseColWidth="10" defaultColWidth="9.140625" defaultRowHeight="15" x14ac:dyDescent="0.3"/>
  <cols>
    <col min="1" max="1" width="10.5703125" style="5" customWidth="1"/>
    <col min="2" max="2" width="13.140625" style="5" customWidth="1"/>
    <col min="3" max="3" width="23.42578125" style="5" customWidth="1"/>
    <col min="4" max="4" width="27" style="5" customWidth="1"/>
    <col min="5" max="5" width="7.7109375" style="5" customWidth="1"/>
    <col min="6" max="6" width="12" style="18" customWidth="1"/>
    <col min="7" max="7" width="10.85546875" style="18" customWidth="1"/>
    <col min="8" max="8" width="8.140625" style="5" customWidth="1"/>
    <col min="9" max="9" width="8.42578125" style="5" customWidth="1"/>
    <col min="10" max="10" width="9.85546875" style="5" customWidth="1"/>
    <col min="11" max="11" width="7.42578125" style="5" customWidth="1"/>
    <col min="12" max="12" width="8.85546875" style="5" customWidth="1"/>
    <col min="13" max="13" width="10.5703125" style="5" customWidth="1"/>
    <col min="14" max="14" width="9.28515625" style="5" customWidth="1"/>
    <col min="15" max="15" width="13.28515625" style="5" customWidth="1"/>
    <col min="16" max="16" width="10.5703125" style="5" customWidth="1"/>
    <col min="17" max="17" width="12.28515625" style="5" customWidth="1"/>
    <col min="18" max="16384" width="9.140625" style="5"/>
  </cols>
  <sheetData>
    <row r="1" spans="1:10" ht="30" customHeight="1" x14ac:dyDescent="0.35">
      <c r="A1" s="54" t="s">
        <v>14</v>
      </c>
      <c r="B1" s="54"/>
      <c r="C1" s="54"/>
      <c r="D1" s="54"/>
      <c r="E1" s="54"/>
      <c r="F1" s="55"/>
      <c r="G1" s="55"/>
      <c r="H1" s="54"/>
      <c r="I1" s="20"/>
      <c r="J1" s="20"/>
    </row>
    <row r="2" spans="1:10" ht="14.25" customHeight="1" x14ac:dyDescent="0.35">
      <c r="A2" s="21"/>
      <c r="B2" s="21"/>
      <c r="C2" s="21"/>
      <c r="D2" s="21"/>
      <c r="E2" s="21"/>
      <c r="F2" s="14"/>
      <c r="G2" s="14"/>
      <c r="H2" s="21"/>
      <c r="I2" s="20"/>
      <c r="J2" s="20"/>
    </row>
    <row r="3" spans="1:10" ht="14.25" customHeight="1" x14ac:dyDescent="0.35">
      <c r="A3" s="21"/>
      <c r="B3" s="21"/>
      <c r="C3" s="21"/>
      <c r="D3" s="21"/>
      <c r="E3" s="21"/>
      <c r="F3" s="14"/>
      <c r="G3" s="14"/>
      <c r="H3" s="21"/>
      <c r="I3" s="20"/>
      <c r="J3" s="20"/>
    </row>
    <row r="4" spans="1:10" ht="14.25" customHeight="1" x14ac:dyDescent="0.35">
      <c r="C4" s="56" t="s">
        <v>6</v>
      </c>
      <c r="D4" s="57"/>
      <c r="E4" s="21"/>
      <c r="F4" s="14"/>
      <c r="G4" s="14"/>
      <c r="H4" s="21"/>
      <c r="I4" s="20"/>
      <c r="J4" s="20"/>
    </row>
    <row r="5" spans="1:10" ht="14.25" customHeight="1" x14ac:dyDescent="0.35">
      <c r="C5" s="22" t="s">
        <v>3</v>
      </c>
      <c r="D5" s="23"/>
      <c r="E5" s="21"/>
      <c r="F5" s="14"/>
      <c r="G5" s="14"/>
      <c r="H5" s="21"/>
      <c r="I5" s="20"/>
      <c r="J5" s="20"/>
    </row>
    <row r="6" spans="1:10" ht="14.25" customHeight="1" x14ac:dyDescent="0.35">
      <c r="C6" s="22" t="s">
        <v>4</v>
      </c>
      <c r="D6" s="23"/>
      <c r="E6" s="21"/>
      <c r="F6" s="14"/>
      <c r="G6" s="14"/>
      <c r="H6" s="21"/>
      <c r="I6" s="20"/>
      <c r="J6" s="20"/>
    </row>
    <row r="7" spans="1:10" ht="14.25" customHeight="1" x14ac:dyDescent="0.35">
      <c r="C7" s="22" t="s">
        <v>7</v>
      </c>
      <c r="D7" s="23"/>
      <c r="E7" s="21"/>
      <c r="F7" s="14"/>
      <c r="G7" s="14"/>
      <c r="H7" s="21"/>
      <c r="I7" s="20"/>
      <c r="J7" s="20"/>
    </row>
    <row r="8" spans="1:10" ht="14.25" customHeight="1" x14ac:dyDescent="0.35">
      <c r="C8" s="24" t="s">
        <v>8</v>
      </c>
      <c r="D8" s="25"/>
      <c r="E8" s="21"/>
      <c r="F8" s="14"/>
      <c r="G8" s="14"/>
      <c r="H8" s="21"/>
      <c r="I8" s="20"/>
      <c r="J8" s="20"/>
    </row>
    <row r="9" spans="1:10" ht="14.25" customHeight="1" x14ac:dyDescent="0.35">
      <c r="C9" s="26"/>
      <c r="D9" s="27"/>
      <c r="E9" s="21"/>
      <c r="F9" s="14"/>
      <c r="G9" s="14"/>
      <c r="H9" s="21"/>
      <c r="I9" s="20"/>
      <c r="J9" s="20"/>
    </row>
    <row r="10" spans="1:10" ht="14.25" customHeight="1" x14ac:dyDescent="0.35">
      <c r="C10" s="56" t="s">
        <v>5</v>
      </c>
      <c r="D10" s="57"/>
      <c r="E10" s="21"/>
      <c r="F10" s="14"/>
      <c r="G10" s="14"/>
      <c r="H10" s="21"/>
      <c r="I10" s="20"/>
      <c r="J10" s="20"/>
    </row>
    <row r="11" spans="1:10" ht="14.25" customHeight="1" x14ac:dyDescent="0.35">
      <c r="C11" s="22" t="s">
        <v>3</v>
      </c>
      <c r="D11" s="23"/>
      <c r="E11" s="21"/>
      <c r="F11" s="14"/>
      <c r="G11" s="14"/>
      <c r="H11" s="21"/>
      <c r="I11" s="20"/>
      <c r="J11" s="20"/>
    </row>
    <row r="12" spans="1:10" ht="14.25" customHeight="1" x14ac:dyDescent="0.35">
      <c r="C12" s="22" t="s">
        <v>4</v>
      </c>
      <c r="D12" s="23"/>
      <c r="E12" s="21"/>
      <c r="F12" s="14"/>
      <c r="G12" s="14"/>
      <c r="H12" s="21"/>
      <c r="I12" s="20"/>
      <c r="J12" s="20"/>
    </row>
    <row r="13" spans="1:10" ht="14.25" customHeight="1" x14ac:dyDescent="0.35">
      <c r="C13" s="22" t="s">
        <v>7</v>
      </c>
      <c r="D13" s="23"/>
      <c r="E13" s="21"/>
      <c r="F13" s="14"/>
      <c r="G13" s="14"/>
      <c r="H13" s="21"/>
      <c r="I13" s="20"/>
      <c r="J13" s="20"/>
    </row>
    <row r="14" spans="1:10" ht="14.25" customHeight="1" x14ac:dyDescent="0.35">
      <c r="C14" s="24" t="s">
        <v>8</v>
      </c>
      <c r="D14" s="25"/>
      <c r="E14" s="21"/>
      <c r="F14" s="14"/>
      <c r="G14" s="14"/>
      <c r="H14" s="21"/>
      <c r="I14" s="20"/>
      <c r="J14" s="20"/>
    </row>
    <row r="15" spans="1:10" ht="14.25" customHeight="1" x14ac:dyDescent="0.35">
      <c r="C15" s="13"/>
      <c r="D15" s="13"/>
      <c r="E15" s="21"/>
      <c r="F15" s="14"/>
      <c r="G15" s="14"/>
      <c r="H15" s="21"/>
      <c r="I15" s="20"/>
      <c r="J15" s="20"/>
    </row>
    <row r="16" spans="1:10" s="28" customFormat="1" ht="17.25" customHeight="1" x14ac:dyDescent="0.35">
      <c r="C16" s="29" t="s">
        <v>15</v>
      </c>
      <c r="D16" s="30" t="e">
        <f>SUM(D8-B23)</f>
        <v>#REF!</v>
      </c>
      <c r="E16" s="31"/>
      <c r="F16" s="15"/>
      <c r="G16" s="15"/>
      <c r="H16" s="31"/>
      <c r="I16" s="32"/>
      <c r="J16" s="32"/>
    </row>
    <row r="17" spans="1:19" ht="14.25" customHeight="1" x14ac:dyDescent="0.35">
      <c r="C17" s="33" t="s">
        <v>13</v>
      </c>
      <c r="D17" s="34" t="e">
        <f>SUM(D14-C23)</f>
        <v>#REF!</v>
      </c>
      <c r="E17" s="21"/>
      <c r="F17" s="14"/>
      <c r="G17" s="14"/>
      <c r="H17" s="21"/>
      <c r="I17" s="20"/>
      <c r="J17" s="20"/>
    </row>
    <row r="18" spans="1:19" ht="14.25" customHeight="1" x14ac:dyDescent="0.35">
      <c r="C18" s="35" t="s">
        <v>2</v>
      </c>
      <c r="D18" s="36" t="e">
        <f>SUM(D17-D16)</f>
        <v>#REF!</v>
      </c>
      <c r="E18" s="21"/>
      <c r="F18" s="14"/>
      <c r="G18" s="14"/>
      <c r="H18" s="21"/>
      <c r="I18" s="20"/>
      <c r="J18" s="20"/>
    </row>
    <row r="19" spans="1:19" ht="14.25" customHeight="1" x14ac:dyDescent="0.35">
      <c r="A19" s="21"/>
      <c r="B19" s="21"/>
      <c r="C19" s="21"/>
      <c r="D19" s="21"/>
      <c r="E19" s="21"/>
      <c r="F19" s="14"/>
      <c r="G19" s="14"/>
      <c r="H19" s="21"/>
      <c r="I19" s="20"/>
      <c r="J19" s="20"/>
    </row>
    <row r="20" spans="1:19" ht="14.25" customHeight="1" x14ac:dyDescent="0.35">
      <c r="A20" s="21"/>
      <c r="B20" s="21"/>
      <c r="C20" s="21"/>
      <c r="D20" s="21"/>
      <c r="E20" s="21"/>
      <c r="F20" s="14"/>
      <c r="G20" s="14"/>
      <c r="H20" s="21"/>
      <c r="I20" s="20"/>
      <c r="J20" s="20"/>
    </row>
    <row r="21" spans="1:19" ht="7.5" customHeight="1" x14ac:dyDescent="0.3">
      <c r="A21" s="37"/>
      <c r="B21" s="37"/>
      <c r="C21" s="37"/>
      <c r="D21" s="37"/>
      <c r="F21" s="16"/>
      <c r="G21" s="16"/>
      <c r="H21" s="37"/>
      <c r="I21" s="37"/>
      <c r="J21" s="37"/>
    </row>
    <row r="22" spans="1:19" ht="14.1" customHeight="1" x14ac:dyDescent="0.3">
      <c r="A22" s="61" t="s">
        <v>9</v>
      </c>
      <c r="B22" s="62"/>
      <c r="C22" s="38" t="s">
        <v>10</v>
      </c>
      <c r="D22" s="39" t="s">
        <v>11</v>
      </c>
      <c r="F22" s="17"/>
      <c r="I22" s="13"/>
      <c r="J22" s="13"/>
    </row>
    <row r="23" spans="1:19" ht="14.1" customHeight="1" x14ac:dyDescent="0.3">
      <c r="A23" s="11"/>
      <c r="B23" s="12" t="e">
        <f>#REF!+#REF!+#REF!+#REF!+#REF!+#REF!+#REF!+#REF!+#REF!+#REF!+#REF!+#REF!+#REF!</f>
        <v>#REF!</v>
      </c>
      <c r="C23" s="12" t="e">
        <f>#REF!+#REF!+#REF!+#REF!+#REF!+#REF!+#REF!+#REF!+#REF!+#REF!+#REF!+#REF!+#REF!</f>
        <v>#REF!</v>
      </c>
      <c r="D23" s="12" t="e">
        <f>#REF!+#REF!+#REF!+#REF!+#REF!+#REF!+#REF!+#REF!+#REF!+#REF!+#REF!+#REF!+#REF!</f>
        <v>#REF!</v>
      </c>
      <c r="F23" s="17"/>
      <c r="I23" s="13"/>
      <c r="J23" s="13"/>
    </row>
    <row r="24" spans="1:19" ht="14.1" customHeight="1" x14ac:dyDescent="0.3">
      <c r="A24" s="40"/>
      <c r="B24" s="40"/>
      <c r="C24" s="40"/>
      <c r="D24" s="40"/>
      <c r="F24" s="1"/>
      <c r="G24" s="58"/>
      <c r="H24" s="59"/>
      <c r="I24" s="41"/>
      <c r="J24" s="42"/>
      <c r="K24" s="42"/>
      <c r="L24" s="59"/>
      <c r="M24" s="59"/>
      <c r="N24" s="41"/>
      <c r="O24" s="60"/>
      <c r="P24" s="60"/>
      <c r="Q24" s="59"/>
      <c r="R24" s="59"/>
    </row>
    <row r="25" spans="1:19" ht="14.1" customHeight="1" x14ac:dyDescent="0.3">
      <c r="A25" s="40"/>
      <c r="B25" s="40"/>
      <c r="C25" s="40"/>
      <c r="D25" s="40"/>
      <c r="F25" s="1"/>
      <c r="G25" s="48"/>
      <c r="H25" s="43"/>
      <c r="I25" s="41"/>
      <c r="J25" s="42"/>
      <c r="K25" s="42"/>
      <c r="L25" s="43"/>
      <c r="M25" s="43"/>
      <c r="N25" s="41"/>
      <c r="O25" s="41"/>
      <c r="P25" s="41"/>
      <c r="Q25" s="43"/>
      <c r="R25" s="43"/>
    </row>
    <row r="26" spans="1:19" ht="14.1" customHeight="1" thickBot="1" x14ac:dyDescent="0.35">
      <c r="A26" s="40"/>
      <c r="B26" s="40"/>
      <c r="C26" s="40"/>
      <c r="D26" s="40"/>
      <c r="F26" s="1"/>
      <c r="G26" s="48"/>
      <c r="H26" s="43"/>
      <c r="I26" s="41"/>
      <c r="J26" s="42"/>
      <c r="K26" s="42"/>
      <c r="L26" s="43"/>
      <c r="M26" s="43"/>
      <c r="N26" s="41"/>
      <c r="O26" s="41"/>
      <c r="P26" s="41"/>
      <c r="Q26" s="43"/>
      <c r="R26" s="43"/>
    </row>
    <row r="27" spans="1:19" ht="15.75" thickBot="1" x14ac:dyDescent="0.35">
      <c r="M27" s="50" t="s">
        <v>18</v>
      </c>
      <c r="N27" s="51"/>
      <c r="O27" s="44" t="s">
        <v>21</v>
      </c>
      <c r="P27" s="52" t="s">
        <v>22</v>
      </c>
      <c r="Q27" s="53"/>
      <c r="R27" s="50" t="s">
        <v>23</v>
      </c>
      <c r="S27" s="51"/>
    </row>
    <row r="28" spans="1:19" ht="14.1" customHeight="1" x14ac:dyDescent="0.3">
      <c r="A28" s="6" t="s">
        <v>28</v>
      </c>
      <c r="B28" s="7" t="s">
        <v>29</v>
      </c>
      <c r="C28" s="8" t="s">
        <v>34</v>
      </c>
      <c r="D28" s="8" t="s">
        <v>30</v>
      </c>
      <c r="E28" s="9" t="s">
        <v>31</v>
      </c>
      <c r="F28" s="19" t="s">
        <v>32</v>
      </c>
      <c r="G28" s="19" t="s">
        <v>33</v>
      </c>
      <c r="H28" s="7" t="s">
        <v>2</v>
      </c>
      <c r="I28" s="10" t="s">
        <v>0</v>
      </c>
      <c r="J28" s="10" t="s">
        <v>1</v>
      </c>
      <c r="K28" s="8" t="s">
        <v>16</v>
      </c>
      <c r="L28" s="8" t="s">
        <v>17</v>
      </c>
      <c r="M28" s="8" t="s">
        <v>19</v>
      </c>
      <c r="N28" s="8" t="s">
        <v>20</v>
      </c>
      <c r="O28" s="8" t="s">
        <v>21</v>
      </c>
      <c r="P28" s="8" t="s">
        <v>24</v>
      </c>
      <c r="Q28" s="8" t="s">
        <v>25</v>
      </c>
      <c r="R28" s="8" t="s">
        <v>26</v>
      </c>
      <c r="S28" s="8" t="s">
        <v>27</v>
      </c>
    </row>
    <row r="29" spans="1:19" ht="14.1" customHeight="1" x14ac:dyDescent="0.3">
      <c r="A29" s="3"/>
      <c r="B29" s="45" t="s">
        <v>36</v>
      </c>
      <c r="C29" s="40" t="s">
        <v>37</v>
      </c>
      <c r="D29" s="40" t="s">
        <v>38</v>
      </c>
      <c r="E29" s="40"/>
      <c r="F29" s="1">
        <f>Housing27445055[[#This Row],[Coût réel]]/Housing27445055[[#Totals],[Coût réel]]</f>
        <v>0.33333333333333331</v>
      </c>
      <c r="G29" s="1" t="e">
        <f>Housing27445055[[#This Row],[Coût réel]]/C$23</f>
        <v>#REF!</v>
      </c>
      <c r="H29" s="40">
        <f>Housing27445055[Coût prévu]-Housing27445055[Coût réel]</f>
        <v>0</v>
      </c>
      <c r="I29" s="47">
        <f>Housing27445055[[#This Row],[Coût réel]]</f>
        <v>100</v>
      </c>
      <c r="J29" s="47">
        <v>100</v>
      </c>
      <c r="K29" s="40"/>
      <c r="L29" s="40"/>
      <c r="M29" s="47">
        <f>Housing27445055[Coût réel]</f>
        <v>100</v>
      </c>
      <c r="N29" s="40">
        <f ca="1">IF((Housing27445055[Alexis]=Housing27445055[Coût réel]),(Housing27445055[Emeline]=0),(Housing27445055[Emeline]=Housing27445055[Coût réel]))</f>
        <v>0</v>
      </c>
      <c r="O29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29" s="40">
        <v>0</v>
      </c>
      <c r="Q29" s="40">
        <v>0</v>
      </c>
      <c r="R29" s="40">
        <f>IF(Housing27445055[[#This Row],[Coût réel]]=Housing27445055[Alexis],0,(Housing27445055[A Partager]/2)+(Housing27445055[Pour Alexis]-Housing27445055[Alexis]))</f>
        <v>0</v>
      </c>
      <c r="S29" s="40">
        <f ca="1">IF(Housing27445055[[#This Row],[Coût réel]]=Housing27445055[Emeline],0,(Housing27445055[A Partager]/2)+(Housing27445055[Pour Emeline]-Housing27445055[Emeline]))</f>
        <v>0</v>
      </c>
    </row>
    <row r="30" spans="1:19" ht="14.1" customHeight="1" x14ac:dyDescent="0.3">
      <c r="A30" s="49">
        <v>41090</v>
      </c>
      <c r="B30" s="45" t="s">
        <v>39</v>
      </c>
      <c r="C30" s="40" t="s">
        <v>37</v>
      </c>
      <c r="D30" s="40" t="s">
        <v>40</v>
      </c>
      <c r="E30" s="40"/>
      <c r="F30" s="1">
        <f>Housing27445055[[#This Row],[Coût réel]]/Housing27445055[[#Totals],[Coût réel]]</f>
        <v>0.33333333333333331</v>
      </c>
      <c r="G30" s="1" t="e">
        <f>Housing27445055[[#This Row],[Coût réel]]/C$23</f>
        <v>#REF!</v>
      </c>
      <c r="H30" s="40">
        <f>Housing27445055[Coût prévu]-Housing27445055[Coût réel]</f>
        <v>0</v>
      </c>
      <c r="I30" s="47">
        <f>Housing27445055[[#This Row],[Coût réel]]</f>
        <v>100</v>
      </c>
      <c r="J30" s="40">
        <v>100</v>
      </c>
      <c r="K30" s="40"/>
      <c r="L30" s="40"/>
      <c r="M30" s="47">
        <f>Housing27445055[Coût réel]</f>
        <v>100</v>
      </c>
      <c r="N30" s="40">
        <f ca="1">IF((Housing27445055[Alexis]=Housing27445055[Coût réel]),(Housing27445055[Emeline]=0),(Housing27445055[Emeline]=Housing27445055[Coût réel]))</f>
        <v>0</v>
      </c>
      <c r="O30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30" s="40">
        <v>0</v>
      </c>
      <c r="Q30" s="40">
        <v>0</v>
      </c>
      <c r="R30" s="40">
        <f>IF(Housing27445055[[#This Row],[Coût réel]]=Housing27445055[Alexis],0,(Housing27445055[A Partager]/2)+(Housing27445055[Pour Alexis]-Housing27445055[Alexis]))</f>
        <v>0</v>
      </c>
      <c r="S30" s="40">
        <f ca="1">IF(Housing27445055[[#This Row],[Coût réel]]=Housing27445055[Emeline],0,(Housing27445055[A Partager]/2)+(Housing27445055[Pour Emeline]-Housing27445055[Emeline]))</f>
        <v>0</v>
      </c>
    </row>
    <row r="31" spans="1:19" ht="14.1" customHeight="1" x14ac:dyDescent="0.3">
      <c r="A31" s="3"/>
      <c r="B31" s="45"/>
      <c r="C31" s="40"/>
      <c r="D31" s="40"/>
      <c r="E31" s="40"/>
      <c r="F31" s="1">
        <f>Housing27445055[[#This Row],[Coût réel]]/Housing27445055[[#Totals],[Coût réel]]</f>
        <v>0.33333333333333331</v>
      </c>
      <c r="G31" s="1" t="e">
        <f>Housing27445055[[#This Row],[Coût réel]]/C$23</f>
        <v>#REF!</v>
      </c>
      <c r="H31" s="46">
        <f>Housing27445055[Coût prévu]-Housing27445055[Coût réel]</f>
        <v>0</v>
      </c>
      <c r="I31" s="47">
        <f>Housing27445055[[#This Row],[Coût réel]]</f>
        <v>100</v>
      </c>
      <c r="J31" s="40">
        <v>100</v>
      </c>
      <c r="K31" s="40"/>
      <c r="L31" s="40"/>
      <c r="M31" s="47">
        <f>Housing27445055[Coût réel]</f>
        <v>100</v>
      </c>
      <c r="N31" s="40">
        <f ca="1">IF((Housing27445055[Alexis]=Housing27445055[Coût réel]),(Housing27445055[Emeline]=0),(Housing27445055[Emeline]=Housing27445055[Coût réel]))</f>
        <v>0</v>
      </c>
      <c r="O31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31" s="40">
        <v>0</v>
      </c>
      <c r="Q31" s="40">
        <v>0</v>
      </c>
      <c r="R31" s="40">
        <f>IF(Housing27445055[[#This Row],[Coût réel]]=Housing27445055[Alexis],0,(Housing27445055[A Partager]/2)+(Housing27445055[Pour Alexis]-Housing27445055[Alexis]))</f>
        <v>0</v>
      </c>
      <c r="S31" s="40">
        <f ca="1">IF(Housing27445055[[#This Row],[Coût réel]]=Housing27445055[Emeline],0,(Housing27445055[A Partager]/2)+(Housing27445055[Pour Emeline]-Housing27445055[Emeline]))</f>
        <v>0</v>
      </c>
    </row>
    <row r="32" spans="1:19" ht="14.1" customHeight="1" x14ac:dyDescent="0.3">
      <c r="A32" s="3"/>
      <c r="B32" s="45"/>
      <c r="C32" s="40"/>
      <c r="D32" s="40"/>
      <c r="E32" s="40"/>
      <c r="F32" s="1">
        <f>Housing27445055[[#This Row],[Coût réel]]/Housing27445055[[#Totals],[Coût réel]]</f>
        <v>0</v>
      </c>
      <c r="G32" s="1" t="e">
        <f>Housing27445055[[#This Row],[Coût réel]]/C$23</f>
        <v>#REF!</v>
      </c>
      <c r="H32" s="40">
        <f>Housing27445055[Coût prévu]-Housing27445055[Coût réel]</f>
        <v>0</v>
      </c>
      <c r="I32" s="47">
        <f>Housing27445055[[#This Row],[Coût réel]]</f>
        <v>0</v>
      </c>
      <c r="J32" s="40"/>
      <c r="K32" s="40"/>
      <c r="L32" s="40"/>
      <c r="M32" s="47">
        <f>Housing27445055[Coût réel]</f>
        <v>0</v>
      </c>
      <c r="N32" s="40">
        <f ca="1">IF((Housing27445055[Alexis]=Housing27445055[Coût réel]),(Housing27445055[Emeline]=0),(Housing27445055[Emeline]=Housing27445055[Coût réel]))</f>
        <v>0</v>
      </c>
      <c r="O32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32" s="40">
        <v>0</v>
      </c>
      <c r="Q32" s="40">
        <v>0</v>
      </c>
      <c r="R32" s="40">
        <f>IF(Housing27445055[[#This Row],[Coût réel]]=Housing27445055[Alexis],0,(Housing27445055[A Partager]/2)+(Housing27445055[Pour Alexis]-Housing27445055[Alexis]))</f>
        <v>0</v>
      </c>
      <c r="S32" s="40">
        <f ca="1">IF(Housing27445055[[#This Row],[Coût réel]]=Housing27445055[Emeline],0,(Housing27445055[A Partager]/2)+(Housing27445055[Pour Emeline]-Housing27445055[Emeline]))</f>
        <v>0</v>
      </c>
    </row>
    <row r="33" spans="1:19" ht="14.1" customHeight="1" x14ac:dyDescent="0.3">
      <c r="A33" s="3"/>
      <c r="B33" s="45"/>
      <c r="C33" s="40"/>
      <c r="D33" s="40"/>
      <c r="E33" s="40"/>
      <c r="F33" s="1">
        <f>Housing27445055[[#This Row],[Coût réel]]/Housing27445055[[#Totals],[Coût réel]]</f>
        <v>0</v>
      </c>
      <c r="G33" s="1" t="e">
        <f>Housing27445055[[#This Row],[Coût réel]]/C$23</f>
        <v>#REF!</v>
      </c>
      <c r="H33" s="40">
        <f>Housing27445055[Coût prévu]-Housing27445055[Coût réel]</f>
        <v>0</v>
      </c>
      <c r="I33" s="47">
        <f>Housing27445055[[#This Row],[Coût réel]]</f>
        <v>0</v>
      </c>
      <c r="J33" s="40"/>
      <c r="K33" s="40"/>
      <c r="L33" s="40"/>
      <c r="M33" s="47">
        <f>Housing27445055[Coût réel]</f>
        <v>0</v>
      </c>
      <c r="N33" s="40">
        <f ca="1">IF((Housing27445055[Alexis]=Housing27445055[Coût réel]),(Housing27445055[Emeline]=0),(Housing27445055[Emeline]=Housing27445055[Coût réel]))</f>
        <v>0</v>
      </c>
      <c r="O33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33" s="40">
        <v>0</v>
      </c>
      <c r="Q33" s="40">
        <v>0</v>
      </c>
      <c r="R33" s="40">
        <f>IF(Housing27445055[[#This Row],[Coût réel]]=Housing27445055[Alexis],0,(Housing27445055[A Partager]/2)+(Housing27445055[Pour Alexis]-Housing27445055[Alexis]))</f>
        <v>0</v>
      </c>
      <c r="S33" s="40">
        <f ca="1">IF(Housing27445055[[#This Row],[Coût réel]]=Housing27445055[Emeline],0,(Housing27445055[A Partager]/2)+(Housing27445055[Pour Emeline]-Housing27445055[Emeline]))</f>
        <v>0</v>
      </c>
    </row>
    <row r="34" spans="1:19" ht="14.1" customHeight="1" x14ac:dyDescent="0.3">
      <c r="A34" s="3"/>
      <c r="B34" s="45"/>
      <c r="C34" s="40"/>
      <c r="D34" s="40"/>
      <c r="E34" s="40"/>
      <c r="F34" s="1">
        <f>Housing27445055[[#This Row],[Coût réel]]/Housing27445055[[#Totals],[Coût réel]]</f>
        <v>0</v>
      </c>
      <c r="G34" s="1" t="e">
        <f>Housing27445055[[#This Row],[Coût réel]]/C$23</f>
        <v>#REF!</v>
      </c>
      <c r="H34" s="40">
        <f>Housing27445055[Coût prévu]-Housing27445055[Coût réel]</f>
        <v>0</v>
      </c>
      <c r="I34" s="47">
        <f>Housing27445055[[#This Row],[Coût réel]]</f>
        <v>0</v>
      </c>
      <c r="J34" s="40"/>
      <c r="K34" s="40"/>
      <c r="L34" s="40"/>
      <c r="M34" s="47">
        <f>Housing27445055[Coût réel]</f>
        <v>0</v>
      </c>
      <c r="N34" s="40">
        <f ca="1">IF((Housing27445055[Alexis]=Housing27445055[Coût réel]),(Housing27445055[Emeline]=0),(Housing27445055[Emeline]=Housing27445055[Coût réel]))</f>
        <v>0</v>
      </c>
      <c r="O34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34" s="40">
        <v>0</v>
      </c>
      <c r="Q34" s="40">
        <v>0</v>
      </c>
      <c r="R34" s="40">
        <f>IF(Housing27445055[[#This Row],[Coût réel]]=Housing27445055[Alexis],0,(Housing27445055[A Partager]/2)+(Housing27445055[Pour Alexis]-Housing27445055[Alexis]))</f>
        <v>0</v>
      </c>
      <c r="S34" s="40">
        <f ca="1">IF(Housing27445055[[#This Row],[Coût réel]]=Housing27445055[Emeline],0,(Housing27445055[A Partager]/2)+(Housing27445055[Pour Emeline]-Housing27445055[Emeline]))</f>
        <v>0</v>
      </c>
    </row>
    <row r="35" spans="1:19" ht="14.1" customHeight="1" x14ac:dyDescent="0.3">
      <c r="A35" s="3"/>
      <c r="B35" s="45"/>
      <c r="C35" s="40"/>
      <c r="D35" s="40"/>
      <c r="E35" s="40"/>
      <c r="F35" s="1">
        <f>Housing27445055[[#This Row],[Coût réel]]/Housing27445055[[#Totals],[Coût réel]]</f>
        <v>0</v>
      </c>
      <c r="G35" s="1" t="e">
        <f>Housing27445055[[#This Row],[Coût réel]]/C$23</f>
        <v>#REF!</v>
      </c>
      <c r="H35" s="40">
        <f>Housing27445055[Coût prévu]-Housing27445055[Coût réel]</f>
        <v>0</v>
      </c>
      <c r="I35" s="47">
        <f>Housing27445055[[#This Row],[Coût réel]]</f>
        <v>0</v>
      </c>
      <c r="J35" s="40"/>
      <c r="K35" s="40"/>
      <c r="L35" s="40"/>
      <c r="M35" s="47">
        <f>Housing27445055[Coût réel]</f>
        <v>0</v>
      </c>
      <c r="N35" s="40">
        <f ca="1">IF((Housing27445055[Alexis]=Housing27445055[Coût réel]),(Housing27445055[Emeline]=0),(Housing27445055[Emeline]=Housing27445055[Coût réel]))</f>
        <v>0</v>
      </c>
      <c r="O35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35" s="40">
        <v>0</v>
      </c>
      <c r="Q35" s="40">
        <v>0</v>
      </c>
      <c r="R35" s="40">
        <f>IF(Housing27445055[[#This Row],[Coût réel]]=Housing27445055[Alexis],0,(Housing27445055[A Partager]/2)+(Housing27445055[Pour Alexis]-Housing27445055[Alexis]))</f>
        <v>0</v>
      </c>
      <c r="S35" s="40">
        <f ca="1">IF(Housing27445055[[#This Row],[Coût réel]]=Housing27445055[Emeline],0,(Housing27445055[A Partager]/2)+(Housing27445055[Pour Emeline]-Housing27445055[Emeline]))</f>
        <v>0</v>
      </c>
    </row>
    <row r="36" spans="1:19" ht="14.1" customHeight="1" x14ac:dyDescent="0.3">
      <c r="A36" s="3"/>
      <c r="B36" s="45"/>
      <c r="C36" s="40"/>
      <c r="D36" s="40"/>
      <c r="E36" s="40"/>
      <c r="F36" s="1">
        <f>Housing27445055[[#This Row],[Coût réel]]/Housing27445055[[#Totals],[Coût réel]]</f>
        <v>0</v>
      </c>
      <c r="G36" s="1" t="e">
        <f>Housing27445055[[#This Row],[Coût réel]]/C$23</f>
        <v>#REF!</v>
      </c>
      <c r="H36" s="40">
        <f>Housing27445055[Coût prévu]-Housing27445055[Coût réel]</f>
        <v>0</v>
      </c>
      <c r="I36" s="47">
        <f>Housing27445055[[#This Row],[Coût réel]]</f>
        <v>0</v>
      </c>
      <c r="J36" s="40"/>
      <c r="K36" s="40"/>
      <c r="L36" s="40"/>
      <c r="M36" s="47">
        <f>Housing27445055[Coût réel]</f>
        <v>0</v>
      </c>
      <c r="N36" s="40">
        <f ca="1">IF((Housing27445055[Alexis]=Housing27445055[Coût réel]),(Housing27445055[Emeline]=0),(Housing27445055[Emeline]=Housing27445055[Coût réel]))</f>
        <v>0</v>
      </c>
      <c r="O36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36" s="40">
        <v>0</v>
      </c>
      <c r="Q36" s="40">
        <v>0</v>
      </c>
      <c r="R36" s="40">
        <f>IF(Housing27445055[[#This Row],[Coût réel]]=Housing27445055[Alexis],0,(Housing27445055[A Partager]/2)+(Housing27445055[Pour Alexis]-Housing27445055[Alexis]))</f>
        <v>0</v>
      </c>
      <c r="S36" s="40">
        <f ca="1">IF(Housing27445055[[#This Row],[Coût réel]]=Housing27445055[Emeline],0,(Housing27445055[A Partager]/2)+(Housing27445055[Pour Emeline]-Housing27445055[Emeline]))</f>
        <v>0</v>
      </c>
    </row>
    <row r="37" spans="1:19" ht="14.1" customHeight="1" x14ac:dyDescent="0.3">
      <c r="A37" s="3"/>
      <c r="B37" s="45"/>
      <c r="C37" s="40"/>
      <c r="D37" s="40"/>
      <c r="E37" s="40"/>
      <c r="F37" s="1">
        <f>Housing27445055[[#This Row],[Coût réel]]/Housing27445055[[#Totals],[Coût réel]]</f>
        <v>0</v>
      </c>
      <c r="G37" s="1" t="e">
        <f>Housing27445055[[#This Row],[Coût réel]]/C$23</f>
        <v>#REF!</v>
      </c>
      <c r="H37" s="40">
        <f>Housing27445055[Coût prévu]-Housing27445055[Coût réel]</f>
        <v>0</v>
      </c>
      <c r="I37" s="47">
        <f>Housing27445055[[#This Row],[Coût réel]]</f>
        <v>0</v>
      </c>
      <c r="J37" s="40"/>
      <c r="K37" s="40"/>
      <c r="L37" s="40"/>
      <c r="M37" s="47">
        <f>Housing27445055[Coût réel]</f>
        <v>0</v>
      </c>
      <c r="N37" s="40">
        <f ca="1">IF((Housing27445055[Alexis]=Housing27445055[Coût réel]),(Housing27445055[Emeline]=0),(Housing27445055[Emeline]=Housing27445055[Coût réel]))</f>
        <v>0</v>
      </c>
      <c r="O37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37" s="40">
        <v>0</v>
      </c>
      <c r="Q37" s="40">
        <v>0</v>
      </c>
      <c r="R37" s="40">
        <f>IF(Housing27445055[[#This Row],[Coût réel]]=Housing27445055[Alexis],0,(Housing27445055[A Partager]/2)+(Housing27445055[Pour Alexis]-Housing27445055[Alexis]))</f>
        <v>0</v>
      </c>
      <c r="S37" s="40">
        <f ca="1">IF(Housing27445055[[#This Row],[Coût réel]]=Housing27445055[Emeline],0,(Housing27445055[A Partager]/2)+(Housing27445055[Pour Emeline]-Housing27445055[Emeline]))</f>
        <v>0</v>
      </c>
    </row>
    <row r="38" spans="1:19" ht="14.1" customHeight="1" x14ac:dyDescent="0.3">
      <c r="A38" s="3"/>
      <c r="B38" s="45"/>
      <c r="C38" s="40"/>
      <c r="D38" s="40"/>
      <c r="E38" s="40"/>
      <c r="F38" s="1">
        <f>Housing27445055[[#This Row],[Coût réel]]/Housing27445055[[#Totals],[Coût réel]]</f>
        <v>0</v>
      </c>
      <c r="G38" s="1" t="e">
        <f>Housing27445055[[#This Row],[Coût réel]]/C$23</f>
        <v>#REF!</v>
      </c>
      <c r="H38" s="40">
        <f>Housing27445055[Coût prévu]-Housing27445055[Coût réel]</f>
        <v>0</v>
      </c>
      <c r="I38" s="47">
        <f>Housing27445055[[#This Row],[Coût réel]]</f>
        <v>0</v>
      </c>
      <c r="J38" s="40"/>
      <c r="K38" s="40"/>
      <c r="L38" s="40"/>
      <c r="M38" s="47">
        <f>Housing27445055[Coût réel]</f>
        <v>0</v>
      </c>
      <c r="N38" s="40">
        <f ca="1">IF((Housing27445055[Alexis]=Housing27445055[Coût réel]),(Housing27445055[Emeline]=0),(Housing27445055[Emeline]=Housing27445055[Coût réel]))</f>
        <v>0</v>
      </c>
      <c r="O38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38" s="40">
        <v>0</v>
      </c>
      <c r="Q38" s="40">
        <v>0</v>
      </c>
      <c r="R38" s="40">
        <f>IF(Housing27445055[[#This Row],[Coût réel]]=Housing27445055[Alexis],0,(Housing27445055[A Partager]/2)+(Housing27445055[Pour Alexis]-Housing27445055[Alexis]))</f>
        <v>0</v>
      </c>
      <c r="S38" s="40">
        <f ca="1">IF(Housing27445055[[#This Row],[Coût réel]]=Housing27445055[Emeline],0,(Housing27445055[A Partager]/2)+(Housing27445055[Pour Emeline]-Housing27445055[Emeline]))</f>
        <v>0</v>
      </c>
    </row>
    <row r="39" spans="1:19" ht="14.1" customHeight="1" x14ac:dyDescent="0.3">
      <c r="A39" s="3"/>
      <c r="B39" s="45"/>
      <c r="C39" s="40"/>
      <c r="D39" s="40"/>
      <c r="E39" s="40"/>
      <c r="F39" s="1">
        <f>Housing27445055[[#This Row],[Coût réel]]/Housing27445055[[#Totals],[Coût réel]]</f>
        <v>0</v>
      </c>
      <c r="G39" s="1" t="e">
        <f>Housing27445055[[#This Row],[Coût réel]]/C$23</f>
        <v>#REF!</v>
      </c>
      <c r="H39" s="40">
        <f>Housing27445055[Coût prévu]-Housing27445055[Coût réel]</f>
        <v>0</v>
      </c>
      <c r="I39" s="47">
        <f>Housing27445055[[#This Row],[Coût réel]]</f>
        <v>0</v>
      </c>
      <c r="J39" s="40"/>
      <c r="K39" s="40"/>
      <c r="L39" s="40"/>
      <c r="M39" s="47">
        <f>Housing27445055[Coût réel]</f>
        <v>0</v>
      </c>
      <c r="N39" s="40">
        <f ca="1">IF((Housing27445055[Alexis]=Housing27445055[Coût réel]),(Housing27445055[Emeline]=0),(Housing27445055[Emeline]=Housing27445055[Coût réel]))</f>
        <v>0</v>
      </c>
      <c r="O39" s="40">
        <f ca="1">IF((Housing27445055[Pour Alexis]+Housing27445055[Pour Emeline])=0,(Housing27445055[A Partager]=Housing27445055[Coût réel]),(Housing27445055[Coût réel]-(Housing27445055[Pour Alexis]+Housing27445055[Pour Emeline])))</f>
        <v>0</v>
      </c>
      <c r="P39" s="40">
        <v>0</v>
      </c>
      <c r="Q39" s="40">
        <v>0</v>
      </c>
      <c r="R39" s="40">
        <f>IF(Housing27445055[[#This Row],[Coût réel]]=Housing27445055[Alexis],0,(Housing27445055[A Partager]/2)+(Housing27445055[Pour Alexis]-Housing27445055[Alexis]))</f>
        <v>0</v>
      </c>
      <c r="S39" s="40">
        <f ca="1">IF(Housing27445055[[#This Row],[Coût réel]]=Housing27445055[Emeline],0,(Housing27445055[A Partager]/2)+(Housing27445055[Pour Emeline]-Housing27445055[Emeline]))</f>
        <v>0</v>
      </c>
    </row>
    <row r="40" spans="1:19" ht="14.1" customHeight="1" x14ac:dyDescent="0.3">
      <c r="A40" s="4"/>
      <c r="B40" s="4" t="s">
        <v>12</v>
      </c>
      <c r="C40" s="4"/>
      <c r="D40" s="4"/>
      <c r="E40" s="4"/>
      <c r="F40" s="2">
        <f>SUM(F29:F39)</f>
        <v>1</v>
      </c>
      <c r="G40" s="2" t="e">
        <f>SUM(G29:G39)</f>
        <v>#REF!</v>
      </c>
      <c r="H40" s="4">
        <f>SUBTOTAL(109,Housing27445055[Différence])</f>
        <v>0</v>
      </c>
      <c r="I40" s="4">
        <f>SUBTOTAL(109,Housing27445055[Coût prévu])</f>
        <v>300</v>
      </c>
      <c r="J40" s="4">
        <f>SUBTOTAL(109,Housing27445055[Coût réel])</f>
        <v>300</v>
      </c>
      <c r="K40" s="4">
        <f>SUBTOTAL(109,Housing27445055[TVA])</f>
        <v>0</v>
      </c>
      <c r="L40" s="4">
        <f>SUBTOTAL(109,Housing27445055[HT])</f>
        <v>0</v>
      </c>
      <c r="M40" s="4">
        <f>SUBTOTAL(109,Housing27445055[Alexis])</f>
        <v>300</v>
      </c>
      <c r="N40" s="4">
        <f ca="1">SUBTOTAL(109,Housing27445055[Emeline])</f>
        <v>0</v>
      </c>
      <c r="O40" s="4">
        <f ca="1">SUBTOTAL(109,Housing27445055[A Partager])</f>
        <v>0</v>
      </c>
      <c r="P40" s="4">
        <f>SUBTOTAL(109,Housing27445055[Pour Alexis])</f>
        <v>0</v>
      </c>
      <c r="Q40" s="4">
        <f>SUBTOTAL(109,Housing27445055[Pour Emeline])</f>
        <v>0</v>
      </c>
      <c r="R40" s="4">
        <f>SUBTOTAL(109,Housing27445055[DP Alexis])</f>
        <v>0</v>
      </c>
      <c r="S40" s="4">
        <f ca="1">SUBTOTAL(109,Housing27445055[DP Emeline])</f>
        <v>0</v>
      </c>
    </row>
    <row r="43" spans="1:19" ht="15.75" thickBot="1" x14ac:dyDescent="0.35"/>
    <row r="44" spans="1:19" ht="15.75" thickBot="1" x14ac:dyDescent="0.35">
      <c r="M44" s="50" t="s">
        <v>18</v>
      </c>
      <c r="N44" s="51"/>
      <c r="O44" s="44" t="s">
        <v>21</v>
      </c>
      <c r="P44" s="52" t="s">
        <v>22</v>
      </c>
      <c r="Q44" s="53"/>
      <c r="R44" s="50" t="s">
        <v>23</v>
      </c>
      <c r="S44" s="51"/>
    </row>
    <row r="45" spans="1:19" ht="14.1" customHeight="1" x14ac:dyDescent="0.3">
      <c r="A45" s="6" t="s">
        <v>28</v>
      </c>
      <c r="B45" s="7" t="s">
        <v>29</v>
      </c>
      <c r="C45" s="8" t="s">
        <v>35</v>
      </c>
      <c r="D45" s="8" t="s">
        <v>30</v>
      </c>
      <c r="E45" s="9" t="s">
        <v>31</v>
      </c>
      <c r="F45" s="19" t="s">
        <v>32</v>
      </c>
      <c r="G45" s="19" t="s">
        <v>33</v>
      </c>
      <c r="H45" s="7" t="s">
        <v>2</v>
      </c>
      <c r="I45" s="10" t="s">
        <v>0</v>
      </c>
      <c r="J45" s="10" t="s">
        <v>1</v>
      </c>
      <c r="K45" s="8" t="s">
        <v>16</v>
      </c>
      <c r="L45" s="8" t="s">
        <v>17</v>
      </c>
      <c r="M45" s="8" t="s">
        <v>19</v>
      </c>
      <c r="N45" s="8" t="s">
        <v>20</v>
      </c>
      <c r="O45" s="8" t="s">
        <v>21</v>
      </c>
      <c r="P45" s="8" t="s">
        <v>24</v>
      </c>
      <c r="Q45" s="8" t="s">
        <v>25</v>
      </c>
      <c r="R45" s="8" t="s">
        <v>26</v>
      </c>
      <c r="S45" s="8" t="s">
        <v>27</v>
      </c>
    </row>
    <row r="46" spans="1:19" ht="14.1" customHeight="1" x14ac:dyDescent="0.3">
      <c r="A46" s="3"/>
      <c r="B46" s="45"/>
      <c r="C46" s="40" t="s">
        <v>41</v>
      </c>
      <c r="D46" s="40"/>
      <c r="E46" s="40"/>
      <c r="F46" s="1">
        <f>Housing2744505557[[#This Row],[Coût réel]]/Housing2744505557[[#Totals],[Coût réel]]</f>
        <v>0.33333333333333331</v>
      </c>
      <c r="G46" s="1" t="e">
        <f>Housing2744505557[[#This Row],[Coût réel]]/C$23</f>
        <v>#REF!</v>
      </c>
      <c r="H46" s="40">
        <f>Housing2744505557[Coût prévu]-Housing2744505557[Coût réel]</f>
        <v>0</v>
      </c>
      <c r="I46" s="40">
        <v>100</v>
      </c>
      <c r="J46" s="40">
        <v>100</v>
      </c>
      <c r="K46" s="40"/>
      <c r="L46" s="40"/>
      <c r="M46" s="40">
        <v>100</v>
      </c>
      <c r="N46" s="40"/>
      <c r="O46" s="40">
        <f>Housing2744505557[[#This Row],[Coût réel]]-(Housing2744505557[[#This Row],[Pour Alexis]]+Housing2744505557[[#This Row],[Pour Emeline]])</f>
        <v>60</v>
      </c>
      <c r="P46" s="40">
        <v>15</v>
      </c>
      <c r="Q46" s="40">
        <v>25</v>
      </c>
      <c r="R46" s="40"/>
      <c r="S46" s="40">
        <f>Housing2744505557[[#This Row],[A Partager]]/2+(Housing2744505557[[#This Row],[Pour Emeline]])-Housing2744505557[[#This Row],[Emeline]]</f>
        <v>55</v>
      </c>
    </row>
    <row r="47" spans="1:19" ht="14.1" customHeight="1" x14ac:dyDescent="0.3">
      <c r="A47" s="3"/>
      <c r="B47" s="45"/>
      <c r="C47" s="40" t="s">
        <v>42</v>
      </c>
      <c r="D47" s="40"/>
      <c r="E47" s="40"/>
      <c r="F47" s="1">
        <f>Housing2744505557[[#This Row],[Coût réel]]/Housing2744505557[[#Totals],[Coût réel]]</f>
        <v>0.33333333333333331</v>
      </c>
      <c r="G47" s="1" t="e">
        <f>Housing2744505557[[#This Row],[Coût réel]]/C$23</f>
        <v>#REF!</v>
      </c>
      <c r="H47" s="40">
        <f>Housing2744505557[Coût prévu]-Housing2744505557[Coût réel]</f>
        <v>0</v>
      </c>
      <c r="I47" s="40">
        <v>100</v>
      </c>
      <c r="J47" s="40">
        <v>100</v>
      </c>
      <c r="K47" s="40"/>
      <c r="L47" s="40"/>
      <c r="M47" s="40"/>
      <c r="N47" s="40">
        <v>100</v>
      </c>
      <c r="O47" s="40">
        <f>Housing2744505557[[#This Row],[Coût réel]]-(Housing2744505557[[#This Row],[Pour Alexis]]+Housing2744505557[[#This Row],[Pour Emeline]])</f>
        <v>60</v>
      </c>
      <c r="P47" s="40">
        <v>15</v>
      </c>
      <c r="Q47" s="40">
        <v>25</v>
      </c>
      <c r="R47" s="40">
        <f>(Housing2744505557[[#This Row],[A Partager]]/2)+Housing2744505557[[#This Row],[Pour Alexis]]</f>
        <v>45</v>
      </c>
      <c r="S47" s="40"/>
    </row>
    <row r="48" spans="1:19" ht="14.1" customHeight="1" x14ac:dyDescent="0.3">
      <c r="A48" s="3"/>
      <c r="B48" s="45"/>
      <c r="C48" s="40" t="s">
        <v>43</v>
      </c>
      <c r="D48" s="40"/>
      <c r="E48" s="40"/>
      <c r="F48" s="1">
        <f>Housing2744505557[[#This Row],[Coût réel]]/Housing2744505557[[#Totals],[Coût réel]]</f>
        <v>0.33333333333333331</v>
      </c>
      <c r="G48" s="1" t="e">
        <f>Housing2744505557[[#This Row],[Coût réel]]/C$23</f>
        <v>#REF!</v>
      </c>
      <c r="H48" s="46">
        <f>Housing2744505557[Coût prévu]-Housing2744505557[Coût réel]</f>
        <v>0</v>
      </c>
      <c r="I48" s="40">
        <v>100</v>
      </c>
      <c r="J48" s="40">
        <v>100</v>
      </c>
      <c r="K48" s="40"/>
      <c r="L48" s="40"/>
      <c r="M48" s="40">
        <f>55</f>
        <v>55</v>
      </c>
      <c r="N48" s="40">
        <v>45</v>
      </c>
      <c r="O48" s="40">
        <f>Housing2744505557[[#This Row],[Coût réel]]-(Housing2744505557[[#This Row],[Pour Alexis]]+Housing2744505557[[#This Row],[Pour Emeline]])</f>
        <v>60</v>
      </c>
      <c r="P48" s="40">
        <v>15</v>
      </c>
      <c r="Q48" s="40">
        <v>25</v>
      </c>
      <c r="R48" s="40"/>
      <c r="S48" s="40">
        <f>Housing2744505557[[#This Row],[A Partager]]/2+(Housing2744505557[[#This Row],[Pour Emeline]])-Housing2744505557[[#This Row],[Emeline]]</f>
        <v>10</v>
      </c>
    </row>
    <row r="49" spans="1:19" ht="14.1" customHeight="1" x14ac:dyDescent="0.3">
      <c r="A49" s="3"/>
      <c r="B49" s="45"/>
      <c r="C49" s="40"/>
      <c r="D49" s="40"/>
      <c r="E49" s="40"/>
      <c r="F49" s="1">
        <f>Housing2744505557[[#This Row],[Coût réel]]/Housing2744505557[[#Totals],[Coût réel]]</f>
        <v>0</v>
      </c>
      <c r="G49" s="1" t="e">
        <f>Housing2744505557[[#This Row],[Coût réel]]/C$23</f>
        <v>#REF!</v>
      </c>
      <c r="H49" s="40">
        <f>Housing2744505557[Coût prévu]-Housing2744505557[Coût réel]</f>
        <v>0</v>
      </c>
      <c r="I49" s="40"/>
      <c r="J49" s="40"/>
      <c r="K49" s="40"/>
      <c r="L49" s="40"/>
      <c r="M49" s="40"/>
      <c r="N49" s="40"/>
      <c r="O49" s="40">
        <f>Housing2744505557[[#This Row],[Coût réel]]-(Housing2744505557[[#This Row],[Pour Alexis]]+Housing2744505557[[#This Row],[Pour Emeline]])</f>
        <v>0</v>
      </c>
      <c r="P49" s="40"/>
      <c r="Q49" s="40"/>
      <c r="R49" s="40"/>
      <c r="S49" s="40">
        <f>Housing2744505557[[#This Row],[A Partager]]/2+(Housing2744505557[[#This Row],[Pour Emeline]])-Housing2744505557[[#This Row],[Emeline]]</f>
        <v>0</v>
      </c>
    </row>
    <row r="50" spans="1:19" ht="14.1" customHeight="1" x14ac:dyDescent="0.3">
      <c r="A50" s="3"/>
      <c r="B50" s="45"/>
      <c r="C50" s="40"/>
      <c r="D50" s="40"/>
      <c r="E50" s="40"/>
      <c r="F50" s="1">
        <f>Housing2744505557[[#This Row],[Coût réel]]/Housing2744505557[[#Totals],[Coût réel]]</f>
        <v>0</v>
      </c>
      <c r="G50" s="1" t="e">
        <f>Housing2744505557[[#This Row],[Coût réel]]/C$23</f>
        <v>#REF!</v>
      </c>
      <c r="H50" s="40">
        <f>Housing2744505557[Coût prévu]-Housing2744505557[Coût réel]</f>
        <v>0</v>
      </c>
      <c r="I50" s="40"/>
      <c r="J50" s="40"/>
      <c r="K50" s="40"/>
      <c r="L50" s="40"/>
      <c r="M50" s="40"/>
      <c r="N50" s="40"/>
      <c r="O50" s="40">
        <f>Housing2744505557[[#This Row],[Coût réel]]-(Housing2744505557[[#This Row],[Pour Alexis]]+Housing2744505557[[#This Row],[Pour Emeline]])</f>
        <v>0</v>
      </c>
      <c r="P50" s="40"/>
      <c r="Q50" s="40"/>
      <c r="R50" s="40"/>
      <c r="S50" s="40">
        <f>Housing2744505557[[#This Row],[A Partager]]/2+(Housing2744505557[[#This Row],[Pour Emeline]])-Housing2744505557[[#This Row],[Emeline]]</f>
        <v>0</v>
      </c>
    </row>
    <row r="51" spans="1:19" ht="14.1" customHeight="1" x14ac:dyDescent="0.3">
      <c r="A51" s="3"/>
      <c r="B51" s="45"/>
      <c r="C51" s="40"/>
      <c r="D51" s="40"/>
      <c r="E51" s="40"/>
      <c r="F51" s="1">
        <f>Housing2744505557[[#This Row],[Coût réel]]/Housing2744505557[[#Totals],[Coût réel]]</f>
        <v>0</v>
      </c>
      <c r="G51" s="1" t="e">
        <f>Housing2744505557[[#This Row],[Coût réel]]/C$23</f>
        <v>#REF!</v>
      </c>
      <c r="H51" s="40">
        <f>Housing2744505557[Coût prévu]-Housing2744505557[Coût réel]</f>
        <v>0</v>
      </c>
      <c r="I51" s="40"/>
      <c r="J51" s="40"/>
      <c r="K51" s="40"/>
      <c r="L51" s="40"/>
      <c r="M51" s="40"/>
      <c r="N51" s="40"/>
      <c r="O51" s="40">
        <f>Housing2744505557[[#This Row],[Coût réel]]-(Housing2744505557[[#This Row],[Pour Alexis]]+Housing2744505557[[#This Row],[Pour Emeline]])</f>
        <v>0</v>
      </c>
      <c r="P51" s="40"/>
      <c r="Q51" s="40"/>
      <c r="R51" s="40"/>
      <c r="S51" s="40">
        <f>Housing2744505557[[#This Row],[A Partager]]/2+(Housing2744505557[[#This Row],[Pour Emeline]])-Housing2744505557[[#This Row],[Emeline]]</f>
        <v>0</v>
      </c>
    </row>
    <row r="52" spans="1:19" ht="14.1" customHeight="1" x14ac:dyDescent="0.3">
      <c r="A52" s="3"/>
      <c r="B52" s="45"/>
      <c r="C52" s="40"/>
      <c r="D52" s="40"/>
      <c r="E52" s="40"/>
      <c r="F52" s="1">
        <f>Housing2744505557[[#This Row],[Coût réel]]/Housing2744505557[[#Totals],[Coût réel]]</f>
        <v>0</v>
      </c>
      <c r="G52" s="1" t="e">
        <f>Housing2744505557[[#This Row],[Coût réel]]/C$23</f>
        <v>#REF!</v>
      </c>
      <c r="H52" s="40">
        <f>Housing2744505557[Coût prévu]-Housing2744505557[Coût réel]</f>
        <v>0</v>
      </c>
      <c r="I52" s="40"/>
      <c r="J52" s="40"/>
      <c r="K52" s="40"/>
      <c r="L52" s="40"/>
      <c r="M52" s="40"/>
      <c r="N52" s="40"/>
      <c r="O52" s="40">
        <f>Housing2744505557[[#This Row],[Coût réel]]-(Housing2744505557[[#This Row],[Pour Alexis]]+Housing2744505557[[#This Row],[Pour Emeline]])</f>
        <v>0</v>
      </c>
      <c r="P52" s="40"/>
      <c r="Q52" s="40"/>
      <c r="R52" s="40"/>
      <c r="S52" s="40">
        <f>Housing2744505557[[#This Row],[A Partager]]/2+(Housing2744505557[[#This Row],[Pour Emeline]])-Housing2744505557[[#This Row],[Emeline]]</f>
        <v>0</v>
      </c>
    </row>
    <row r="53" spans="1:19" ht="14.1" customHeight="1" x14ac:dyDescent="0.3">
      <c r="A53" s="3"/>
      <c r="B53" s="45"/>
      <c r="C53" s="40"/>
      <c r="D53" s="40"/>
      <c r="E53" s="40"/>
      <c r="F53" s="1">
        <f>Housing2744505557[[#This Row],[Coût réel]]/Housing2744505557[[#Totals],[Coût réel]]</f>
        <v>0</v>
      </c>
      <c r="G53" s="1" t="e">
        <f>Housing2744505557[[#This Row],[Coût réel]]/C$23</f>
        <v>#REF!</v>
      </c>
      <c r="H53" s="40">
        <f>Housing2744505557[Coût prévu]-Housing2744505557[Coût réel]</f>
        <v>0</v>
      </c>
      <c r="I53" s="40"/>
      <c r="J53" s="40"/>
      <c r="K53" s="40"/>
      <c r="L53" s="40"/>
      <c r="M53" s="40"/>
      <c r="N53" s="40"/>
      <c r="O53" s="40">
        <f>Housing2744505557[[#This Row],[Coût réel]]-(Housing2744505557[[#This Row],[Pour Alexis]]+Housing2744505557[[#This Row],[Pour Emeline]])</f>
        <v>0</v>
      </c>
      <c r="P53" s="40"/>
      <c r="Q53" s="40"/>
      <c r="R53" s="40"/>
      <c r="S53" s="40">
        <f>Housing2744505557[[#This Row],[A Partager]]/2+(Housing2744505557[[#This Row],[Pour Emeline]])-Housing2744505557[[#This Row],[Emeline]]</f>
        <v>0</v>
      </c>
    </row>
    <row r="54" spans="1:19" ht="14.1" customHeight="1" x14ac:dyDescent="0.3">
      <c r="A54" s="3"/>
      <c r="B54" s="45"/>
      <c r="C54" s="40"/>
      <c r="D54" s="40"/>
      <c r="E54" s="40"/>
      <c r="F54" s="1">
        <f>Housing2744505557[[#This Row],[Coût réel]]/Housing2744505557[[#Totals],[Coût réel]]</f>
        <v>0</v>
      </c>
      <c r="G54" s="1" t="e">
        <f>Housing2744505557[[#This Row],[Coût réel]]/C$23</f>
        <v>#REF!</v>
      </c>
      <c r="H54" s="40">
        <f>Housing2744505557[Coût prévu]-Housing2744505557[Coût réel]</f>
        <v>0</v>
      </c>
      <c r="I54" s="40"/>
      <c r="J54" s="40"/>
      <c r="K54" s="40"/>
      <c r="L54" s="40"/>
      <c r="M54" s="40"/>
      <c r="N54" s="40"/>
      <c r="O54" s="40">
        <f>Housing2744505557[[#This Row],[Coût réel]]-(Housing2744505557[[#This Row],[Pour Alexis]]+Housing2744505557[[#This Row],[Pour Emeline]])</f>
        <v>0</v>
      </c>
      <c r="P54" s="40"/>
      <c r="Q54" s="40"/>
      <c r="R54" s="40"/>
      <c r="S54" s="40">
        <f>Housing2744505557[[#This Row],[A Partager]]/2+(Housing2744505557[[#This Row],[Pour Emeline]])-Housing2744505557[[#This Row],[Emeline]]</f>
        <v>0</v>
      </c>
    </row>
    <row r="55" spans="1:19" ht="14.1" customHeight="1" x14ac:dyDescent="0.3">
      <c r="A55" s="3"/>
      <c r="B55" s="45"/>
      <c r="C55" s="40"/>
      <c r="D55" s="40"/>
      <c r="E55" s="40"/>
      <c r="F55" s="1">
        <f>Housing2744505557[[#This Row],[Coût réel]]/Housing2744505557[[#Totals],[Coût réel]]</f>
        <v>0</v>
      </c>
      <c r="G55" s="1" t="e">
        <f>Housing2744505557[[#This Row],[Coût réel]]/C$23</f>
        <v>#REF!</v>
      </c>
      <c r="H55" s="40">
        <f>Housing2744505557[Coût prévu]-Housing2744505557[Coût réel]</f>
        <v>0</v>
      </c>
      <c r="I55" s="40"/>
      <c r="J55" s="40"/>
      <c r="K55" s="40"/>
      <c r="L55" s="40"/>
      <c r="M55" s="40"/>
      <c r="N55" s="40"/>
      <c r="O55" s="40">
        <f>Housing2744505557[[#This Row],[Coût réel]]-(Housing2744505557[[#This Row],[Pour Alexis]]+Housing2744505557[[#This Row],[Pour Emeline]])</f>
        <v>0</v>
      </c>
      <c r="P55" s="40"/>
      <c r="Q55" s="40"/>
      <c r="R55" s="40"/>
      <c r="S55" s="40">
        <f>Housing2744505557[[#This Row],[A Partager]]/2+(Housing2744505557[[#This Row],[Pour Emeline]])-Housing2744505557[[#This Row],[Emeline]]</f>
        <v>0</v>
      </c>
    </row>
    <row r="56" spans="1:19" ht="14.1" customHeight="1" x14ac:dyDescent="0.3">
      <c r="A56" s="3"/>
      <c r="B56" s="45"/>
      <c r="C56" s="40"/>
      <c r="D56" s="40"/>
      <c r="E56" s="40"/>
      <c r="F56" s="1">
        <f>Housing2744505557[[#This Row],[Coût réel]]/Housing2744505557[[#Totals],[Coût réel]]</f>
        <v>0</v>
      </c>
      <c r="G56" s="1" t="e">
        <f>Housing2744505557[[#This Row],[Coût réel]]/C$23</f>
        <v>#REF!</v>
      </c>
      <c r="H56" s="40">
        <f>Housing2744505557[Coût prévu]-Housing2744505557[Coût réel]</f>
        <v>0</v>
      </c>
      <c r="I56" s="40"/>
      <c r="J56" s="40"/>
      <c r="K56" s="40"/>
      <c r="L56" s="40"/>
      <c r="M56" s="40"/>
      <c r="N56" s="40"/>
      <c r="O56" s="40">
        <f>Housing2744505557[[#This Row],[Coût réel]]-(Housing2744505557[[#This Row],[Pour Alexis]]+Housing2744505557[[#This Row],[Pour Emeline]])</f>
        <v>0</v>
      </c>
      <c r="P56" s="40"/>
      <c r="Q56" s="40"/>
      <c r="R56" s="40"/>
      <c r="S56" s="40">
        <f>Housing2744505557[[#This Row],[A Partager]]/2+(Housing2744505557[[#This Row],[Pour Emeline]])-Housing2744505557[[#This Row],[Emeline]]</f>
        <v>0</v>
      </c>
    </row>
    <row r="57" spans="1:19" ht="14.1" customHeight="1" x14ac:dyDescent="0.3">
      <c r="A57" s="4"/>
      <c r="B57" s="4" t="s">
        <v>12</v>
      </c>
      <c r="C57" s="4"/>
      <c r="D57" s="4"/>
      <c r="E57" s="4"/>
      <c r="F57" s="2">
        <f>SUM(F46:F56)</f>
        <v>1</v>
      </c>
      <c r="G57" s="2" t="e">
        <f>SUM(G46:G56)</f>
        <v>#REF!</v>
      </c>
      <c r="H57" s="4">
        <f>SUBTOTAL(109,Housing2744505557[Différence])</f>
        <v>0</v>
      </c>
      <c r="I57" s="4">
        <f>SUBTOTAL(109,Housing2744505557[Coût prévu])</f>
        <v>300</v>
      </c>
      <c r="J57" s="4">
        <f>SUBTOTAL(109,Housing2744505557[Coût réel])</f>
        <v>300</v>
      </c>
      <c r="K57" s="4">
        <f>SUBTOTAL(109,Housing2744505557[TVA])</f>
        <v>0</v>
      </c>
      <c r="L57" s="4">
        <f>SUBTOTAL(109,Housing2744505557[HT])</f>
        <v>0</v>
      </c>
      <c r="M57" s="4">
        <f>SUBTOTAL(109,Housing2744505557[Alexis])</f>
        <v>155</v>
      </c>
      <c r="N57" s="4">
        <f>SUBTOTAL(109,Housing2744505557[Emeline])</f>
        <v>145</v>
      </c>
      <c r="O57" s="4">
        <f>SUBTOTAL(109,Housing2744505557[A Partager])</f>
        <v>180</v>
      </c>
      <c r="P57" s="4">
        <f>SUBTOTAL(109,Housing2744505557[Pour Alexis])</f>
        <v>45</v>
      </c>
      <c r="Q57" s="4">
        <f>SUBTOTAL(109,Housing2744505557[Pour Emeline])</f>
        <v>75</v>
      </c>
      <c r="R57" s="4">
        <f>SUBTOTAL(109,Housing2744505557[DP Alexis])</f>
        <v>45</v>
      </c>
      <c r="S57" s="4">
        <f>SUBTOTAL(109,Housing2744505557[DP Emeline])</f>
        <v>65</v>
      </c>
    </row>
  </sheetData>
  <mergeCells count="14">
    <mergeCell ref="M44:N44"/>
    <mergeCell ref="P44:Q44"/>
    <mergeCell ref="R44:S44"/>
    <mergeCell ref="A1:H1"/>
    <mergeCell ref="C4:D4"/>
    <mergeCell ref="C10:D10"/>
    <mergeCell ref="G24:H24"/>
    <mergeCell ref="Q24:R24"/>
    <mergeCell ref="O24:P24"/>
    <mergeCell ref="L24:M24"/>
    <mergeCell ref="A22:B22"/>
    <mergeCell ref="M27:N27"/>
    <mergeCell ref="P27:Q27"/>
    <mergeCell ref="R27:S27"/>
  </mergeCells>
  <phoneticPr fontId="1" type="noConversion"/>
  <conditionalFormatting sqref="D18">
    <cfRule type="iconSet" priority="22">
      <iconSet iconSet="3Arrows">
        <cfvo type="percentile" val="0"/>
        <cfvo type="num" val="-50"/>
        <cfvo type="num" val="50"/>
      </iconSet>
    </cfRule>
  </conditionalFormatting>
  <conditionalFormatting sqref="H29:H39">
    <cfRule type="iconSet" priority="8">
      <iconSet iconSet="3Arrows">
        <cfvo type="percentile" val="0"/>
        <cfvo type="num" val="-50"/>
        <cfvo type="num" val="50"/>
      </iconSet>
    </cfRule>
  </conditionalFormatting>
  <conditionalFormatting sqref="H46:H56">
    <cfRule type="iconSet" priority="7">
      <iconSet iconSet="3Arrows">
        <cfvo type="percentile" val="0"/>
        <cfvo type="num" val="-50"/>
        <cfvo type="num" val="50"/>
      </iconSet>
    </cfRule>
  </conditionalFormatting>
  <printOptions horizontalCentered="1"/>
  <pageMargins left="0.5" right="0.5" top="0.6" bottom="0.5" header="0.5" footer="0.5"/>
  <pageSetup scale="73" fitToHeight="0" orientation="portrait" r:id="rId1"/>
  <headerFooter alignWithMargins="0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28" ma:contentTypeDescription="Create a new document." ma:contentTypeScope="" ma:versionID="3734922cae638a1d4f2b3c9f45d0aea3"/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/>
</file>

<file path=customXml/itemProps1.xml><?xml version="1.0" encoding="utf-8"?>
<ds:datastoreItem xmlns:ds="http://schemas.openxmlformats.org/officeDocument/2006/customXml" ds:itemID="{B2992CA3-A7BC-489C-9F32-F982424BD5E1}">
  <ds:schemaRefs>
    <ds:schemaRef ds:uri="http://schemas.microsoft.com/office/2006/metadata/contentType"/>
    <ds:schemaRef ds:uri="http://schemas.microsoft.com/office/2006/metadata/properties/metaAttributes"/>
  </ds:schemaRefs>
</ds:datastoreItem>
</file>

<file path=customXml/itemProps2.xml><?xml version="1.0" encoding="utf-8"?>
<ds:datastoreItem xmlns:ds="http://schemas.openxmlformats.org/officeDocument/2006/customXml" ds:itemID="{45EC550D-79F3-48F9-A127-5C7A1F888E7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D400F20-C294-4E5C-94D9-7D7363D6E79B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Budget mensuel du ménage</vt:lpstr>
      <vt:lpstr>'Budget mensuel du ménage'!Zone_d_impression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2011-07-06T09:05:37Z</dcterms:created>
  <dcterms:modified xsi:type="dcterms:W3CDTF">2012-07-26T22:56:26Z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TC101884089990</vt:lpwstr>
  </property>
</Properties>
</file>