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473" i="1" l="1"/>
  <c r="P473" i="1"/>
  <c r="N473" i="1"/>
  <c r="M473" i="1"/>
  <c r="D473" i="1"/>
  <c r="C473" i="1"/>
  <c r="B473" i="1"/>
  <c r="R472" i="1"/>
  <c r="J472" i="1"/>
  <c r="O472" i="1" s="1"/>
  <c r="S472" i="1" s="1"/>
  <c r="I472" i="1"/>
  <c r="H472" i="1"/>
  <c r="R471" i="1"/>
  <c r="J471" i="1"/>
  <c r="O471" i="1" s="1"/>
  <c r="S471" i="1" s="1"/>
  <c r="I471" i="1"/>
  <c r="H471" i="1"/>
  <c r="R470" i="1"/>
  <c r="J470" i="1"/>
  <c r="O470" i="1" s="1"/>
  <c r="S470" i="1" s="1"/>
  <c r="I470" i="1"/>
  <c r="H470" i="1"/>
  <c r="R469" i="1"/>
  <c r="J469" i="1"/>
  <c r="O469" i="1" s="1"/>
  <c r="S469" i="1" s="1"/>
  <c r="I469" i="1"/>
  <c r="H469" i="1"/>
  <c r="R468" i="1"/>
  <c r="J468" i="1"/>
  <c r="O468" i="1" s="1"/>
  <c r="S468" i="1" s="1"/>
  <c r="I468" i="1"/>
  <c r="H468" i="1"/>
  <c r="R467" i="1"/>
  <c r="J467" i="1"/>
  <c r="O467" i="1" s="1"/>
  <c r="S467" i="1" s="1"/>
  <c r="I467" i="1"/>
  <c r="H467" i="1"/>
  <c r="R466" i="1"/>
  <c r="J466" i="1"/>
  <c r="O466" i="1" s="1"/>
  <c r="S466" i="1" s="1"/>
  <c r="I466" i="1"/>
  <c r="H466" i="1"/>
  <c r="R465" i="1"/>
  <c r="J465" i="1"/>
  <c r="O465" i="1" s="1"/>
  <c r="S465" i="1" s="1"/>
  <c r="I465" i="1"/>
  <c r="H465" i="1"/>
  <c r="R464" i="1"/>
  <c r="J464" i="1"/>
  <c r="O464" i="1" s="1"/>
  <c r="S464" i="1" s="1"/>
  <c r="I464" i="1"/>
  <c r="H464" i="1"/>
  <c r="R463" i="1"/>
  <c r="R473" i="1" s="1"/>
  <c r="J463" i="1"/>
  <c r="J473" i="1" s="1"/>
  <c r="I463" i="1"/>
  <c r="I473" i="1" s="1"/>
  <c r="H463" i="1"/>
  <c r="H473" i="1" s="1"/>
  <c r="Q457" i="1"/>
  <c r="P457" i="1"/>
  <c r="N457" i="1"/>
  <c r="M457" i="1"/>
  <c r="D457" i="1"/>
  <c r="C457" i="1"/>
  <c r="B457" i="1"/>
  <c r="R456" i="1"/>
  <c r="O456" i="1"/>
  <c r="S456" i="1" s="1"/>
  <c r="J456" i="1"/>
  <c r="I456" i="1"/>
  <c r="H456" i="1" s="1"/>
  <c r="R455" i="1"/>
  <c r="O455" i="1"/>
  <c r="S455" i="1" s="1"/>
  <c r="J455" i="1"/>
  <c r="I455" i="1"/>
  <c r="H455" i="1" s="1"/>
  <c r="R454" i="1"/>
  <c r="O454" i="1"/>
  <c r="S454" i="1" s="1"/>
  <c r="J454" i="1"/>
  <c r="I454" i="1"/>
  <c r="H454" i="1" s="1"/>
  <c r="R453" i="1"/>
  <c r="O453" i="1"/>
  <c r="S453" i="1" s="1"/>
  <c r="J453" i="1"/>
  <c r="I453" i="1"/>
  <c r="H453" i="1" s="1"/>
  <c r="R452" i="1"/>
  <c r="O452" i="1"/>
  <c r="S452" i="1" s="1"/>
  <c r="J452" i="1"/>
  <c r="I452" i="1"/>
  <c r="H452" i="1" s="1"/>
  <c r="R451" i="1"/>
  <c r="O451" i="1"/>
  <c r="S451" i="1" s="1"/>
  <c r="J451" i="1"/>
  <c r="I451" i="1"/>
  <c r="H451" i="1" s="1"/>
  <c r="R450" i="1"/>
  <c r="O450" i="1"/>
  <c r="S450" i="1" s="1"/>
  <c r="J450" i="1"/>
  <c r="I450" i="1"/>
  <c r="H450" i="1" s="1"/>
  <c r="R449" i="1"/>
  <c r="O449" i="1"/>
  <c r="S449" i="1" s="1"/>
  <c r="J449" i="1"/>
  <c r="I449" i="1"/>
  <c r="H449" i="1" s="1"/>
  <c r="R448" i="1"/>
  <c r="O448" i="1"/>
  <c r="S448" i="1" s="1"/>
  <c r="J448" i="1"/>
  <c r="I448" i="1"/>
  <c r="H448" i="1" s="1"/>
  <c r="R447" i="1"/>
  <c r="R457" i="1" s="1"/>
  <c r="O447" i="1"/>
  <c r="O457" i="1" s="1"/>
  <c r="J447" i="1"/>
  <c r="J457" i="1" s="1"/>
  <c r="I447" i="1"/>
  <c r="Q441" i="1"/>
  <c r="P441" i="1"/>
  <c r="N441" i="1"/>
  <c r="M441" i="1"/>
  <c r="D441" i="1"/>
  <c r="C441" i="1"/>
  <c r="B441" i="1"/>
  <c r="R440" i="1"/>
  <c r="J440" i="1"/>
  <c r="O440" i="1" s="1"/>
  <c r="S440" i="1" s="1"/>
  <c r="I440" i="1"/>
  <c r="H440" i="1"/>
  <c r="R439" i="1"/>
  <c r="J439" i="1"/>
  <c r="O439" i="1" s="1"/>
  <c r="S439" i="1" s="1"/>
  <c r="I439" i="1"/>
  <c r="H439" i="1"/>
  <c r="R438" i="1"/>
  <c r="J438" i="1"/>
  <c r="O438" i="1" s="1"/>
  <c r="S438" i="1" s="1"/>
  <c r="I438" i="1"/>
  <c r="H438" i="1"/>
  <c r="R437" i="1"/>
  <c r="J437" i="1"/>
  <c r="O437" i="1" s="1"/>
  <c r="S437" i="1" s="1"/>
  <c r="I437" i="1"/>
  <c r="H437" i="1"/>
  <c r="R436" i="1"/>
  <c r="J436" i="1"/>
  <c r="O436" i="1" s="1"/>
  <c r="S436" i="1" s="1"/>
  <c r="I436" i="1"/>
  <c r="H436" i="1"/>
  <c r="R435" i="1"/>
  <c r="J435" i="1"/>
  <c r="O435" i="1" s="1"/>
  <c r="S435" i="1" s="1"/>
  <c r="I435" i="1"/>
  <c r="H435" i="1"/>
  <c r="R434" i="1"/>
  <c r="J434" i="1"/>
  <c r="O434" i="1" s="1"/>
  <c r="S434" i="1" s="1"/>
  <c r="I434" i="1"/>
  <c r="H434" i="1"/>
  <c r="R433" i="1"/>
  <c r="J433" i="1"/>
  <c r="O433" i="1" s="1"/>
  <c r="S433" i="1" s="1"/>
  <c r="I433" i="1"/>
  <c r="H433" i="1"/>
  <c r="R432" i="1"/>
  <c r="J432" i="1"/>
  <c r="O432" i="1" s="1"/>
  <c r="S432" i="1" s="1"/>
  <c r="I432" i="1"/>
  <c r="H432" i="1"/>
  <c r="R431" i="1"/>
  <c r="R441" i="1" s="1"/>
  <c r="J431" i="1"/>
  <c r="J441" i="1" s="1"/>
  <c r="F440" i="1" s="1"/>
  <c r="I431" i="1"/>
  <c r="I441" i="1" s="1"/>
  <c r="H431" i="1"/>
  <c r="H441" i="1" s="1"/>
  <c r="F431" i="1"/>
  <c r="F441" i="1" s="1"/>
  <c r="Q425" i="1"/>
  <c r="P425" i="1"/>
  <c r="N425" i="1"/>
  <c r="M425" i="1"/>
  <c r="D425" i="1"/>
  <c r="C425" i="1"/>
  <c r="B425" i="1"/>
  <c r="R424" i="1"/>
  <c r="O424" i="1"/>
  <c r="S424" i="1" s="1"/>
  <c r="J424" i="1"/>
  <c r="I424" i="1"/>
  <c r="H424" i="1" s="1"/>
  <c r="R423" i="1"/>
  <c r="O423" i="1"/>
  <c r="S423" i="1" s="1"/>
  <c r="J423" i="1"/>
  <c r="I423" i="1"/>
  <c r="H423" i="1" s="1"/>
  <c r="R422" i="1"/>
  <c r="O422" i="1"/>
  <c r="S422" i="1" s="1"/>
  <c r="J422" i="1"/>
  <c r="I422" i="1"/>
  <c r="H422" i="1" s="1"/>
  <c r="R421" i="1"/>
  <c r="O421" i="1"/>
  <c r="S421" i="1" s="1"/>
  <c r="J421" i="1"/>
  <c r="I421" i="1"/>
  <c r="H421" i="1" s="1"/>
  <c r="R420" i="1"/>
  <c r="O420" i="1"/>
  <c r="S420" i="1" s="1"/>
  <c r="J420" i="1"/>
  <c r="I420" i="1"/>
  <c r="H420" i="1" s="1"/>
  <c r="R419" i="1"/>
  <c r="O419" i="1"/>
  <c r="S419" i="1" s="1"/>
  <c r="J419" i="1"/>
  <c r="I419" i="1"/>
  <c r="H419" i="1" s="1"/>
  <c r="R418" i="1"/>
  <c r="O418" i="1"/>
  <c r="S418" i="1" s="1"/>
  <c r="J418" i="1"/>
  <c r="I418" i="1"/>
  <c r="H418" i="1" s="1"/>
  <c r="R417" i="1"/>
  <c r="O417" i="1"/>
  <c r="S417" i="1" s="1"/>
  <c r="J417" i="1"/>
  <c r="I417" i="1"/>
  <c r="H417" i="1" s="1"/>
  <c r="R416" i="1"/>
  <c r="O416" i="1"/>
  <c r="S416" i="1" s="1"/>
  <c r="J416" i="1"/>
  <c r="I416" i="1"/>
  <c r="H416" i="1" s="1"/>
  <c r="R415" i="1"/>
  <c r="R425" i="1" s="1"/>
  <c r="O415" i="1"/>
  <c r="S415" i="1" s="1"/>
  <c r="S425" i="1" s="1"/>
  <c r="J415" i="1"/>
  <c r="J425" i="1" s="1"/>
  <c r="I415" i="1"/>
  <c r="I425" i="1" s="1"/>
  <c r="Q409" i="1"/>
  <c r="P409" i="1"/>
  <c r="N409" i="1"/>
  <c r="M409" i="1"/>
  <c r="D409" i="1"/>
  <c r="C409" i="1"/>
  <c r="B409" i="1"/>
  <c r="R408" i="1"/>
  <c r="J408" i="1"/>
  <c r="O408" i="1" s="1"/>
  <c r="S408" i="1" s="1"/>
  <c r="I408" i="1"/>
  <c r="H408" i="1"/>
  <c r="R407" i="1"/>
  <c r="J407" i="1"/>
  <c r="O407" i="1" s="1"/>
  <c r="S407" i="1" s="1"/>
  <c r="I407" i="1"/>
  <c r="H407" i="1"/>
  <c r="R406" i="1"/>
  <c r="J406" i="1"/>
  <c r="O406" i="1" s="1"/>
  <c r="S406" i="1" s="1"/>
  <c r="I406" i="1"/>
  <c r="H406" i="1"/>
  <c r="R405" i="1"/>
  <c r="J405" i="1"/>
  <c r="O405" i="1" s="1"/>
  <c r="S405" i="1" s="1"/>
  <c r="I405" i="1"/>
  <c r="H405" i="1"/>
  <c r="R404" i="1"/>
  <c r="J404" i="1"/>
  <c r="I404" i="1"/>
  <c r="H404" i="1"/>
  <c r="R403" i="1"/>
  <c r="J403" i="1"/>
  <c r="I403" i="1"/>
  <c r="H403" i="1"/>
  <c r="R402" i="1"/>
  <c r="J402" i="1"/>
  <c r="I402" i="1"/>
  <c r="H402" i="1"/>
  <c r="R401" i="1"/>
  <c r="J401" i="1"/>
  <c r="I401" i="1"/>
  <c r="H401" i="1"/>
  <c r="R400" i="1"/>
  <c r="J400" i="1"/>
  <c r="I400" i="1"/>
  <c r="H400" i="1"/>
  <c r="R399" i="1"/>
  <c r="R409" i="1" s="1"/>
  <c r="J399" i="1"/>
  <c r="I399" i="1"/>
  <c r="I409" i="1" s="1"/>
  <c r="H399" i="1"/>
  <c r="H409" i="1" s="1"/>
  <c r="Q393" i="1"/>
  <c r="P393" i="1"/>
  <c r="N393" i="1"/>
  <c r="M393" i="1"/>
  <c r="D393" i="1"/>
  <c r="C393" i="1"/>
  <c r="B393" i="1"/>
  <c r="R392" i="1"/>
  <c r="J392" i="1"/>
  <c r="O392" i="1" s="1"/>
  <c r="S392" i="1" s="1"/>
  <c r="I392" i="1"/>
  <c r="H392" i="1"/>
  <c r="R391" i="1"/>
  <c r="J391" i="1"/>
  <c r="O391" i="1" s="1"/>
  <c r="S391" i="1" s="1"/>
  <c r="I391" i="1"/>
  <c r="H391" i="1"/>
  <c r="R390" i="1"/>
  <c r="J390" i="1"/>
  <c r="O390" i="1" s="1"/>
  <c r="S390" i="1" s="1"/>
  <c r="I390" i="1"/>
  <c r="H390" i="1"/>
  <c r="R389" i="1"/>
  <c r="J389" i="1"/>
  <c r="O389" i="1" s="1"/>
  <c r="S389" i="1" s="1"/>
  <c r="I389" i="1"/>
  <c r="H389" i="1"/>
  <c r="R388" i="1"/>
  <c r="J388" i="1"/>
  <c r="O388" i="1" s="1"/>
  <c r="S388" i="1" s="1"/>
  <c r="I388" i="1"/>
  <c r="H388" i="1"/>
  <c r="R387" i="1"/>
  <c r="J387" i="1"/>
  <c r="O387" i="1" s="1"/>
  <c r="S387" i="1" s="1"/>
  <c r="I387" i="1"/>
  <c r="H387" i="1"/>
  <c r="R386" i="1"/>
  <c r="J386" i="1"/>
  <c r="O386" i="1" s="1"/>
  <c r="S386" i="1" s="1"/>
  <c r="I386" i="1"/>
  <c r="H386" i="1"/>
  <c r="R385" i="1"/>
  <c r="J385" i="1"/>
  <c r="O385" i="1" s="1"/>
  <c r="S385" i="1" s="1"/>
  <c r="I385" i="1"/>
  <c r="H385" i="1"/>
  <c r="R384" i="1"/>
  <c r="J384" i="1"/>
  <c r="O384" i="1" s="1"/>
  <c r="S384" i="1" s="1"/>
  <c r="I384" i="1"/>
  <c r="H384" i="1"/>
  <c r="R383" i="1"/>
  <c r="R393" i="1" s="1"/>
  <c r="J383" i="1"/>
  <c r="J393" i="1" s="1"/>
  <c r="I383" i="1"/>
  <c r="I393" i="1" s="1"/>
  <c r="H383" i="1"/>
  <c r="H393" i="1" s="1"/>
  <c r="Q377" i="1"/>
  <c r="P377" i="1"/>
  <c r="N377" i="1"/>
  <c r="M377" i="1"/>
  <c r="D377" i="1"/>
  <c r="C377" i="1"/>
  <c r="B377" i="1"/>
  <c r="R376" i="1"/>
  <c r="O376" i="1"/>
  <c r="S376" i="1" s="1"/>
  <c r="J376" i="1"/>
  <c r="I376" i="1"/>
  <c r="H376" i="1" s="1"/>
  <c r="R375" i="1"/>
  <c r="O375" i="1"/>
  <c r="S375" i="1" s="1"/>
  <c r="J375" i="1"/>
  <c r="I375" i="1"/>
  <c r="H375" i="1" s="1"/>
  <c r="R374" i="1"/>
  <c r="O374" i="1"/>
  <c r="S374" i="1" s="1"/>
  <c r="J374" i="1"/>
  <c r="I374" i="1"/>
  <c r="H374" i="1" s="1"/>
  <c r="R373" i="1"/>
  <c r="O373" i="1"/>
  <c r="S373" i="1" s="1"/>
  <c r="J373" i="1"/>
  <c r="I373" i="1"/>
  <c r="H373" i="1" s="1"/>
  <c r="R372" i="1"/>
  <c r="O372" i="1"/>
  <c r="S372" i="1" s="1"/>
  <c r="J372" i="1"/>
  <c r="I372" i="1"/>
  <c r="H372" i="1" s="1"/>
  <c r="R371" i="1"/>
  <c r="O371" i="1"/>
  <c r="S371" i="1" s="1"/>
  <c r="J371" i="1"/>
  <c r="I371" i="1"/>
  <c r="H371" i="1" s="1"/>
  <c r="R370" i="1"/>
  <c r="O370" i="1"/>
  <c r="S370" i="1" s="1"/>
  <c r="J370" i="1"/>
  <c r="I370" i="1"/>
  <c r="H370" i="1" s="1"/>
  <c r="R369" i="1"/>
  <c r="O369" i="1"/>
  <c r="S369" i="1" s="1"/>
  <c r="J369" i="1"/>
  <c r="I369" i="1"/>
  <c r="H369" i="1" s="1"/>
  <c r="R368" i="1"/>
  <c r="O368" i="1"/>
  <c r="S368" i="1" s="1"/>
  <c r="J368" i="1"/>
  <c r="I368" i="1"/>
  <c r="H368" i="1" s="1"/>
  <c r="R367" i="1"/>
  <c r="R377" i="1" s="1"/>
  <c r="O367" i="1"/>
  <c r="S367" i="1" s="1"/>
  <c r="S377" i="1" s="1"/>
  <c r="J367" i="1"/>
  <c r="J377" i="1" s="1"/>
  <c r="I367" i="1"/>
  <c r="I377" i="1" s="1"/>
  <c r="Q361" i="1"/>
  <c r="P361" i="1"/>
  <c r="N361" i="1"/>
  <c r="M361" i="1"/>
  <c r="D361" i="1"/>
  <c r="C361" i="1"/>
  <c r="B361" i="1"/>
  <c r="R360" i="1"/>
  <c r="J360" i="1"/>
  <c r="O360" i="1" s="1"/>
  <c r="S360" i="1" s="1"/>
  <c r="I360" i="1"/>
  <c r="H360" i="1"/>
  <c r="R359" i="1"/>
  <c r="J359" i="1"/>
  <c r="O359" i="1" s="1"/>
  <c r="S359" i="1" s="1"/>
  <c r="I359" i="1"/>
  <c r="H359" i="1"/>
  <c r="R358" i="1"/>
  <c r="J358" i="1"/>
  <c r="O358" i="1" s="1"/>
  <c r="S358" i="1" s="1"/>
  <c r="I358" i="1"/>
  <c r="H358" i="1"/>
  <c r="R357" i="1"/>
  <c r="J357" i="1"/>
  <c r="O357" i="1" s="1"/>
  <c r="S357" i="1" s="1"/>
  <c r="I357" i="1"/>
  <c r="H357" i="1"/>
  <c r="R356" i="1"/>
  <c r="J356" i="1"/>
  <c r="O356" i="1" s="1"/>
  <c r="S356" i="1" s="1"/>
  <c r="I356" i="1"/>
  <c r="H356" i="1"/>
  <c r="R355" i="1"/>
  <c r="J355" i="1"/>
  <c r="O355" i="1" s="1"/>
  <c r="S355" i="1" s="1"/>
  <c r="I355" i="1"/>
  <c r="H355" i="1"/>
  <c r="R354" i="1"/>
  <c r="J354" i="1"/>
  <c r="O354" i="1" s="1"/>
  <c r="S354" i="1" s="1"/>
  <c r="I354" i="1"/>
  <c r="H354" i="1"/>
  <c r="R353" i="1"/>
  <c r="J353" i="1"/>
  <c r="O353" i="1" s="1"/>
  <c r="S353" i="1" s="1"/>
  <c r="I353" i="1"/>
  <c r="H353" i="1"/>
  <c r="R352" i="1"/>
  <c r="J352" i="1"/>
  <c r="O352" i="1" s="1"/>
  <c r="S352" i="1" s="1"/>
  <c r="I352" i="1"/>
  <c r="H352" i="1"/>
  <c r="R351" i="1"/>
  <c r="R361" i="1" s="1"/>
  <c r="J351" i="1"/>
  <c r="J361" i="1" s="1"/>
  <c r="I351" i="1"/>
  <c r="I361" i="1" s="1"/>
  <c r="H351" i="1"/>
  <c r="H361" i="1" s="1"/>
  <c r="Q345" i="1"/>
  <c r="P345" i="1"/>
  <c r="N345" i="1"/>
  <c r="M345" i="1"/>
  <c r="D345" i="1"/>
  <c r="C345" i="1"/>
  <c r="B345" i="1"/>
  <c r="R344" i="1"/>
  <c r="O344" i="1"/>
  <c r="S344" i="1" s="1"/>
  <c r="J344" i="1"/>
  <c r="I344" i="1"/>
  <c r="H344" i="1" s="1"/>
  <c r="R343" i="1"/>
  <c r="O343" i="1"/>
  <c r="S343" i="1" s="1"/>
  <c r="J343" i="1"/>
  <c r="I343" i="1"/>
  <c r="H343" i="1" s="1"/>
  <c r="R342" i="1"/>
  <c r="O342" i="1"/>
  <c r="S342" i="1" s="1"/>
  <c r="J342" i="1"/>
  <c r="I342" i="1"/>
  <c r="H342" i="1" s="1"/>
  <c r="R341" i="1"/>
  <c r="O341" i="1"/>
  <c r="S341" i="1" s="1"/>
  <c r="J341" i="1"/>
  <c r="I341" i="1"/>
  <c r="H341" i="1" s="1"/>
  <c r="R340" i="1"/>
  <c r="O340" i="1"/>
  <c r="S340" i="1" s="1"/>
  <c r="J340" i="1"/>
  <c r="I340" i="1"/>
  <c r="H340" i="1" s="1"/>
  <c r="R339" i="1"/>
  <c r="O339" i="1"/>
  <c r="S339" i="1" s="1"/>
  <c r="J339" i="1"/>
  <c r="I339" i="1"/>
  <c r="H339" i="1" s="1"/>
  <c r="R338" i="1"/>
  <c r="O338" i="1"/>
  <c r="S338" i="1" s="1"/>
  <c r="J338" i="1"/>
  <c r="I338" i="1"/>
  <c r="H338" i="1" s="1"/>
  <c r="R337" i="1"/>
  <c r="O337" i="1"/>
  <c r="S337" i="1" s="1"/>
  <c r="J337" i="1"/>
  <c r="I337" i="1"/>
  <c r="H337" i="1" s="1"/>
  <c r="R336" i="1"/>
  <c r="O336" i="1"/>
  <c r="S336" i="1" s="1"/>
  <c r="J336" i="1"/>
  <c r="I336" i="1"/>
  <c r="H336" i="1" s="1"/>
  <c r="R335" i="1"/>
  <c r="R345" i="1" s="1"/>
  <c r="O335" i="1"/>
  <c r="J335" i="1"/>
  <c r="J345" i="1" s="1"/>
  <c r="I335" i="1"/>
  <c r="Q329" i="1"/>
  <c r="P329" i="1"/>
  <c r="N329" i="1"/>
  <c r="M329" i="1"/>
  <c r="D329" i="1"/>
  <c r="C329" i="1"/>
  <c r="B329" i="1"/>
  <c r="R328" i="1"/>
  <c r="J328" i="1"/>
  <c r="I328" i="1"/>
  <c r="H328" i="1"/>
  <c r="R327" i="1"/>
  <c r="O327" i="1"/>
  <c r="S327" i="1" s="1"/>
  <c r="J327" i="1"/>
  <c r="I327" i="1"/>
  <c r="H327" i="1" s="1"/>
  <c r="R326" i="1"/>
  <c r="O326" i="1"/>
  <c r="S326" i="1" s="1"/>
  <c r="J326" i="1"/>
  <c r="I326" i="1"/>
  <c r="H326" i="1" s="1"/>
  <c r="R325" i="1"/>
  <c r="O325" i="1"/>
  <c r="S325" i="1" s="1"/>
  <c r="J325" i="1"/>
  <c r="I325" i="1"/>
  <c r="H325" i="1" s="1"/>
  <c r="R324" i="1"/>
  <c r="O324" i="1"/>
  <c r="S324" i="1" s="1"/>
  <c r="J324" i="1"/>
  <c r="I324" i="1"/>
  <c r="H324" i="1" s="1"/>
  <c r="R323" i="1"/>
  <c r="O323" i="1"/>
  <c r="S323" i="1" s="1"/>
  <c r="J323" i="1"/>
  <c r="I323" i="1"/>
  <c r="H323" i="1" s="1"/>
  <c r="R322" i="1"/>
  <c r="O322" i="1"/>
  <c r="S322" i="1" s="1"/>
  <c r="J322" i="1"/>
  <c r="I322" i="1"/>
  <c r="H322" i="1" s="1"/>
  <c r="R321" i="1"/>
  <c r="O321" i="1"/>
  <c r="S321" i="1" s="1"/>
  <c r="J321" i="1"/>
  <c r="I321" i="1"/>
  <c r="H321" i="1" s="1"/>
  <c r="R320" i="1"/>
  <c r="O320" i="1"/>
  <c r="S320" i="1" s="1"/>
  <c r="J320" i="1"/>
  <c r="I320" i="1"/>
  <c r="H320" i="1" s="1"/>
  <c r="R319" i="1"/>
  <c r="R329" i="1" s="1"/>
  <c r="O319" i="1"/>
  <c r="J319" i="1"/>
  <c r="J329" i="1" s="1"/>
  <c r="F327" i="1" s="1"/>
  <c r="I319" i="1"/>
  <c r="H319" i="1" s="1"/>
  <c r="H329" i="1" s="1"/>
  <c r="F319" i="1"/>
  <c r="F329" i="1" s="1"/>
  <c r="Q313" i="1"/>
  <c r="P313" i="1"/>
  <c r="N313" i="1"/>
  <c r="M313" i="1"/>
  <c r="D313" i="1"/>
  <c r="C313" i="1"/>
  <c r="B313" i="1"/>
  <c r="R312" i="1"/>
  <c r="J312" i="1"/>
  <c r="O312" i="1" s="1"/>
  <c r="S312" i="1" s="1"/>
  <c r="I312" i="1"/>
  <c r="H312" i="1"/>
  <c r="R311" i="1"/>
  <c r="J311" i="1"/>
  <c r="O311" i="1" s="1"/>
  <c r="S311" i="1" s="1"/>
  <c r="I311" i="1"/>
  <c r="H311" i="1"/>
  <c r="R310" i="1"/>
  <c r="J310" i="1"/>
  <c r="O310" i="1" s="1"/>
  <c r="S310" i="1" s="1"/>
  <c r="I310" i="1"/>
  <c r="H310" i="1"/>
  <c r="R309" i="1"/>
  <c r="J309" i="1"/>
  <c r="O309" i="1" s="1"/>
  <c r="S309" i="1" s="1"/>
  <c r="I309" i="1"/>
  <c r="H309" i="1"/>
  <c r="R308" i="1"/>
  <c r="J308" i="1"/>
  <c r="O308" i="1" s="1"/>
  <c r="S308" i="1" s="1"/>
  <c r="I308" i="1"/>
  <c r="H308" i="1"/>
  <c r="R307" i="1"/>
  <c r="J307" i="1"/>
  <c r="O307" i="1" s="1"/>
  <c r="S307" i="1" s="1"/>
  <c r="I307" i="1"/>
  <c r="H307" i="1"/>
  <c r="R306" i="1"/>
  <c r="J306" i="1"/>
  <c r="O306" i="1" s="1"/>
  <c r="S306" i="1" s="1"/>
  <c r="I306" i="1"/>
  <c r="H306" i="1"/>
  <c r="R305" i="1"/>
  <c r="J305" i="1"/>
  <c r="O305" i="1" s="1"/>
  <c r="S305" i="1" s="1"/>
  <c r="I305" i="1"/>
  <c r="H305" i="1"/>
  <c r="R304" i="1"/>
  <c r="J304" i="1"/>
  <c r="O304" i="1" s="1"/>
  <c r="S304" i="1" s="1"/>
  <c r="I304" i="1"/>
  <c r="H304" i="1"/>
  <c r="R303" i="1"/>
  <c r="R313" i="1" s="1"/>
  <c r="J303" i="1"/>
  <c r="J313" i="1" s="1"/>
  <c r="I303" i="1"/>
  <c r="I313" i="1" s="1"/>
  <c r="H303" i="1"/>
  <c r="H313" i="1" s="1"/>
  <c r="Q297" i="1"/>
  <c r="P297" i="1"/>
  <c r="N297" i="1"/>
  <c r="M297" i="1"/>
  <c r="D297" i="1"/>
  <c r="C297" i="1"/>
  <c r="B297" i="1"/>
  <c r="R296" i="1"/>
  <c r="O296" i="1"/>
  <c r="S296" i="1" s="1"/>
  <c r="J296" i="1"/>
  <c r="I296" i="1"/>
  <c r="H296" i="1" s="1"/>
  <c r="R295" i="1"/>
  <c r="O295" i="1"/>
  <c r="S295" i="1" s="1"/>
  <c r="J295" i="1"/>
  <c r="I295" i="1"/>
  <c r="H295" i="1" s="1"/>
  <c r="R294" i="1"/>
  <c r="O294" i="1"/>
  <c r="S294" i="1" s="1"/>
  <c r="J294" i="1"/>
  <c r="I294" i="1"/>
  <c r="H294" i="1" s="1"/>
  <c r="R293" i="1"/>
  <c r="O293" i="1"/>
  <c r="S293" i="1" s="1"/>
  <c r="J293" i="1"/>
  <c r="I293" i="1"/>
  <c r="H293" i="1" s="1"/>
  <c r="R292" i="1"/>
  <c r="O292" i="1"/>
  <c r="S292" i="1" s="1"/>
  <c r="J292" i="1"/>
  <c r="I292" i="1"/>
  <c r="H292" i="1" s="1"/>
  <c r="R291" i="1"/>
  <c r="O291" i="1"/>
  <c r="S291" i="1" s="1"/>
  <c r="J291" i="1"/>
  <c r="I291" i="1"/>
  <c r="H291" i="1" s="1"/>
  <c r="R290" i="1"/>
  <c r="O290" i="1"/>
  <c r="S290" i="1" s="1"/>
  <c r="J290" i="1"/>
  <c r="I290" i="1"/>
  <c r="H290" i="1" s="1"/>
  <c r="R289" i="1"/>
  <c r="O289" i="1"/>
  <c r="S289" i="1" s="1"/>
  <c r="J289" i="1"/>
  <c r="I289" i="1"/>
  <c r="H289" i="1" s="1"/>
  <c r="R288" i="1"/>
  <c r="O288" i="1"/>
  <c r="S288" i="1" s="1"/>
  <c r="J288" i="1"/>
  <c r="I288" i="1"/>
  <c r="H288" i="1" s="1"/>
  <c r="R287" i="1"/>
  <c r="R297" i="1" s="1"/>
  <c r="O287" i="1"/>
  <c r="O297" i="1" s="1"/>
  <c r="J287" i="1"/>
  <c r="J297" i="1" s="1"/>
  <c r="I287" i="1"/>
  <c r="I297" i="1" s="1"/>
  <c r="Q281" i="1"/>
  <c r="P281" i="1"/>
  <c r="N281" i="1"/>
  <c r="M281" i="1"/>
  <c r="D281" i="1"/>
  <c r="C281" i="1"/>
  <c r="B281" i="1"/>
  <c r="R280" i="1"/>
  <c r="J280" i="1"/>
  <c r="O280" i="1" s="1"/>
  <c r="S280" i="1" s="1"/>
  <c r="I280" i="1"/>
  <c r="H280" i="1"/>
  <c r="R279" i="1"/>
  <c r="J279" i="1"/>
  <c r="O279" i="1" s="1"/>
  <c r="S279" i="1" s="1"/>
  <c r="I279" i="1"/>
  <c r="H279" i="1"/>
  <c r="R278" i="1"/>
  <c r="J278" i="1"/>
  <c r="O278" i="1" s="1"/>
  <c r="S278" i="1" s="1"/>
  <c r="I278" i="1"/>
  <c r="H278" i="1"/>
  <c r="R277" i="1"/>
  <c r="J277" i="1"/>
  <c r="O277" i="1" s="1"/>
  <c r="S277" i="1" s="1"/>
  <c r="I277" i="1"/>
  <c r="H277" i="1"/>
  <c r="R276" i="1"/>
  <c r="J276" i="1"/>
  <c r="I276" i="1"/>
  <c r="H276" i="1"/>
  <c r="R275" i="1"/>
  <c r="J275" i="1"/>
  <c r="I275" i="1"/>
  <c r="H275" i="1"/>
  <c r="R274" i="1"/>
  <c r="J274" i="1"/>
  <c r="I274" i="1"/>
  <c r="H274" i="1"/>
  <c r="R273" i="1"/>
  <c r="J273" i="1"/>
  <c r="I273" i="1"/>
  <c r="H273" i="1"/>
  <c r="R272" i="1"/>
  <c r="J272" i="1"/>
  <c r="I272" i="1"/>
  <c r="H272" i="1"/>
  <c r="R271" i="1"/>
  <c r="R281" i="1" s="1"/>
  <c r="J271" i="1"/>
  <c r="I271" i="1"/>
  <c r="I281" i="1" s="1"/>
  <c r="H271" i="1"/>
  <c r="H281" i="1" s="1"/>
  <c r="Q265" i="1"/>
  <c r="P265" i="1"/>
  <c r="N265" i="1"/>
  <c r="M265" i="1"/>
  <c r="D265" i="1"/>
  <c r="C265" i="1"/>
  <c r="B265" i="1"/>
  <c r="R264" i="1"/>
  <c r="J264" i="1"/>
  <c r="O264" i="1" s="1"/>
  <c r="S264" i="1" s="1"/>
  <c r="I264" i="1"/>
  <c r="H264" i="1"/>
  <c r="R263" i="1"/>
  <c r="J263" i="1"/>
  <c r="O263" i="1" s="1"/>
  <c r="S263" i="1" s="1"/>
  <c r="I263" i="1"/>
  <c r="H263" i="1"/>
  <c r="R262" i="1"/>
  <c r="J262" i="1"/>
  <c r="O262" i="1" s="1"/>
  <c r="S262" i="1" s="1"/>
  <c r="I262" i="1"/>
  <c r="H262" i="1"/>
  <c r="R261" i="1"/>
  <c r="J261" i="1"/>
  <c r="O261" i="1" s="1"/>
  <c r="S261" i="1" s="1"/>
  <c r="I261" i="1"/>
  <c r="H261" i="1"/>
  <c r="R260" i="1"/>
  <c r="J260" i="1"/>
  <c r="O260" i="1" s="1"/>
  <c r="S260" i="1" s="1"/>
  <c r="I260" i="1"/>
  <c r="H260" i="1"/>
  <c r="R259" i="1"/>
  <c r="J259" i="1"/>
  <c r="O259" i="1" s="1"/>
  <c r="S259" i="1" s="1"/>
  <c r="I259" i="1"/>
  <c r="H259" i="1"/>
  <c r="R258" i="1"/>
  <c r="J258" i="1"/>
  <c r="O258" i="1" s="1"/>
  <c r="S258" i="1" s="1"/>
  <c r="I258" i="1"/>
  <c r="H258" i="1"/>
  <c r="R257" i="1"/>
  <c r="J257" i="1"/>
  <c r="O257" i="1" s="1"/>
  <c r="S257" i="1" s="1"/>
  <c r="I257" i="1"/>
  <c r="H257" i="1"/>
  <c r="R256" i="1"/>
  <c r="J256" i="1"/>
  <c r="O256" i="1" s="1"/>
  <c r="S256" i="1" s="1"/>
  <c r="I256" i="1"/>
  <c r="H256" i="1"/>
  <c r="R255" i="1"/>
  <c r="R265" i="1" s="1"/>
  <c r="J255" i="1"/>
  <c r="J265" i="1" s="1"/>
  <c r="I255" i="1"/>
  <c r="I265" i="1" s="1"/>
  <c r="H255" i="1"/>
  <c r="H265" i="1" s="1"/>
  <c r="Q249" i="1"/>
  <c r="P249" i="1"/>
  <c r="N249" i="1"/>
  <c r="M249" i="1"/>
  <c r="D249" i="1"/>
  <c r="C249" i="1"/>
  <c r="B249" i="1"/>
  <c r="R248" i="1"/>
  <c r="O248" i="1"/>
  <c r="S248" i="1" s="1"/>
  <c r="J248" i="1"/>
  <c r="I248" i="1"/>
  <c r="H248" i="1" s="1"/>
  <c r="R247" i="1"/>
  <c r="O247" i="1"/>
  <c r="S247" i="1" s="1"/>
  <c r="J247" i="1"/>
  <c r="I247" i="1"/>
  <c r="H247" i="1" s="1"/>
  <c r="R246" i="1"/>
  <c r="O246" i="1"/>
  <c r="S246" i="1" s="1"/>
  <c r="J246" i="1"/>
  <c r="I246" i="1"/>
  <c r="H246" i="1" s="1"/>
  <c r="R245" i="1"/>
  <c r="O245" i="1"/>
  <c r="S245" i="1" s="1"/>
  <c r="J245" i="1"/>
  <c r="I245" i="1"/>
  <c r="H245" i="1" s="1"/>
  <c r="R244" i="1"/>
  <c r="O244" i="1"/>
  <c r="S244" i="1" s="1"/>
  <c r="J244" i="1"/>
  <c r="I244" i="1"/>
  <c r="H244" i="1" s="1"/>
  <c r="R243" i="1"/>
  <c r="O243" i="1"/>
  <c r="S243" i="1" s="1"/>
  <c r="J243" i="1"/>
  <c r="I243" i="1"/>
  <c r="H243" i="1" s="1"/>
  <c r="R242" i="1"/>
  <c r="O242" i="1"/>
  <c r="S242" i="1" s="1"/>
  <c r="J242" i="1"/>
  <c r="I242" i="1"/>
  <c r="H242" i="1" s="1"/>
  <c r="R241" i="1"/>
  <c r="O241" i="1"/>
  <c r="S241" i="1" s="1"/>
  <c r="J241" i="1"/>
  <c r="I241" i="1"/>
  <c r="H241" i="1" s="1"/>
  <c r="R240" i="1"/>
  <c r="O240" i="1"/>
  <c r="S240" i="1" s="1"/>
  <c r="J240" i="1"/>
  <c r="I240" i="1"/>
  <c r="H240" i="1" s="1"/>
  <c r="R239" i="1"/>
  <c r="R249" i="1" s="1"/>
  <c r="O239" i="1"/>
  <c r="S239" i="1" s="1"/>
  <c r="S249" i="1" s="1"/>
  <c r="J239" i="1"/>
  <c r="J249" i="1" s="1"/>
  <c r="I239" i="1"/>
  <c r="I249" i="1" s="1"/>
  <c r="Q233" i="1"/>
  <c r="P233" i="1"/>
  <c r="N233" i="1"/>
  <c r="M233" i="1"/>
  <c r="D233" i="1"/>
  <c r="C233" i="1"/>
  <c r="B233" i="1"/>
  <c r="R232" i="1"/>
  <c r="J232" i="1"/>
  <c r="O232" i="1" s="1"/>
  <c r="S232" i="1" s="1"/>
  <c r="I232" i="1"/>
  <c r="H232" i="1"/>
  <c r="R231" i="1"/>
  <c r="J231" i="1"/>
  <c r="O231" i="1" s="1"/>
  <c r="S231" i="1" s="1"/>
  <c r="I231" i="1"/>
  <c r="H231" i="1"/>
  <c r="R230" i="1"/>
  <c r="J230" i="1"/>
  <c r="O230" i="1" s="1"/>
  <c r="S230" i="1" s="1"/>
  <c r="I230" i="1"/>
  <c r="H230" i="1"/>
  <c r="R229" i="1"/>
  <c r="J229" i="1"/>
  <c r="O229" i="1" s="1"/>
  <c r="S229" i="1" s="1"/>
  <c r="I229" i="1"/>
  <c r="H229" i="1"/>
  <c r="R228" i="1"/>
  <c r="J228" i="1"/>
  <c r="O228" i="1" s="1"/>
  <c r="S228" i="1" s="1"/>
  <c r="I228" i="1"/>
  <c r="H228" i="1"/>
  <c r="R227" i="1"/>
  <c r="J227" i="1"/>
  <c r="O227" i="1" s="1"/>
  <c r="S227" i="1" s="1"/>
  <c r="I227" i="1"/>
  <c r="H227" i="1"/>
  <c r="R226" i="1"/>
  <c r="J226" i="1"/>
  <c r="O226" i="1" s="1"/>
  <c r="S226" i="1" s="1"/>
  <c r="I226" i="1"/>
  <c r="H226" i="1"/>
  <c r="R225" i="1"/>
  <c r="J225" i="1"/>
  <c r="O225" i="1" s="1"/>
  <c r="S225" i="1" s="1"/>
  <c r="I225" i="1"/>
  <c r="H225" i="1"/>
  <c r="R224" i="1"/>
  <c r="J224" i="1"/>
  <c r="O224" i="1" s="1"/>
  <c r="S224" i="1" s="1"/>
  <c r="I224" i="1"/>
  <c r="H224" i="1"/>
  <c r="R223" i="1"/>
  <c r="R233" i="1" s="1"/>
  <c r="J223" i="1"/>
  <c r="J233" i="1" s="1"/>
  <c r="I223" i="1"/>
  <c r="I233" i="1" s="1"/>
  <c r="H223" i="1"/>
  <c r="H233" i="1" s="1"/>
  <c r="Q217" i="1"/>
  <c r="P217" i="1"/>
  <c r="N217" i="1"/>
  <c r="M217" i="1"/>
  <c r="D217" i="1"/>
  <c r="C217" i="1"/>
  <c r="B217" i="1"/>
  <c r="R216" i="1"/>
  <c r="O216" i="1"/>
  <c r="S216" i="1" s="1"/>
  <c r="J216" i="1"/>
  <c r="I216" i="1"/>
  <c r="H216" i="1" s="1"/>
  <c r="R215" i="1"/>
  <c r="O215" i="1"/>
  <c r="S215" i="1" s="1"/>
  <c r="J215" i="1"/>
  <c r="I215" i="1"/>
  <c r="H215" i="1" s="1"/>
  <c r="R214" i="1"/>
  <c r="O214" i="1"/>
  <c r="S214" i="1" s="1"/>
  <c r="J214" i="1"/>
  <c r="I214" i="1"/>
  <c r="H214" i="1" s="1"/>
  <c r="R213" i="1"/>
  <c r="O213" i="1"/>
  <c r="S213" i="1" s="1"/>
  <c r="J213" i="1"/>
  <c r="I213" i="1"/>
  <c r="H213" i="1" s="1"/>
  <c r="R212" i="1"/>
  <c r="O212" i="1"/>
  <c r="S212" i="1" s="1"/>
  <c r="J212" i="1"/>
  <c r="I212" i="1"/>
  <c r="H212" i="1" s="1"/>
  <c r="R211" i="1"/>
  <c r="O211" i="1"/>
  <c r="S211" i="1" s="1"/>
  <c r="J211" i="1"/>
  <c r="I211" i="1"/>
  <c r="H211" i="1" s="1"/>
  <c r="R210" i="1"/>
  <c r="O210" i="1"/>
  <c r="S210" i="1" s="1"/>
  <c r="J210" i="1"/>
  <c r="I210" i="1"/>
  <c r="H210" i="1" s="1"/>
  <c r="R209" i="1"/>
  <c r="O209" i="1"/>
  <c r="S209" i="1" s="1"/>
  <c r="J209" i="1"/>
  <c r="I209" i="1"/>
  <c r="H209" i="1" s="1"/>
  <c r="R208" i="1"/>
  <c r="O208" i="1"/>
  <c r="S208" i="1" s="1"/>
  <c r="J208" i="1"/>
  <c r="I208" i="1"/>
  <c r="H208" i="1" s="1"/>
  <c r="R207" i="1"/>
  <c r="R217" i="1" s="1"/>
  <c r="O207" i="1"/>
  <c r="S207" i="1" s="1"/>
  <c r="S217" i="1" s="1"/>
  <c r="J207" i="1"/>
  <c r="J217" i="1" s="1"/>
  <c r="I207" i="1"/>
  <c r="I217" i="1" s="1"/>
  <c r="Q201" i="1"/>
  <c r="P201" i="1"/>
  <c r="N201" i="1"/>
  <c r="M201" i="1"/>
  <c r="D201" i="1"/>
  <c r="C201" i="1"/>
  <c r="B201" i="1"/>
  <c r="R200" i="1"/>
  <c r="J200" i="1"/>
  <c r="O200" i="1" s="1"/>
  <c r="S200" i="1" s="1"/>
  <c r="I200" i="1"/>
  <c r="H200" i="1"/>
  <c r="R199" i="1"/>
  <c r="J199" i="1"/>
  <c r="O199" i="1" s="1"/>
  <c r="S199" i="1" s="1"/>
  <c r="I199" i="1"/>
  <c r="H199" i="1"/>
  <c r="R198" i="1"/>
  <c r="J198" i="1"/>
  <c r="O198" i="1" s="1"/>
  <c r="S198" i="1" s="1"/>
  <c r="I198" i="1"/>
  <c r="H198" i="1"/>
  <c r="R197" i="1"/>
  <c r="J197" i="1"/>
  <c r="O197" i="1" s="1"/>
  <c r="S197" i="1" s="1"/>
  <c r="I197" i="1"/>
  <c r="H197" i="1"/>
  <c r="R196" i="1"/>
  <c r="J196" i="1"/>
  <c r="O196" i="1" s="1"/>
  <c r="S196" i="1" s="1"/>
  <c r="I196" i="1"/>
  <c r="H196" i="1"/>
  <c r="R195" i="1"/>
  <c r="J195" i="1"/>
  <c r="O195" i="1" s="1"/>
  <c r="S195" i="1" s="1"/>
  <c r="I195" i="1"/>
  <c r="H195" i="1"/>
  <c r="R194" i="1"/>
  <c r="J194" i="1"/>
  <c r="O194" i="1" s="1"/>
  <c r="S194" i="1" s="1"/>
  <c r="I194" i="1"/>
  <c r="H194" i="1"/>
  <c r="R193" i="1"/>
  <c r="J193" i="1"/>
  <c r="O193" i="1" s="1"/>
  <c r="S193" i="1" s="1"/>
  <c r="I193" i="1"/>
  <c r="H193" i="1"/>
  <c r="R192" i="1"/>
  <c r="J192" i="1"/>
  <c r="O192" i="1" s="1"/>
  <c r="S192" i="1" s="1"/>
  <c r="I192" i="1"/>
  <c r="H192" i="1"/>
  <c r="R191" i="1"/>
  <c r="R201" i="1" s="1"/>
  <c r="J191" i="1"/>
  <c r="J201" i="1" s="1"/>
  <c r="I191" i="1"/>
  <c r="I201" i="1" s="1"/>
  <c r="H191" i="1"/>
  <c r="H201" i="1" s="1"/>
  <c r="Q185" i="1"/>
  <c r="P185" i="1"/>
  <c r="N185" i="1"/>
  <c r="M185" i="1"/>
  <c r="D185" i="1"/>
  <c r="C185" i="1"/>
  <c r="B185" i="1"/>
  <c r="R184" i="1"/>
  <c r="O184" i="1"/>
  <c r="S184" i="1" s="1"/>
  <c r="J184" i="1"/>
  <c r="I184" i="1"/>
  <c r="H184" i="1" s="1"/>
  <c r="R183" i="1"/>
  <c r="O183" i="1"/>
  <c r="S183" i="1" s="1"/>
  <c r="J183" i="1"/>
  <c r="I183" i="1"/>
  <c r="H183" i="1" s="1"/>
  <c r="R182" i="1"/>
  <c r="O182" i="1"/>
  <c r="S182" i="1" s="1"/>
  <c r="J182" i="1"/>
  <c r="I182" i="1"/>
  <c r="H182" i="1" s="1"/>
  <c r="R181" i="1"/>
  <c r="O181" i="1"/>
  <c r="S181" i="1" s="1"/>
  <c r="J181" i="1"/>
  <c r="I181" i="1"/>
  <c r="H181" i="1" s="1"/>
  <c r="R180" i="1"/>
  <c r="O180" i="1"/>
  <c r="S180" i="1" s="1"/>
  <c r="J180" i="1"/>
  <c r="I180" i="1"/>
  <c r="H180" i="1" s="1"/>
  <c r="R179" i="1"/>
  <c r="O179" i="1"/>
  <c r="S179" i="1" s="1"/>
  <c r="J179" i="1"/>
  <c r="I179" i="1"/>
  <c r="H179" i="1" s="1"/>
  <c r="R178" i="1"/>
  <c r="O178" i="1"/>
  <c r="S178" i="1" s="1"/>
  <c r="J178" i="1"/>
  <c r="I178" i="1"/>
  <c r="H178" i="1" s="1"/>
  <c r="R177" i="1"/>
  <c r="O177" i="1"/>
  <c r="S177" i="1" s="1"/>
  <c r="J177" i="1"/>
  <c r="I177" i="1"/>
  <c r="H177" i="1" s="1"/>
  <c r="R176" i="1"/>
  <c r="O176" i="1"/>
  <c r="S176" i="1" s="1"/>
  <c r="J176" i="1"/>
  <c r="I176" i="1"/>
  <c r="H176" i="1" s="1"/>
  <c r="R175" i="1"/>
  <c r="R185" i="1" s="1"/>
  <c r="O175" i="1"/>
  <c r="S175" i="1" s="1"/>
  <c r="S185" i="1" s="1"/>
  <c r="J175" i="1"/>
  <c r="J185" i="1" s="1"/>
  <c r="I175" i="1"/>
  <c r="I185" i="1" s="1"/>
  <c r="Q169" i="1"/>
  <c r="P169" i="1"/>
  <c r="N169" i="1"/>
  <c r="M169" i="1"/>
  <c r="D169" i="1"/>
  <c r="C169" i="1"/>
  <c r="B169" i="1"/>
  <c r="R168" i="1"/>
  <c r="J168" i="1"/>
  <c r="O168" i="1" s="1"/>
  <c r="S168" i="1" s="1"/>
  <c r="I168" i="1"/>
  <c r="H168" i="1"/>
  <c r="R167" i="1"/>
  <c r="J167" i="1"/>
  <c r="O167" i="1" s="1"/>
  <c r="S167" i="1" s="1"/>
  <c r="I167" i="1"/>
  <c r="H167" i="1"/>
  <c r="R166" i="1"/>
  <c r="J166" i="1"/>
  <c r="O166" i="1" s="1"/>
  <c r="S166" i="1" s="1"/>
  <c r="I166" i="1"/>
  <c r="H166" i="1"/>
  <c r="R165" i="1"/>
  <c r="J165" i="1"/>
  <c r="O165" i="1" s="1"/>
  <c r="S165" i="1" s="1"/>
  <c r="I165" i="1"/>
  <c r="H165" i="1"/>
  <c r="R164" i="1"/>
  <c r="J164" i="1"/>
  <c r="O164" i="1" s="1"/>
  <c r="S164" i="1" s="1"/>
  <c r="I164" i="1"/>
  <c r="H164" i="1"/>
  <c r="R163" i="1"/>
  <c r="J163" i="1"/>
  <c r="O163" i="1" s="1"/>
  <c r="S163" i="1" s="1"/>
  <c r="I163" i="1"/>
  <c r="H163" i="1"/>
  <c r="R162" i="1"/>
  <c r="J162" i="1"/>
  <c r="O162" i="1" s="1"/>
  <c r="S162" i="1" s="1"/>
  <c r="I162" i="1"/>
  <c r="H162" i="1"/>
  <c r="R161" i="1"/>
  <c r="J161" i="1"/>
  <c r="O161" i="1" s="1"/>
  <c r="S161" i="1" s="1"/>
  <c r="I161" i="1"/>
  <c r="H161" i="1"/>
  <c r="R160" i="1"/>
  <c r="J160" i="1"/>
  <c r="O160" i="1" s="1"/>
  <c r="S160" i="1" s="1"/>
  <c r="I160" i="1"/>
  <c r="H160" i="1"/>
  <c r="R159" i="1"/>
  <c r="R169" i="1" s="1"/>
  <c r="J159" i="1"/>
  <c r="J169" i="1" s="1"/>
  <c r="I159" i="1"/>
  <c r="I169" i="1" s="1"/>
  <c r="H159" i="1"/>
  <c r="H169" i="1" s="1"/>
  <c r="Q153" i="1"/>
  <c r="P153" i="1"/>
  <c r="N153" i="1"/>
  <c r="M153" i="1"/>
  <c r="D153" i="1"/>
  <c r="C153" i="1"/>
  <c r="B153" i="1"/>
  <c r="R152" i="1"/>
  <c r="O152" i="1"/>
  <c r="S152" i="1" s="1"/>
  <c r="J152" i="1"/>
  <c r="I152" i="1"/>
  <c r="H152" i="1" s="1"/>
  <c r="R151" i="1"/>
  <c r="O151" i="1"/>
  <c r="S151" i="1" s="1"/>
  <c r="J151" i="1"/>
  <c r="I151" i="1"/>
  <c r="H151" i="1" s="1"/>
  <c r="R150" i="1"/>
  <c r="O150" i="1"/>
  <c r="S150" i="1" s="1"/>
  <c r="J150" i="1"/>
  <c r="I150" i="1"/>
  <c r="H150" i="1" s="1"/>
  <c r="R149" i="1"/>
  <c r="O149" i="1"/>
  <c r="S149" i="1" s="1"/>
  <c r="J149" i="1"/>
  <c r="I149" i="1"/>
  <c r="H149" i="1" s="1"/>
  <c r="R148" i="1"/>
  <c r="O148" i="1"/>
  <c r="S148" i="1" s="1"/>
  <c r="J148" i="1"/>
  <c r="I148" i="1"/>
  <c r="H148" i="1" s="1"/>
  <c r="R147" i="1"/>
  <c r="O147" i="1"/>
  <c r="S147" i="1" s="1"/>
  <c r="J147" i="1"/>
  <c r="I147" i="1"/>
  <c r="H147" i="1" s="1"/>
  <c r="R146" i="1"/>
  <c r="O146" i="1"/>
  <c r="S146" i="1" s="1"/>
  <c r="J146" i="1"/>
  <c r="I146" i="1"/>
  <c r="H146" i="1" s="1"/>
  <c r="R145" i="1"/>
  <c r="O145" i="1"/>
  <c r="S145" i="1" s="1"/>
  <c r="J145" i="1"/>
  <c r="I145" i="1"/>
  <c r="H145" i="1" s="1"/>
  <c r="R144" i="1"/>
  <c r="O144" i="1"/>
  <c r="S144" i="1" s="1"/>
  <c r="J144" i="1"/>
  <c r="I144" i="1"/>
  <c r="H144" i="1" s="1"/>
  <c r="R143" i="1"/>
  <c r="R153" i="1" s="1"/>
  <c r="O143" i="1"/>
  <c r="J143" i="1"/>
  <c r="J153" i="1" s="1"/>
  <c r="I143" i="1"/>
  <c r="Q137" i="1"/>
  <c r="P137" i="1"/>
  <c r="N137" i="1"/>
  <c r="M137" i="1"/>
  <c r="D137" i="1"/>
  <c r="C137" i="1"/>
  <c r="B137" i="1"/>
  <c r="R136" i="1"/>
  <c r="J136" i="1"/>
  <c r="I136" i="1"/>
  <c r="H136" i="1"/>
  <c r="R135" i="1"/>
  <c r="J135" i="1"/>
  <c r="I135" i="1"/>
  <c r="H135" i="1"/>
  <c r="R134" i="1"/>
  <c r="J134" i="1"/>
  <c r="O134" i="1" s="1"/>
  <c r="S134" i="1" s="1"/>
  <c r="I134" i="1"/>
  <c r="H134" i="1"/>
  <c r="R133" i="1"/>
  <c r="J133" i="1"/>
  <c r="O133" i="1" s="1"/>
  <c r="S133" i="1" s="1"/>
  <c r="I133" i="1"/>
  <c r="H133" i="1"/>
  <c r="R132" i="1"/>
  <c r="J132" i="1"/>
  <c r="O132" i="1" s="1"/>
  <c r="S132" i="1" s="1"/>
  <c r="I132" i="1"/>
  <c r="H132" i="1"/>
  <c r="R131" i="1"/>
  <c r="J131" i="1"/>
  <c r="O131" i="1" s="1"/>
  <c r="S131" i="1" s="1"/>
  <c r="I131" i="1"/>
  <c r="H131" i="1"/>
  <c r="R130" i="1"/>
  <c r="J130" i="1"/>
  <c r="O130" i="1" s="1"/>
  <c r="S130" i="1" s="1"/>
  <c r="I130" i="1"/>
  <c r="H130" i="1"/>
  <c r="R129" i="1"/>
  <c r="J129" i="1"/>
  <c r="O129" i="1" s="1"/>
  <c r="S129" i="1" s="1"/>
  <c r="I129" i="1"/>
  <c r="H129" i="1"/>
  <c r="R128" i="1"/>
  <c r="J128" i="1"/>
  <c r="O128" i="1" s="1"/>
  <c r="S128" i="1" s="1"/>
  <c r="I128" i="1"/>
  <c r="H128" i="1"/>
  <c r="R127" i="1"/>
  <c r="R137" i="1" s="1"/>
  <c r="J127" i="1"/>
  <c r="J137" i="1" s="1"/>
  <c r="F136" i="1" s="1"/>
  <c r="I127" i="1"/>
  <c r="I137" i="1" s="1"/>
  <c r="I34" i="1" s="1"/>
  <c r="H127" i="1"/>
  <c r="H137" i="1" s="1"/>
  <c r="F127" i="1"/>
  <c r="F137" i="1" s="1"/>
  <c r="Q121" i="1"/>
  <c r="P121" i="1"/>
  <c r="N121" i="1"/>
  <c r="M121" i="1"/>
  <c r="D121" i="1"/>
  <c r="C121" i="1"/>
  <c r="B121" i="1"/>
  <c r="R120" i="1"/>
  <c r="J120" i="1"/>
  <c r="O120" i="1" s="1"/>
  <c r="S120" i="1" s="1"/>
  <c r="I120" i="1"/>
  <c r="H120" i="1"/>
  <c r="R119" i="1"/>
  <c r="J119" i="1"/>
  <c r="O119" i="1" s="1"/>
  <c r="S119" i="1" s="1"/>
  <c r="I119" i="1"/>
  <c r="H119" i="1"/>
  <c r="R118" i="1"/>
  <c r="J118" i="1"/>
  <c r="O118" i="1" s="1"/>
  <c r="S118" i="1" s="1"/>
  <c r="I118" i="1"/>
  <c r="H118" i="1"/>
  <c r="R117" i="1"/>
  <c r="J117" i="1"/>
  <c r="O117" i="1" s="1"/>
  <c r="S117" i="1" s="1"/>
  <c r="I117" i="1"/>
  <c r="H117" i="1"/>
  <c r="R116" i="1"/>
  <c r="J116" i="1"/>
  <c r="O116" i="1" s="1"/>
  <c r="S116" i="1" s="1"/>
  <c r="I116" i="1"/>
  <c r="H116" i="1"/>
  <c r="R115" i="1"/>
  <c r="J115" i="1"/>
  <c r="O115" i="1" s="1"/>
  <c r="S115" i="1" s="1"/>
  <c r="I115" i="1"/>
  <c r="H115" i="1"/>
  <c r="R114" i="1"/>
  <c r="J114" i="1"/>
  <c r="O114" i="1" s="1"/>
  <c r="S114" i="1" s="1"/>
  <c r="I114" i="1"/>
  <c r="H114" i="1"/>
  <c r="R113" i="1"/>
  <c r="J113" i="1"/>
  <c r="O113" i="1" s="1"/>
  <c r="S113" i="1" s="1"/>
  <c r="I113" i="1"/>
  <c r="H113" i="1"/>
  <c r="R112" i="1"/>
  <c r="J112" i="1"/>
  <c r="O112" i="1" s="1"/>
  <c r="S112" i="1" s="1"/>
  <c r="I112" i="1"/>
  <c r="H112" i="1"/>
  <c r="R111" i="1"/>
  <c r="R121" i="1" s="1"/>
  <c r="R33" i="1" s="1"/>
  <c r="J111" i="1"/>
  <c r="J121" i="1" s="1"/>
  <c r="I111" i="1"/>
  <c r="I121" i="1" s="1"/>
  <c r="I33" i="1" s="1"/>
  <c r="H111" i="1"/>
  <c r="H121" i="1" s="1"/>
  <c r="H33" i="1" s="1"/>
  <c r="Q105" i="1"/>
  <c r="P105" i="1"/>
  <c r="N105" i="1"/>
  <c r="M105" i="1"/>
  <c r="D105" i="1"/>
  <c r="C105" i="1"/>
  <c r="B105" i="1"/>
  <c r="R104" i="1"/>
  <c r="J104" i="1"/>
  <c r="O104" i="1" s="1"/>
  <c r="S104" i="1" s="1"/>
  <c r="I104" i="1"/>
  <c r="H104" i="1"/>
  <c r="R103" i="1"/>
  <c r="J103" i="1"/>
  <c r="O103" i="1" s="1"/>
  <c r="S103" i="1" s="1"/>
  <c r="I103" i="1"/>
  <c r="H103" i="1"/>
  <c r="R102" i="1"/>
  <c r="J102" i="1"/>
  <c r="O102" i="1" s="1"/>
  <c r="S102" i="1" s="1"/>
  <c r="I102" i="1"/>
  <c r="H102" i="1"/>
  <c r="R101" i="1"/>
  <c r="J101" i="1"/>
  <c r="O101" i="1" s="1"/>
  <c r="S101" i="1" s="1"/>
  <c r="I101" i="1"/>
  <c r="H101" i="1"/>
  <c r="R100" i="1"/>
  <c r="J100" i="1"/>
  <c r="O100" i="1" s="1"/>
  <c r="S100" i="1" s="1"/>
  <c r="I100" i="1"/>
  <c r="H100" i="1"/>
  <c r="R99" i="1"/>
  <c r="J99" i="1"/>
  <c r="O99" i="1" s="1"/>
  <c r="S99" i="1" s="1"/>
  <c r="I99" i="1"/>
  <c r="H99" i="1"/>
  <c r="R98" i="1"/>
  <c r="J98" i="1"/>
  <c r="O98" i="1" s="1"/>
  <c r="S98" i="1" s="1"/>
  <c r="I98" i="1"/>
  <c r="H98" i="1"/>
  <c r="R97" i="1"/>
  <c r="J97" i="1"/>
  <c r="O97" i="1" s="1"/>
  <c r="S97" i="1" s="1"/>
  <c r="I97" i="1"/>
  <c r="H97" i="1"/>
  <c r="R96" i="1"/>
  <c r="J96" i="1"/>
  <c r="O96" i="1" s="1"/>
  <c r="S96" i="1" s="1"/>
  <c r="I96" i="1"/>
  <c r="H96" i="1"/>
  <c r="R95" i="1"/>
  <c r="R105" i="1" s="1"/>
  <c r="R32" i="1" s="1"/>
  <c r="J95" i="1"/>
  <c r="J105" i="1" s="1"/>
  <c r="I95" i="1"/>
  <c r="I105" i="1" s="1"/>
  <c r="I32" i="1" s="1"/>
  <c r="H95" i="1"/>
  <c r="H105" i="1" s="1"/>
  <c r="H32" i="1" s="1"/>
  <c r="Q89" i="1"/>
  <c r="P89" i="1"/>
  <c r="N89" i="1"/>
  <c r="M89" i="1"/>
  <c r="D89" i="1"/>
  <c r="C89" i="1"/>
  <c r="B89" i="1"/>
  <c r="R88" i="1"/>
  <c r="J88" i="1"/>
  <c r="O88" i="1" s="1"/>
  <c r="S88" i="1" s="1"/>
  <c r="I88" i="1"/>
  <c r="H88" i="1"/>
  <c r="R87" i="1"/>
  <c r="J87" i="1"/>
  <c r="O87" i="1" s="1"/>
  <c r="S87" i="1" s="1"/>
  <c r="I87" i="1"/>
  <c r="H87" i="1"/>
  <c r="R86" i="1"/>
  <c r="J86" i="1"/>
  <c r="O86" i="1" s="1"/>
  <c r="S86" i="1" s="1"/>
  <c r="I86" i="1"/>
  <c r="H86" i="1"/>
  <c r="R85" i="1"/>
  <c r="J85" i="1"/>
  <c r="O85" i="1" s="1"/>
  <c r="S85" i="1" s="1"/>
  <c r="I85" i="1"/>
  <c r="H85" i="1"/>
  <c r="R84" i="1"/>
  <c r="J84" i="1"/>
  <c r="O84" i="1" s="1"/>
  <c r="S84" i="1" s="1"/>
  <c r="I84" i="1"/>
  <c r="H84" i="1"/>
  <c r="R83" i="1"/>
  <c r="J83" i="1"/>
  <c r="O83" i="1" s="1"/>
  <c r="S83" i="1" s="1"/>
  <c r="I83" i="1"/>
  <c r="H83" i="1"/>
  <c r="R82" i="1"/>
  <c r="J82" i="1"/>
  <c r="O82" i="1" s="1"/>
  <c r="S82" i="1" s="1"/>
  <c r="I82" i="1"/>
  <c r="H82" i="1"/>
  <c r="R81" i="1"/>
  <c r="J81" i="1"/>
  <c r="O81" i="1" s="1"/>
  <c r="S81" i="1" s="1"/>
  <c r="I81" i="1"/>
  <c r="H81" i="1"/>
  <c r="R80" i="1"/>
  <c r="J80" i="1"/>
  <c r="O80" i="1" s="1"/>
  <c r="S80" i="1" s="1"/>
  <c r="I80" i="1"/>
  <c r="H80" i="1"/>
  <c r="R79" i="1"/>
  <c r="R89" i="1" s="1"/>
  <c r="R31" i="1" s="1"/>
  <c r="J79" i="1"/>
  <c r="J89" i="1" s="1"/>
  <c r="I79" i="1"/>
  <c r="I89" i="1" s="1"/>
  <c r="I31" i="1" s="1"/>
  <c r="H79" i="1"/>
  <c r="H89" i="1" s="1"/>
  <c r="H31" i="1" s="1"/>
  <c r="Q73" i="1"/>
  <c r="P73" i="1"/>
  <c r="N73" i="1"/>
  <c r="M73" i="1"/>
  <c r="D73" i="1"/>
  <c r="C73" i="1"/>
  <c r="B73" i="1"/>
  <c r="R72" i="1"/>
  <c r="J72" i="1"/>
  <c r="O72" i="1" s="1"/>
  <c r="S72" i="1" s="1"/>
  <c r="I72" i="1"/>
  <c r="H72" i="1"/>
  <c r="R71" i="1"/>
  <c r="J71" i="1"/>
  <c r="O71" i="1" s="1"/>
  <c r="S71" i="1" s="1"/>
  <c r="I71" i="1"/>
  <c r="H71" i="1"/>
  <c r="R70" i="1"/>
  <c r="J70" i="1"/>
  <c r="O70" i="1" s="1"/>
  <c r="S70" i="1" s="1"/>
  <c r="I70" i="1"/>
  <c r="H70" i="1"/>
  <c r="R69" i="1"/>
  <c r="J69" i="1"/>
  <c r="O69" i="1" s="1"/>
  <c r="S69" i="1" s="1"/>
  <c r="I69" i="1"/>
  <c r="H69" i="1"/>
  <c r="R68" i="1"/>
  <c r="J68" i="1"/>
  <c r="O68" i="1" s="1"/>
  <c r="S68" i="1" s="1"/>
  <c r="I68" i="1"/>
  <c r="H68" i="1"/>
  <c r="R67" i="1"/>
  <c r="J67" i="1"/>
  <c r="O67" i="1" s="1"/>
  <c r="S67" i="1" s="1"/>
  <c r="I67" i="1"/>
  <c r="H67" i="1"/>
  <c r="R66" i="1"/>
  <c r="J66" i="1"/>
  <c r="O66" i="1" s="1"/>
  <c r="S66" i="1" s="1"/>
  <c r="I66" i="1"/>
  <c r="H66" i="1"/>
  <c r="R65" i="1"/>
  <c r="J65" i="1"/>
  <c r="O65" i="1" s="1"/>
  <c r="S65" i="1" s="1"/>
  <c r="I65" i="1"/>
  <c r="H65" i="1"/>
  <c r="R64" i="1"/>
  <c r="J64" i="1"/>
  <c r="O64" i="1" s="1"/>
  <c r="S64" i="1" s="1"/>
  <c r="I64" i="1"/>
  <c r="H64" i="1"/>
  <c r="R63" i="1"/>
  <c r="R73" i="1" s="1"/>
  <c r="R30" i="1" s="1"/>
  <c r="J63" i="1"/>
  <c r="J73" i="1" s="1"/>
  <c r="I63" i="1"/>
  <c r="I73" i="1" s="1"/>
  <c r="I30" i="1" s="1"/>
  <c r="H63" i="1"/>
  <c r="H73" i="1" s="1"/>
  <c r="H30" i="1" s="1"/>
  <c r="F57" i="1"/>
  <c r="E57" i="1"/>
  <c r="R53" i="1"/>
  <c r="Q53" i="1"/>
  <c r="P53" i="1"/>
  <c r="N53" i="1"/>
  <c r="M53" i="1"/>
  <c r="J53" i="1"/>
  <c r="I53" i="1"/>
  <c r="H53" i="1"/>
  <c r="D53" i="1"/>
  <c r="C53" i="1"/>
  <c r="B53" i="1"/>
  <c r="S52" i="1"/>
  <c r="R52" i="1"/>
  <c r="Q52" i="1"/>
  <c r="P52" i="1"/>
  <c r="N52" i="1"/>
  <c r="M52" i="1"/>
  <c r="J52" i="1"/>
  <c r="I52" i="1"/>
  <c r="D52" i="1"/>
  <c r="C52" i="1"/>
  <c r="B52" i="1"/>
  <c r="R51" i="1"/>
  <c r="Q51" i="1"/>
  <c r="P51" i="1"/>
  <c r="N51" i="1"/>
  <c r="M51" i="1"/>
  <c r="I51" i="1"/>
  <c r="H51" i="1"/>
  <c r="D51" i="1"/>
  <c r="C51" i="1"/>
  <c r="B51" i="1"/>
  <c r="R50" i="1"/>
  <c r="Q50" i="1"/>
  <c r="P50" i="1"/>
  <c r="N50" i="1"/>
  <c r="M50" i="1"/>
  <c r="J50" i="1"/>
  <c r="I50" i="1"/>
  <c r="H50" i="1"/>
  <c r="D50" i="1"/>
  <c r="C50" i="1"/>
  <c r="B50" i="1"/>
  <c r="S49" i="1"/>
  <c r="R49" i="1"/>
  <c r="Q49" i="1"/>
  <c r="P49" i="1"/>
  <c r="N49" i="1"/>
  <c r="M49" i="1"/>
  <c r="J49" i="1"/>
  <c r="I49" i="1"/>
  <c r="D49" i="1"/>
  <c r="C49" i="1"/>
  <c r="B49" i="1"/>
  <c r="R48" i="1"/>
  <c r="Q48" i="1"/>
  <c r="P48" i="1"/>
  <c r="N48" i="1"/>
  <c r="M48" i="1"/>
  <c r="J48" i="1"/>
  <c r="I48" i="1"/>
  <c r="H48" i="1"/>
  <c r="D48" i="1"/>
  <c r="C48" i="1"/>
  <c r="B48" i="1"/>
  <c r="R47" i="1"/>
  <c r="Q47" i="1"/>
  <c r="P47" i="1"/>
  <c r="N47" i="1"/>
  <c r="M47" i="1"/>
  <c r="J47" i="1"/>
  <c r="D47" i="1"/>
  <c r="C47" i="1"/>
  <c r="B47" i="1"/>
  <c r="R46" i="1"/>
  <c r="Q46" i="1"/>
  <c r="P46" i="1"/>
  <c r="N46" i="1"/>
  <c r="M46" i="1"/>
  <c r="J46" i="1"/>
  <c r="H46" i="1"/>
  <c r="D46" i="1"/>
  <c r="C46" i="1"/>
  <c r="B46" i="1"/>
  <c r="R45" i="1"/>
  <c r="Q45" i="1"/>
  <c r="P45" i="1"/>
  <c r="N45" i="1"/>
  <c r="M45" i="1"/>
  <c r="J45" i="1"/>
  <c r="I45" i="1"/>
  <c r="H45" i="1"/>
  <c r="D45" i="1"/>
  <c r="C45" i="1"/>
  <c r="B45" i="1"/>
  <c r="R44" i="1"/>
  <c r="Q44" i="1"/>
  <c r="P44" i="1"/>
  <c r="O44" i="1"/>
  <c r="N44" i="1"/>
  <c r="M44" i="1"/>
  <c r="J44" i="1"/>
  <c r="I44" i="1"/>
  <c r="D44" i="1"/>
  <c r="C44" i="1"/>
  <c r="B44" i="1"/>
  <c r="R43" i="1"/>
  <c r="Q43" i="1"/>
  <c r="P43" i="1"/>
  <c r="N43" i="1"/>
  <c r="M43" i="1"/>
  <c r="I43" i="1"/>
  <c r="H43" i="1"/>
  <c r="D43" i="1"/>
  <c r="C43" i="1"/>
  <c r="B43" i="1"/>
  <c r="R42" i="1"/>
  <c r="Q42" i="1"/>
  <c r="P42" i="1"/>
  <c r="N42" i="1"/>
  <c r="M42" i="1"/>
  <c r="J42" i="1"/>
  <c r="I42" i="1"/>
  <c r="H42" i="1"/>
  <c r="D42" i="1"/>
  <c r="C42" i="1"/>
  <c r="B42" i="1"/>
  <c r="S41" i="1"/>
  <c r="R41" i="1"/>
  <c r="Q41" i="1"/>
  <c r="P41" i="1"/>
  <c r="N41" i="1"/>
  <c r="M41" i="1"/>
  <c r="J41" i="1"/>
  <c r="I41" i="1"/>
  <c r="D41" i="1"/>
  <c r="C41" i="1"/>
  <c r="B41" i="1"/>
  <c r="R40" i="1"/>
  <c r="Q40" i="1"/>
  <c r="P40" i="1"/>
  <c r="N40" i="1"/>
  <c r="M40" i="1"/>
  <c r="J40" i="1"/>
  <c r="I40" i="1"/>
  <c r="H40" i="1"/>
  <c r="D40" i="1"/>
  <c r="C40" i="1"/>
  <c r="B40" i="1"/>
  <c r="S39" i="1"/>
  <c r="R39" i="1"/>
  <c r="Q39" i="1"/>
  <c r="P39" i="1"/>
  <c r="N39" i="1"/>
  <c r="M39" i="1"/>
  <c r="J39" i="1"/>
  <c r="I39" i="1"/>
  <c r="D39" i="1"/>
  <c r="C39" i="1"/>
  <c r="B39" i="1"/>
  <c r="R38" i="1"/>
  <c r="Q38" i="1"/>
  <c r="P38" i="1"/>
  <c r="N38" i="1"/>
  <c r="M38" i="1"/>
  <c r="J38" i="1"/>
  <c r="I38" i="1"/>
  <c r="H38" i="1"/>
  <c r="D38" i="1"/>
  <c r="C38" i="1"/>
  <c r="B38" i="1"/>
  <c r="S37" i="1"/>
  <c r="R37" i="1"/>
  <c r="Q37" i="1"/>
  <c r="P37" i="1"/>
  <c r="N37" i="1"/>
  <c r="M37" i="1"/>
  <c r="J37" i="1"/>
  <c r="I37" i="1"/>
  <c r="D37" i="1"/>
  <c r="C37" i="1"/>
  <c r="B37" i="1"/>
  <c r="R36" i="1"/>
  <c r="Q36" i="1"/>
  <c r="P36" i="1"/>
  <c r="N36" i="1"/>
  <c r="M36" i="1"/>
  <c r="J36" i="1"/>
  <c r="I36" i="1"/>
  <c r="H36" i="1"/>
  <c r="D36" i="1"/>
  <c r="C36" i="1"/>
  <c r="B36" i="1"/>
  <c r="R35" i="1"/>
  <c r="Q35" i="1"/>
  <c r="P35" i="1"/>
  <c r="N35" i="1"/>
  <c r="M35" i="1"/>
  <c r="J35" i="1"/>
  <c r="D35" i="1"/>
  <c r="C35" i="1"/>
  <c r="B35" i="1"/>
  <c r="R34" i="1"/>
  <c r="Q34" i="1"/>
  <c r="P34" i="1"/>
  <c r="N34" i="1"/>
  <c r="M34" i="1"/>
  <c r="J34" i="1"/>
  <c r="H34" i="1"/>
  <c r="D34" i="1"/>
  <c r="C34" i="1"/>
  <c r="B34" i="1"/>
  <c r="Q33" i="1"/>
  <c r="P33" i="1"/>
  <c r="N33" i="1"/>
  <c r="M33" i="1"/>
  <c r="D33" i="1"/>
  <c r="C33" i="1"/>
  <c r="B33" i="1"/>
  <c r="Q32" i="1"/>
  <c r="P32" i="1"/>
  <c r="N32" i="1"/>
  <c r="M32" i="1"/>
  <c r="D32" i="1"/>
  <c r="C32" i="1"/>
  <c r="B32" i="1"/>
  <c r="Q31" i="1"/>
  <c r="P31" i="1"/>
  <c r="N31" i="1"/>
  <c r="M31" i="1"/>
  <c r="D31" i="1"/>
  <c r="C31" i="1"/>
  <c r="B31" i="1"/>
  <c r="Q30" i="1"/>
  <c r="P30" i="1"/>
  <c r="N30" i="1"/>
  <c r="M30" i="1"/>
  <c r="D30" i="1"/>
  <c r="C30" i="1"/>
  <c r="B30" i="1"/>
  <c r="S29" i="1"/>
  <c r="R29" i="1"/>
  <c r="R57" i="1" s="1"/>
  <c r="Q29" i="1"/>
  <c r="Q57" i="1" s="1"/>
  <c r="P29" i="1"/>
  <c r="P57" i="1" s="1"/>
  <c r="O29" i="1"/>
  <c r="N29" i="1"/>
  <c r="N57" i="1" s="1"/>
  <c r="M29" i="1"/>
  <c r="M57" i="1" s="1"/>
  <c r="L29" i="1"/>
  <c r="K29" i="1"/>
  <c r="J29" i="1"/>
  <c r="I29" i="1"/>
  <c r="H29" i="1"/>
  <c r="G29" i="1"/>
  <c r="C29" i="1"/>
  <c r="B29" i="1"/>
  <c r="B57" i="1" s="1"/>
  <c r="D23" i="1"/>
  <c r="D29" i="1" s="1"/>
  <c r="D57" i="1" s="1"/>
  <c r="C23" i="1"/>
  <c r="R22" i="1"/>
  <c r="O22" i="1"/>
  <c r="S22" i="1" s="1"/>
  <c r="J22" i="1"/>
  <c r="I22" i="1"/>
  <c r="H22" i="1" s="1"/>
  <c r="R21" i="1"/>
  <c r="O21" i="1"/>
  <c r="S21" i="1" s="1"/>
  <c r="J21" i="1"/>
  <c r="I21" i="1"/>
  <c r="H21" i="1" s="1"/>
  <c r="R20" i="1"/>
  <c r="O20" i="1"/>
  <c r="S20" i="1" s="1"/>
  <c r="J20" i="1"/>
  <c r="I20" i="1"/>
  <c r="H20" i="1" s="1"/>
  <c r="R19" i="1"/>
  <c r="O19" i="1"/>
  <c r="S19" i="1" s="1"/>
  <c r="J19" i="1"/>
  <c r="I19" i="1"/>
  <c r="H19" i="1" s="1"/>
  <c r="R18" i="1"/>
  <c r="O18" i="1"/>
  <c r="S18" i="1" s="1"/>
  <c r="J18" i="1"/>
  <c r="I18" i="1"/>
  <c r="H18" i="1" s="1"/>
  <c r="R17" i="1"/>
  <c r="O17" i="1"/>
  <c r="S17" i="1" s="1"/>
  <c r="J17" i="1"/>
  <c r="I17" i="1"/>
  <c r="H17" i="1" s="1"/>
  <c r="R16" i="1"/>
  <c r="O16" i="1"/>
  <c r="S16" i="1" s="1"/>
  <c r="J16" i="1"/>
  <c r="I16" i="1"/>
  <c r="H16" i="1" s="1"/>
  <c r="R15" i="1"/>
  <c r="O15" i="1"/>
  <c r="S15" i="1" s="1"/>
  <c r="J15" i="1"/>
  <c r="I15" i="1"/>
  <c r="H15" i="1" s="1"/>
  <c r="R14" i="1"/>
  <c r="O14" i="1"/>
  <c r="S14" i="1" s="1"/>
  <c r="J14" i="1"/>
  <c r="I14" i="1"/>
  <c r="H14" i="1" s="1"/>
  <c r="R13" i="1"/>
  <c r="O13" i="1"/>
  <c r="S13" i="1" s="1"/>
  <c r="J13" i="1"/>
  <c r="I13" i="1"/>
  <c r="H13" i="1" s="1"/>
  <c r="J31" i="1" l="1"/>
  <c r="F88" i="1"/>
  <c r="F87" i="1"/>
  <c r="F86" i="1"/>
  <c r="F85" i="1"/>
  <c r="F84" i="1"/>
  <c r="F83" i="1"/>
  <c r="F82" i="1"/>
  <c r="F81" i="1"/>
  <c r="F80" i="1"/>
  <c r="F79" i="1"/>
  <c r="F89" i="1" s="1"/>
  <c r="J33" i="1"/>
  <c r="F120" i="1"/>
  <c r="F119" i="1"/>
  <c r="F118" i="1"/>
  <c r="F117" i="1"/>
  <c r="F116" i="1"/>
  <c r="F115" i="1"/>
  <c r="F114" i="1"/>
  <c r="F113" i="1"/>
  <c r="F112" i="1"/>
  <c r="F111" i="1"/>
  <c r="F121" i="1" s="1"/>
  <c r="F72" i="1"/>
  <c r="F71" i="1"/>
  <c r="F70" i="1"/>
  <c r="F69" i="1"/>
  <c r="F68" i="1"/>
  <c r="F67" i="1"/>
  <c r="F66" i="1"/>
  <c r="F65" i="1"/>
  <c r="F64" i="1"/>
  <c r="F63" i="1"/>
  <c r="F73" i="1" s="1"/>
  <c r="J30" i="1"/>
  <c r="F22" i="1"/>
  <c r="F21" i="1"/>
  <c r="F20" i="1"/>
  <c r="F19" i="1"/>
  <c r="F18" i="1"/>
  <c r="F17" i="1"/>
  <c r="F16" i="1"/>
  <c r="F15" i="1"/>
  <c r="F14" i="1"/>
  <c r="F13" i="1"/>
  <c r="F104" i="1"/>
  <c r="F103" i="1"/>
  <c r="F102" i="1"/>
  <c r="F101" i="1"/>
  <c r="F100" i="1"/>
  <c r="F99" i="1"/>
  <c r="F98" i="1"/>
  <c r="F97" i="1"/>
  <c r="F96" i="1"/>
  <c r="F95" i="1"/>
  <c r="F105" i="1" s="1"/>
  <c r="J32" i="1"/>
  <c r="O63" i="1"/>
  <c r="O95" i="1"/>
  <c r="O127" i="1"/>
  <c r="O135" i="1"/>
  <c r="S135" i="1" s="1"/>
  <c r="O136" i="1"/>
  <c r="S136" i="1" s="1"/>
  <c r="I153" i="1"/>
  <c r="I35" i="1" s="1"/>
  <c r="I57" i="1" s="1"/>
  <c r="H143" i="1"/>
  <c r="H153" i="1" s="1"/>
  <c r="H35" i="1" s="1"/>
  <c r="H57" i="1" s="1"/>
  <c r="F168" i="1"/>
  <c r="F167" i="1"/>
  <c r="F166" i="1"/>
  <c r="F165" i="1"/>
  <c r="F164" i="1"/>
  <c r="F163" i="1"/>
  <c r="F162" i="1"/>
  <c r="F161" i="1"/>
  <c r="F160" i="1"/>
  <c r="F159" i="1"/>
  <c r="F169" i="1" s="1"/>
  <c r="F184" i="1"/>
  <c r="F183" i="1"/>
  <c r="F182" i="1"/>
  <c r="F181" i="1"/>
  <c r="F180" i="1"/>
  <c r="F179" i="1"/>
  <c r="F178" i="1"/>
  <c r="F177" i="1"/>
  <c r="F176" i="1"/>
  <c r="F175" i="1"/>
  <c r="F185" i="1" s="1"/>
  <c r="F200" i="1"/>
  <c r="F199" i="1"/>
  <c r="F198" i="1"/>
  <c r="F197" i="1"/>
  <c r="F196" i="1"/>
  <c r="F195" i="1"/>
  <c r="F194" i="1"/>
  <c r="F193" i="1"/>
  <c r="F192" i="1"/>
  <c r="F191" i="1"/>
  <c r="F201" i="1" s="1"/>
  <c r="F216" i="1"/>
  <c r="F215" i="1"/>
  <c r="F214" i="1"/>
  <c r="F213" i="1"/>
  <c r="F212" i="1"/>
  <c r="F211" i="1"/>
  <c r="F210" i="1"/>
  <c r="F209" i="1"/>
  <c r="F208" i="1"/>
  <c r="F207" i="1"/>
  <c r="F217" i="1" s="1"/>
  <c r="F232" i="1"/>
  <c r="F231" i="1"/>
  <c r="F230" i="1"/>
  <c r="F229" i="1"/>
  <c r="F228" i="1"/>
  <c r="F227" i="1"/>
  <c r="F226" i="1"/>
  <c r="F225" i="1"/>
  <c r="F224" i="1"/>
  <c r="F223" i="1"/>
  <c r="F233" i="1" s="1"/>
  <c r="F248" i="1"/>
  <c r="F247" i="1"/>
  <c r="F246" i="1"/>
  <c r="F245" i="1"/>
  <c r="F244" i="1"/>
  <c r="F243" i="1"/>
  <c r="F242" i="1"/>
  <c r="F241" i="1"/>
  <c r="F240" i="1"/>
  <c r="F239" i="1"/>
  <c r="F249" i="1" s="1"/>
  <c r="F264" i="1"/>
  <c r="F263" i="1"/>
  <c r="F262" i="1"/>
  <c r="F261" i="1"/>
  <c r="F260" i="1"/>
  <c r="F259" i="1"/>
  <c r="F258" i="1"/>
  <c r="F257" i="1"/>
  <c r="F256" i="1"/>
  <c r="F255" i="1"/>
  <c r="F265" i="1" s="1"/>
  <c r="O79" i="1"/>
  <c r="O111" i="1"/>
  <c r="F128" i="1"/>
  <c r="F129" i="1"/>
  <c r="F130" i="1"/>
  <c r="F131" i="1"/>
  <c r="F132" i="1"/>
  <c r="F133" i="1"/>
  <c r="F134" i="1"/>
  <c r="F135" i="1"/>
  <c r="F152" i="1"/>
  <c r="F151" i="1"/>
  <c r="F150" i="1"/>
  <c r="F149" i="1"/>
  <c r="F148" i="1"/>
  <c r="F147" i="1"/>
  <c r="F146" i="1"/>
  <c r="F145" i="1"/>
  <c r="F144" i="1"/>
  <c r="F143" i="1"/>
  <c r="F153" i="1" s="1"/>
  <c r="O153" i="1"/>
  <c r="O35" i="1" s="1"/>
  <c r="S143" i="1"/>
  <c r="S153" i="1" s="1"/>
  <c r="S35" i="1" s="1"/>
  <c r="F272" i="1"/>
  <c r="F274" i="1"/>
  <c r="F276" i="1"/>
  <c r="O159" i="1"/>
  <c r="H175" i="1"/>
  <c r="H185" i="1" s="1"/>
  <c r="H37" i="1" s="1"/>
  <c r="O185" i="1"/>
  <c r="O37" i="1" s="1"/>
  <c r="O191" i="1"/>
  <c r="H207" i="1"/>
  <c r="H217" i="1" s="1"/>
  <c r="H39" i="1" s="1"/>
  <c r="O217" i="1"/>
  <c r="O39" i="1" s="1"/>
  <c r="O223" i="1"/>
  <c r="H239" i="1"/>
  <c r="H249" i="1" s="1"/>
  <c r="H41" i="1" s="1"/>
  <c r="O249" i="1"/>
  <c r="O41" i="1" s="1"/>
  <c r="O255" i="1"/>
  <c r="J281" i="1"/>
  <c r="O271" i="1"/>
  <c r="O272" i="1"/>
  <c r="S272" i="1" s="1"/>
  <c r="O273" i="1"/>
  <c r="S273" i="1" s="1"/>
  <c r="O274" i="1"/>
  <c r="S274" i="1" s="1"/>
  <c r="O275" i="1"/>
  <c r="S275" i="1" s="1"/>
  <c r="O276" i="1"/>
  <c r="S276" i="1" s="1"/>
  <c r="F296" i="1"/>
  <c r="F295" i="1"/>
  <c r="F294" i="1"/>
  <c r="F293" i="1"/>
  <c r="F292" i="1"/>
  <c r="F291" i="1"/>
  <c r="F290" i="1"/>
  <c r="F289" i="1"/>
  <c r="F288" i="1"/>
  <c r="F287" i="1"/>
  <c r="F297" i="1" s="1"/>
  <c r="F312" i="1"/>
  <c r="F311" i="1"/>
  <c r="F310" i="1"/>
  <c r="F309" i="1"/>
  <c r="F308" i="1"/>
  <c r="F307" i="1"/>
  <c r="F306" i="1"/>
  <c r="F305" i="1"/>
  <c r="F304" i="1"/>
  <c r="F303" i="1"/>
  <c r="F313" i="1" s="1"/>
  <c r="S287" i="1"/>
  <c r="S297" i="1" s="1"/>
  <c r="S44" i="1" s="1"/>
  <c r="S319" i="1"/>
  <c r="F328" i="1"/>
  <c r="I329" i="1"/>
  <c r="I46" i="1" s="1"/>
  <c r="F344" i="1"/>
  <c r="F343" i="1"/>
  <c r="F342" i="1"/>
  <c r="F341" i="1"/>
  <c r="F340" i="1"/>
  <c r="F339" i="1"/>
  <c r="F338" i="1"/>
  <c r="F337" i="1"/>
  <c r="F336" i="1"/>
  <c r="F335" i="1"/>
  <c r="F345" i="1" s="1"/>
  <c r="O345" i="1"/>
  <c r="O47" i="1" s="1"/>
  <c r="S335" i="1"/>
  <c r="S345" i="1" s="1"/>
  <c r="S47" i="1" s="1"/>
  <c r="H287" i="1"/>
  <c r="H297" i="1" s="1"/>
  <c r="H44" i="1" s="1"/>
  <c r="O303" i="1"/>
  <c r="F320" i="1"/>
  <c r="F321" i="1"/>
  <c r="F322" i="1"/>
  <c r="F323" i="1"/>
  <c r="F324" i="1"/>
  <c r="F325" i="1"/>
  <c r="F326" i="1"/>
  <c r="O328" i="1"/>
  <c r="S328" i="1" s="1"/>
  <c r="I345" i="1"/>
  <c r="I47" i="1" s="1"/>
  <c r="H335" i="1"/>
  <c r="H345" i="1" s="1"/>
  <c r="H47" i="1" s="1"/>
  <c r="F360" i="1"/>
  <c r="F359" i="1"/>
  <c r="F358" i="1"/>
  <c r="F357" i="1"/>
  <c r="F356" i="1"/>
  <c r="F355" i="1"/>
  <c r="F354" i="1"/>
  <c r="F353" i="1"/>
  <c r="F352" i="1"/>
  <c r="F351" i="1"/>
  <c r="F361" i="1" s="1"/>
  <c r="F376" i="1"/>
  <c r="F375" i="1"/>
  <c r="F374" i="1"/>
  <c r="F373" i="1"/>
  <c r="F372" i="1"/>
  <c r="F371" i="1"/>
  <c r="F370" i="1"/>
  <c r="F369" i="1"/>
  <c r="F368" i="1"/>
  <c r="F367" i="1"/>
  <c r="F377" i="1" s="1"/>
  <c r="F392" i="1"/>
  <c r="F391" i="1"/>
  <c r="F390" i="1"/>
  <c r="F389" i="1"/>
  <c r="F388" i="1"/>
  <c r="F387" i="1"/>
  <c r="F386" i="1"/>
  <c r="F385" i="1"/>
  <c r="F384" i="1"/>
  <c r="F383" i="1"/>
  <c r="F393" i="1" s="1"/>
  <c r="O351" i="1"/>
  <c r="H367" i="1"/>
  <c r="H377" i="1" s="1"/>
  <c r="H49" i="1" s="1"/>
  <c r="O377" i="1"/>
  <c r="O49" i="1" s="1"/>
  <c r="O383" i="1"/>
  <c r="J409" i="1"/>
  <c r="O399" i="1"/>
  <c r="O400" i="1"/>
  <c r="S400" i="1" s="1"/>
  <c r="O401" i="1"/>
  <c r="S401" i="1" s="1"/>
  <c r="O402" i="1"/>
  <c r="S402" i="1" s="1"/>
  <c r="O403" i="1"/>
  <c r="S403" i="1" s="1"/>
  <c r="O404" i="1"/>
  <c r="S404" i="1" s="1"/>
  <c r="F424" i="1"/>
  <c r="F423" i="1"/>
  <c r="F422" i="1"/>
  <c r="F421" i="1"/>
  <c r="F420" i="1"/>
  <c r="F419" i="1"/>
  <c r="F418" i="1"/>
  <c r="F417" i="1"/>
  <c r="F416" i="1"/>
  <c r="F415" i="1"/>
  <c r="F425" i="1" s="1"/>
  <c r="H415" i="1"/>
  <c r="H425" i="1" s="1"/>
  <c r="H52" i="1" s="1"/>
  <c r="O425" i="1"/>
  <c r="O52" i="1" s="1"/>
  <c r="O431" i="1"/>
  <c r="I457" i="1"/>
  <c r="H447" i="1"/>
  <c r="H457" i="1" s="1"/>
  <c r="F432" i="1"/>
  <c r="F433" i="1"/>
  <c r="F434" i="1"/>
  <c r="F435" i="1"/>
  <c r="F436" i="1"/>
  <c r="F437" i="1"/>
  <c r="F438" i="1"/>
  <c r="F439" i="1"/>
  <c r="F456" i="1"/>
  <c r="F455" i="1"/>
  <c r="F454" i="1"/>
  <c r="F453" i="1"/>
  <c r="F452" i="1"/>
  <c r="F451" i="1"/>
  <c r="F450" i="1"/>
  <c r="F449" i="1"/>
  <c r="F448" i="1"/>
  <c r="F447" i="1"/>
  <c r="F457" i="1" s="1"/>
  <c r="S447" i="1"/>
  <c r="S457" i="1" s="1"/>
  <c r="F472" i="1"/>
  <c r="F471" i="1"/>
  <c r="F470" i="1"/>
  <c r="F469" i="1"/>
  <c r="F468" i="1"/>
  <c r="F467" i="1"/>
  <c r="F466" i="1"/>
  <c r="F465" i="1"/>
  <c r="F464" i="1"/>
  <c r="F463" i="1"/>
  <c r="F473" i="1" s="1"/>
  <c r="O463" i="1"/>
  <c r="O473" i="1" l="1"/>
  <c r="S463" i="1"/>
  <c r="S473" i="1" s="1"/>
  <c r="O441" i="1"/>
  <c r="O53" i="1" s="1"/>
  <c r="S431" i="1"/>
  <c r="S441" i="1" s="1"/>
  <c r="S53" i="1" s="1"/>
  <c r="F408" i="1"/>
  <c r="F407" i="1"/>
  <c r="F406" i="1"/>
  <c r="F405" i="1"/>
  <c r="F404" i="1"/>
  <c r="F403" i="1"/>
  <c r="F402" i="1"/>
  <c r="F401" i="1"/>
  <c r="F400" i="1"/>
  <c r="F399" i="1"/>
  <c r="F409" i="1" s="1"/>
  <c r="J51" i="1"/>
  <c r="O393" i="1"/>
  <c r="O50" i="1" s="1"/>
  <c r="S383" i="1"/>
  <c r="S393" i="1" s="1"/>
  <c r="S50" i="1" s="1"/>
  <c r="S329" i="1"/>
  <c r="S46" i="1" s="1"/>
  <c r="O329" i="1"/>
  <c r="O46" i="1" s="1"/>
  <c r="S271" i="1"/>
  <c r="S281" i="1" s="1"/>
  <c r="S43" i="1" s="1"/>
  <c r="O281" i="1"/>
  <c r="O43" i="1" s="1"/>
  <c r="O233" i="1"/>
  <c r="O40" i="1" s="1"/>
  <c r="S223" i="1"/>
  <c r="S233" i="1" s="1"/>
  <c r="S40" i="1" s="1"/>
  <c r="O169" i="1"/>
  <c r="O36" i="1" s="1"/>
  <c r="S159" i="1"/>
  <c r="S169" i="1" s="1"/>
  <c r="S36" i="1" s="1"/>
  <c r="S111" i="1"/>
  <c r="S121" i="1" s="1"/>
  <c r="S33" i="1" s="1"/>
  <c r="O121" i="1"/>
  <c r="O33" i="1" s="1"/>
  <c r="O137" i="1"/>
  <c r="O34" i="1" s="1"/>
  <c r="S127" i="1"/>
  <c r="S137" i="1" s="1"/>
  <c r="S34" i="1" s="1"/>
  <c r="O73" i="1"/>
  <c r="O30" i="1" s="1"/>
  <c r="S63" i="1"/>
  <c r="S73" i="1" s="1"/>
  <c r="S30" i="1" s="1"/>
  <c r="O409" i="1"/>
  <c r="O51" i="1" s="1"/>
  <c r="S399" i="1"/>
  <c r="S409" i="1" s="1"/>
  <c r="S51" i="1" s="1"/>
  <c r="O361" i="1"/>
  <c r="O48" i="1" s="1"/>
  <c r="S351" i="1"/>
  <c r="S361" i="1" s="1"/>
  <c r="S48" i="1" s="1"/>
  <c r="S303" i="1"/>
  <c r="S313" i="1" s="1"/>
  <c r="S45" i="1" s="1"/>
  <c r="O313" i="1"/>
  <c r="O45" i="1" s="1"/>
  <c r="F280" i="1"/>
  <c r="F279" i="1"/>
  <c r="F278" i="1"/>
  <c r="F277" i="1"/>
  <c r="J43" i="1"/>
  <c r="J57" i="1" s="1"/>
  <c r="O265" i="1"/>
  <c r="O42" i="1" s="1"/>
  <c r="S255" i="1"/>
  <c r="S265" i="1" s="1"/>
  <c r="S42" i="1" s="1"/>
  <c r="O201" i="1"/>
  <c r="O38" i="1" s="1"/>
  <c r="S191" i="1"/>
  <c r="S201" i="1" s="1"/>
  <c r="S38" i="1" s="1"/>
  <c r="F275" i="1"/>
  <c r="F273" i="1"/>
  <c r="F271" i="1"/>
  <c r="F281" i="1" s="1"/>
  <c r="S79" i="1"/>
  <c r="S89" i="1" s="1"/>
  <c r="S31" i="1" s="1"/>
  <c r="O89" i="1"/>
  <c r="O31" i="1" s="1"/>
  <c r="O105" i="1"/>
  <c r="O32" i="1" s="1"/>
  <c r="S95" i="1"/>
  <c r="S105" i="1" s="1"/>
  <c r="S32" i="1" s="1"/>
  <c r="G456" i="1" l="1"/>
  <c r="G455" i="1"/>
  <c r="G453" i="1"/>
  <c r="G451" i="1"/>
  <c r="G449" i="1"/>
  <c r="G447" i="1"/>
  <c r="G457" i="1" s="1"/>
  <c r="G424" i="1"/>
  <c r="G423" i="1"/>
  <c r="G422" i="1"/>
  <c r="G421" i="1"/>
  <c r="G420" i="1"/>
  <c r="G419" i="1"/>
  <c r="G418" i="1"/>
  <c r="G417" i="1"/>
  <c r="G416" i="1"/>
  <c r="G415" i="1"/>
  <c r="G425" i="1" s="1"/>
  <c r="G52" i="1" s="1"/>
  <c r="G454" i="1"/>
  <c r="G452" i="1"/>
  <c r="G450" i="1"/>
  <c r="G448" i="1"/>
  <c r="G376" i="1"/>
  <c r="G375" i="1"/>
  <c r="G374" i="1"/>
  <c r="G373" i="1"/>
  <c r="G372" i="1"/>
  <c r="G371" i="1"/>
  <c r="G370" i="1"/>
  <c r="G369" i="1"/>
  <c r="G368" i="1"/>
  <c r="G367" i="1"/>
  <c r="G377" i="1" s="1"/>
  <c r="G49" i="1" s="1"/>
  <c r="G344" i="1"/>
  <c r="G343" i="1"/>
  <c r="G342" i="1"/>
  <c r="G341" i="1"/>
  <c r="G340" i="1"/>
  <c r="G338" i="1"/>
  <c r="G336" i="1"/>
  <c r="G339" i="1"/>
  <c r="G337" i="1"/>
  <c r="G335" i="1"/>
  <c r="G345" i="1" s="1"/>
  <c r="G47" i="1" s="1"/>
  <c r="G327" i="1"/>
  <c r="G326" i="1"/>
  <c r="G325" i="1"/>
  <c r="G324" i="1"/>
  <c r="G323" i="1"/>
  <c r="G322" i="1"/>
  <c r="G321" i="1"/>
  <c r="G320" i="1"/>
  <c r="G319" i="1"/>
  <c r="G329" i="1" s="1"/>
  <c r="G46" i="1" s="1"/>
  <c r="G296" i="1"/>
  <c r="G295" i="1"/>
  <c r="G294" i="1"/>
  <c r="G293" i="1"/>
  <c r="G292" i="1"/>
  <c r="G291" i="1"/>
  <c r="G290" i="1"/>
  <c r="G289" i="1"/>
  <c r="G288" i="1"/>
  <c r="G287" i="1"/>
  <c r="G297" i="1" s="1"/>
  <c r="G44" i="1" s="1"/>
  <c r="G248" i="1"/>
  <c r="G247" i="1"/>
  <c r="G246" i="1"/>
  <c r="G245" i="1"/>
  <c r="G244" i="1"/>
  <c r="G243" i="1"/>
  <c r="G242" i="1"/>
  <c r="G241" i="1"/>
  <c r="G240" i="1"/>
  <c r="G239" i="1"/>
  <c r="G249" i="1" s="1"/>
  <c r="G41" i="1" s="1"/>
  <c r="G216" i="1"/>
  <c r="G215" i="1"/>
  <c r="G214" i="1"/>
  <c r="G213" i="1"/>
  <c r="G212" i="1"/>
  <c r="G211" i="1"/>
  <c r="G210" i="1"/>
  <c r="G209" i="1"/>
  <c r="G208" i="1"/>
  <c r="G207" i="1"/>
  <c r="G217" i="1" s="1"/>
  <c r="G39" i="1" s="1"/>
  <c r="G184" i="1"/>
  <c r="G183" i="1"/>
  <c r="G182" i="1"/>
  <c r="G181" i="1"/>
  <c r="G180" i="1"/>
  <c r="G179" i="1"/>
  <c r="G178" i="1"/>
  <c r="G177" i="1"/>
  <c r="G176" i="1"/>
  <c r="G175" i="1"/>
  <c r="G185" i="1" s="1"/>
  <c r="G37" i="1" s="1"/>
  <c r="G152" i="1"/>
  <c r="G151" i="1"/>
  <c r="G150" i="1"/>
  <c r="G149" i="1"/>
  <c r="G148" i="1"/>
  <c r="G147" i="1"/>
  <c r="G146" i="1"/>
  <c r="G145" i="1"/>
  <c r="G143" i="1"/>
  <c r="G153" i="1" s="1"/>
  <c r="G35" i="1" s="1"/>
  <c r="G120" i="1"/>
  <c r="G15" i="1"/>
  <c r="G144" i="1"/>
  <c r="G22" i="1"/>
  <c r="G21" i="1"/>
  <c r="G20" i="1"/>
  <c r="G19" i="1"/>
  <c r="G18" i="1"/>
  <c r="G17" i="1"/>
  <c r="G16" i="1"/>
  <c r="G14" i="1"/>
  <c r="G13" i="1"/>
  <c r="G63" i="1"/>
  <c r="G73" i="1" s="1"/>
  <c r="G30" i="1" s="1"/>
  <c r="G57" i="1" s="1"/>
  <c r="G64" i="1"/>
  <c r="G66" i="1"/>
  <c r="G68" i="1"/>
  <c r="G70" i="1"/>
  <c r="G72" i="1"/>
  <c r="G97" i="1"/>
  <c r="G99" i="1"/>
  <c r="G101" i="1"/>
  <c r="G103" i="1"/>
  <c r="G127" i="1"/>
  <c r="G137" i="1" s="1"/>
  <c r="G34" i="1" s="1"/>
  <c r="G128" i="1"/>
  <c r="G130" i="1"/>
  <c r="G132" i="1"/>
  <c r="G134" i="1"/>
  <c r="G135" i="1"/>
  <c r="G136" i="1"/>
  <c r="G81" i="1"/>
  <c r="G83" i="1"/>
  <c r="G85" i="1"/>
  <c r="G87" i="1"/>
  <c r="G111" i="1"/>
  <c r="G121" i="1" s="1"/>
  <c r="G33" i="1" s="1"/>
  <c r="G112" i="1"/>
  <c r="G114" i="1"/>
  <c r="G116" i="1"/>
  <c r="G118" i="1"/>
  <c r="G159" i="1"/>
  <c r="G169" i="1" s="1"/>
  <c r="G36" i="1" s="1"/>
  <c r="G160" i="1"/>
  <c r="G162" i="1"/>
  <c r="G164" i="1"/>
  <c r="G166" i="1"/>
  <c r="G168" i="1"/>
  <c r="G193" i="1"/>
  <c r="G195" i="1"/>
  <c r="G197" i="1"/>
  <c r="G199" i="1"/>
  <c r="G223" i="1"/>
  <c r="G233" i="1" s="1"/>
  <c r="G40" i="1" s="1"/>
  <c r="G224" i="1"/>
  <c r="G226" i="1"/>
  <c r="G228" i="1"/>
  <c r="G230" i="1"/>
  <c r="G232" i="1"/>
  <c r="G257" i="1"/>
  <c r="G259" i="1"/>
  <c r="G261" i="1"/>
  <c r="G263" i="1"/>
  <c r="G271" i="1"/>
  <c r="G281" i="1" s="1"/>
  <c r="G43" i="1" s="1"/>
  <c r="G272" i="1"/>
  <c r="G273" i="1"/>
  <c r="G274" i="1"/>
  <c r="G275" i="1"/>
  <c r="G276" i="1"/>
  <c r="G277" i="1"/>
  <c r="G279" i="1"/>
  <c r="G305" i="1"/>
  <c r="G307" i="1"/>
  <c r="G309" i="1"/>
  <c r="G311" i="1"/>
  <c r="G328" i="1"/>
  <c r="G353" i="1"/>
  <c r="G355" i="1"/>
  <c r="G357" i="1"/>
  <c r="G359" i="1"/>
  <c r="G383" i="1"/>
  <c r="G393" i="1" s="1"/>
  <c r="G50" i="1" s="1"/>
  <c r="G384" i="1"/>
  <c r="G386" i="1"/>
  <c r="G388" i="1"/>
  <c r="G390" i="1"/>
  <c r="G392" i="1"/>
  <c r="G405" i="1"/>
  <c r="G407" i="1"/>
  <c r="G431" i="1"/>
  <c r="G441" i="1" s="1"/>
  <c r="G53" i="1" s="1"/>
  <c r="G432" i="1"/>
  <c r="G434" i="1"/>
  <c r="G436" i="1"/>
  <c r="G438" i="1"/>
  <c r="G440" i="1"/>
  <c r="G463" i="1"/>
  <c r="G473" i="1" s="1"/>
  <c r="G464" i="1"/>
  <c r="G466" i="1"/>
  <c r="G468" i="1"/>
  <c r="G470" i="1"/>
  <c r="G472" i="1"/>
  <c r="G65" i="1"/>
  <c r="G67" i="1"/>
  <c r="G69" i="1"/>
  <c r="G71" i="1"/>
  <c r="G95" i="1"/>
  <c r="G105" i="1" s="1"/>
  <c r="G32" i="1" s="1"/>
  <c r="G96" i="1"/>
  <c r="G98" i="1"/>
  <c r="G100" i="1"/>
  <c r="G102" i="1"/>
  <c r="G104" i="1"/>
  <c r="G129" i="1"/>
  <c r="G131" i="1"/>
  <c r="G133" i="1"/>
  <c r="G79" i="1"/>
  <c r="G89" i="1" s="1"/>
  <c r="G31" i="1" s="1"/>
  <c r="G80" i="1"/>
  <c r="G82" i="1"/>
  <c r="G84" i="1"/>
  <c r="G86" i="1"/>
  <c r="G88" i="1"/>
  <c r="G113" i="1"/>
  <c r="G115" i="1"/>
  <c r="G117" i="1"/>
  <c r="G119" i="1"/>
  <c r="G161" i="1"/>
  <c r="G163" i="1"/>
  <c r="G165" i="1"/>
  <c r="G167" i="1"/>
  <c r="G191" i="1"/>
  <c r="G201" i="1" s="1"/>
  <c r="G38" i="1" s="1"/>
  <c r="G192" i="1"/>
  <c r="G194" i="1"/>
  <c r="G196" i="1"/>
  <c r="G198" i="1"/>
  <c r="G200" i="1"/>
  <c r="G225" i="1"/>
  <c r="G227" i="1"/>
  <c r="G229" i="1"/>
  <c r="G231" i="1"/>
  <c r="G255" i="1"/>
  <c r="G265" i="1" s="1"/>
  <c r="G42" i="1" s="1"/>
  <c r="G256" i="1"/>
  <c r="G258" i="1"/>
  <c r="G260" i="1"/>
  <c r="G262" i="1"/>
  <c r="G264" i="1"/>
  <c r="G278" i="1"/>
  <c r="G280" i="1"/>
  <c r="G303" i="1"/>
  <c r="G313" i="1" s="1"/>
  <c r="G45" i="1" s="1"/>
  <c r="G304" i="1"/>
  <c r="G306" i="1"/>
  <c r="G308" i="1"/>
  <c r="G310" i="1"/>
  <c r="G312" i="1"/>
  <c r="G351" i="1"/>
  <c r="G361" i="1" s="1"/>
  <c r="G48" i="1" s="1"/>
  <c r="G352" i="1"/>
  <c r="G354" i="1"/>
  <c r="G356" i="1"/>
  <c r="G358" i="1"/>
  <c r="G360" i="1"/>
  <c r="G385" i="1"/>
  <c r="G387" i="1"/>
  <c r="G389" i="1"/>
  <c r="G391" i="1"/>
  <c r="G399" i="1"/>
  <c r="G409" i="1" s="1"/>
  <c r="G51" i="1" s="1"/>
  <c r="G400" i="1"/>
  <c r="G401" i="1"/>
  <c r="G402" i="1"/>
  <c r="G403" i="1"/>
  <c r="G404" i="1"/>
  <c r="G406" i="1"/>
  <c r="G408" i="1"/>
  <c r="G433" i="1"/>
  <c r="G435" i="1"/>
  <c r="G437" i="1"/>
  <c r="G439" i="1"/>
  <c r="G465" i="1"/>
  <c r="G467" i="1"/>
  <c r="G469" i="1"/>
  <c r="G471" i="1"/>
  <c r="S57" i="1"/>
  <c r="O57" i="1"/>
  <c r="L472" i="1" l="1"/>
  <c r="K472" i="1"/>
  <c r="L471" i="1"/>
  <c r="K471" i="1"/>
  <c r="L470" i="1"/>
  <c r="K470" i="1"/>
  <c r="L469" i="1"/>
  <c r="K469" i="1"/>
  <c r="L468" i="1"/>
  <c r="K468" i="1"/>
  <c r="L467" i="1"/>
  <c r="K467" i="1"/>
  <c r="L466" i="1"/>
  <c r="K466" i="1"/>
  <c r="L465" i="1"/>
  <c r="K465" i="1"/>
  <c r="L464" i="1"/>
  <c r="K464" i="1"/>
  <c r="L456" i="1"/>
  <c r="K456" i="1"/>
  <c r="L455" i="1"/>
  <c r="K455" i="1"/>
  <c r="L454" i="1"/>
  <c r="K454" i="1"/>
  <c r="L453" i="1"/>
  <c r="K453" i="1"/>
  <c r="L452" i="1"/>
  <c r="K452" i="1"/>
  <c r="L451" i="1"/>
  <c r="K451" i="1"/>
  <c r="L450" i="1"/>
  <c r="K450" i="1"/>
  <c r="L449" i="1"/>
  <c r="K449" i="1"/>
  <c r="L448" i="1"/>
  <c r="K448" i="1"/>
  <c r="L440" i="1"/>
  <c r="K440" i="1"/>
  <c r="L439" i="1"/>
  <c r="K439" i="1"/>
  <c r="L438" i="1"/>
  <c r="K438" i="1"/>
  <c r="L437" i="1"/>
  <c r="K437" i="1"/>
  <c r="L436" i="1"/>
  <c r="K436" i="1"/>
  <c r="L435" i="1"/>
  <c r="K435" i="1"/>
  <c r="L434" i="1"/>
  <c r="K434" i="1"/>
  <c r="L433" i="1"/>
  <c r="K433" i="1"/>
  <c r="L432" i="1"/>
  <c r="K432" i="1"/>
  <c r="K424" i="1"/>
  <c r="L424" i="1"/>
  <c r="K423" i="1"/>
  <c r="L423" i="1"/>
  <c r="K422" i="1"/>
  <c r="L422" i="1"/>
  <c r="K421" i="1"/>
  <c r="L421" i="1"/>
  <c r="K420" i="1"/>
  <c r="L420" i="1"/>
  <c r="K419" i="1"/>
  <c r="L419" i="1"/>
  <c r="K418" i="1"/>
  <c r="L418" i="1"/>
  <c r="K417" i="1"/>
  <c r="L417" i="1"/>
  <c r="K416" i="1"/>
  <c r="L416" i="1"/>
  <c r="L408" i="1"/>
  <c r="K408" i="1"/>
  <c r="L407" i="1"/>
  <c r="K407" i="1"/>
  <c r="L406" i="1"/>
  <c r="K406" i="1"/>
  <c r="L405" i="1"/>
  <c r="K405" i="1"/>
  <c r="L404" i="1"/>
  <c r="K404" i="1"/>
  <c r="K403" i="1"/>
  <c r="L403" i="1"/>
  <c r="K402" i="1"/>
  <c r="L402" i="1"/>
  <c r="K401" i="1"/>
  <c r="L401" i="1"/>
  <c r="K400" i="1"/>
  <c r="L400" i="1"/>
  <c r="L392" i="1"/>
  <c r="K392" i="1"/>
  <c r="L391" i="1"/>
  <c r="K391" i="1"/>
  <c r="L390" i="1"/>
  <c r="K390" i="1"/>
  <c r="L389" i="1"/>
  <c r="K389" i="1"/>
  <c r="L388" i="1"/>
  <c r="K388" i="1"/>
  <c r="L387" i="1"/>
  <c r="K387" i="1"/>
  <c r="L386" i="1"/>
  <c r="K386" i="1"/>
  <c r="L385" i="1"/>
  <c r="K385" i="1"/>
  <c r="L384" i="1"/>
  <c r="K384" i="1"/>
  <c r="K376" i="1"/>
  <c r="L376" i="1"/>
  <c r="K375" i="1"/>
  <c r="L375" i="1"/>
  <c r="K374" i="1"/>
  <c r="L374" i="1"/>
  <c r="K373" i="1"/>
  <c r="L373" i="1"/>
  <c r="K372" i="1"/>
  <c r="L372" i="1"/>
  <c r="K371" i="1"/>
  <c r="L371" i="1"/>
  <c r="K370" i="1"/>
  <c r="L370" i="1"/>
  <c r="K369" i="1"/>
  <c r="L369" i="1"/>
  <c r="K368" i="1"/>
  <c r="L368" i="1"/>
  <c r="L360" i="1"/>
  <c r="K360" i="1"/>
  <c r="L359" i="1"/>
  <c r="K359" i="1"/>
  <c r="L358" i="1"/>
  <c r="K358" i="1"/>
  <c r="L357" i="1"/>
  <c r="K357" i="1"/>
  <c r="L356" i="1"/>
  <c r="K356" i="1"/>
  <c r="L355" i="1"/>
  <c r="K355" i="1"/>
  <c r="L354" i="1"/>
  <c r="K354" i="1"/>
  <c r="L353" i="1"/>
  <c r="K353" i="1"/>
  <c r="L352" i="1"/>
  <c r="K352" i="1"/>
  <c r="K344" i="1"/>
  <c r="L344" i="1"/>
  <c r="K343" i="1"/>
  <c r="L343" i="1"/>
  <c r="K342" i="1"/>
  <c r="L342" i="1"/>
  <c r="K341" i="1"/>
  <c r="L341" i="1"/>
  <c r="L340" i="1"/>
  <c r="K340" i="1"/>
  <c r="L339" i="1"/>
  <c r="K339" i="1"/>
  <c r="L338" i="1"/>
  <c r="K338" i="1"/>
  <c r="L337" i="1"/>
  <c r="K337" i="1"/>
  <c r="L336" i="1"/>
  <c r="K336" i="1"/>
  <c r="K328" i="1"/>
  <c r="L328" i="1"/>
  <c r="L327" i="1"/>
  <c r="K327" i="1"/>
  <c r="K473" i="1"/>
  <c r="K463" i="1"/>
  <c r="L463" i="1"/>
  <c r="L473" i="1"/>
  <c r="K326" i="1"/>
  <c r="L326" i="1"/>
  <c r="K325" i="1"/>
  <c r="L325" i="1"/>
  <c r="K324" i="1"/>
  <c r="L324" i="1"/>
  <c r="K323" i="1"/>
  <c r="L323" i="1"/>
  <c r="K322" i="1"/>
  <c r="L322" i="1"/>
  <c r="K321" i="1"/>
  <c r="L321" i="1"/>
  <c r="K320" i="1"/>
  <c r="L320" i="1"/>
  <c r="L312" i="1"/>
  <c r="K312" i="1"/>
  <c r="L311" i="1"/>
  <c r="K311" i="1"/>
  <c r="L310" i="1"/>
  <c r="K310" i="1"/>
  <c r="L309" i="1"/>
  <c r="K309" i="1"/>
  <c r="L308" i="1"/>
  <c r="K308" i="1"/>
  <c r="L307" i="1"/>
  <c r="K307" i="1"/>
  <c r="L306" i="1"/>
  <c r="K306" i="1"/>
  <c r="L305" i="1"/>
  <c r="K305" i="1"/>
  <c r="L304" i="1"/>
  <c r="K304" i="1"/>
  <c r="K296" i="1"/>
  <c r="L296" i="1"/>
  <c r="K295" i="1"/>
  <c r="L295" i="1"/>
  <c r="K294" i="1"/>
  <c r="L294" i="1"/>
  <c r="K293" i="1"/>
  <c r="L293" i="1"/>
  <c r="K292" i="1"/>
  <c r="L292" i="1"/>
  <c r="K291" i="1"/>
  <c r="L291" i="1"/>
  <c r="K290" i="1"/>
  <c r="L290" i="1"/>
  <c r="K289" i="1"/>
  <c r="L289" i="1"/>
  <c r="K288" i="1"/>
  <c r="L288" i="1"/>
  <c r="L280" i="1"/>
  <c r="K280" i="1"/>
  <c r="L279" i="1"/>
  <c r="K279" i="1"/>
  <c r="L278" i="1"/>
  <c r="K278" i="1"/>
  <c r="L277" i="1"/>
  <c r="K277" i="1"/>
  <c r="L276" i="1"/>
  <c r="K276" i="1"/>
  <c r="L275" i="1"/>
  <c r="K275" i="1"/>
  <c r="L274" i="1"/>
  <c r="K274" i="1"/>
  <c r="L273" i="1"/>
  <c r="K273" i="1"/>
  <c r="L272" i="1"/>
  <c r="K272" i="1"/>
  <c r="K264" i="1"/>
  <c r="L264" i="1"/>
  <c r="K263" i="1"/>
  <c r="L263" i="1"/>
  <c r="K262" i="1"/>
  <c r="L262" i="1"/>
  <c r="K261" i="1"/>
  <c r="L261" i="1"/>
  <c r="K260" i="1"/>
  <c r="L260" i="1"/>
  <c r="K259" i="1"/>
  <c r="L259" i="1"/>
  <c r="K258" i="1"/>
  <c r="L258" i="1"/>
  <c r="K257" i="1"/>
  <c r="L257" i="1"/>
  <c r="L256" i="1"/>
  <c r="K256" i="1"/>
  <c r="K248" i="1"/>
  <c r="L248" i="1"/>
  <c r="K247" i="1"/>
  <c r="L247" i="1"/>
  <c r="K246" i="1"/>
  <c r="L246" i="1"/>
  <c r="K245" i="1"/>
  <c r="L245" i="1"/>
  <c r="K244" i="1"/>
  <c r="L244" i="1"/>
  <c r="K243" i="1"/>
  <c r="L243" i="1"/>
  <c r="K242" i="1"/>
  <c r="L242" i="1"/>
  <c r="K241" i="1"/>
  <c r="L241" i="1"/>
  <c r="K240" i="1"/>
  <c r="L240" i="1"/>
  <c r="L232" i="1"/>
  <c r="K232" i="1"/>
  <c r="L231" i="1"/>
  <c r="K231" i="1"/>
  <c r="L230" i="1"/>
  <c r="K230" i="1"/>
  <c r="L229" i="1"/>
  <c r="K229" i="1"/>
  <c r="L228" i="1"/>
  <c r="K228" i="1"/>
  <c r="L227" i="1"/>
  <c r="K227" i="1"/>
  <c r="L226" i="1"/>
  <c r="K226" i="1"/>
  <c r="L225" i="1"/>
  <c r="K225" i="1"/>
  <c r="L224" i="1"/>
  <c r="K224" i="1"/>
  <c r="K216" i="1"/>
  <c r="L216" i="1"/>
  <c r="K215" i="1"/>
  <c r="L215" i="1"/>
  <c r="K214" i="1"/>
  <c r="L214" i="1"/>
  <c r="K213" i="1"/>
  <c r="L213" i="1"/>
  <c r="K212" i="1"/>
  <c r="L212" i="1"/>
  <c r="K211" i="1"/>
  <c r="L211" i="1"/>
  <c r="K210" i="1"/>
  <c r="L210" i="1"/>
  <c r="K209" i="1"/>
  <c r="L209" i="1"/>
  <c r="K208" i="1"/>
  <c r="L208" i="1"/>
  <c r="L200" i="1"/>
  <c r="K200" i="1"/>
  <c r="L199" i="1"/>
  <c r="K199" i="1"/>
  <c r="L198" i="1"/>
  <c r="K198" i="1"/>
  <c r="L197" i="1"/>
  <c r="K197" i="1"/>
  <c r="L196" i="1"/>
  <c r="K196" i="1"/>
  <c r="L195" i="1"/>
  <c r="K195" i="1"/>
  <c r="K194" i="1"/>
  <c r="L194" i="1"/>
  <c r="K193" i="1"/>
  <c r="L193" i="1"/>
  <c r="K192" i="1"/>
  <c r="L192" i="1"/>
  <c r="L184" i="1"/>
  <c r="K184" i="1"/>
  <c r="L183" i="1"/>
  <c r="K183" i="1"/>
  <c r="L182" i="1"/>
  <c r="K182" i="1"/>
  <c r="K181" i="1"/>
  <c r="L181" i="1"/>
  <c r="K180" i="1"/>
  <c r="L180" i="1"/>
  <c r="L179" i="1"/>
  <c r="K179" i="1"/>
  <c r="K178" i="1"/>
  <c r="L178" i="1"/>
  <c r="L177" i="1"/>
  <c r="K177" i="1"/>
  <c r="L176" i="1"/>
  <c r="K176" i="1"/>
  <c r="K168" i="1"/>
  <c r="L168" i="1"/>
  <c r="K167" i="1"/>
  <c r="L167" i="1"/>
  <c r="K166" i="1"/>
  <c r="L166" i="1"/>
  <c r="K165" i="1"/>
  <c r="L165" i="1"/>
  <c r="K164" i="1"/>
  <c r="L164" i="1"/>
  <c r="K163" i="1"/>
  <c r="L163" i="1"/>
  <c r="K162" i="1"/>
  <c r="L162" i="1"/>
  <c r="K161" i="1"/>
  <c r="L161" i="1"/>
  <c r="K160" i="1"/>
  <c r="L160" i="1"/>
  <c r="L152" i="1"/>
  <c r="K152" i="1"/>
  <c r="L151" i="1"/>
  <c r="K151" i="1"/>
  <c r="L150" i="1"/>
  <c r="K150" i="1"/>
  <c r="L149" i="1"/>
  <c r="K149" i="1"/>
  <c r="L148" i="1"/>
  <c r="K148" i="1"/>
  <c r="L147" i="1"/>
  <c r="K147" i="1"/>
  <c r="L146" i="1"/>
  <c r="K146" i="1"/>
  <c r="K145" i="1"/>
  <c r="L145" i="1"/>
  <c r="K144" i="1"/>
  <c r="L144" i="1"/>
  <c r="L136" i="1"/>
  <c r="K136" i="1"/>
  <c r="L135" i="1"/>
  <c r="K135" i="1"/>
  <c r="K134" i="1"/>
  <c r="L134" i="1"/>
  <c r="K133" i="1"/>
  <c r="L133" i="1"/>
  <c r="K132" i="1"/>
  <c r="L132" i="1"/>
  <c r="K131" i="1"/>
  <c r="L131" i="1"/>
  <c r="K130" i="1"/>
  <c r="L130" i="1"/>
  <c r="K129" i="1"/>
  <c r="L129" i="1"/>
  <c r="K128" i="1"/>
  <c r="L128" i="1"/>
  <c r="L120" i="1"/>
  <c r="K120" i="1"/>
  <c r="L119" i="1"/>
  <c r="K119" i="1"/>
  <c r="L118" i="1"/>
  <c r="K118" i="1"/>
  <c r="L117" i="1"/>
  <c r="K117" i="1"/>
  <c r="L116" i="1"/>
  <c r="K116" i="1"/>
  <c r="L115" i="1"/>
  <c r="K115" i="1"/>
  <c r="L114" i="1"/>
  <c r="K114" i="1"/>
  <c r="L113" i="1"/>
  <c r="K113" i="1"/>
  <c r="L112" i="1"/>
  <c r="K112" i="1"/>
  <c r="K104" i="1"/>
  <c r="L104" i="1"/>
  <c r="K103" i="1"/>
  <c r="L103" i="1"/>
  <c r="K102" i="1"/>
  <c r="L102" i="1"/>
  <c r="K101" i="1"/>
  <c r="L101" i="1"/>
  <c r="K100" i="1"/>
  <c r="L100" i="1"/>
  <c r="K99" i="1"/>
  <c r="L99" i="1"/>
  <c r="K98" i="1"/>
  <c r="L98" i="1"/>
  <c r="K97" i="1"/>
  <c r="L97" i="1"/>
  <c r="K96" i="1"/>
  <c r="L96" i="1"/>
  <c r="L88" i="1"/>
  <c r="K88" i="1"/>
  <c r="L87" i="1"/>
  <c r="K87" i="1"/>
  <c r="L86" i="1"/>
  <c r="K86" i="1"/>
  <c r="L85" i="1"/>
  <c r="K85" i="1"/>
  <c r="L84" i="1"/>
  <c r="K84" i="1"/>
  <c r="L83" i="1"/>
  <c r="K83" i="1"/>
  <c r="L82" i="1"/>
  <c r="K82" i="1"/>
  <c r="L81" i="1"/>
  <c r="K81" i="1"/>
  <c r="L80" i="1"/>
  <c r="K80" i="1"/>
  <c r="K72" i="1"/>
  <c r="L72" i="1"/>
  <c r="K71" i="1"/>
  <c r="L71" i="1"/>
  <c r="K70" i="1"/>
  <c r="L70" i="1"/>
  <c r="K69" i="1"/>
  <c r="L69" i="1"/>
  <c r="K68" i="1"/>
  <c r="L68" i="1"/>
  <c r="K67" i="1"/>
  <c r="L67" i="1"/>
  <c r="K66" i="1"/>
  <c r="L66" i="1"/>
  <c r="K65" i="1"/>
  <c r="L65" i="1"/>
  <c r="K64" i="1"/>
  <c r="L64" i="1"/>
  <c r="L22" i="1"/>
  <c r="K22" i="1"/>
  <c r="L21" i="1"/>
  <c r="K21" i="1"/>
  <c r="L20" i="1"/>
  <c r="K20" i="1"/>
  <c r="L19" i="1"/>
  <c r="K19" i="1"/>
  <c r="L18" i="1"/>
  <c r="K18" i="1"/>
  <c r="L17" i="1"/>
  <c r="K17" i="1"/>
  <c r="L16" i="1"/>
  <c r="K16" i="1"/>
  <c r="L15" i="1"/>
  <c r="K15" i="1"/>
  <c r="L14" i="1"/>
  <c r="K14" i="1"/>
  <c r="L13" i="1"/>
  <c r="K13" i="1"/>
  <c r="K39" i="1"/>
  <c r="L42" i="1"/>
  <c r="K37" i="1"/>
  <c r="K33" i="1"/>
  <c r="L31" i="1"/>
  <c r="K185" i="1"/>
  <c r="L33" i="1"/>
  <c r="K50" i="1"/>
  <c r="K51" i="1"/>
  <c r="L32" i="1"/>
  <c r="K377" i="1"/>
  <c r="K49" i="1"/>
  <c r="L46" i="1"/>
  <c r="L39" i="1"/>
  <c r="L49" i="1"/>
  <c r="K457" i="1"/>
  <c r="K217" i="1"/>
  <c r="K265" i="1"/>
  <c r="K42" i="1"/>
  <c r="K36" i="1"/>
  <c r="L48" i="1"/>
  <c r="K367" i="1"/>
  <c r="L367" i="1"/>
  <c r="L377" i="1"/>
  <c r="K393" i="1"/>
  <c r="K30" i="1"/>
  <c r="K57" i="1"/>
  <c r="K329" i="1"/>
  <c r="K46" i="1"/>
  <c r="L41" i="1"/>
  <c r="L441" i="1"/>
  <c r="L53" i="1"/>
  <c r="L50" i="1"/>
  <c r="L51" i="1"/>
  <c r="L431" i="1"/>
  <c r="K44" i="1"/>
  <c r="L47" i="1"/>
  <c r="K34" i="1"/>
  <c r="L57" i="1"/>
  <c r="K32" i="1"/>
  <c r="L249" i="1"/>
  <c r="K447" i="1"/>
  <c r="L447" i="1"/>
  <c r="L457" i="1"/>
  <c r="K73" i="1"/>
  <c r="K48" i="1"/>
  <c r="K40" i="1"/>
  <c r="K137" i="1"/>
  <c r="K43" i="1"/>
  <c r="K105" i="1"/>
  <c r="K95" i="1"/>
  <c r="L95" i="1"/>
  <c r="L105" i="1"/>
  <c r="K121" i="1"/>
  <c r="K255" i="1"/>
  <c r="L255" i="1"/>
  <c r="L265" i="1"/>
  <c r="K383" i="1"/>
  <c r="L383" i="1"/>
  <c r="L393" i="1"/>
  <c r="K281" i="1"/>
  <c r="K233" i="1"/>
  <c r="L40" i="1"/>
  <c r="K361" i="1"/>
  <c r="K351" i="1"/>
  <c r="L351" i="1"/>
  <c r="L361" i="1"/>
  <c r="K319" i="1"/>
  <c r="L319" i="1"/>
  <c r="L329" i="1"/>
  <c r="K409" i="1"/>
  <c r="K169" i="1"/>
  <c r="K297" i="1"/>
  <c r="L239" i="1"/>
  <c r="K239" i="1"/>
  <c r="K249" i="1"/>
  <c r="K41" i="1"/>
  <c r="L35" i="1"/>
  <c r="K127" i="1"/>
  <c r="L127" i="1"/>
  <c r="L137" i="1"/>
  <c r="L34" i="1"/>
  <c r="K271" i="1"/>
  <c r="L271" i="1"/>
  <c r="L281" i="1"/>
  <c r="L43" i="1"/>
  <c r="K153" i="1"/>
  <c r="K35" i="1"/>
  <c r="L44" i="1"/>
  <c r="L38" i="1"/>
  <c r="K345" i="1"/>
  <c r="K47" i="1"/>
  <c r="K111" i="1"/>
  <c r="L111" i="1"/>
  <c r="L121" i="1"/>
  <c r="L45" i="1"/>
  <c r="K175" i="1"/>
  <c r="L175" i="1"/>
  <c r="L185" i="1"/>
  <c r="L37" i="1"/>
  <c r="K89" i="1"/>
  <c r="K31" i="1"/>
  <c r="K79" i="1"/>
  <c r="L79" i="1"/>
  <c r="L89" i="1"/>
  <c r="K63" i="1"/>
  <c r="L63" i="1"/>
  <c r="L73" i="1"/>
  <c r="L30" i="1"/>
  <c r="K159" i="1"/>
  <c r="L159" i="1"/>
  <c r="L169" i="1"/>
  <c r="L36" i="1"/>
  <c r="K425" i="1"/>
  <c r="K52" i="1"/>
  <c r="K223" i="1"/>
  <c r="L223" i="1"/>
  <c r="L233" i="1"/>
  <c r="K415" i="1"/>
  <c r="L415" i="1"/>
  <c r="L425" i="1"/>
  <c r="L52" i="1"/>
  <c r="K201" i="1"/>
  <c r="K38" i="1"/>
  <c r="L303" i="1"/>
  <c r="L313" i="1"/>
  <c r="K431" i="1"/>
  <c r="K441" i="1"/>
  <c r="K53" i="1"/>
  <c r="K399" i="1"/>
  <c r="L399" i="1"/>
  <c r="L409" i="1"/>
  <c r="K335" i="1"/>
  <c r="L335" i="1"/>
  <c r="L345" i="1"/>
  <c r="K287" i="1"/>
  <c r="L287" i="1"/>
  <c r="L297" i="1"/>
  <c r="K191" i="1"/>
  <c r="L191" i="1"/>
  <c r="L201" i="1"/>
  <c r="K303" i="1"/>
  <c r="K313" i="1"/>
  <c r="K45" i="1"/>
  <c r="K143" i="1"/>
  <c r="L143" i="1"/>
  <c r="L153" i="1"/>
  <c r="K207" i="1"/>
  <c r="L207" i="1"/>
  <c r="L217" i="1"/>
</calcChain>
</file>

<file path=xl/sharedStrings.xml><?xml version="1.0" encoding="utf-8"?>
<sst xmlns="http://schemas.openxmlformats.org/spreadsheetml/2006/main" count="644" uniqueCount="50">
  <si>
    <t>Payé Par</t>
  </si>
  <si>
    <t>A Partager</t>
  </si>
  <si>
    <t>Pour</t>
  </si>
  <si>
    <t>Dût Par</t>
  </si>
  <si>
    <t>Date</t>
  </si>
  <si>
    <t>Fournisseur</t>
  </si>
  <si>
    <t>Balance Alexis/Emline</t>
  </si>
  <si>
    <t>Nature des Dépenses</t>
  </si>
  <si>
    <t>Mode de Paiment</t>
  </si>
  <si>
    <t>Total Du Poste</t>
  </si>
  <si>
    <t>Total Global</t>
  </si>
  <si>
    <t>Différence</t>
  </si>
  <si>
    <t>Coût prévu</t>
  </si>
  <si>
    <t>Coût réel</t>
  </si>
  <si>
    <t>TVA</t>
  </si>
  <si>
    <t>HT</t>
  </si>
  <si>
    <t>Alexis</t>
  </si>
  <si>
    <t>Emeline</t>
  </si>
  <si>
    <t>Pour Alexis</t>
  </si>
  <si>
    <t>Pour Emeline</t>
  </si>
  <si>
    <t>DP Alexis</t>
  </si>
  <si>
    <t>DP Emeline</t>
  </si>
  <si>
    <t>Ordre</t>
  </si>
  <si>
    <t>NB.Fournisseur</t>
  </si>
  <si>
    <t>Poste de dépense</t>
  </si>
  <si>
    <t>Nombre D'opérations</t>
  </si>
  <si>
    <t>Logement</t>
  </si>
  <si>
    <t>Energies</t>
  </si>
  <si>
    <t>Téléphonie/Internet</t>
  </si>
  <si>
    <t>Assurance</t>
  </si>
  <si>
    <t>Banques</t>
  </si>
  <si>
    <t>Impôts</t>
  </si>
  <si>
    <t>Transport</t>
  </si>
  <si>
    <t>Alimentation</t>
  </si>
  <si>
    <t>Restaurants</t>
  </si>
  <si>
    <t>Animaux</t>
  </si>
  <si>
    <t>Divertissement</t>
  </si>
  <si>
    <t>Culture / Livres / DvD ...</t>
  </si>
  <si>
    <t>Informatique/Medias Digitaux</t>
  </si>
  <si>
    <t>Voyages</t>
  </si>
  <si>
    <t>Moto</t>
  </si>
  <si>
    <t>Cadeaux</t>
  </si>
  <si>
    <t>Soins Médicaux</t>
  </si>
  <si>
    <t>Soins de la personne</t>
  </si>
  <si>
    <t>Erotisme</t>
  </si>
  <si>
    <t>Habillement</t>
  </si>
  <si>
    <t>Mobilier</t>
  </si>
  <si>
    <t>Travaux</t>
  </si>
  <si>
    <t>Matériel Régie / Outils de Travail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</si>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</sst>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Calibri"/>
      <family val="1"/>
    </font>
    <font>
      <b/>
      <sz val="10"/>
      <color rgb="FFFFFFFF"/>
      <name val="Calibri"/>
      <family val="2"/>
    </font>
    <font>
      <sz val="10"/>
      <color rgb="FFFFFFFF"/>
      <name val="Calibri"/>
      <family val="2"/>
    </font>
    <font>
      <sz val="10"/>
      <name val="Calibri"/>
      <family val="2"/>
    </font>
    <font>
      <sz val="11"/>
      <color rgb="FFFF0000"/>
      <name val="Calibri"/>
      <family val="2"/>
    </font>
    <font>
      <b/>
      <sz val="1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Fill="1" applyBorder="1"/>
    <xf numFmtId="44" fontId="2" fillId="0" borderId="3" xfId="0" applyNumberFormat="1" applyFont="1" applyFill="1" applyBorder="1" applyAlignment="1">
      <alignment horizontal="center" vertical="center" wrapText="1"/>
    </xf>
    <xf numFmtId="44" fontId="3" fillId="0" borderId="0" xfId="0" applyNumberFormat="1" applyFont="1" applyFill="1" applyBorder="1" applyAlignment="1">
      <alignment horizontal="center" vertical="center"/>
    </xf>
    <xf numFmtId="44" fontId="3" fillId="0" borderId="0" xfId="0" applyNumberFormat="1" applyFont="1" applyFill="1" applyBorder="1" applyAlignment="1">
      <alignment horizontal="left" vertical="center"/>
    </xf>
    <xf numFmtId="10" fontId="3" fillId="0" borderId="0" xfId="0" applyNumberFormat="1" applyFont="1" applyFill="1" applyBorder="1" applyAlignment="1">
      <alignment horizontal="center" vertical="center"/>
    </xf>
    <xf numFmtId="44" fontId="4" fillId="0" borderId="0" xfId="0" applyNumberFormat="1" applyFont="1" applyFill="1" applyBorder="1" applyAlignment="1"/>
    <xf numFmtId="10" fontId="1" fillId="0" borderId="0" xfId="0" applyNumberFormat="1" applyFont="1" applyFill="1" applyBorder="1"/>
    <xf numFmtId="44" fontId="1" fillId="0" borderId="0" xfId="0" applyNumberFormat="1" applyFont="1" applyFill="1" applyBorder="1"/>
    <xf numFmtId="44" fontId="5" fillId="0" borderId="0" xfId="0" applyNumberFormat="1" applyFont="1" applyFill="1" applyBorder="1" applyAlignment="1">
      <alignment vertical="center" wrapText="1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/>
    <xf numFmtId="0" fontId="6" fillId="0" borderId="0" xfId="0" applyNumberFormat="1" applyFont="1" applyFill="1" applyBorder="1" applyAlignment="1">
      <alignment vertical="top"/>
    </xf>
    <xf numFmtId="44" fontId="7" fillId="0" borderId="0" xfId="0" applyNumberFormat="1" applyFont="1" applyFill="1" applyBorder="1" applyAlignment="1">
      <alignment vertical="top" wrapText="1"/>
    </xf>
    <xf numFmtId="0" fontId="7" fillId="0" borderId="0" xfId="0" applyNumberFormat="1" applyFont="1" applyFill="1" applyBorder="1" applyAlignment="1">
      <alignment vertical="top" wrapText="1"/>
    </xf>
    <xf numFmtId="44" fontId="1" fillId="0" borderId="0" xfId="0" applyNumberFormat="1" applyFont="1" applyFill="1" applyBorder="1" applyAlignment="1">
      <alignment vertical="top"/>
    </xf>
    <xf numFmtId="44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wrapText="1"/>
    </xf>
    <xf numFmtId="44" fontId="3" fillId="0" borderId="0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left" vertical="top" wrapText="1"/>
    </xf>
    <xf numFmtId="44" fontId="1" fillId="0" borderId="1" xfId="0" applyNumberFormat="1" applyFont="1" applyFill="1" applyBorder="1" applyAlignment="1">
      <alignment horizontal="center"/>
    </xf>
    <xf numFmtId="44" fontId="1" fillId="0" borderId="2" xfId="0" applyNumberFormat="1" applyFont="1" applyFill="1" applyBorder="1" applyAlignment="1">
      <alignment horizontal="center"/>
    </xf>
    <xf numFmtId="44" fontId="2" fillId="0" borderId="1" xfId="0" applyNumberFormat="1" applyFont="1" applyFill="1" applyBorder="1" applyAlignment="1">
      <alignment horizontal="center" vertical="center" wrapText="1"/>
    </xf>
    <xf numFmtId="44" fontId="2" fillId="0" borderId="2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Border="1"/>
    <xf numFmtId="14" fontId="3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71">
    <dxf>
      <font>
        <strike val="0"/>
        <outline val="0"/>
        <shadow val="0"/>
        <u val="none"/>
        <vertAlign val="baseline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numFmt numFmtId="19" formatCode="dd/mm/yyyy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numFmt numFmtId="0" formatCode="General"/>
    </dxf>
    <dxf>
      <numFmt numFmtId="34" formatCode="_-* #,##0.00\ &quot;€&quot;_-;\-* #,##0.00\ &quot;€&quot;_-;_-* &quot;-&quot;??\ &quot;€&quot;_-;_-@_-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B8CCE4"/>
          <bgColor rgb="FFB8CCE4"/>
        </patternFill>
      </fill>
    </dxf>
    <dxf>
      <fill>
        <patternFill patternType="solid">
          <fgColor rgb="FFB8CCE4"/>
          <bgColor rgb="FFB8CCE4"/>
        </patternFill>
      </fill>
    </dxf>
    <dxf>
      <font>
        <b/>
        <color rgb="FFFFFFFF"/>
      </font>
      <fill>
        <patternFill patternType="solid">
          <fgColor rgb="FF4F81BD"/>
          <bgColor rgb="FF4F81BD"/>
        </patternFill>
      </fill>
    </dxf>
    <dxf>
      <font>
        <b/>
        <color rgb="FFFFFFFF"/>
      </font>
      <fill>
        <patternFill patternType="solid">
          <fgColor rgb="FF4F81BD"/>
          <bgColor rgb="FF4F81BD"/>
        </patternFill>
      </fill>
    </dxf>
    <dxf>
      <font>
        <b/>
        <color rgb="FFFFFFFF"/>
      </font>
      <fill>
        <patternFill patternType="solid">
          <fgColor rgb="FF4F81BD"/>
          <bgColor rgb="FF4F81BD"/>
        </patternFill>
      </fill>
      <border>
        <top style="thick">
          <color rgb="FFFFFFFF"/>
        </top>
      </border>
    </dxf>
    <dxf>
      <font>
        <b/>
        <color rgb="FFFFFFFF"/>
      </font>
      <fill>
        <patternFill patternType="solid">
          <fgColor rgb="FF4F81BD"/>
          <bgColor rgb="FF4F81BD"/>
        </patternFill>
      </fill>
      <border>
        <bottom style="thick">
          <color rgb="FFFFFFFF"/>
        </bottom>
      </border>
    </dxf>
    <dxf>
      <font>
        <color rgb="FF000000"/>
      </font>
      <fill>
        <patternFill patternType="solid">
          <fgColor rgb="FFDCE6F1"/>
          <bgColor rgb="FFDCE6F1"/>
        </patternFill>
      </fill>
      <border>
        <vertical style="thin">
          <color rgb="FFFFFFFF"/>
        </vertical>
        <horizontal style="thin">
          <color rgb="FFFFFFFF"/>
        </horizontal>
      </border>
    </dxf>
  </dxfs>
  <tableStyles count="1" defaultTableStyle="TableStyleMedium2" defaultPivotStyle="PivotStyleLight16">
    <tableStyle name="TableStyleMedium9 2" pivot="0" count="7">
      <tableStyleElement type="wholeTable" dxfId="1070"/>
      <tableStyleElement type="headerRow" dxfId="1069"/>
      <tableStyleElement type="totalRow" dxfId="1068"/>
      <tableStyleElement type="firstColumn" dxfId="1067"/>
      <tableStyleElement type="lastColumn" dxfId="1066"/>
      <tableStyleElement type="firstRowStripe" dxfId="1065"/>
      <tableStyleElement type="firstColumnStripe" dxfId="1064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28:S57" totalsRowCount="1" headerRowDxfId="1009" dataDxfId="1008" totalsRowDxfId="1007">
  <autoFilter ref="A28:S56"/>
  <tableColumns count="19">
    <tableColumn id="1" name="Ordre" dataDxfId="0" totalsRowDxfId="83"/>
    <tableColumn id="2" name="NB.Fournisseur" totalsRowFunction="custom" dataDxfId="1">
      <totalsRowFormula>SUM(B29:B56)</totalsRowFormula>
    </tableColumn>
    <tableColumn id="3" name="Poste de dépense" dataDxfId="1006" totalsRowDxfId="1005"/>
    <tableColumn id="4" name="Nombre D'opérations" totalsRowFunction="custom" dataDxfId="1004">
      <totalsRowFormula>SUM(D29:D56)</totalsRowFormula>
    </tableColumn>
    <tableColumn id="5" name="Mode de Paiment" totalsRowFunction="custom" dataDxfId="1003">
      <totalsRowFormula>SUM(E29:E56)</totalsRowFormula>
    </tableColumn>
    <tableColumn id="6" name="Total Du Poste" totalsRowFunction="custom" dataDxfId="1002" totalsRowDxfId="1001">
      <totalsRowFormula>SUM(F29:F56)</totalsRowFormula>
    </tableColumn>
    <tableColumn id="7" name="Total Global" totalsRowFunction="custom" dataDxfId="1000" totalsRowDxfId="999">
      <calculatedColumnFormula>$J29/J$57</calculatedColumnFormula>
      <totalsRowFormula>SUM(G29:G56)</totalsRowFormula>
    </tableColumn>
    <tableColumn id="8" name="Différence" totalsRowFunction="custom" dataDxfId="998" totalsRowDxfId="997">
      <calculatedColumnFormula>H73</calculatedColumnFormula>
      <totalsRowFormula>SUM(H29:H56)</totalsRowFormula>
    </tableColumn>
    <tableColumn id="9" name="Coût prévu" totalsRowFunction="custom" dataDxfId="996" totalsRowDxfId="995">
      <calculatedColumnFormula>$M29+$N29</calculatedColumnFormula>
      <totalsRowFormula>SUM(I29:I56)</totalsRowFormula>
    </tableColumn>
    <tableColumn id="10" name="Coût réel" totalsRowFunction="custom" dataDxfId="994" totalsRowDxfId="993">
      <calculatedColumnFormula>$M29+$N29</calculatedColumnFormula>
      <totalsRowFormula>SUM(J29:J56)</totalsRowFormula>
    </tableColumn>
    <tableColumn id="11" name="TVA" totalsRowFunction="custom" dataDxfId="992" totalsRowDxfId="991">
      <calculatedColumnFormula>IF(($K29)&gt;=$N29+$M29,"",($L29-$M29-$N29))</calculatedColumnFormula>
      <totalsRowFormula>SUM(K29:K56)</totalsRowFormula>
    </tableColumn>
    <tableColumn id="12" name="HT" totalsRowFunction="custom" dataDxfId="990" totalsRowDxfId="989">
      <calculatedColumnFormula>M29+N29-K29</calculatedColumnFormula>
      <totalsRowFormula>SUM(L29:L56)</totalsRowFormula>
    </tableColumn>
    <tableColumn id="13" name="Alexis" totalsRowFunction="custom" dataDxfId="988" totalsRowDxfId="987">
      <totalsRowFormula>SUM(M29:M56)</totalsRowFormula>
    </tableColumn>
    <tableColumn id="14" name="Emeline" totalsRowFunction="custom" dataDxfId="986" totalsRowDxfId="985">
      <totalsRowFormula>SUM(N29:N56)</totalsRowFormula>
    </tableColumn>
    <tableColumn id="15" name="A Partager" totalsRowFunction="custom" dataDxfId="984" totalsRowDxfId="983">
      <calculatedColumnFormula>$J29-($P29+$Q29)</calculatedColumnFormula>
      <totalsRowFormula>SUM(O29:O56)</totalsRowFormula>
    </tableColumn>
    <tableColumn id="16" name="Pour Alexis" totalsRowFunction="custom" dataDxfId="982" totalsRowDxfId="981">
      <totalsRowFormula>SUM(P29:P56)</totalsRowFormula>
    </tableColumn>
    <tableColumn id="17" name="Pour Emeline" totalsRowFunction="custom" dataDxfId="980" totalsRowDxfId="979">
      <totalsRowFormula>SUM(Q29:Q56)</totalsRowFormula>
    </tableColumn>
    <tableColumn id="18" name="DP Alexis" totalsRowFunction="custom" dataDxfId="978" totalsRowDxfId="977">
      <calculatedColumnFormula>IF(($M29+$P29)&gt;=$N29+$Q29,"",($O29/2)+$P29-$M29)</calculatedColumnFormula>
      <totalsRowFormula>SUM(R29:R56)</totalsRowFormula>
    </tableColumn>
    <tableColumn id="19" name="DP Emeline" totalsRowFunction="custom" dataDxfId="976" totalsRowDxfId="975">
      <calculatedColumnFormula>IF(($M29+$P29)&gt;=$N29+$Q29,($O29/2)+$Q29-$N29,"")</calculatedColumnFormula>
      <totalsRowFormula>SUM(S29:S56)</totalsRowFormula>
    </tableColumn>
  </tableColumns>
  <tableStyleInfo name="TableStyleMedium9 2" showFirstColumn="0" showLastColumn="0" showRowStripes="1" showColumnStripes="0"/>
</table>
</file>

<file path=xl/tables/table2.xml><?xml version="1.0" encoding="utf-8"?>
<table xmlns="http://schemas.openxmlformats.org/spreadsheetml/2006/main" id="2" name="Tableau15" displayName="Tableau15" ref="A62:S73" totalsRowCount="1" headerRowDxfId="974" dataDxfId="973">
  <autoFilter ref="A62:S72"/>
  <tableColumns count="19">
    <tableColumn id="1" name="Date" dataDxfId="81" totalsRowDxfId="80"/>
    <tableColumn id="2" name="Fournisseur" totalsRowFunction="custom" dataDxfId="82">
      <totalsRowFormula>SUMPRODUCT((B63:B72&lt;&gt;"")/COUNTIF(B63:B72,B63:B72&amp;""))</totalsRowFormula>
    </tableColumn>
    <tableColumn id="3" name="Logement" totalsRowFunction="custom" dataDxfId="972">
      <totalsRowFormula>COUNTA(Tableau15[Logement])</totalsRowFormula>
    </tableColumn>
    <tableColumn id="4" name="Nature des Dépenses" totalsRowFunction="custom" dataDxfId="971">
      <totalsRowFormula>COUNTA(Tableau15[Nature des Dépenses])</totalsRowFormula>
    </tableColumn>
    <tableColumn id="5" name="Mode de Paiment" dataDxfId="970"/>
    <tableColumn id="6" name="Total Du Poste" totalsRowFunction="custom" dataDxfId="969" totalsRowDxfId="968">
      <calculatedColumnFormula>$J63/J$73</calculatedColumnFormula>
      <totalsRowFormula>SUM(F63:F72)</totalsRowFormula>
    </tableColumn>
    <tableColumn id="7" name="Total Global" totalsRowFunction="custom" dataDxfId="967" totalsRowDxfId="966">
      <calculatedColumnFormula>$J63/J$57</calculatedColumnFormula>
      <totalsRowFormula>SUM(G63:G72)</totalsRowFormula>
    </tableColumn>
    <tableColumn id="8" name="Différence" totalsRowFunction="custom" dataDxfId="965" totalsRowDxfId="964">
      <calculatedColumnFormula>$J63-$I63</calculatedColumnFormula>
      <totalsRowFormula>SUM(H63:H72)</totalsRowFormula>
    </tableColumn>
    <tableColumn id="9" name="Coût prévu" totalsRowFunction="custom" dataDxfId="963" totalsRowDxfId="962">
      <calculatedColumnFormula>$M63+$N63</calculatedColumnFormula>
      <totalsRowFormula>SUM(I63:I72)</totalsRowFormula>
    </tableColumn>
    <tableColumn id="10" name="Coût réel" totalsRowFunction="custom" dataDxfId="961" totalsRowDxfId="960">
      <calculatedColumnFormula>$M63+$N63</calculatedColumnFormula>
      <totalsRowFormula>SUM(J63:J72)</totalsRowFormula>
    </tableColumn>
    <tableColumn id="11" name="TVA" totalsRowFunction="custom" dataDxfId="959" totalsRowDxfId="958">
      <calculatedColumnFormula>IF(($K63)&gt;=$N63+$M63,"",($L63-$M63-$N63))</calculatedColumnFormula>
      <totalsRowFormula>SUM(K63:K72)</totalsRowFormula>
    </tableColumn>
    <tableColumn id="12" name="HT" totalsRowFunction="custom" dataDxfId="957" totalsRowDxfId="956">
      <calculatedColumnFormula>M63+N63-K63</calculatedColumnFormula>
      <totalsRowFormula>SUM(L63:L72)</totalsRowFormula>
    </tableColumn>
    <tableColumn id="13" name="Alexis" totalsRowFunction="custom" dataDxfId="955" totalsRowDxfId="954">
      <totalsRowFormula>SUM(M63:M72)</totalsRowFormula>
    </tableColumn>
    <tableColumn id="14" name="Emeline" totalsRowFunction="custom" dataDxfId="953" totalsRowDxfId="952">
      <totalsRowFormula>SUM(N63:N72)</totalsRowFormula>
    </tableColumn>
    <tableColumn id="15" name="A Partager" totalsRowFunction="custom" dataDxfId="951" totalsRowDxfId="950">
      <calculatedColumnFormula>$J63-($P63+$Q63)</calculatedColumnFormula>
      <totalsRowFormula>SUM(O63:O72)</totalsRowFormula>
    </tableColumn>
    <tableColumn id="16" name="Pour Alexis" totalsRowFunction="custom" dataDxfId="949" totalsRowDxfId="948">
      <totalsRowFormula>SUM(P63:P72)</totalsRowFormula>
    </tableColumn>
    <tableColumn id="17" name="Pour Emeline" totalsRowFunction="custom" dataDxfId="947" totalsRowDxfId="946">
      <totalsRowFormula>SUM(Q63:Q72)</totalsRowFormula>
    </tableColumn>
    <tableColumn id="18" name="DP Alexis" totalsRowFunction="custom" dataDxfId="945" totalsRowDxfId="944">
      <calculatedColumnFormula>IF(($M63+$P63)&gt;=$N63+$Q63,"",($O63/2)+$P63-$M63)</calculatedColumnFormula>
      <totalsRowFormula>SUM(R63:R72)</totalsRowFormula>
    </tableColumn>
    <tableColumn id="19" name="DP Emeline" totalsRowFunction="custom" dataDxfId="943" totalsRowDxfId="942">
      <calculatedColumnFormula>IF(($M63+$P63)&gt;=$N63+$Q63,($O63/2)+$Q63-$N63,"")</calculatedColumnFormula>
      <totalsRowFormula>SUM(S63:S72)</totalsRowFormula>
    </tableColumn>
  </tableColumns>
  <tableStyleInfo name="TableStyleMedium9 2" showFirstColumn="0" showLastColumn="0" showRowStripes="1" showColumnStripes="0"/>
</table>
</file>

<file path=xl/tables/table3.xml><?xml version="1.0" encoding="utf-8"?>
<table xmlns="http://schemas.openxmlformats.org/spreadsheetml/2006/main" id="3" name="Tableau157" displayName="Tableau157" ref="A12:S23" totalsRowCount="1" headerRowDxfId="941" dataDxfId="940">
  <autoFilter ref="A12:S22"/>
  <tableColumns count="19">
    <tableColumn id="1" name="Date" dataDxfId="78" totalsRowDxfId="77"/>
    <tableColumn id="2" name="Fournisseur" dataDxfId="79"/>
    <tableColumn id="3" name="Balance Alexis/Emline" totalsRowFunction="custom" dataDxfId="939">
      <totalsRowFormula>COUNTA(Tableau157[Balance Alexis/Emline])</totalsRowFormula>
    </tableColumn>
    <tableColumn id="4" name="Nature des Dépenses" totalsRowFunction="custom" dataDxfId="938">
      <totalsRowFormula>COUNTA(Tableau157[Nature des Dépenses])</totalsRowFormula>
    </tableColumn>
    <tableColumn id="5" name="Mode de Paiment" dataDxfId="937"/>
    <tableColumn id="6" name="Total Du Poste" dataDxfId="936" totalsRowDxfId="935">
      <calculatedColumnFormula>$J13/J$73</calculatedColumnFormula>
    </tableColumn>
    <tableColumn id="7" name="Total Global" dataDxfId="934" totalsRowDxfId="933">
      <calculatedColumnFormula>$J13/J$57</calculatedColumnFormula>
    </tableColumn>
    <tableColumn id="8" name="Différence" dataDxfId="932" totalsRowDxfId="931">
      <calculatedColumnFormula>$J13-$I13</calculatedColumnFormula>
    </tableColumn>
    <tableColumn id="9" name="Coût prévu" dataDxfId="930" totalsRowDxfId="929">
      <calculatedColumnFormula>$M13+$N13</calculatedColumnFormula>
    </tableColumn>
    <tableColumn id="10" name="Coût réel" dataDxfId="928" totalsRowDxfId="927">
      <calculatedColumnFormula>$M13+$N13</calculatedColumnFormula>
    </tableColumn>
    <tableColumn id="11" name="TVA" dataDxfId="926" totalsRowDxfId="925">
      <calculatedColumnFormula>IF(($K13)&gt;=$N13+$M13,"",($L13-$M13-$N13))</calculatedColumnFormula>
    </tableColumn>
    <tableColumn id="12" name="HT" dataDxfId="924" totalsRowDxfId="923">
      <calculatedColumnFormula>M13+N13-K13</calculatedColumnFormula>
    </tableColumn>
    <tableColumn id="13" name="Alexis" dataDxfId="922" totalsRowDxfId="921"/>
    <tableColumn id="14" name="Emeline" dataDxfId="920" totalsRowDxfId="919"/>
    <tableColumn id="15" name="A Partager" dataDxfId="918" totalsRowDxfId="917">
      <calculatedColumnFormula>$J13-($P13+$Q13)</calculatedColumnFormula>
    </tableColumn>
    <tableColumn id="16" name="Pour Alexis" dataDxfId="916" totalsRowDxfId="915"/>
    <tableColumn id="17" name="Pour Emeline" dataDxfId="914" totalsRowDxfId="913"/>
    <tableColumn id="18" name="DP Alexis" dataDxfId="912" totalsRowDxfId="911">
      <calculatedColumnFormula>IF(($M13+$P13)&gt;=$N13+$Q13,"",($O13/2)+$P13-$M13)</calculatedColumnFormula>
    </tableColumn>
    <tableColumn id="19" name="DP Emeline" dataDxfId="910" totalsRowDxfId="909">
      <calculatedColumnFormula>IF(($M13+$P13)&gt;=$N13+$Q13,($O13/2)+$Q13-$N13,"")</calculatedColumnFormula>
    </tableColumn>
  </tableColumns>
  <tableStyleInfo name="TableStyleMedium9 2" showFirstColumn="0" showLastColumn="0" showRowStripes="1" showColumnStripes="0"/>
</table>
</file>

<file path=xl/tables/table4.xml><?xml version="1.0" encoding="utf-8"?>
<table xmlns="http://schemas.openxmlformats.org/spreadsheetml/2006/main" id="4" name="Tableau159" displayName="Tableau159" ref="A78:S89" totalsRowCount="1" headerRowDxfId="908" dataDxfId="907">
  <autoFilter ref="A78:S88"/>
  <tableColumns count="19">
    <tableColumn id="1" name="Date" dataDxfId="75" totalsRowDxfId="74"/>
    <tableColumn id="2" name="Fournisseur" totalsRowFunction="custom" dataDxfId="76">
      <totalsRowFormula>SUMPRODUCT((B79:B88&lt;&gt;"")/COUNTIF(B79:B88,B79:B88&amp;""))</totalsRowFormula>
    </tableColumn>
    <tableColumn id="3" name="Energies" totalsRowFunction="custom" dataDxfId="906">
      <totalsRowFormula>COUNTA(Tableau159[Energies])</totalsRowFormula>
    </tableColumn>
    <tableColumn id="4" name="Nature des Dépenses" totalsRowFunction="custom" dataDxfId="905">
      <totalsRowFormula>COUNTA(Tableau159[Nature des Dépenses])</totalsRowFormula>
    </tableColumn>
    <tableColumn id="5" name="Mode de Paiment" dataDxfId="904"/>
    <tableColumn id="6" name="Total Du Poste" totalsRowFunction="custom" dataDxfId="903" totalsRowDxfId="902">
      <calculatedColumnFormula>$J79/J$89</calculatedColumnFormula>
      <totalsRowFormula>SUM(F79:F88)</totalsRowFormula>
    </tableColumn>
    <tableColumn id="7" name="Total Global" totalsRowFunction="custom" dataDxfId="901" totalsRowDxfId="900">
      <calculatedColumnFormula>$J79/J$57</calculatedColumnFormula>
      <totalsRowFormula>SUM(G79:G88)</totalsRowFormula>
    </tableColumn>
    <tableColumn id="8" name="Différence" totalsRowFunction="custom" dataDxfId="899" totalsRowDxfId="898">
      <calculatedColumnFormula>$J79-$I79</calculatedColumnFormula>
      <totalsRowFormula>SUM(H79:H88)</totalsRowFormula>
    </tableColumn>
    <tableColumn id="9" name="Coût prévu" totalsRowFunction="custom" dataDxfId="897" totalsRowDxfId="896">
      <calculatedColumnFormula>$M79+$N79</calculatedColumnFormula>
      <totalsRowFormula>SUM(I79:I88)</totalsRowFormula>
    </tableColumn>
    <tableColumn id="10" name="Coût réel" totalsRowFunction="custom" dataDxfId="895" totalsRowDxfId="894">
      <calculatedColumnFormula>$M79+$N79</calculatedColumnFormula>
      <totalsRowFormula>SUM(J79:J88)</totalsRowFormula>
    </tableColumn>
    <tableColumn id="11" name="TVA" totalsRowFunction="custom" dataDxfId="893" totalsRowDxfId="892">
      <calculatedColumnFormula>IF(($K79)&gt;=$N79+$M79,"",($L79-$M79-$N79))</calculatedColumnFormula>
      <totalsRowFormula>SUM(K79:K88)</totalsRowFormula>
    </tableColumn>
    <tableColumn id="12" name="HT" totalsRowFunction="custom" dataDxfId="891" totalsRowDxfId="890">
      <calculatedColumnFormula>M79+N79-K79</calculatedColumnFormula>
      <totalsRowFormula>SUM(L79:L88)</totalsRowFormula>
    </tableColumn>
    <tableColumn id="13" name="Alexis" totalsRowFunction="custom" dataDxfId="889" totalsRowDxfId="888">
      <totalsRowFormula>SUM(M79:M88)</totalsRowFormula>
    </tableColumn>
    <tableColumn id="14" name="Emeline" totalsRowFunction="custom" dataDxfId="887" totalsRowDxfId="886">
      <totalsRowFormula>SUM(N79:N88)</totalsRowFormula>
    </tableColumn>
    <tableColumn id="15" name="A Partager" totalsRowFunction="custom" dataDxfId="885" totalsRowDxfId="884">
      <calculatedColumnFormula>$J79-($P79+$Q79)</calculatedColumnFormula>
      <totalsRowFormula>SUM(O79:O88)</totalsRowFormula>
    </tableColumn>
    <tableColumn id="16" name="Pour Alexis" totalsRowFunction="custom" dataDxfId="883" totalsRowDxfId="882">
      <totalsRowFormula>SUM(P79:P88)</totalsRowFormula>
    </tableColumn>
    <tableColumn id="17" name="Pour Emeline" totalsRowFunction="custom" dataDxfId="881" totalsRowDxfId="880">
      <totalsRowFormula>SUM(Q79:Q88)</totalsRowFormula>
    </tableColumn>
    <tableColumn id="18" name="DP Alexis" totalsRowFunction="custom" dataDxfId="879" totalsRowDxfId="878">
      <calculatedColumnFormula>IF(($M79+$P79)&gt;=$N79+$Q79,"",($O79/2)+$P79-$M79)</calculatedColumnFormula>
      <totalsRowFormula>SUM(R79:R88)</totalsRowFormula>
    </tableColumn>
    <tableColumn id="19" name="DP Emeline" totalsRowFunction="custom" dataDxfId="877" totalsRowDxfId="876">
      <calculatedColumnFormula>IF(($M79+$P79)&gt;=$N79+$Q79,($O79/2)+$Q79-$N79,"")</calculatedColumnFormula>
      <totalsRowFormula>SUM(S79:S88)</totalsRowFormula>
    </tableColumn>
  </tableColumns>
  <tableStyleInfo name="TableStyleMedium9 2" showFirstColumn="0" showLastColumn="0" showRowStripes="1" showColumnStripes="0"/>
</table>
</file>

<file path=xl/tables/table5.xml><?xml version="1.0" encoding="utf-8"?>
<table xmlns="http://schemas.openxmlformats.org/spreadsheetml/2006/main" id="5" name="Tableau1594" displayName="Tableau1594" ref="A94:S105" totalsRowCount="1" headerRowDxfId="875" dataDxfId="874">
  <autoFilter ref="A94:S104"/>
  <tableColumns count="19">
    <tableColumn id="1" name="Date" dataDxfId="72" totalsRowDxfId="71"/>
    <tableColumn id="2" name="Fournisseur" totalsRowFunction="custom" dataDxfId="73">
      <totalsRowFormula>SUMPRODUCT((B95:B104&lt;&gt;"")/COUNTIF(B95:B104,B95:B104&amp;""))</totalsRowFormula>
    </tableColumn>
    <tableColumn id="3" name="Téléphonie/Internet" totalsRowFunction="custom" dataDxfId="873">
      <totalsRowFormula>COUNTA(Tableau1594[Téléphonie/Internet])</totalsRowFormula>
    </tableColumn>
    <tableColumn id="4" name="Nature des Dépenses" totalsRowFunction="custom" dataDxfId="872">
      <totalsRowFormula>COUNTA(Tableau1594[Nature des Dépenses])</totalsRowFormula>
    </tableColumn>
    <tableColumn id="5" name="Mode de Paiment" dataDxfId="871"/>
    <tableColumn id="6" name="Total Du Poste" totalsRowFunction="custom" dataDxfId="870" totalsRowDxfId="869">
      <calculatedColumnFormula>$J95/J$105</calculatedColumnFormula>
      <totalsRowFormula>SUM(F95:F104)</totalsRowFormula>
    </tableColumn>
    <tableColumn id="7" name="Total Global" totalsRowFunction="custom" dataDxfId="868" totalsRowDxfId="867">
      <calculatedColumnFormula>$J95/J$57</calculatedColumnFormula>
      <totalsRowFormula>SUM(G95:G104)</totalsRowFormula>
    </tableColumn>
    <tableColumn id="8" name="Différence" totalsRowFunction="custom" dataDxfId="866" totalsRowDxfId="865">
      <calculatedColumnFormula>$J95-$I95</calculatedColumnFormula>
      <totalsRowFormula>SUM(H95:H104)</totalsRowFormula>
    </tableColumn>
    <tableColumn id="9" name="Coût prévu" totalsRowFunction="custom" dataDxfId="864" totalsRowDxfId="863">
      <calculatedColumnFormula>$M95+$N95</calculatedColumnFormula>
      <totalsRowFormula>SUM(I95:I104)</totalsRowFormula>
    </tableColumn>
    <tableColumn id="10" name="Coût réel" totalsRowFunction="custom" dataDxfId="862" totalsRowDxfId="861">
      <calculatedColumnFormula>$M95+$N95</calculatedColumnFormula>
      <totalsRowFormula>SUM(J95:J104)</totalsRowFormula>
    </tableColumn>
    <tableColumn id="11" name="TVA" totalsRowFunction="custom" dataDxfId="860" totalsRowDxfId="859">
      <calculatedColumnFormula>IF(($K95)&gt;=$N95+$M95,"",($L95-$M95-$N95))</calculatedColumnFormula>
      <totalsRowFormula>SUM(K95:K104)</totalsRowFormula>
    </tableColumn>
    <tableColumn id="12" name="HT" totalsRowFunction="custom" dataDxfId="858" totalsRowDxfId="857">
      <calculatedColumnFormula>M95+N95-K95</calculatedColumnFormula>
      <totalsRowFormula>SUM(L95:L104)</totalsRowFormula>
    </tableColumn>
    <tableColumn id="13" name="Alexis" totalsRowFunction="custom" dataDxfId="856" totalsRowDxfId="855">
      <totalsRowFormula>SUM(M95:M104)</totalsRowFormula>
    </tableColumn>
    <tableColumn id="14" name="Emeline" totalsRowFunction="custom" dataDxfId="854" totalsRowDxfId="853">
      <totalsRowFormula>SUM(N95:N104)</totalsRowFormula>
    </tableColumn>
    <tableColumn id="15" name="A Partager" totalsRowFunction="custom" dataDxfId="852" totalsRowDxfId="851">
      <calculatedColumnFormula>$J95-($P95+$Q95)</calculatedColumnFormula>
      <totalsRowFormula>SUM(O95:O104)</totalsRowFormula>
    </tableColumn>
    <tableColumn id="16" name="Pour Alexis" totalsRowFunction="custom" dataDxfId="850" totalsRowDxfId="849">
      <totalsRowFormula>SUM(P95:P104)</totalsRowFormula>
    </tableColumn>
    <tableColumn id="17" name="Pour Emeline" totalsRowFunction="custom" dataDxfId="848" totalsRowDxfId="847">
      <totalsRowFormula>SUM(Q95:Q104)</totalsRowFormula>
    </tableColumn>
    <tableColumn id="18" name="DP Alexis" totalsRowFunction="custom" dataDxfId="846" totalsRowDxfId="845">
      <calculatedColumnFormula>IF(($M95+$P95)&gt;=$N95+$Q95,"",($O95/2)+$P95-$M95)</calculatedColumnFormula>
      <totalsRowFormula>SUM(R95:R104)</totalsRowFormula>
    </tableColumn>
    <tableColumn id="19" name="DP Emeline" totalsRowFunction="custom" dataDxfId="844" totalsRowDxfId="843">
      <calculatedColumnFormula>IF(($M95+$P95)&gt;=$N95+$Q95,($O95/2)+$Q95-$N95,"")</calculatedColumnFormula>
      <totalsRowFormula>SUM(S95:S104)</totalsRowFormula>
    </tableColumn>
  </tableColumns>
  <tableStyleInfo name="TableStyleMedium9 2" showFirstColumn="0" showLastColumn="0" showRowStripes="1" showColumnStripes="0"/>
</table>
</file>

<file path=xl/tables/table6.xml><?xml version="1.0" encoding="utf-8"?>
<table xmlns="http://schemas.openxmlformats.org/spreadsheetml/2006/main" id="6" name="Tableau1598" displayName="Tableau1598" ref="A110:S121" totalsRowCount="1" headerRowDxfId="842" dataDxfId="841">
  <autoFilter ref="A110:S120"/>
  <tableColumns count="19">
    <tableColumn id="1" name="Date" dataDxfId="69" totalsRowDxfId="68"/>
    <tableColumn id="2" name="Fournisseur" totalsRowFunction="custom" dataDxfId="70">
      <totalsRowFormula>SUMPRODUCT((B111:B120&lt;&gt;"")/COUNTIF(B111:B120,B111:B120&amp;""))</totalsRowFormula>
    </tableColumn>
    <tableColumn id="3" name="Assurance" totalsRowFunction="custom" dataDxfId="840">
      <totalsRowFormula>COUNTA(Tableau1598[Assurance])</totalsRowFormula>
    </tableColumn>
    <tableColumn id="4" name="Nature des Dépenses" totalsRowFunction="custom" dataDxfId="839">
      <totalsRowFormula>COUNTA(Tableau1598[Nature des Dépenses])</totalsRowFormula>
    </tableColumn>
    <tableColumn id="5" name="Mode de Paiment" dataDxfId="838"/>
    <tableColumn id="6" name="Total Du Poste" totalsRowFunction="custom" dataDxfId="837" totalsRowDxfId="836">
      <calculatedColumnFormula>$J111/J$121</calculatedColumnFormula>
      <totalsRowFormula>SUM(F111:F120)</totalsRowFormula>
    </tableColumn>
    <tableColumn id="7" name="Total Global" totalsRowFunction="custom" dataDxfId="835" totalsRowDxfId="834">
      <calculatedColumnFormula>$J111/J$57</calculatedColumnFormula>
      <totalsRowFormula>SUM(G111:G120)</totalsRowFormula>
    </tableColumn>
    <tableColumn id="8" name="Différence" totalsRowFunction="custom" dataDxfId="833" totalsRowDxfId="832">
      <calculatedColumnFormula>$J111-$I111</calculatedColumnFormula>
      <totalsRowFormula>SUM(H111:H120)</totalsRowFormula>
    </tableColumn>
    <tableColumn id="9" name="Coût prévu" totalsRowFunction="custom" dataDxfId="831" totalsRowDxfId="830">
      <calculatedColumnFormula>$M111+$N111</calculatedColumnFormula>
      <totalsRowFormula>SUM(I111:I120)</totalsRowFormula>
    </tableColumn>
    <tableColumn id="10" name="Coût réel" totalsRowFunction="custom" dataDxfId="829" totalsRowDxfId="828">
      <calculatedColumnFormula>$M111+$N111</calculatedColumnFormula>
      <totalsRowFormula>SUM(J111:J120)</totalsRowFormula>
    </tableColumn>
    <tableColumn id="11" name="TVA" totalsRowFunction="custom" dataDxfId="827" totalsRowDxfId="826">
      <calculatedColumnFormula>IF(($K111)&gt;=$N111+$M111,"",($L111-$M111-$N111))</calculatedColumnFormula>
      <totalsRowFormula>SUM(K111:K120)</totalsRowFormula>
    </tableColumn>
    <tableColumn id="12" name="HT" totalsRowFunction="custom" dataDxfId="825" totalsRowDxfId="824">
      <calculatedColumnFormula>M111+N111-K111</calculatedColumnFormula>
      <totalsRowFormula>SUM(L111:L120)</totalsRowFormula>
    </tableColumn>
    <tableColumn id="13" name="Alexis" totalsRowFunction="custom" dataDxfId="823" totalsRowDxfId="822">
      <totalsRowFormula>SUM(M111:M120)</totalsRowFormula>
    </tableColumn>
    <tableColumn id="14" name="Emeline" totalsRowFunction="custom" dataDxfId="821" totalsRowDxfId="820">
      <totalsRowFormula>SUM(N111:N120)</totalsRowFormula>
    </tableColumn>
    <tableColumn id="15" name="A Partager" totalsRowFunction="custom" dataDxfId="819" totalsRowDxfId="818">
      <calculatedColumnFormula>$J111-($P111+$Q111)</calculatedColumnFormula>
      <totalsRowFormula>SUM(O111:O120)</totalsRowFormula>
    </tableColumn>
    <tableColumn id="16" name="Pour Alexis" totalsRowFunction="custom" dataDxfId="817" totalsRowDxfId="816">
      <totalsRowFormula>SUM(P111:P120)</totalsRowFormula>
    </tableColumn>
    <tableColumn id="17" name="Pour Emeline" totalsRowFunction="custom" dataDxfId="815" totalsRowDxfId="814">
      <totalsRowFormula>SUM(Q111:Q120)</totalsRowFormula>
    </tableColumn>
    <tableColumn id="18" name="DP Alexis" totalsRowFunction="custom" dataDxfId="813" totalsRowDxfId="812">
      <calculatedColumnFormula>IF(($M111+$P111)&gt;=$N111+$Q111,"",($O111/2)+$P111-$M111)</calculatedColumnFormula>
      <totalsRowFormula>SUM(R111:R120)</totalsRowFormula>
    </tableColumn>
    <tableColumn id="19" name="DP Emeline" totalsRowFunction="custom" dataDxfId="811" totalsRowDxfId="810">
      <calculatedColumnFormula>IF(($M111+$P111)&gt;=$N111+$Q111,($O111/2)+$Q111-$N111,"")</calculatedColumnFormula>
      <totalsRowFormula>SUM(S111:S120)</totalsRowFormula>
    </tableColumn>
  </tableColumns>
  <tableStyleInfo name="TableStyleMedium9 2" showFirstColumn="0" showLastColumn="0" showRowStripes="1" showColumnStripes="0"/>
</table>
</file>

<file path=xl/tables/table7.xml><?xml version="1.0" encoding="utf-8"?>
<table xmlns="http://schemas.openxmlformats.org/spreadsheetml/2006/main" id="7" name="Tableau15911" displayName="Tableau15911" ref="A126:S137" totalsRowCount="1" headerRowDxfId="809" dataDxfId="808">
  <autoFilter ref="A126:S136"/>
  <tableColumns count="19">
    <tableColumn id="1" name="Date" dataDxfId="66" totalsRowDxfId="65"/>
    <tableColumn id="2" name="Fournisseur" totalsRowFunction="custom" dataDxfId="67">
      <totalsRowFormula>SUMPRODUCT((B127:B136&lt;&gt;"")/COUNTIF(B127:B136,B127:B136&amp;""))</totalsRowFormula>
    </tableColumn>
    <tableColumn id="3" name="Banques" totalsRowFunction="custom" dataDxfId="807">
      <totalsRowFormula>COUNTA(Tableau15911[Banques])</totalsRowFormula>
    </tableColumn>
    <tableColumn id="4" name="Nature des Dépenses" totalsRowFunction="custom" dataDxfId="806">
      <totalsRowFormula>COUNTA(Tableau15911[Nature des Dépenses])</totalsRowFormula>
    </tableColumn>
    <tableColumn id="5" name="Mode de Paiment" dataDxfId="805"/>
    <tableColumn id="6" name="Total Du Poste" totalsRowFunction="custom" dataDxfId="804" totalsRowDxfId="803">
      <calculatedColumnFormula>$J127/J$137</calculatedColumnFormula>
      <totalsRowFormula>SUM(F127:F136)</totalsRowFormula>
    </tableColumn>
    <tableColumn id="7" name="Total Global" totalsRowFunction="custom" dataDxfId="802" totalsRowDxfId="801">
      <calculatedColumnFormula>$J127/J$57</calculatedColumnFormula>
      <totalsRowFormula>SUM(G127:G136)</totalsRowFormula>
    </tableColumn>
    <tableColumn id="8" name="Différence" totalsRowFunction="custom" dataDxfId="800" totalsRowDxfId="799">
      <calculatedColumnFormula>$J127-$I127</calculatedColumnFormula>
      <totalsRowFormula>SUM(H127:H136)</totalsRowFormula>
    </tableColumn>
    <tableColumn id="9" name="Coût prévu" totalsRowFunction="custom" dataDxfId="798" totalsRowDxfId="797">
      <calculatedColumnFormula>$M127+$N127</calculatedColumnFormula>
      <totalsRowFormula>SUM(I127:I136)</totalsRowFormula>
    </tableColumn>
    <tableColumn id="10" name="Coût réel" totalsRowFunction="custom" dataDxfId="796" totalsRowDxfId="795">
      <calculatedColumnFormula>$M127+$N127</calculatedColumnFormula>
      <totalsRowFormula>SUM(J127:J136)</totalsRowFormula>
    </tableColumn>
    <tableColumn id="11" name="TVA" totalsRowFunction="custom" dataDxfId="794" totalsRowDxfId="793">
      <calculatedColumnFormula>IF(($K127)&gt;=$N127+$M127,"",($L127-$M127-$N127))</calculatedColumnFormula>
      <totalsRowFormula>SUM(K127:K136)</totalsRowFormula>
    </tableColumn>
    <tableColumn id="12" name="HT" totalsRowFunction="custom" dataDxfId="792" totalsRowDxfId="791">
      <calculatedColumnFormula>M127+N127-K127</calculatedColumnFormula>
      <totalsRowFormula>SUM(L127:L136)</totalsRowFormula>
    </tableColumn>
    <tableColumn id="13" name="Alexis" totalsRowFunction="custom" dataDxfId="790" totalsRowDxfId="789">
      <totalsRowFormula>SUM(M127:M136)</totalsRowFormula>
    </tableColumn>
    <tableColumn id="14" name="Emeline" totalsRowFunction="custom" dataDxfId="788" totalsRowDxfId="787">
      <totalsRowFormula>SUM(N127:N136)</totalsRowFormula>
    </tableColumn>
    <tableColumn id="15" name="A Partager" totalsRowFunction="custom" dataDxfId="786" totalsRowDxfId="785">
      <calculatedColumnFormula>$J127-($P127+$Q127)</calculatedColumnFormula>
      <totalsRowFormula>SUM(O127:O136)</totalsRowFormula>
    </tableColumn>
    <tableColumn id="16" name="Pour Alexis" totalsRowFunction="custom" dataDxfId="784" totalsRowDxfId="783">
      <totalsRowFormula>SUM(P127:P136)</totalsRowFormula>
    </tableColumn>
    <tableColumn id="17" name="Pour Emeline" totalsRowFunction="custom" dataDxfId="782" totalsRowDxfId="781">
      <totalsRowFormula>SUM(Q127:Q136)</totalsRowFormula>
    </tableColumn>
    <tableColumn id="18" name="DP Alexis" totalsRowFunction="custom" dataDxfId="780" totalsRowDxfId="779">
      <calculatedColumnFormula>IF(($M127+$P127)&gt;=$N127+$Q127,"",($O127/2)+$P127-$M127)</calculatedColumnFormula>
      <totalsRowFormula>SUM(R127:R136)</totalsRowFormula>
    </tableColumn>
    <tableColumn id="19" name="DP Emeline" totalsRowFunction="custom" dataDxfId="778" totalsRowDxfId="777">
      <calculatedColumnFormula>IF(($M127+$P127)&gt;=$N127+$Q127,($O127/2)+$Q127-$N127,"")</calculatedColumnFormula>
      <totalsRowFormula>SUM(S127:S136)</totalsRowFormula>
    </tableColumn>
  </tableColumns>
  <tableStyleInfo name="TableStyleMedium9 2" showFirstColumn="0" showLastColumn="0" showRowStripes="1" showColumnStripes="0"/>
</table>
</file>

<file path=xl/tables/table8.xml><?xml version="1.0" encoding="utf-8"?>
<table xmlns="http://schemas.openxmlformats.org/spreadsheetml/2006/main" id="8" name="Tableau15913" displayName="Tableau15913" ref="A142:S153" totalsRowCount="1" headerRowDxfId="776" dataDxfId="775">
  <autoFilter ref="A142:S152"/>
  <tableColumns count="19">
    <tableColumn id="1" name="Date" dataDxfId="63" totalsRowDxfId="62"/>
    <tableColumn id="2" name="Fournisseur" totalsRowFunction="custom" dataDxfId="64">
      <totalsRowFormula>SUMPRODUCT((B143:B152&lt;&gt;"")/COUNTIF(B143:B152,B143:B152&amp;""))</totalsRowFormula>
    </tableColumn>
    <tableColumn id="3" name="Impôts" totalsRowFunction="custom" dataDxfId="774">
      <totalsRowFormula>COUNTA(Tableau15913[Impôts])</totalsRowFormula>
    </tableColumn>
    <tableColumn id="4" name="Nature des Dépenses" totalsRowFunction="custom" dataDxfId="773">
      <totalsRowFormula>COUNTA(Tableau15913[Nature des Dépenses])</totalsRowFormula>
    </tableColumn>
    <tableColumn id="5" name="Mode de Paiment" dataDxfId="772"/>
    <tableColumn id="6" name="Total Du Poste" totalsRowFunction="custom" dataDxfId="771" totalsRowDxfId="770">
      <calculatedColumnFormula>$J143/J$153</calculatedColumnFormula>
      <totalsRowFormula>SUM(F143:F152)</totalsRowFormula>
    </tableColumn>
    <tableColumn id="7" name="Total Global" totalsRowFunction="custom" dataDxfId="769" totalsRowDxfId="768">
      <calculatedColumnFormula>$J143/J$57</calculatedColumnFormula>
      <totalsRowFormula>SUM(G143:G152)</totalsRowFormula>
    </tableColumn>
    <tableColumn id="8" name="Différence" totalsRowFunction="custom" dataDxfId="767" totalsRowDxfId="766">
      <calculatedColumnFormula>$J143-$I143</calculatedColumnFormula>
      <totalsRowFormula>SUM(H143:H152)</totalsRowFormula>
    </tableColumn>
    <tableColumn id="9" name="Coût prévu" totalsRowFunction="custom" dataDxfId="765" totalsRowDxfId="764">
      <calculatedColumnFormula>$M143+$N143</calculatedColumnFormula>
      <totalsRowFormula>SUM(I143:I152)</totalsRowFormula>
    </tableColumn>
    <tableColumn id="10" name="Coût réel" totalsRowFunction="custom" dataDxfId="763" totalsRowDxfId="762">
      <calculatedColumnFormula>$M143+$N143</calculatedColumnFormula>
      <totalsRowFormula>SUM(J143:J152)</totalsRowFormula>
    </tableColumn>
    <tableColumn id="11" name="TVA" totalsRowFunction="custom" dataDxfId="761" totalsRowDxfId="760">
      <calculatedColumnFormula>IF(($K143)&gt;=$N143+$M143,"",($L143-$M143-$N143))</calculatedColumnFormula>
      <totalsRowFormula>SUM(K143:K152)</totalsRowFormula>
    </tableColumn>
    <tableColumn id="12" name="HT" totalsRowFunction="custom" dataDxfId="759" totalsRowDxfId="758">
      <calculatedColumnFormula>M143+N143-K143</calculatedColumnFormula>
      <totalsRowFormula>SUM(L143:L152)</totalsRowFormula>
    </tableColumn>
    <tableColumn id="13" name="Alexis" totalsRowFunction="custom" dataDxfId="757" totalsRowDxfId="756">
      <totalsRowFormula>SUM(M143:M152)</totalsRowFormula>
    </tableColumn>
    <tableColumn id="14" name="Emeline" totalsRowFunction="custom" dataDxfId="755" totalsRowDxfId="754">
      <totalsRowFormula>SUM(N143:N152)</totalsRowFormula>
    </tableColumn>
    <tableColumn id="15" name="A Partager" totalsRowFunction="custom" dataDxfId="753" totalsRowDxfId="752">
      <calculatedColumnFormula>$J143-($P143+$Q143)</calculatedColumnFormula>
      <totalsRowFormula>SUM(O143:O152)</totalsRowFormula>
    </tableColumn>
    <tableColumn id="16" name="Pour Alexis" totalsRowFunction="custom" dataDxfId="751" totalsRowDxfId="750">
      <totalsRowFormula>SUM(P143:P152)</totalsRowFormula>
    </tableColumn>
    <tableColumn id="17" name="Pour Emeline" totalsRowFunction="custom" dataDxfId="749" totalsRowDxfId="748">
      <totalsRowFormula>SUM(Q143:Q152)</totalsRowFormula>
    </tableColumn>
    <tableColumn id="18" name="DP Alexis" totalsRowFunction="custom" dataDxfId="747" totalsRowDxfId="746">
      <calculatedColumnFormula>IF(($M143+$P143)&gt;=$N143+$Q143,"",($O143/2)+$P143-$M143)</calculatedColumnFormula>
      <totalsRowFormula>SUM(R143:R152)</totalsRowFormula>
    </tableColumn>
    <tableColumn id="19" name="DP Emeline" totalsRowFunction="custom" dataDxfId="745" totalsRowDxfId="744">
      <calculatedColumnFormula>IF(($M143+$P143)&gt;=$N143+$Q143,($O143/2)+$Q143-$N143,"")</calculatedColumnFormula>
      <totalsRowFormula>SUM(S143:S152)</totalsRowFormula>
    </tableColumn>
  </tableColumns>
  <tableStyleInfo name="TableStyleMedium9 2" showFirstColumn="0" showLastColumn="0" showRowStripes="1" showColumnStripes="0"/>
</table>
</file>

<file path=xl/tables/table9.xml><?xml version="1.0" encoding="utf-8"?>
<table xmlns="http://schemas.openxmlformats.org/spreadsheetml/2006/main" id="9" name="Tableau15915" displayName="Tableau15915" ref="A158:S169" totalsRowCount="1" headerRowDxfId="743" dataDxfId="742">
  <autoFilter ref="A158:S168"/>
  <tableColumns count="19">
    <tableColumn id="1" name="Date" dataDxfId="60" totalsRowDxfId="59"/>
    <tableColumn id="2" name="Fournisseur" totalsRowFunction="custom" dataDxfId="61">
      <totalsRowFormula>SUMPRODUCT((B159:B168&lt;&gt;"")/COUNTIF(B159:B168,B159:B168&amp;""))</totalsRowFormula>
    </tableColumn>
    <tableColumn id="3" name="Transport" totalsRowFunction="custom" dataDxfId="741">
      <totalsRowFormula>COUNTA(Tableau15915[Transport])</totalsRowFormula>
    </tableColumn>
    <tableColumn id="4" name="Nature des Dépenses" totalsRowFunction="custom" dataDxfId="740">
      <totalsRowFormula>COUNTA(Tableau15915[Nature des Dépenses])</totalsRowFormula>
    </tableColumn>
    <tableColumn id="5" name="Mode de Paiment" dataDxfId="739"/>
    <tableColumn id="6" name="Total Du Poste" totalsRowFunction="custom" dataDxfId="738" totalsRowDxfId="737">
      <calculatedColumnFormula>$J159/J$169</calculatedColumnFormula>
      <totalsRowFormula>SUM(F159:F168)</totalsRowFormula>
    </tableColumn>
    <tableColumn id="7" name="Total Global" totalsRowFunction="custom" dataDxfId="736" totalsRowDxfId="735">
      <calculatedColumnFormula>$J159/J$57</calculatedColumnFormula>
      <totalsRowFormula>SUM(G159:G168)</totalsRowFormula>
    </tableColumn>
    <tableColumn id="8" name="Différence" totalsRowFunction="custom" dataDxfId="734" totalsRowDxfId="733">
      <calculatedColumnFormula>$J159-$I159</calculatedColumnFormula>
      <totalsRowFormula>SUM(H159:H168)</totalsRowFormula>
    </tableColumn>
    <tableColumn id="9" name="Coût prévu" totalsRowFunction="custom" dataDxfId="732" totalsRowDxfId="731">
      <calculatedColumnFormula>$M159+$N159</calculatedColumnFormula>
      <totalsRowFormula>SUM(I159:I168)</totalsRowFormula>
    </tableColumn>
    <tableColumn id="10" name="Coût réel" totalsRowFunction="custom" dataDxfId="730" totalsRowDxfId="729">
      <calculatedColumnFormula>$M159+$N159</calculatedColumnFormula>
      <totalsRowFormula>SUM(J159:J168)</totalsRowFormula>
    </tableColumn>
    <tableColumn id="11" name="TVA" totalsRowFunction="custom" dataDxfId="728" totalsRowDxfId="727">
      <calculatedColumnFormula>IF(($K159)&gt;=$N159+$M159,"",($L159-$M159-$N159))</calculatedColumnFormula>
      <totalsRowFormula>SUM(K159:K168)</totalsRowFormula>
    </tableColumn>
    <tableColumn id="12" name="HT" totalsRowFunction="custom" dataDxfId="726" totalsRowDxfId="725">
      <calculatedColumnFormula>M159+N159-K159</calculatedColumnFormula>
      <totalsRowFormula>SUM(L159:L168)</totalsRowFormula>
    </tableColumn>
    <tableColumn id="13" name="Alexis" totalsRowFunction="custom" dataDxfId="724" totalsRowDxfId="723">
      <totalsRowFormula>SUM(M159:M168)</totalsRowFormula>
    </tableColumn>
    <tableColumn id="14" name="Emeline" totalsRowFunction="custom" dataDxfId="722" totalsRowDxfId="721">
      <totalsRowFormula>SUM(N159:N168)</totalsRowFormula>
    </tableColumn>
    <tableColumn id="15" name="A Partager" totalsRowFunction="custom" dataDxfId="720" totalsRowDxfId="719">
      <calculatedColumnFormula>$J159-($P159+$Q159)</calculatedColumnFormula>
      <totalsRowFormula>SUM(O159:O168)</totalsRowFormula>
    </tableColumn>
    <tableColumn id="16" name="Pour Alexis" totalsRowFunction="custom" dataDxfId="718" totalsRowDxfId="717">
      <totalsRowFormula>SUM(P159:P168)</totalsRowFormula>
    </tableColumn>
    <tableColumn id="17" name="Pour Emeline" totalsRowFunction="custom" dataDxfId="716" totalsRowDxfId="715">
      <totalsRowFormula>SUM(Q159:Q168)</totalsRowFormula>
    </tableColumn>
    <tableColumn id="18" name="DP Alexis" totalsRowFunction="custom" dataDxfId="714" totalsRowDxfId="713">
      <calculatedColumnFormula>IF(($M159+$P159)&gt;=$N159+$Q159,"",($O159/2)+$P159-$M159)</calculatedColumnFormula>
      <totalsRowFormula>SUM(R159:R168)</totalsRowFormula>
    </tableColumn>
    <tableColumn id="19" name="DP Emeline" totalsRowFunction="custom" dataDxfId="712" totalsRowDxfId="711">
      <calculatedColumnFormula>IF(($M159+$P159)&gt;=$N159+$Q159,($O159/2)+$Q159-$N159,"")</calculatedColumnFormula>
      <totalsRowFormula>SUM(S159:S168)</totalsRowFormula>
    </tableColumn>
  </tableColumns>
  <tableStyleInfo name="TableStyleMedium9 2" showFirstColumn="0" showLastColumn="0" showRowStripes="1" showColumnStripes="0"/>
</table>
</file>

<file path=xl/tables/table10.xml><?xml version="1.0" encoding="utf-8"?>
<table xmlns="http://schemas.openxmlformats.org/spreadsheetml/2006/main" id="10" name="Tableau15916" displayName="Tableau15916" ref="A174:S185" totalsRowCount="1" headerRowDxfId="710" dataDxfId="709">
  <autoFilter ref="A174:S184"/>
  <tableColumns count="19">
    <tableColumn id="1" name="Date" dataDxfId="57" totalsRowDxfId="56"/>
    <tableColumn id="2" name="Fournisseur" totalsRowFunction="custom" dataDxfId="58">
      <totalsRowFormula>SUMPRODUCT((B175:B184&lt;&gt;"")/COUNTIF(B175:B184,B175:B184&amp;""))</totalsRowFormula>
    </tableColumn>
    <tableColumn id="3" name="Alimentation" totalsRowFunction="custom" dataDxfId="708">
      <totalsRowFormula>COUNTA(Tableau15916[Alimentation])</totalsRowFormula>
    </tableColumn>
    <tableColumn id="4" name="Nature des Dépenses" totalsRowFunction="custom" dataDxfId="707">
      <totalsRowFormula>COUNTA(Tableau15916[Nature des Dépenses])</totalsRowFormula>
    </tableColumn>
    <tableColumn id="5" name="Mode de Paiment" dataDxfId="706"/>
    <tableColumn id="6" name="Total Du Poste" totalsRowFunction="custom" dataDxfId="705" totalsRowDxfId="704">
      <calculatedColumnFormula>$J175/J$185</calculatedColumnFormula>
      <totalsRowFormula>SUM(F175:F184)</totalsRowFormula>
    </tableColumn>
    <tableColumn id="7" name="Total Global" totalsRowFunction="custom" dataDxfId="703" totalsRowDxfId="702">
      <calculatedColumnFormula>$J175/J$57</calculatedColumnFormula>
      <totalsRowFormula>SUM(G175:G184)</totalsRowFormula>
    </tableColumn>
    <tableColumn id="8" name="Différence" totalsRowFunction="custom" dataDxfId="701" totalsRowDxfId="700">
      <calculatedColumnFormula>$J175-$I175</calculatedColumnFormula>
      <totalsRowFormula>SUM(H175:H184)</totalsRowFormula>
    </tableColumn>
    <tableColumn id="9" name="Coût prévu" totalsRowFunction="custom" dataDxfId="699" totalsRowDxfId="698">
      <calculatedColumnFormula>$M175+$N175</calculatedColumnFormula>
      <totalsRowFormula>SUM(I175:I184)</totalsRowFormula>
    </tableColumn>
    <tableColumn id="10" name="Coût réel" totalsRowFunction="custom" dataDxfId="697" totalsRowDxfId="696">
      <calculatedColumnFormula>$M175+$N175</calculatedColumnFormula>
      <totalsRowFormula>SUM(J175:J184)</totalsRowFormula>
    </tableColumn>
    <tableColumn id="11" name="TVA" totalsRowFunction="custom" dataDxfId="695" totalsRowDxfId="694">
      <calculatedColumnFormula>IF(($K175)&gt;=$N175+$M175,"",($L175-$M175-$N175))</calculatedColumnFormula>
      <totalsRowFormula>SUM(K175:K184)</totalsRowFormula>
    </tableColumn>
    <tableColumn id="12" name="HT" totalsRowFunction="custom" dataDxfId="693" totalsRowDxfId="692">
      <calculatedColumnFormula>M175+N175-K175</calculatedColumnFormula>
      <totalsRowFormula>SUM(L175:L184)</totalsRowFormula>
    </tableColumn>
    <tableColumn id="13" name="Alexis" totalsRowFunction="custom" dataDxfId="691" totalsRowDxfId="690">
      <totalsRowFormula>SUM(M175:M184)</totalsRowFormula>
    </tableColumn>
    <tableColumn id="14" name="Emeline" totalsRowFunction="custom" dataDxfId="689" totalsRowDxfId="688">
      <totalsRowFormula>SUM(N175:N184)</totalsRowFormula>
    </tableColumn>
    <tableColumn id="15" name="A Partager" totalsRowFunction="custom" dataDxfId="687" totalsRowDxfId="686">
      <calculatedColumnFormula>$J175-($P175+$Q175)</calculatedColumnFormula>
      <totalsRowFormula>SUM(O175:O184)</totalsRowFormula>
    </tableColumn>
    <tableColumn id="16" name="Pour Alexis" totalsRowFunction="custom" dataDxfId="685" totalsRowDxfId="684">
      <totalsRowFormula>SUM(P175:P184)</totalsRowFormula>
    </tableColumn>
    <tableColumn id="17" name="Pour Emeline" totalsRowFunction="custom" dataDxfId="683" totalsRowDxfId="682">
      <totalsRowFormula>SUM(Q175:Q184)</totalsRowFormula>
    </tableColumn>
    <tableColumn id="18" name="DP Alexis" totalsRowFunction="custom" dataDxfId="681" totalsRowDxfId="680">
      <calculatedColumnFormula>IF(($M175+$P175)&gt;=$N175+$Q175,"",($O175/2)+$P175-$M175)</calculatedColumnFormula>
      <totalsRowFormula>SUM(R175:R184)</totalsRowFormula>
    </tableColumn>
    <tableColumn id="19" name="DP Emeline" totalsRowFunction="custom" dataDxfId="679" totalsRowDxfId="678">
      <calculatedColumnFormula>IF(($M175+$P175)&gt;=$N175+$Q175,($O175/2)+$Q175-$N175,"")</calculatedColumnFormula>
      <totalsRowFormula>SUM(S175:S184)</totalsRowFormula>
    </tableColumn>
  </tableColumns>
  <tableStyleInfo name="TableStyleMedium9 2" showFirstColumn="0" showLastColumn="0" showRowStripes="1" showColumnStripes="0"/>
</table>
</file>

<file path=xl/tables/table11.xml><?xml version="1.0" encoding="utf-8"?>
<table xmlns="http://schemas.openxmlformats.org/spreadsheetml/2006/main" id="11" name="Tableau15918" displayName="Tableau15918" ref="A190:S201" totalsRowCount="1" headerRowDxfId="677" dataDxfId="676">
  <autoFilter ref="A190:S200"/>
  <tableColumns count="19">
    <tableColumn id="1" name="Date" dataDxfId="54" totalsRowDxfId="53"/>
    <tableColumn id="2" name="Fournisseur" totalsRowFunction="custom" dataDxfId="55">
      <totalsRowFormula>SUMPRODUCT((B191:B200&lt;&gt;"")/COUNTIF(B191:B200,B191:B200&amp;""))</totalsRowFormula>
    </tableColumn>
    <tableColumn id="3" name="Restaurants" totalsRowFunction="custom" dataDxfId="675">
      <totalsRowFormula>COUNTA(Tableau15918[Restaurants])</totalsRowFormula>
    </tableColumn>
    <tableColumn id="4" name="Nature des Dépenses" totalsRowFunction="custom" dataDxfId="674">
      <totalsRowFormula>COUNTA(Tableau15918[Nature des Dépenses])</totalsRowFormula>
    </tableColumn>
    <tableColumn id="5" name="Mode de Paiment" dataDxfId="673"/>
    <tableColumn id="6" name="Total Du Poste" totalsRowFunction="custom" dataDxfId="672" totalsRowDxfId="671">
      <calculatedColumnFormula>$J191/J$201</calculatedColumnFormula>
      <totalsRowFormula>SUM(F191:F200)</totalsRowFormula>
    </tableColumn>
    <tableColumn id="7" name="Total Global" totalsRowFunction="custom" dataDxfId="670" totalsRowDxfId="669">
      <calculatedColumnFormula>$J191/J$57</calculatedColumnFormula>
      <totalsRowFormula>SUM(G191:G200)</totalsRowFormula>
    </tableColumn>
    <tableColumn id="8" name="Différence" totalsRowFunction="custom" dataDxfId="668" totalsRowDxfId="667">
      <calculatedColumnFormula>$J191-$I191</calculatedColumnFormula>
      <totalsRowFormula>SUM(H191:H200)</totalsRowFormula>
    </tableColumn>
    <tableColumn id="9" name="Coût prévu" totalsRowFunction="custom" dataDxfId="666" totalsRowDxfId="665">
      <calculatedColumnFormula>$M191+$N191</calculatedColumnFormula>
      <totalsRowFormula>SUM(I191:I200)</totalsRowFormula>
    </tableColumn>
    <tableColumn id="10" name="Coût réel" totalsRowFunction="custom" dataDxfId="664" totalsRowDxfId="663">
      <calculatedColumnFormula>$M191+$N191</calculatedColumnFormula>
      <totalsRowFormula>SUM(J191:J200)</totalsRowFormula>
    </tableColumn>
    <tableColumn id="11" name="TVA" totalsRowFunction="custom" dataDxfId="662" totalsRowDxfId="661">
      <calculatedColumnFormula>IF(($K191)&gt;=$N191+$M191,"",($L191-$M191-$N191))</calculatedColumnFormula>
      <totalsRowFormula>SUM(K191:K200)</totalsRowFormula>
    </tableColumn>
    <tableColumn id="12" name="HT" totalsRowFunction="custom" dataDxfId="660" totalsRowDxfId="659">
      <calculatedColumnFormula>M191+N191-K191</calculatedColumnFormula>
      <totalsRowFormula>SUM(L191:L200)</totalsRowFormula>
    </tableColumn>
    <tableColumn id="13" name="Alexis" totalsRowFunction="custom" dataDxfId="658" totalsRowDxfId="657">
      <totalsRowFormula>SUM(M191:M200)</totalsRowFormula>
    </tableColumn>
    <tableColumn id="14" name="Emeline" totalsRowFunction="custom" dataDxfId="656" totalsRowDxfId="655">
      <totalsRowFormula>SUM(N191:N200)</totalsRowFormula>
    </tableColumn>
    <tableColumn id="15" name="A Partager" totalsRowFunction="custom" dataDxfId="654" totalsRowDxfId="653">
      <calculatedColumnFormula>$J191-($P191+$Q191)</calculatedColumnFormula>
      <totalsRowFormula>SUM(O191:O200)</totalsRowFormula>
    </tableColumn>
    <tableColumn id="16" name="Pour Alexis" totalsRowFunction="custom" dataDxfId="652" totalsRowDxfId="651">
      <totalsRowFormula>SUM(P191:P200)</totalsRowFormula>
    </tableColumn>
    <tableColumn id="17" name="Pour Emeline" totalsRowFunction="custom" dataDxfId="650" totalsRowDxfId="649">
      <totalsRowFormula>SUM(Q191:Q200)</totalsRowFormula>
    </tableColumn>
    <tableColumn id="18" name="DP Alexis" totalsRowFunction="custom" dataDxfId="648" totalsRowDxfId="647">
      <calculatedColumnFormula>IF(($M191+$P191)&gt;=$N191+$Q191,"",($O191/2)+$P191-$M191)</calculatedColumnFormula>
      <totalsRowFormula>SUM(R191:R200)</totalsRowFormula>
    </tableColumn>
    <tableColumn id="19" name="DP Emeline" totalsRowFunction="custom" dataDxfId="646" totalsRowDxfId="645">
      <calculatedColumnFormula>IF(($M191+$P191)&gt;=$N191+$Q191,($O191/2)+$Q191-$N191,"")</calculatedColumnFormula>
      <totalsRowFormula>SUM(S191:S200)</totalsRowFormula>
    </tableColumn>
  </tableColumns>
  <tableStyleInfo name="TableStyleMedium9 2" showFirstColumn="0" showLastColumn="0" showRowStripes="1" showColumnStripes="0"/>
</table>
</file>

<file path=xl/tables/table12.xml><?xml version="1.0" encoding="utf-8"?>
<table xmlns="http://schemas.openxmlformats.org/spreadsheetml/2006/main" id="12" name="Tableau15920" displayName="Tableau15920" ref="A206:S217" totalsRowCount="1" headerRowDxfId="644" dataDxfId="643">
  <autoFilter ref="A206:S216"/>
  <tableColumns count="19">
    <tableColumn id="1" name="Date" dataDxfId="51" totalsRowDxfId="50"/>
    <tableColumn id="2" name="Fournisseur" totalsRowFunction="custom" dataDxfId="52">
      <totalsRowFormula>SUMPRODUCT((B207:B216&lt;&gt;"")/COUNTIF(B207:B216,B207:B216&amp;""))</totalsRowFormula>
    </tableColumn>
    <tableColumn id="3" name="Animaux" totalsRowFunction="custom" dataDxfId="642">
      <totalsRowFormula>COUNTA(Tableau15920[Animaux])</totalsRowFormula>
    </tableColumn>
    <tableColumn id="4" name="Nature des Dépenses" totalsRowFunction="custom" dataDxfId="641">
      <totalsRowFormula>COUNTA(Tableau15920[Nature des Dépenses])</totalsRowFormula>
    </tableColumn>
    <tableColumn id="5" name="Mode de Paiment" dataDxfId="640"/>
    <tableColumn id="6" name="Total Du Poste" totalsRowFunction="custom" dataDxfId="639" totalsRowDxfId="638">
      <calculatedColumnFormula>$J207/J$217</calculatedColumnFormula>
      <totalsRowFormula>SUM(F207:F216)</totalsRowFormula>
    </tableColumn>
    <tableColumn id="7" name="Total Global" totalsRowFunction="custom" dataDxfId="637" totalsRowDxfId="636">
      <calculatedColumnFormula>$J207/J$57</calculatedColumnFormula>
      <totalsRowFormula>SUM(G207:G216)</totalsRowFormula>
    </tableColumn>
    <tableColumn id="8" name="Différence" totalsRowFunction="custom" dataDxfId="635" totalsRowDxfId="634">
      <calculatedColumnFormula>$J207-$I207</calculatedColumnFormula>
      <totalsRowFormula>SUM(H207:H216)</totalsRowFormula>
    </tableColumn>
    <tableColumn id="9" name="Coût prévu" totalsRowFunction="custom" dataDxfId="633" totalsRowDxfId="632">
      <calculatedColumnFormula>$M207+$N207</calculatedColumnFormula>
      <totalsRowFormula>SUM(I207:I216)</totalsRowFormula>
    </tableColumn>
    <tableColumn id="10" name="Coût réel" totalsRowFunction="custom" dataDxfId="631" totalsRowDxfId="630">
      <calculatedColumnFormula>$M207+$N207</calculatedColumnFormula>
      <totalsRowFormula>SUM(J207:J216)</totalsRowFormula>
    </tableColumn>
    <tableColumn id="11" name="TVA" totalsRowFunction="custom" dataDxfId="629" totalsRowDxfId="628">
      <calculatedColumnFormula>IF(($K207)&gt;=$N207+$M207,"",($L207-$M207-$N207))</calculatedColumnFormula>
      <totalsRowFormula>SUM(K207:K216)</totalsRowFormula>
    </tableColumn>
    <tableColumn id="12" name="HT" totalsRowFunction="custom" dataDxfId="627" totalsRowDxfId="626">
      <calculatedColumnFormula>M207+N207-K207</calculatedColumnFormula>
      <totalsRowFormula>SUM(L207:L216)</totalsRowFormula>
    </tableColumn>
    <tableColumn id="13" name="Alexis" totalsRowFunction="custom" dataDxfId="625" totalsRowDxfId="624">
      <totalsRowFormula>SUM(M207:M216)</totalsRowFormula>
    </tableColumn>
    <tableColumn id="14" name="Emeline" totalsRowFunction="custom" dataDxfId="623" totalsRowDxfId="622">
      <totalsRowFormula>SUM(N207:N216)</totalsRowFormula>
    </tableColumn>
    <tableColumn id="15" name="A Partager" totalsRowFunction="custom" dataDxfId="621" totalsRowDxfId="620">
      <calculatedColumnFormula>$J207-($P207+$Q207)</calculatedColumnFormula>
      <totalsRowFormula>SUM(O207:O216)</totalsRowFormula>
    </tableColumn>
    <tableColumn id="16" name="Pour Alexis" totalsRowFunction="custom" dataDxfId="619" totalsRowDxfId="618">
      <totalsRowFormula>SUM(P207:P216)</totalsRowFormula>
    </tableColumn>
    <tableColumn id="17" name="Pour Emeline" totalsRowFunction="custom" dataDxfId="617" totalsRowDxfId="616">
      <totalsRowFormula>SUM(Q207:Q216)</totalsRowFormula>
    </tableColumn>
    <tableColumn id="18" name="DP Alexis" totalsRowFunction="custom" dataDxfId="615" totalsRowDxfId="614">
      <calculatedColumnFormula>IF(($M207+$P207)&gt;=$N207+$Q207,"",($O207/2)+$P207-$M207)</calculatedColumnFormula>
      <totalsRowFormula>SUM(R207:R216)</totalsRowFormula>
    </tableColumn>
    <tableColumn id="19" name="DP Emeline" totalsRowFunction="custom" dataDxfId="613" totalsRowDxfId="612">
      <calculatedColumnFormula>IF(($M207+$P207)&gt;=$N207+$Q207,($O207/2)+$Q207-$N207,"")</calculatedColumnFormula>
      <totalsRowFormula>SUM(S207:S216)</totalsRowFormula>
    </tableColumn>
  </tableColumns>
  <tableStyleInfo name="TableStyleMedium9 2" showFirstColumn="0" showLastColumn="0" showRowStripes="1" showColumnStripes="0"/>
</table>
</file>

<file path=xl/tables/table13.xml><?xml version="1.0" encoding="utf-8"?>
<table xmlns="http://schemas.openxmlformats.org/spreadsheetml/2006/main" id="13" name="Tableau15922" displayName="Tableau15922" ref="A222:S233" totalsRowCount="1" headerRowDxfId="611" dataDxfId="610">
  <autoFilter ref="A222:S232"/>
  <tableColumns count="19">
    <tableColumn id="1" name="Date" dataDxfId="48" totalsRowDxfId="47"/>
    <tableColumn id="2" name="Fournisseur" totalsRowFunction="custom" dataDxfId="49">
      <totalsRowFormula>SUMPRODUCT((B223:B232&lt;&gt;"")/COUNTIF(B223:B232,B223:B232&amp;""))</totalsRowFormula>
    </tableColumn>
    <tableColumn id="3" name="Divertissement" totalsRowFunction="custom" dataDxfId="609">
      <totalsRowFormula>COUNTA(Tableau15922[Divertissement])</totalsRowFormula>
    </tableColumn>
    <tableColumn id="4" name="Nature des Dépenses" totalsRowFunction="custom" dataDxfId="608">
      <totalsRowFormula>COUNTA(Tableau15922[Nature des Dépenses])</totalsRowFormula>
    </tableColumn>
    <tableColumn id="5" name="Mode de Paiment" dataDxfId="607"/>
    <tableColumn id="6" name="Total Du Poste" totalsRowFunction="custom" dataDxfId="606" totalsRowDxfId="605">
      <calculatedColumnFormula>$J223/J$233</calculatedColumnFormula>
      <totalsRowFormula>SUM(F223:F232)</totalsRowFormula>
    </tableColumn>
    <tableColumn id="7" name="Total Global" totalsRowFunction="custom" dataDxfId="604" totalsRowDxfId="603">
      <calculatedColumnFormula>$J223/J$57</calculatedColumnFormula>
      <totalsRowFormula>SUM(G223:G232)</totalsRowFormula>
    </tableColumn>
    <tableColumn id="8" name="Différence" totalsRowFunction="custom" dataDxfId="602" totalsRowDxfId="601">
      <calculatedColumnFormula>$J223-$I223</calculatedColumnFormula>
      <totalsRowFormula>SUM(H223:H232)</totalsRowFormula>
    </tableColumn>
    <tableColumn id="9" name="Coût prévu" totalsRowFunction="custom" dataDxfId="600" totalsRowDxfId="599">
      <calculatedColumnFormula>$M223+$N223</calculatedColumnFormula>
      <totalsRowFormula>SUM(I223:I232)</totalsRowFormula>
    </tableColumn>
    <tableColumn id="10" name="Coût réel" totalsRowFunction="custom" dataDxfId="598" totalsRowDxfId="597">
      <calculatedColumnFormula>$M223+$N223</calculatedColumnFormula>
      <totalsRowFormula>SUM(J223:J232)</totalsRowFormula>
    </tableColumn>
    <tableColumn id="11" name="TVA" totalsRowFunction="custom" dataDxfId="596" totalsRowDxfId="595">
      <calculatedColumnFormula>IF(($K223)&gt;=$N223+$M223,"",($L223-$M223-$N223))</calculatedColumnFormula>
      <totalsRowFormula>SUM(K223:K232)</totalsRowFormula>
    </tableColumn>
    <tableColumn id="12" name="HT" totalsRowFunction="custom" dataDxfId="594" totalsRowDxfId="593">
      <calculatedColumnFormula>M223+N223-K223</calculatedColumnFormula>
      <totalsRowFormula>SUM(L223:L232)</totalsRowFormula>
    </tableColumn>
    <tableColumn id="13" name="Alexis" totalsRowFunction="custom" dataDxfId="592" totalsRowDxfId="591">
      <totalsRowFormula>SUM(M223:M232)</totalsRowFormula>
    </tableColumn>
    <tableColumn id="14" name="Emeline" totalsRowFunction="custom" dataDxfId="590" totalsRowDxfId="589">
      <totalsRowFormula>SUM(N223:N232)</totalsRowFormula>
    </tableColumn>
    <tableColumn id="15" name="A Partager" totalsRowFunction="custom" dataDxfId="588" totalsRowDxfId="587">
      <calculatedColumnFormula>$J223-($P223+$Q223)</calculatedColumnFormula>
      <totalsRowFormula>SUM(O223:O232)</totalsRowFormula>
    </tableColumn>
    <tableColumn id="16" name="Pour Alexis" totalsRowFunction="custom" dataDxfId="586" totalsRowDxfId="585">
      <totalsRowFormula>SUM(P223:P232)</totalsRowFormula>
    </tableColumn>
    <tableColumn id="17" name="Pour Emeline" totalsRowFunction="custom" dataDxfId="584" totalsRowDxfId="583">
      <totalsRowFormula>SUM(Q223:Q232)</totalsRowFormula>
    </tableColumn>
    <tableColumn id="18" name="DP Alexis" totalsRowFunction="custom" dataDxfId="582" totalsRowDxfId="581">
      <calculatedColumnFormula>IF(($M223+$P223)&gt;=$N223+$Q223,"",($O223/2)+$P223-$M223)</calculatedColumnFormula>
      <totalsRowFormula>SUM(R223:R232)</totalsRowFormula>
    </tableColumn>
    <tableColumn id="19" name="DP Emeline" totalsRowFunction="custom" dataDxfId="580" totalsRowDxfId="579">
      <calculatedColumnFormula>IF(($M223+$P223)&gt;=$N223+$Q223,($O223/2)+$Q223-$N223,"")</calculatedColumnFormula>
      <totalsRowFormula>SUM(S223:S232)</totalsRowFormula>
    </tableColumn>
  </tableColumns>
  <tableStyleInfo name="TableStyleMedium9 2" showFirstColumn="0" showLastColumn="0" showRowStripes="1" showColumnStripes="0"/>
</table>
</file>

<file path=xl/tables/table14.xml><?xml version="1.0" encoding="utf-8"?>
<table xmlns="http://schemas.openxmlformats.org/spreadsheetml/2006/main" id="14" name="Tableau15923" displayName="Tableau15923" ref="A238:S249" totalsRowCount="1" headerRowDxfId="578" dataDxfId="577">
  <autoFilter ref="A238:S248"/>
  <tableColumns count="19">
    <tableColumn id="1" name="Date" dataDxfId="45" totalsRowDxfId="44"/>
    <tableColumn id="2" name="Fournisseur" totalsRowFunction="custom" dataDxfId="46">
      <totalsRowFormula>SUMPRODUCT((B239:B248&lt;&gt;"")/COUNTIF(B239:B248,B239:B248&amp;""))</totalsRowFormula>
    </tableColumn>
    <tableColumn id="3" name="Culture / Livres / DvD ..." totalsRowFunction="custom" dataDxfId="576">
      <totalsRowFormula>COUNTA(Tableau15923[Culture / Livres / DvD ...])</totalsRowFormula>
    </tableColumn>
    <tableColumn id="4" name="Nature des Dépenses" totalsRowFunction="custom" dataDxfId="575">
      <totalsRowFormula>COUNTA(Tableau15923[Nature des Dépenses])</totalsRowFormula>
    </tableColumn>
    <tableColumn id="5" name="Mode de Paiment" dataDxfId="574"/>
    <tableColumn id="6" name="Total Du Poste" totalsRowFunction="custom" dataDxfId="573" totalsRowDxfId="572">
      <calculatedColumnFormula>$J239/J$249</calculatedColumnFormula>
      <totalsRowFormula>SUM(F239:F248)</totalsRowFormula>
    </tableColumn>
    <tableColumn id="7" name="Total Global" totalsRowFunction="custom" dataDxfId="571" totalsRowDxfId="570">
      <calculatedColumnFormula>$J239/J$57</calculatedColumnFormula>
      <totalsRowFormula>SUM(G239:G248)</totalsRowFormula>
    </tableColumn>
    <tableColumn id="8" name="Différence" totalsRowFunction="custom" dataDxfId="569" totalsRowDxfId="568">
      <calculatedColumnFormula>$J239-$I239</calculatedColumnFormula>
      <totalsRowFormula>SUM(H239:H248)</totalsRowFormula>
    </tableColumn>
    <tableColumn id="9" name="Coût prévu" totalsRowFunction="custom" dataDxfId="567" totalsRowDxfId="566">
      <calculatedColumnFormula>$M239+$N239</calculatedColumnFormula>
      <totalsRowFormula>SUM(I239:I248)</totalsRowFormula>
    </tableColumn>
    <tableColumn id="10" name="Coût réel" totalsRowFunction="custom" dataDxfId="565" totalsRowDxfId="564">
      <calculatedColumnFormula>$M239+$N239</calculatedColumnFormula>
      <totalsRowFormula>SUM(J239:J248)</totalsRowFormula>
    </tableColumn>
    <tableColumn id="11" name="TVA" totalsRowFunction="custom" dataDxfId="563" totalsRowDxfId="562">
      <calculatedColumnFormula>IF(($K239)&gt;=$N239+$M239,"",($L239-$M239-$N239))</calculatedColumnFormula>
      <totalsRowFormula>SUM(K239:K248)</totalsRowFormula>
    </tableColumn>
    <tableColumn id="12" name="HT" totalsRowFunction="custom" dataDxfId="561" totalsRowDxfId="560">
      <calculatedColumnFormula>M239+N239-K239</calculatedColumnFormula>
      <totalsRowFormula>SUM(L239:L248)</totalsRowFormula>
    </tableColumn>
    <tableColumn id="13" name="Alexis" totalsRowFunction="custom" dataDxfId="559" totalsRowDxfId="558">
      <totalsRowFormula>SUM(M239:M248)</totalsRowFormula>
    </tableColumn>
    <tableColumn id="14" name="Emeline" totalsRowFunction="custom" dataDxfId="557" totalsRowDxfId="556">
      <totalsRowFormula>SUM(N239:N248)</totalsRowFormula>
    </tableColumn>
    <tableColumn id="15" name="A Partager" totalsRowFunction="custom" dataDxfId="555" totalsRowDxfId="554">
      <calculatedColumnFormula>$J239-($P239+$Q239)</calculatedColumnFormula>
      <totalsRowFormula>SUM(O239:O248)</totalsRowFormula>
    </tableColumn>
    <tableColumn id="16" name="Pour Alexis" totalsRowFunction="custom" dataDxfId="553" totalsRowDxfId="552">
      <totalsRowFormula>SUM(P239:P248)</totalsRowFormula>
    </tableColumn>
    <tableColumn id="17" name="Pour Emeline" totalsRowFunction="custom" dataDxfId="551" totalsRowDxfId="550">
      <totalsRowFormula>SUM(Q239:Q248)</totalsRowFormula>
    </tableColumn>
    <tableColumn id="18" name="DP Alexis" totalsRowFunction="custom" dataDxfId="549" totalsRowDxfId="548">
      <calculatedColumnFormula>IF(($M239+$P239)&gt;=$N239+$Q239,"",($O239/2)+$P239-$M239)</calculatedColumnFormula>
      <totalsRowFormula>SUM(R239:R248)</totalsRowFormula>
    </tableColumn>
    <tableColumn id="19" name="DP Emeline" totalsRowFunction="custom" dataDxfId="547" totalsRowDxfId="546">
      <calculatedColumnFormula>IF(($M239+$P239)&gt;=$N239+$Q239,($O239/2)+$Q239-$N239,"")</calculatedColumnFormula>
      <totalsRowFormula>SUM(S239:S248)</totalsRowFormula>
    </tableColumn>
  </tableColumns>
  <tableStyleInfo name="TableStyleMedium9 2" showFirstColumn="0" showLastColumn="0" showRowStripes="1" showColumnStripes="0"/>
</table>
</file>

<file path=xl/tables/table15.xml><?xml version="1.0" encoding="utf-8"?>
<table xmlns="http://schemas.openxmlformats.org/spreadsheetml/2006/main" id="15" name="Tableau15924" displayName="Tableau15924" ref="A254:S265" totalsRowCount="1" headerRowDxfId="545" dataDxfId="544">
  <autoFilter ref="A254:S264"/>
  <tableColumns count="19">
    <tableColumn id="1" name="Date" dataDxfId="42" totalsRowDxfId="41"/>
    <tableColumn id="2" name="Fournisseur" totalsRowFunction="custom" dataDxfId="43">
      <totalsRowFormula>SUMPRODUCT((B255:B264&lt;&gt;"")/COUNTIF(B255:B264,B255:B264&amp;""))</totalsRowFormula>
    </tableColumn>
    <tableColumn id="3" name="Informatique/Medias Digitaux" totalsRowFunction="custom" dataDxfId="543">
      <totalsRowFormula>COUNTA(Tableau15924[Informatique/Medias Digitaux])</totalsRowFormula>
    </tableColumn>
    <tableColumn id="4" name="Nature des Dépenses" totalsRowFunction="custom" dataDxfId="542">
      <totalsRowFormula>COUNTA(Tableau15924[Nature des Dépenses])</totalsRowFormula>
    </tableColumn>
    <tableColumn id="5" name="Mode de Paiment" dataDxfId="541"/>
    <tableColumn id="6" name="Total Du Poste" totalsRowFunction="custom" dataDxfId="540" totalsRowDxfId="539">
      <calculatedColumnFormula>$J255/J$265</calculatedColumnFormula>
      <totalsRowFormula>SUM(F255:F264)</totalsRowFormula>
    </tableColumn>
    <tableColumn id="7" name="Total Global" totalsRowFunction="custom" dataDxfId="538" totalsRowDxfId="537">
      <calculatedColumnFormula>$J255/J$57</calculatedColumnFormula>
      <totalsRowFormula>SUM(G255:G264)</totalsRowFormula>
    </tableColumn>
    <tableColumn id="8" name="Différence" totalsRowFunction="custom" dataDxfId="536" totalsRowDxfId="535">
      <calculatedColumnFormula>$J255-$I255</calculatedColumnFormula>
      <totalsRowFormula>SUM(H255:H264)</totalsRowFormula>
    </tableColumn>
    <tableColumn id="9" name="Coût prévu" totalsRowFunction="custom" dataDxfId="534" totalsRowDxfId="533">
      <calculatedColumnFormula>$M255+$N255</calculatedColumnFormula>
      <totalsRowFormula>SUM(I255:I264)</totalsRowFormula>
    </tableColumn>
    <tableColumn id="10" name="Coût réel" totalsRowFunction="custom" dataDxfId="532" totalsRowDxfId="531">
      <calculatedColumnFormula>$M255+$N255</calculatedColumnFormula>
      <totalsRowFormula>SUM(J255:J264)</totalsRowFormula>
    </tableColumn>
    <tableColumn id="11" name="TVA" totalsRowFunction="custom" dataDxfId="530" totalsRowDxfId="529">
      <calculatedColumnFormula>IF(($K255)&gt;=$N255+$M255,"",($L255-$M255-$N255))</calculatedColumnFormula>
      <totalsRowFormula>SUM(K255:K264)</totalsRowFormula>
    </tableColumn>
    <tableColumn id="12" name="HT" totalsRowFunction="custom" dataDxfId="528" totalsRowDxfId="527">
      <calculatedColumnFormula>M255+N255-K255</calculatedColumnFormula>
      <totalsRowFormula>SUM(L255:L264)</totalsRowFormula>
    </tableColumn>
    <tableColumn id="13" name="Alexis" totalsRowFunction="custom" dataDxfId="526" totalsRowDxfId="525">
      <totalsRowFormula>SUM(M255:M264)</totalsRowFormula>
    </tableColumn>
    <tableColumn id="14" name="Emeline" totalsRowFunction="custom" dataDxfId="524" totalsRowDxfId="523">
      <totalsRowFormula>SUM(N255:N264)</totalsRowFormula>
    </tableColumn>
    <tableColumn id="15" name="A Partager" totalsRowFunction="custom" dataDxfId="522" totalsRowDxfId="521">
      <calculatedColumnFormula>$J255-($P255+$Q255)</calculatedColumnFormula>
      <totalsRowFormula>SUM(O255:O264)</totalsRowFormula>
    </tableColumn>
    <tableColumn id="16" name="Pour Alexis" totalsRowFunction="custom" dataDxfId="520" totalsRowDxfId="519">
      <totalsRowFormula>SUM(P255:P264)</totalsRowFormula>
    </tableColumn>
    <tableColumn id="17" name="Pour Emeline" totalsRowFunction="custom" dataDxfId="518" totalsRowDxfId="517">
      <totalsRowFormula>SUM(Q255:Q264)</totalsRowFormula>
    </tableColumn>
    <tableColumn id="18" name="DP Alexis" totalsRowFunction="custom" dataDxfId="516" totalsRowDxfId="515">
      <calculatedColumnFormula>IF(($M255+$P255)&gt;=$N255+$Q255,"",($O255/2)+$P255-$M255)</calculatedColumnFormula>
      <totalsRowFormula>SUM(R255:R264)</totalsRowFormula>
    </tableColumn>
    <tableColumn id="19" name="DP Emeline" totalsRowFunction="custom" dataDxfId="514" totalsRowDxfId="513">
      <calculatedColumnFormula>IF(($M255+$P255)&gt;=$N255+$Q255,($O255/2)+$Q255-$N255,"")</calculatedColumnFormula>
      <totalsRowFormula>SUM(S255:S264)</totalsRowFormula>
    </tableColumn>
  </tableColumns>
  <tableStyleInfo name="TableStyleMedium9 2" showFirstColumn="0" showLastColumn="0" showRowStripes="1" showColumnStripes="0"/>
</table>
</file>

<file path=xl/tables/table16.xml><?xml version="1.0" encoding="utf-8"?>
<table xmlns="http://schemas.openxmlformats.org/spreadsheetml/2006/main" id="16" name="Tableau15926" displayName="Tableau15926" ref="A270:S281" totalsRowCount="1" headerRowDxfId="512" dataDxfId="511">
  <autoFilter ref="A270:S280"/>
  <tableColumns count="19">
    <tableColumn id="1" name="Date" dataDxfId="39" totalsRowDxfId="38"/>
    <tableColumn id="2" name="Fournisseur" totalsRowFunction="custom" dataDxfId="40">
      <totalsRowFormula>SUMPRODUCT((B271:B280&lt;&gt;"")/COUNTIF(B271:B280,B271:B280&amp;""))</totalsRowFormula>
    </tableColumn>
    <tableColumn id="3" name="Voyages" totalsRowFunction="custom" dataDxfId="510">
      <totalsRowFormula>COUNTA(Tableau15926[Voyages])</totalsRowFormula>
    </tableColumn>
    <tableColumn id="4" name="Nature des Dépenses" totalsRowFunction="custom" dataDxfId="509">
      <totalsRowFormula>COUNTA(Tableau15926[Nature des Dépenses])</totalsRowFormula>
    </tableColumn>
    <tableColumn id="5" name="Mode de Paiment" dataDxfId="508"/>
    <tableColumn id="6" name="Total Du Poste" totalsRowFunction="custom" dataDxfId="507" totalsRowDxfId="506">
      <calculatedColumnFormula>$J271/J$281</calculatedColumnFormula>
      <totalsRowFormula>SUM(F271:F280)</totalsRowFormula>
    </tableColumn>
    <tableColumn id="7" name="Total Global" totalsRowFunction="custom" dataDxfId="505" totalsRowDxfId="504">
      <calculatedColumnFormula>$J271/J$57</calculatedColumnFormula>
      <totalsRowFormula>SUM(G271:G280)</totalsRowFormula>
    </tableColumn>
    <tableColumn id="8" name="Différence" totalsRowFunction="custom" dataDxfId="503" totalsRowDxfId="502">
      <calculatedColumnFormula>$J271-$I271</calculatedColumnFormula>
      <totalsRowFormula>SUM(H271:H280)</totalsRowFormula>
    </tableColumn>
    <tableColumn id="9" name="Coût prévu" totalsRowFunction="custom" dataDxfId="501" totalsRowDxfId="500">
      <calculatedColumnFormula>$M271+$N271</calculatedColumnFormula>
      <totalsRowFormula>SUM(I271:I280)</totalsRowFormula>
    </tableColumn>
    <tableColumn id="10" name="Coût réel" totalsRowFunction="custom" dataDxfId="499" totalsRowDxfId="498">
      <calculatedColumnFormula>$M271+$N271</calculatedColumnFormula>
      <totalsRowFormula>SUM(J271:J280)</totalsRowFormula>
    </tableColumn>
    <tableColumn id="11" name="TVA" totalsRowFunction="custom" dataDxfId="497" totalsRowDxfId="496">
      <calculatedColumnFormula>IF(($K271)&gt;=$N271+$M271,"",($L271-$M271-$N271))</calculatedColumnFormula>
      <totalsRowFormula>SUM(K271:K280)</totalsRowFormula>
    </tableColumn>
    <tableColumn id="12" name="HT" totalsRowFunction="custom" dataDxfId="495" totalsRowDxfId="494">
      <calculatedColumnFormula>M271+N271-K271</calculatedColumnFormula>
      <totalsRowFormula>SUM(L271:L280)</totalsRowFormula>
    </tableColumn>
    <tableColumn id="13" name="Alexis" totalsRowFunction="custom" dataDxfId="493" totalsRowDxfId="492">
      <totalsRowFormula>SUM(M271:M280)</totalsRowFormula>
    </tableColumn>
    <tableColumn id="14" name="Emeline" totalsRowFunction="custom" dataDxfId="491" totalsRowDxfId="490">
      <totalsRowFormula>SUM(N271:N280)</totalsRowFormula>
    </tableColumn>
    <tableColumn id="15" name="A Partager" totalsRowFunction="custom" dataDxfId="489" totalsRowDxfId="488">
      <calculatedColumnFormula>$J271-($P271+$Q271)</calculatedColumnFormula>
      <totalsRowFormula>SUM(O271:O280)</totalsRowFormula>
    </tableColumn>
    <tableColumn id="16" name="Pour Alexis" totalsRowFunction="custom" dataDxfId="487" totalsRowDxfId="486">
      <totalsRowFormula>SUM(P271:P280)</totalsRowFormula>
    </tableColumn>
    <tableColumn id="17" name="Pour Emeline" totalsRowFunction="custom" dataDxfId="485" totalsRowDxfId="484">
      <totalsRowFormula>SUM(Q271:Q280)</totalsRowFormula>
    </tableColumn>
    <tableColumn id="18" name="DP Alexis" totalsRowFunction="custom" dataDxfId="483" totalsRowDxfId="482">
      <calculatedColumnFormula>IF(($M271+$P271)&gt;=$N271+$Q271,"",($O271/2)+$P271-$M271)</calculatedColumnFormula>
      <totalsRowFormula>SUM(R271:R280)</totalsRowFormula>
    </tableColumn>
    <tableColumn id="19" name="DP Emeline" totalsRowFunction="custom" dataDxfId="481" totalsRowDxfId="480">
      <calculatedColumnFormula>IF(($M271+$P271)&gt;=$N271+$Q271,($O271/2)+$Q271-$N271,"")</calculatedColumnFormula>
      <totalsRowFormula>SUM(S271:S280)</totalsRowFormula>
    </tableColumn>
  </tableColumns>
  <tableStyleInfo name="TableStyleMedium9 2" showFirstColumn="0" showLastColumn="0" showRowStripes="1" showColumnStripes="0"/>
</table>
</file>

<file path=xl/tables/table17.xml><?xml version="1.0" encoding="utf-8"?>
<table xmlns="http://schemas.openxmlformats.org/spreadsheetml/2006/main" id="17" name="Tableau15927" displayName="Tableau15927" ref="A286:S297" totalsRowCount="1" headerRowDxfId="479" dataDxfId="478">
  <autoFilter ref="A286:S296"/>
  <tableColumns count="19">
    <tableColumn id="1" name="Date" dataDxfId="36" totalsRowDxfId="35"/>
    <tableColumn id="2" name="Fournisseur" totalsRowFunction="custom" dataDxfId="37">
      <totalsRowFormula>SUMPRODUCT((B287:B296&lt;&gt;"")/COUNTIF(B287:B296,B287:B296&amp;""))</totalsRowFormula>
    </tableColumn>
    <tableColumn id="3" name="Moto" totalsRowFunction="custom" dataDxfId="477">
      <totalsRowFormula>COUNTA(Tableau15927[Moto])</totalsRowFormula>
    </tableColumn>
    <tableColumn id="4" name="Nature des Dépenses" totalsRowFunction="custom" dataDxfId="476">
      <totalsRowFormula>COUNTA(Tableau15927[Nature des Dépenses])</totalsRowFormula>
    </tableColumn>
    <tableColumn id="5" name="Mode de Paiment" dataDxfId="475"/>
    <tableColumn id="6" name="Total Du Poste" totalsRowFunction="custom" dataDxfId="474" totalsRowDxfId="473">
      <calculatedColumnFormula>$J287/J$297</calculatedColumnFormula>
      <totalsRowFormula>SUM(F287:F296)</totalsRowFormula>
    </tableColumn>
    <tableColumn id="7" name="Total Global" totalsRowFunction="custom" dataDxfId="472" totalsRowDxfId="471">
      <calculatedColumnFormula>$J287/J$57</calculatedColumnFormula>
      <totalsRowFormula>SUM(G287:G296)</totalsRowFormula>
    </tableColumn>
    <tableColumn id="8" name="Différence" totalsRowFunction="custom" dataDxfId="470" totalsRowDxfId="469">
      <calculatedColumnFormula>$J287-$I287</calculatedColumnFormula>
      <totalsRowFormula>SUM(H287:H296)</totalsRowFormula>
    </tableColumn>
    <tableColumn id="9" name="Coût prévu" totalsRowFunction="custom" dataDxfId="468" totalsRowDxfId="467">
      <calculatedColumnFormula>$M287+$N287</calculatedColumnFormula>
      <totalsRowFormula>SUM(I287:I296)</totalsRowFormula>
    </tableColumn>
    <tableColumn id="10" name="Coût réel" totalsRowFunction="custom" dataDxfId="466" totalsRowDxfId="465">
      <calculatedColumnFormula>$M287+$N287</calculatedColumnFormula>
      <totalsRowFormula>SUM(J287:J296)</totalsRowFormula>
    </tableColumn>
    <tableColumn id="11" name="TVA" totalsRowFunction="custom" dataDxfId="464" totalsRowDxfId="463">
      <calculatedColumnFormula>IF(($K287)&gt;=$N287+$M287,"",($L287-$M287-$N287))</calculatedColumnFormula>
      <totalsRowFormula>SUM(K287:K296)</totalsRowFormula>
    </tableColumn>
    <tableColumn id="12" name="HT" totalsRowFunction="custom" dataDxfId="462" totalsRowDxfId="461">
      <calculatedColumnFormula>M287+N287-K287</calculatedColumnFormula>
      <totalsRowFormula>SUM(L287:L296)</totalsRowFormula>
    </tableColumn>
    <tableColumn id="13" name="Alexis" totalsRowFunction="custom" dataDxfId="460" totalsRowDxfId="459">
      <totalsRowFormula>SUM(M287:M296)</totalsRowFormula>
    </tableColumn>
    <tableColumn id="14" name="Emeline" totalsRowFunction="custom" dataDxfId="458" totalsRowDxfId="457">
      <totalsRowFormula>SUM(N287:N296)</totalsRowFormula>
    </tableColumn>
    <tableColumn id="15" name="A Partager" totalsRowFunction="custom" dataDxfId="456" totalsRowDxfId="455">
      <calculatedColumnFormula>$J287-($P287+$Q287)</calculatedColumnFormula>
      <totalsRowFormula>SUM(O287:O296)</totalsRowFormula>
    </tableColumn>
    <tableColumn id="16" name="Pour Alexis" totalsRowFunction="custom" dataDxfId="454" totalsRowDxfId="453">
      <totalsRowFormula>SUM(P287:P296)</totalsRowFormula>
    </tableColumn>
    <tableColumn id="17" name="Pour Emeline" totalsRowFunction="custom" dataDxfId="452" totalsRowDxfId="451">
      <totalsRowFormula>SUM(Q287:Q296)</totalsRowFormula>
    </tableColumn>
    <tableColumn id="18" name="DP Alexis" totalsRowFunction="custom" dataDxfId="450" totalsRowDxfId="449">
      <calculatedColumnFormula>IF(($M287+$P287)&gt;=$N287+$Q287,"",($O287/2)+$P287-$M287)</calculatedColumnFormula>
      <totalsRowFormula>SUM(R287:R296)</totalsRowFormula>
    </tableColumn>
    <tableColumn id="19" name="DP Emeline" totalsRowFunction="custom" dataDxfId="448" totalsRowDxfId="447">
      <calculatedColumnFormula>IF(($M287+$P287)&gt;=$N287+$Q287,($O287/2)+$Q287-$N287,"")</calculatedColumnFormula>
      <totalsRowFormula>SUM(S287:S296)</totalsRowFormula>
    </tableColumn>
  </tableColumns>
  <tableStyleInfo name="TableStyleMedium9 2" showFirstColumn="0" showLastColumn="0" showRowStripes="1" showColumnStripes="0"/>
</table>
</file>

<file path=xl/tables/table18.xml><?xml version="1.0" encoding="utf-8"?>
<table xmlns="http://schemas.openxmlformats.org/spreadsheetml/2006/main" id="18" name="Tableau15929" displayName="Tableau15929" ref="A302:S313" totalsRowCount="1" headerRowDxfId="446" dataDxfId="445">
  <autoFilter ref="A302:S312"/>
  <tableColumns count="19">
    <tableColumn id="1" name="Date" dataDxfId="33" totalsRowDxfId="32"/>
    <tableColumn id="2" name="Fournisseur" totalsRowFunction="custom" dataDxfId="34">
      <totalsRowFormula>SUMPRODUCT((B303:B312&lt;&gt;"")/COUNTIF(B303:B312,B303:B312&amp;""))</totalsRowFormula>
    </tableColumn>
    <tableColumn id="3" name="Cadeaux" totalsRowFunction="custom" dataDxfId="444">
      <totalsRowFormula>COUNTA(Tableau15929[Cadeaux])</totalsRowFormula>
    </tableColumn>
    <tableColumn id="4" name="Nature des Dépenses" totalsRowFunction="custom" dataDxfId="443">
      <totalsRowFormula>COUNTA(Tableau15929[Nature des Dépenses])</totalsRowFormula>
    </tableColumn>
    <tableColumn id="5" name="Mode de Paiment" dataDxfId="442"/>
    <tableColumn id="6" name="Total Du Poste" totalsRowFunction="custom" dataDxfId="441" totalsRowDxfId="440">
      <calculatedColumnFormula>$J303/J$313</calculatedColumnFormula>
      <totalsRowFormula>SUM(F303:F312)</totalsRowFormula>
    </tableColumn>
    <tableColumn id="7" name="Total Global" totalsRowFunction="custom" dataDxfId="439" totalsRowDxfId="438">
      <calculatedColumnFormula>$J303/J$57</calculatedColumnFormula>
      <totalsRowFormula>SUM(G303:G312)</totalsRowFormula>
    </tableColumn>
    <tableColumn id="8" name="Différence" totalsRowFunction="custom" dataDxfId="437" totalsRowDxfId="436">
      <calculatedColumnFormula>$J303-$I303</calculatedColumnFormula>
      <totalsRowFormula>SUM(H303:H312)</totalsRowFormula>
    </tableColumn>
    <tableColumn id="9" name="Coût prévu" totalsRowFunction="custom" dataDxfId="435" totalsRowDxfId="434">
      <calculatedColumnFormula>$M303+$N303</calculatedColumnFormula>
      <totalsRowFormula>SUM(I303:I312)</totalsRowFormula>
    </tableColumn>
    <tableColumn id="10" name="Coût réel" totalsRowFunction="custom" dataDxfId="433" totalsRowDxfId="432">
      <calculatedColumnFormula>$M303+$N303</calculatedColumnFormula>
      <totalsRowFormula>SUM(J303:J312)</totalsRowFormula>
    </tableColumn>
    <tableColumn id="11" name="TVA" totalsRowFunction="custom" dataDxfId="431" totalsRowDxfId="430">
      <calculatedColumnFormula>IF(($K303)&gt;=$N303+$M303,"",($L303-$M303-$N303))</calculatedColumnFormula>
      <totalsRowFormula>SUM(K303:K312)</totalsRowFormula>
    </tableColumn>
    <tableColumn id="12" name="HT" totalsRowFunction="custom" dataDxfId="429" totalsRowDxfId="428">
      <calculatedColumnFormula>M303+N303-K303</calculatedColumnFormula>
      <totalsRowFormula>SUM(L303:L312)</totalsRowFormula>
    </tableColumn>
    <tableColumn id="13" name="Alexis" totalsRowFunction="custom" dataDxfId="427" totalsRowDxfId="426">
      <totalsRowFormula>SUM(M303:M312)</totalsRowFormula>
    </tableColumn>
    <tableColumn id="14" name="Emeline" totalsRowFunction="custom" dataDxfId="425" totalsRowDxfId="424">
      <totalsRowFormula>SUM(N303:N312)</totalsRowFormula>
    </tableColumn>
    <tableColumn id="15" name="A Partager" totalsRowFunction="custom" dataDxfId="423" totalsRowDxfId="422">
      <calculatedColumnFormula>$J303-($P303+$Q303)</calculatedColumnFormula>
      <totalsRowFormula>SUM(O303:O312)</totalsRowFormula>
    </tableColumn>
    <tableColumn id="16" name="Pour Alexis" totalsRowFunction="custom" dataDxfId="421" totalsRowDxfId="420">
      <totalsRowFormula>SUM(P303:P312)</totalsRowFormula>
    </tableColumn>
    <tableColumn id="17" name="Pour Emeline" totalsRowFunction="custom" dataDxfId="419" totalsRowDxfId="418">
      <totalsRowFormula>SUM(Q303:Q312)</totalsRowFormula>
    </tableColumn>
    <tableColumn id="18" name="DP Alexis" totalsRowFunction="custom" dataDxfId="417" totalsRowDxfId="416">
      <calculatedColumnFormula>IF(($M303+$P303)&gt;=$N303+$Q303,"",($O303/2)+$P303-$M303)</calculatedColumnFormula>
      <totalsRowFormula>SUM(R303:R312)</totalsRowFormula>
    </tableColumn>
    <tableColumn id="19" name="DP Emeline" totalsRowFunction="custom" dataDxfId="415" totalsRowDxfId="414">
      <calculatedColumnFormula>IF(($M303+$P303)&gt;=$N303+$Q303,($O303/2)+$Q303-$N303,"")</calculatedColumnFormula>
      <totalsRowFormula>SUM(S303:S312)</totalsRowFormula>
    </tableColumn>
  </tableColumns>
  <tableStyleInfo name="TableStyleMedium9 2" showFirstColumn="0" showLastColumn="0" showRowStripes="1" showColumnStripes="0"/>
</table>
</file>

<file path=xl/tables/table19.xml><?xml version="1.0" encoding="utf-8"?>
<table xmlns="http://schemas.openxmlformats.org/spreadsheetml/2006/main" id="19" name="Tableau15931" displayName="Tableau15931" ref="A318:S329" totalsRowCount="1" headerRowDxfId="413" dataDxfId="412">
  <autoFilter ref="A318:S328"/>
  <tableColumns count="19">
    <tableColumn id="1" name="Date" dataDxfId="30" totalsRowDxfId="29"/>
    <tableColumn id="2" name="Fournisseur" totalsRowFunction="custom" dataDxfId="31">
      <totalsRowFormula>SUMPRODUCT((B319:B328&lt;&gt;"")/COUNTIF(B319:B328,B319:B328&amp;""))</totalsRowFormula>
    </tableColumn>
    <tableColumn id="3" name="Soins Médicaux" totalsRowFunction="custom" dataDxfId="411">
      <totalsRowFormula>COUNTA(Tableau15931[Soins Médicaux])</totalsRowFormula>
    </tableColumn>
    <tableColumn id="4" name="Nature des Dépenses" totalsRowFunction="custom" dataDxfId="410">
      <totalsRowFormula>COUNTA(Tableau15931[Nature des Dépenses])</totalsRowFormula>
    </tableColumn>
    <tableColumn id="5" name="Mode de Paiment" dataDxfId="409"/>
    <tableColumn id="6" name="Total Du Poste" totalsRowFunction="custom" dataDxfId="408" totalsRowDxfId="407">
      <calculatedColumnFormula>$J319/J$329</calculatedColumnFormula>
      <totalsRowFormula>SUM(F319:F328)</totalsRowFormula>
    </tableColumn>
    <tableColumn id="7" name="Total Global" totalsRowFunction="custom" dataDxfId="406" totalsRowDxfId="405">
      <calculatedColumnFormula>$J319/J$57</calculatedColumnFormula>
      <totalsRowFormula>SUM(G319:G328)</totalsRowFormula>
    </tableColumn>
    <tableColumn id="8" name="Différence" totalsRowFunction="custom" dataDxfId="404" totalsRowDxfId="403">
      <calculatedColumnFormula>$J319-$I319</calculatedColumnFormula>
      <totalsRowFormula>SUM(H319:H328)</totalsRowFormula>
    </tableColumn>
    <tableColumn id="9" name="Coût prévu" totalsRowFunction="custom" dataDxfId="402" totalsRowDxfId="401">
      <calculatedColumnFormula>$M319+$N319</calculatedColumnFormula>
      <totalsRowFormula>SUM(I319:I328)</totalsRowFormula>
    </tableColumn>
    <tableColumn id="10" name="Coût réel" totalsRowFunction="custom" dataDxfId="400" totalsRowDxfId="399">
      <calculatedColumnFormula>$M319+$N319</calculatedColumnFormula>
      <totalsRowFormula>SUM(J319:J328)</totalsRowFormula>
    </tableColumn>
    <tableColumn id="11" name="TVA" totalsRowFunction="custom" dataDxfId="398" totalsRowDxfId="397">
      <calculatedColumnFormula>IF(($K319)&gt;=$N319+$M319,"",($L319-$M319-$N319))</calculatedColumnFormula>
      <totalsRowFormula>SUM(K319:K328)</totalsRowFormula>
    </tableColumn>
    <tableColumn id="12" name="HT" totalsRowFunction="custom" dataDxfId="396" totalsRowDxfId="395">
      <calculatedColumnFormula>M319+N319-K319</calculatedColumnFormula>
      <totalsRowFormula>SUM(L319:L328)</totalsRowFormula>
    </tableColumn>
    <tableColumn id="13" name="Alexis" totalsRowFunction="custom" dataDxfId="394" totalsRowDxfId="393">
      <totalsRowFormula>SUM(M319:M328)</totalsRowFormula>
    </tableColumn>
    <tableColumn id="14" name="Emeline" totalsRowFunction="custom" dataDxfId="392" totalsRowDxfId="391">
      <totalsRowFormula>SUM(N319:N328)</totalsRowFormula>
    </tableColumn>
    <tableColumn id="15" name="A Partager" totalsRowFunction="custom" dataDxfId="390" totalsRowDxfId="389">
      <calculatedColumnFormula>$J319-($P319+$Q319)</calculatedColumnFormula>
      <totalsRowFormula>SUM(O319:O328)</totalsRowFormula>
    </tableColumn>
    <tableColumn id="16" name="Pour Alexis" totalsRowFunction="custom" dataDxfId="388" totalsRowDxfId="387">
      <totalsRowFormula>SUM(P319:P328)</totalsRowFormula>
    </tableColumn>
    <tableColumn id="17" name="Pour Emeline" totalsRowFunction="custom" dataDxfId="386" totalsRowDxfId="385">
      <totalsRowFormula>SUM(Q319:Q328)</totalsRowFormula>
    </tableColumn>
    <tableColumn id="18" name="DP Alexis" totalsRowFunction="custom" dataDxfId="384" totalsRowDxfId="383">
      <calculatedColumnFormula>IF(($M319+$P319)&gt;=$N319+$Q319,"",($O319/2)+$P319-$M319)</calculatedColumnFormula>
      <totalsRowFormula>SUM(R319:R328)</totalsRowFormula>
    </tableColumn>
    <tableColumn id="19" name="DP Emeline" totalsRowFunction="custom" dataDxfId="382" totalsRowDxfId="381">
      <calculatedColumnFormula>IF(($M319+$P319)&gt;=$N319+$Q319,($O319/2)+$Q319-$N319,"")</calculatedColumnFormula>
      <totalsRowFormula>SUM(S319:S328)</totalsRowFormula>
    </tableColumn>
  </tableColumns>
  <tableStyleInfo name="TableStyleMedium9 2" showFirstColumn="0" showLastColumn="0" showRowStripes="1" showColumnStripes="0"/>
</table>
</file>

<file path=xl/tables/table20.xml><?xml version="1.0" encoding="utf-8"?>
<table xmlns="http://schemas.openxmlformats.org/spreadsheetml/2006/main" id="20" name="Tableau15933" displayName="Tableau15933" ref="A334:S345" totalsRowCount="1" headerRowDxfId="380" dataDxfId="379">
  <autoFilter ref="A334:S344"/>
  <tableColumns count="19">
    <tableColumn id="1" name="Date" dataDxfId="27" totalsRowDxfId="26"/>
    <tableColumn id="2" name="Fournisseur" totalsRowFunction="custom" dataDxfId="28">
      <totalsRowFormula>SUMPRODUCT((B335:B344&lt;&gt;"")/COUNTIF(B335:B344,B335:B344&amp;""))</totalsRowFormula>
    </tableColumn>
    <tableColumn id="3" name="Soins de la personne" totalsRowFunction="custom" dataDxfId="378">
      <totalsRowFormula>COUNTA(Tableau15933[Soins de la personne])</totalsRowFormula>
    </tableColumn>
    <tableColumn id="4" name="Nature des Dépenses" totalsRowFunction="custom" dataDxfId="377">
      <totalsRowFormula>COUNTA(Tableau15933[Nature des Dépenses])</totalsRowFormula>
    </tableColumn>
    <tableColumn id="5" name="Mode de Paiment" dataDxfId="376"/>
    <tableColumn id="6" name="Total Du Poste" totalsRowFunction="custom" dataDxfId="375" totalsRowDxfId="374">
      <calculatedColumnFormula>$J335/J$345</calculatedColumnFormula>
      <totalsRowFormula>SUM(F335:F344)</totalsRowFormula>
    </tableColumn>
    <tableColumn id="7" name="Total Global" totalsRowFunction="custom" dataDxfId="373" totalsRowDxfId="372">
      <calculatedColumnFormula>$J335/J$57</calculatedColumnFormula>
      <totalsRowFormula>SUM(G335:G344)</totalsRowFormula>
    </tableColumn>
    <tableColumn id="8" name="Différence" totalsRowFunction="custom" dataDxfId="371" totalsRowDxfId="370">
      <calculatedColumnFormula>$J335-$I335</calculatedColumnFormula>
      <totalsRowFormula>SUM(H335:H344)</totalsRowFormula>
    </tableColumn>
    <tableColumn id="9" name="Coût prévu" totalsRowFunction="custom" dataDxfId="369" totalsRowDxfId="368">
      <calculatedColumnFormula>$M335+$N335</calculatedColumnFormula>
      <totalsRowFormula>SUM(I335:I344)</totalsRowFormula>
    </tableColumn>
    <tableColumn id="10" name="Coût réel" totalsRowFunction="custom" dataDxfId="367" totalsRowDxfId="366">
      <calculatedColumnFormula>$M335+$N335</calculatedColumnFormula>
      <totalsRowFormula>SUM(J335:J344)</totalsRowFormula>
    </tableColumn>
    <tableColumn id="11" name="TVA" totalsRowFunction="custom" dataDxfId="365" totalsRowDxfId="364">
      <calculatedColumnFormula>IF(($K335)&gt;=$N335+$M335,"",($L335-$M335-$N335))</calculatedColumnFormula>
      <totalsRowFormula>SUM(K335:K344)</totalsRowFormula>
    </tableColumn>
    <tableColumn id="12" name="HT" totalsRowFunction="custom" dataDxfId="363" totalsRowDxfId="362">
      <calculatedColumnFormula>M335+N335-K335</calculatedColumnFormula>
      <totalsRowFormula>SUM(L335:L344)</totalsRowFormula>
    </tableColumn>
    <tableColumn id="13" name="Alexis" totalsRowFunction="custom" dataDxfId="361" totalsRowDxfId="360">
      <totalsRowFormula>SUM(M335:M344)</totalsRowFormula>
    </tableColumn>
    <tableColumn id="14" name="Emeline" totalsRowFunction="custom" dataDxfId="359" totalsRowDxfId="358">
      <totalsRowFormula>SUM(N335:N344)</totalsRowFormula>
    </tableColumn>
    <tableColumn id="15" name="A Partager" totalsRowFunction="custom" dataDxfId="357" totalsRowDxfId="356">
      <calculatedColumnFormula>$J335-($P335+$Q335)</calculatedColumnFormula>
      <totalsRowFormula>SUM(O335:O344)</totalsRowFormula>
    </tableColumn>
    <tableColumn id="16" name="Pour Alexis" totalsRowFunction="custom" dataDxfId="355" totalsRowDxfId="354">
      <totalsRowFormula>SUM(P335:P344)</totalsRowFormula>
    </tableColumn>
    <tableColumn id="17" name="Pour Emeline" totalsRowFunction="custom" dataDxfId="353" totalsRowDxfId="352">
      <totalsRowFormula>SUM(Q335:Q344)</totalsRowFormula>
    </tableColumn>
    <tableColumn id="18" name="DP Alexis" totalsRowFunction="custom" dataDxfId="351" totalsRowDxfId="350">
      <calculatedColumnFormula>IF(($M335+$P335)&gt;=$N335+$Q335,"",($O335/2)+$P335-$M335)</calculatedColumnFormula>
      <totalsRowFormula>SUM(R335:R344)</totalsRowFormula>
    </tableColumn>
    <tableColumn id="19" name="DP Emeline" totalsRowFunction="custom" dataDxfId="349" totalsRowDxfId="348">
      <calculatedColumnFormula>IF(($M335+$P335)&gt;=$N335+$Q335,($O335/2)+$Q335-$N335,"")</calculatedColumnFormula>
      <totalsRowFormula>SUM(S335:S344)</totalsRowFormula>
    </tableColumn>
  </tableColumns>
  <tableStyleInfo name="TableStyleMedium9 2" showFirstColumn="0" showLastColumn="0" showRowStripes="1" showColumnStripes="0"/>
</table>
</file>

<file path=xl/tables/table21.xml><?xml version="1.0" encoding="utf-8"?>
<table xmlns="http://schemas.openxmlformats.org/spreadsheetml/2006/main" id="21" name="Tableau15935" displayName="Tableau15935" ref="A350:S361" totalsRowCount="1" headerRowDxfId="347" dataDxfId="346">
  <autoFilter ref="A350:S360"/>
  <tableColumns count="19">
    <tableColumn id="1" name="Date" dataDxfId="24" totalsRowDxfId="23"/>
    <tableColumn id="2" name="Fournisseur" totalsRowFunction="custom" dataDxfId="25">
      <totalsRowFormula>SUMPRODUCT((B351:B360&lt;&gt;"")/COUNTIF(B351:B360,B351:B360&amp;""))</totalsRowFormula>
    </tableColumn>
    <tableColumn id="3" name="Erotisme" totalsRowFunction="custom" dataDxfId="345">
      <totalsRowFormula>COUNTA(Tableau15935[Erotisme])</totalsRowFormula>
    </tableColumn>
    <tableColumn id="4" name="Nature des Dépenses" totalsRowFunction="custom" dataDxfId="344">
      <totalsRowFormula>COUNTA(Tableau15935[Nature des Dépenses])</totalsRowFormula>
    </tableColumn>
    <tableColumn id="5" name="Mode de Paiment" dataDxfId="343"/>
    <tableColumn id="6" name="Total Du Poste" totalsRowFunction="custom" dataDxfId="342" totalsRowDxfId="341">
      <calculatedColumnFormula>$J351/J$361</calculatedColumnFormula>
      <totalsRowFormula>SUM(F351:F360)</totalsRowFormula>
    </tableColumn>
    <tableColumn id="7" name="Total Global" totalsRowFunction="custom" dataDxfId="340" totalsRowDxfId="339">
      <calculatedColumnFormula>$J351/J$57</calculatedColumnFormula>
      <totalsRowFormula>SUM(G351:G360)</totalsRowFormula>
    </tableColumn>
    <tableColumn id="8" name="Différence" totalsRowFunction="custom" dataDxfId="338" totalsRowDxfId="337">
      <calculatedColumnFormula>$J351-$I351</calculatedColumnFormula>
      <totalsRowFormula>SUM(H351:H360)</totalsRowFormula>
    </tableColumn>
    <tableColumn id="9" name="Coût prévu" totalsRowFunction="custom" dataDxfId="336" totalsRowDxfId="335">
      <calculatedColumnFormula>$M351+$N351</calculatedColumnFormula>
      <totalsRowFormula>SUM(I351:I360)</totalsRowFormula>
    </tableColumn>
    <tableColumn id="10" name="Coût réel" totalsRowFunction="custom" dataDxfId="334" totalsRowDxfId="333">
      <calculatedColumnFormula>$M351+$N351</calculatedColumnFormula>
      <totalsRowFormula>SUM(J351:J360)</totalsRowFormula>
    </tableColumn>
    <tableColumn id="11" name="TVA" totalsRowFunction="custom" dataDxfId="332" totalsRowDxfId="331">
      <calculatedColumnFormula>IF(($K351)&gt;=$N351+$M351,"",($L351-$M351-$N351))</calculatedColumnFormula>
      <totalsRowFormula>SUM(K351:K360)</totalsRowFormula>
    </tableColumn>
    <tableColumn id="12" name="HT" totalsRowFunction="custom" dataDxfId="330" totalsRowDxfId="329">
      <calculatedColumnFormula>M351+N351-K351</calculatedColumnFormula>
      <totalsRowFormula>SUM(L351:L360)</totalsRowFormula>
    </tableColumn>
    <tableColumn id="13" name="Alexis" totalsRowFunction="custom" dataDxfId="328" totalsRowDxfId="327">
      <totalsRowFormula>SUM(M351:M360)</totalsRowFormula>
    </tableColumn>
    <tableColumn id="14" name="Emeline" totalsRowFunction="custom" dataDxfId="326" totalsRowDxfId="325">
      <totalsRowFormula>SUM(N351:N360)</totalsRowFormula>
    </tableColumn>
    <tableColumn id="15" name="A Partager" totalsRowFunction="custom" dataDxfId="324" totalsRowDxfId="323">
      <calculatedColumnFormula>$J351-($P351+$Q351)</calculatedColumnFormula>
      <totalsRowFormula>SUM(O351:O360)</totalsRowFormula>
    </tableColumn>
    <tableColumn id="16" name="Pour Alexis" totalsRowFunction="custom" dataDxfId="322" totalsRowDxfId="321">
      <totalsRowFormula>SUM(P351:P360)</totalsRowFormula>
    </tableColumn>
    <tableColumn id="17" name="Pour Emeline" totalsRowFunction="custom" dataDxfId="320" totalsRowDxfId="319">
      <totalsRowFormula>SUM(Q351:Q360)</totalsRowFormula>
    </tableColumn>
    <tableColumn id="18" name="DP Alexis" totalsRowFunction="custom" dataDxfId="318" totalsRowDxfId="317">
      <calculatedColumnFormula>IF(($M351+$P351)&gt;=$N351+$Q351,"",($O351/2)+$P351-$M351)</calculatedColumnFormula>
      <totalsRowFormula>SUM(R351:R360)</totalsRowFormula>
    </tableColumn>
    <tableColumn id="19" name="DP Emeline" totalsRowFunction="custom" dataDxfId="316" totalsRowDxfId="315">
      <calculatedColumnFormula>IF(($M351+$P351)&gt;=$N351+$Q351,($O351/2)+$Q351-$N351,"")</calculatedColumnFormula>
      <totalsRowFormula>SUM(S351:S360)</totalsRowFormula>
    </tableColumn>
  </tableColumns>
  <tableStyleInfo name="TableStyleMedium9 2" showFirstColumn="0" showLastColumn="0" showRowStripes="1" showColumnStripes="0"/>
</table>
</file>

<file path=xl/tables/table22.xml><?xml version="1.0" encoding="utf-8"?>
<table xmlns="http://schemas.openxmlformats.org/spreadsheetml/2006/main" id="22" name="Tableau15936" displayName="Tableau15936" ref="A366:S377" totalsRowCount="1" headerRowDxfId="314" dataDxfId="313">
  <autoFilter ref="A366:S376"/>
  <tableColumns count="19">
    <tableColumn id="1" name="Date" dataDxfId="21" totalsRowDxfId="20"/>
    <tableColumn id="2" name="Fournisseur" totalsRowFunction="custom" dataDxfId="22">
      <totalsRowFormula>SUMPRODUCT((B367:B376&lt;&gt;"")/COUNTIF(B367:B376,B367:B376&amp;""))</totalsRowFormula>
    </tableColumn>
    <tableColumn id="3" name="Habillement" totalsRowFunction="custom" dataDxfId="312">
      <totalsRowFormula>COUNTA(Tableau15936[Habillement])</totalsRowFormula>
    </tableColumn>
    <tableColumn id="4" name="Nature des Dépenses" totalsRowFunction="custom" dataDxfId="311">
      <totalsRowFormula>COUNTA(Tableau15936[Nature des Dépenses])</totalsRowFormula>
    </tableColumn>
    <tableColumn id="5" name="Mode de Paiment" dataDxfId="310"/>
    <tableColumn id="6" name="Total Du Poste" totalsRowFunction="custom" dataDxfId="309" totalsRowDxfId="308">
      <calculatedColumnFormula>$J367/J$377</calculatedColumnFormula>
      <totalsRowFormula>SUM(F367:F376)</totalsRowFormula>
    </tableColumn>
    <tableColumn id="7" name="Total Global" totalsRowFunction="custom" dataDxfId="307" totalsRowDxfId="306">
      <calculatedColumnFormula>$J367/J$57</calculatedColumnFormula>
      <totalsRowFormula>SUM(G367:G376)</totalsRowFormula>
    </tableColumn>
    <tableColumn id="8" name="Différence" totalsRowFunction="custom" dataDxfId="305" totalsRowDxfId="304">
      <calculatedColumnFormula>$J367-$I367</calculatedColumnFormula>
      <totalsRowFormula>SUM(H367:H376)</totalsRowFormula>
    </tableColumn>
    <tableColumn id="9" name="Coût prévu" totalsRowFunction="custom" dataDxfId="303" totalsRowDxfId="302">
      <calculatedColumnFormula>$M367+$N367</calculatedColumnFormula>
      <totalsRowFormula>SUM(I367:I376)</totalsRowFormula>
    </tableColumn>
    <tableColumn id="10" name="Coût réel" totalsRowFunction="custom" dataDxfId="301" totalsRowDxfId="300">
      <calculatedColumnFormula>$M367+$N367</calculatedColumnFormula>
      <totalsRowFormula>SUM(J367:J376)</totalsRowFormula>
    </tableColumn>
    <tableColumn id="11" name="TVA" totalsRowFunction="custom" dataDxfId="299" totalsRowDxfId="298">
      <calculatedColumnFormula>IF(($K367)&gt;=$N367+$M367,"",($L367-$M367-$N367))</calculatedColumnFormula>
      <totalsRowFormula>SUM(K367:K376)</totalsRowFormula>
    </tableColumn>
    <tableColumn id="12" name="HT" totalsRowFunction="custom" dataDxfId="297" totalsRowDxfId="296">
      <calculatedColumnFormula>M367+N367-K367</calculatedColumnFormula>
      <totalsRowFormula>SUM(L367:L376)</totalsRowFormula>
    </tableColumn>
    <tableColumn id="13" name="Alexis" totalsRowFunction="custom" dataDxfId="295" totalsRowDxfId="294">
      <totalsRowFormula>SUM(M367:M376)</totalsRowFormula>
    </tableColumn>
    <tableColumn id="14" name="Emeline" totalsRowFunction="custom" dataDxfId="293" totalsRowDxfId="292">
      <totalsRowFormula>SUM(N367:N376)</totalsRowFormula>
    </tableColumn>
    <tableColumn id="15" name="A Partager" totalsRowFunction="custom" dataDxfId="291" totalsRowDxfId="290">
      <calculatedColumnFormula>$J367-($P367+$Q367)</calculatedColumnFormula>
      <totalsRowFormula>SUM(O367:O376)</totalsRowFormula>
    </tableColumn>
    <tableColumn id="16" name="Pour Alexis" totalsRowFunction="custom" dataDxfId="289" totalsRowDxfId="288">
      <totalsRowFormula>SUM(P367:P376)</totalsRowFormula>
    </tableColumn>
    <tableColumn id="17" name="Pour Emeline" totalsRowFunction="custom" dataDxfId="287" totalsRowDxfId="286">
      <totalsRowFormula>SUM(Q367:Q376)</totalsRowFormula>
    </tableColumn>
    <tableColumn id="18" name="DP Alexis" totalsRowFunction="custom" dataDxfId="285" totalsRowDxfId="284">
      <calculatedColumnFormula>IF(($M367+$P367)&gt;=$N367+$Q367,"",($O367/2)+$P367-$M367)</calculatedColumnFormula>
      <totalsRowFormula>SUM(R367:R376)</totalsRowFormula>
    </tableColumn>
    <tableColumn id="19" name="DP Emeline" totalsRowFunction="custom" dataDxfId="283" totalsRowDxfId="282">
      <calculatedColumnFormula>IF(($M367+$P367)&gt;=$N367+$Q367,($O367/2)+$Q367-$N367,"")</calculatedColumnFormula>
      <totalsRowFormula>SUM(S367:S376)</totalsRowFormula>
    </tableColumn>
  </tableColumns>
  <tableStyleInfo name="TableStyleMedium9 2" showFirstColumn="0" showLastColumn="0" showRowStripes="1" showColumnStripes="0"/>
</table>
</file>

<file path=xl/tables/table23.xml><?xml version="1.0" encoding="utf-8"?>
<table xmlns="http://schemas.openxmlformats.org/spreadsheetml/2006/main" id="23" name="Tableau15938" displayName="Tableau15938" ref="A382:S393" totalsRowCount="1" headerRowDxfId="281" dataDxfId="280">
  <autoFilter ref="A382:S392"/>
  <tableColumns count="19">
    <tableColumn id="1" name="Date" dataDxfId="18" totalsRowDxfId="17"/>
    <tableColumn id="2" name="Fournisseur" totalsRowFunction="custom" dataDxfId="19">
      <totalsRowFormula>SUMPRODUCT((B383:B392&lt;&gt;"")/COUNTIF(B383:B392,B383:B392&amp;""))</totalsRowFormula>
    </tableColumn>
    <tableColumn id="3" name="Mobilier" totalsRowFunction="custom" dataDxfId="279">
      <totalsRowFormula>COUNTA(Tableau15938[Mobilier])</totalsRowFormula>
    </tableColumn>
    <tableColumn id="4" name="Nature des Dépenses" totalsRowFunction="custom" dataDxfId="278">
      <totalsRowFormula>COUNTA(Tableau15938[Nature des Dépenses])</totalsRowFormula>
    </tableColumn>
    <tableColumn id="5" name="Mode de Paiment" dataDxfId="277"/>
    <tableColumn id="6" name="Total Du Poste" totalsRowFunction="custom" dataDxfId="276" totalsRowDxfId="275">
      <calculatedColumnFormula>$J383/J$393</calculatedColumnFormula>
      <totalsRowFormula>SUM(F383:F392)</totalsRowFormula>
    </tableColumn>
    <tableColumn id="7" name="Total Global" totalsRowFunction="custom" dataDxfId="274" totalsRowDxfId="273">
      <calculatedColumnFormula>$J383/J$57</calculatedColumnFormula>
      <totalsRowFormula>SUM(G383:G392)</totalsRowFormula>
    </tableColumn>
    <tableColumn id="8" name="Différence" totalsRowFunction="custom" dataDxfId="272" totalsRowDxfId="271">
      <calculatedColumnFormula>$J383-$I383</calculatedColumnFormula>
      <totalsRowFormula>SUM(H383:H392)</totalsRowFormula>
    </tableColumn>
    <tableColumn id="9" name="Coût prévu" totalsRowFunction="custom" dataDxfId="270" totalsRowDxfId="269">
      <calculatedColumnFormula>$M383+$N383</calculatedColumnFormula>
      <totalsRowFormula>SUM(I383:I392)</totalsRowFormula>
    </tableColumn>
    <tableColumn id="10" name="Coût réel" totalsRowFunction="custom" dataDxfId="268" totalsRowDxfId="267">
      <calculatedColumnFormula>$M383+$N383</calculatedColumnFormula>
      <totalsRowFormula>SUM(J383:J392)</totalsRowFormula>
    </tableColumn>
    <tableColumn id="11" name="TVA" totalsRowFunction="custom" dataDxfId="266" totalsRowDxfId="265">
      <calculatedColumnFormula>IF(($K383)&gt;=$N383+$M383,"",($L383-$M383-$N383))</calculatedColumnFormula>
      <totalsRowFormula>SUM(K383:K392)</totalsRowFormula>
    </tableColumn>
    <tableColumn id="12" name="HT" totalsRowFunction="custom" dataDxfId="264" totalsRowDxfId="263">
      <calculatedColumnFormula>M383+N383-K383</calculatedColumnFormula>
      <totalsRowFormula>SUM(L383:L392)</totalsRowFormula>
    </tableColumn>
    <tableColumn id="13" name="Alexis" totalsRowFunction="custom" dataDxfId="262" totalsRowDxfId="261">
      <totalsRowFormula>SUM(M383:M392)</totalsRowFormula>
    </tableColumn>
    <tableColumn id="14" name="Emeline" totalsRowFunction="custom" dataDxfId="260" totalsRowDxfId="259">
      <totalsRowFormula>SUM(N383:N392)</totalsRowFormula>
    </tableColumn>
    <tableColumn id="15" name="A Partager" totalsRowFunction="custom" dataDxfId="258" totalsRowDxfId="257">
      <calculatedColumnFormula>$J383-($P383+$Q383)</calculatedColumnFormula>
      <totalsRowFormula>SUM(O383:O392)</totalsRowFormula>
    </tableColumn>
    <tableColumn id="16" name="Pour Alexis" totalsRowFunction="custom" dataDxfId="256" totalsRowDxfId="255">
      <totalsRowFormula>SUM(P383:P392)</totalsRowFormula>
    </tableColumn>
    <tableColumn id="17" name="Pour Emeline" totalsRowFunction="custom" dataDxfId="254" totalsRowDxfId="253">
      <totalsRowFormula>SUM(Q383:Q392)</totalsRowFormula>
    </tableColumn>
    <tableColumn id="18" name="DP Alexis" totalsRowFunction="custom" dataDxfId="252" totalsRowDxfId="251">
      <calculatedColumnFormula>IF(($M383+$P383)&gt;=$N383+$Q383,"",($O383/2)+$P383-$M383)</calculatedColumnFormula>
      <totalsRowFormula>SUM(R383:R392)</totalsRowFormula>
    </tableColumn>
    <tableColumn id="19" name="DP Emeline" totalsRowFunction="custom" dataDxfId="250" totalsRowDxfId="249">
      <calculatedColumnFormula>IF(($M383+$P383)&gt;=$N383+$Q383,($O383/2)+$Q383-$N383,"")</calculatedColumnFormula>
      <totalsRowFormula>SUM(S383:S392)</totalsRowFormula>
    </tableColumn>
  </tableColumns>
  <tableStyleInfo name="TableStyleMedium9 2" showFirstColumn="0" showLastColumn="0" showRowStripes="1" showColumnStripes="0"/>
</table>
</file>

<file path=xl/tables/table24.xml><?xml version="1.0" encoding="utf-8"?>
<table xmlns="http://schemas.openxmlformats.org/spreadsheetml/2006/main" id="24" name="Tableau15940" displayName="Tableau15940" ref="A398:S409" totalsRowCount="1" headerRowDxfId="248" dataDxfId="247">
  <autoFilter ref="A398:S408"/>
  <tableColumns count="19">
    <tableColumn id="1" name="Date" dataDxfId="15" totalsRowDxfId="14"/>
    <tableColumn id="2" name="Fournisseur" totalsRowFunction="custom" dataDxfId="16">
      <totalsRowFormula>SUMPRODUCT((B399:B408&lt;&gt;"")/COUNTIF(B399:B408,B399:B408&amp;""))</totalsRowFormula>
    </tableColumn>
    <tableColumn id="3" name="Travaux" totalsRowFunction="custom" dataDxfId="246">
      <totalsRowFormula>COUNTA(Tableau15940[Travaux])</totalsRowFormula>
    </tableColumn>
    <tableColumn id="4" name="Nature des Dépenses" totalsRowFunction="custom" dataDxfId="245">
      <totalsRowFormula>COUNTA(Tableau15940[Nature des Dépenses])</totalsRowFormula>
    </tableColumn>
    <tableColumn id="5" name="Mode de Paiment" dataDxfId="244"/>
    <tableColumn id="6" name="Total Du Poste" totalsRowFunction="custom" dataDxfId="243" totalsRowDxfId="242">
      <calculatedColumnFormula>$J399/J$409</calculatedColumnFormula>
      <totalsRowFormula>SUM(F399:F408)</totalsRowFormula>
    </tableColumn>
    <tableColumn id="7" name="Total Global" totalsRowFunction="custom" dataDxfId="241" totalsRowDxfId="240">
      <calculatedColumnFormula>$J399/J$57</calculatedColumnFormula>
      <totalsRowFormula>SUM(G399:G408)</totalsRowFormula>
    </tableColumn>
    <tableColumn id="8" name="Différence" totalsRowFunction="custom" dataDxfId="239" totalsRowDxfId="238">
      <calculatedColumnFormula>$J399-$I399</calculatedColumnFormula>
      <totalsRowFormula>SUM(H399:H408)</totalsRowFormula>
    </tableColumn>
    <tableColumn id="9" name="Coût prévu" totalsRowFunction="custom" dataDxfId="237" totalsRowDxfId="236">
      <calculatedColumnFormula>$M399+$N399</calculatedColumnFormula>
      <totalsRowFormula>SUM(I399:I408)</totalsRowFormula>
    </tableColumn>
    <tableColumn id="10" name="Coût réel" totalsRowFunction="custom" dataDxfId="235" totalsRowDxfId="234">
      <calculatedColumnFormula>$M399+$N399</calculatedColumnFormula>
      <totalsRowFormula>SUM(J399:J408)</totalsRowFormula>
    </tableColumn>
    <tableColumn id="11" name="TVA" totalsRowFunction="custom" dataDxfId="233" totalsRowDxfId="232">
      <calculatedColumnFormula>IF(($K399)&gt;=$N399+$M399,"",($L399-$M399-$N399))</calculatedColumnFormula>
      <totalsRowFormula>SUM(K399:K408)</totalsRowFormula>
    </tableColumn>
    <tableColumn id="12" name="HT" totalsRowFunction="custom" dataDxfId="231" totalsRowDxfId="230">
      <calculatedColumnFormula>M399+N399-K399</calculatedColumnFormula>
      <totalsRowFormula>SUM(L399:L408)</totalsRowFormula>
    </tableColumn>
    <tableColumn id="13" name="Alexis" totalsRowFunction="custom" dataDxfId="229" totalsRowDxfId="228">
      <totalsRowFormula>SUM(M399:M408)</totalsRowFormula>
    </tableColumn>
    <tableColumn id="14" name="Emeline" totalsRowFunction="custom" dataDxfId="227" totalsRowDxfId="226">
      <totalsRowFormula>SUM(N399:N408)</totalsRowFormula>
    </tableColumn>
    <tableColumn id="15" name="A Partager" totalsRowFunction="custom" dataDxfId="225" totalsRowDxfId="224">
      <calculatedColumnFormula>$J399-($P399+$Q399)</calculatedColumnFormula>
      <totalsRowFormula>SUM(O399:O408)</totalsRowFormula>
    </tableColumn>
    <tableColumn id="16" name="Pour Alexis" totalsRowFunction="custom" dataDxfId="223" totalsRowDxfId="222">
      <totalsRowFormula>SUM(P399:P408)</totalsRowFormula>
    </tableColumn>
    <tableColumn id="17" name="Pour Emeline" totalsRowFunction="custom" dataDxfId="221" totalsRowDxfId="220">
      <totalsRowFormula>SUM(Q399:Q408)</totalsRowFormula>
    </tableColumn>
    <tableColumn id="18" name="DP Alexis" totalsRowFunction="custom" dataDxfId="219" totalsRowDxfId="218">
      <calculatedColumnFormula>IF(($M399+$P399)&gt;=$N399+$Q399,"",($O399/2)+$P399-$M399)</calculatedColumnFormula>
      <totalsRowFormula>SUM(R399:R408)</totalsRowFormula>
    </tableColumn>
    <tableColumn id="19" name="DP Emeline" totalsRowFunction="custom" dataDxfId="217" totalsRowDxfId="216">
      <calculatedColumnFormula>IF(($M399+$P399)&gt;=$N399+$Q399,($O399/2)+$Q399-$N399,"")</calculatedColumnFormula>
      <totalsRowFormula>SUM(S399:S408)</totalsRowFormula>
    </tableColumn>
  </tableColumns>
  <tableStyleInfo name="TableStyleMedium9 2" showFirstColumn="0" showLastColumn="0" showRowStripes="1" showColumnStripes="0"/>
</table>
</file>

<file path=xl/tables/table25.xml><?xml version="1.0" encoding="utf-8"?>
<table xmlns="http://schemas.openxmlformats.org/spreadsheetml/2006/main" id="25" name="Tableau15942" displayName="Tableau15942" ref="A414:S425" totalsRowCount="1" headerRowDxfId="215" dataDxfId="214">
  <autoFilter ref="A414:S424"/>
  <tableColumns count="19">
    <tableColumn id="1" name="Date" dataDxfId="12" totalsRowDxfId="11"/>
    <tableColumn id="2" name="Fournisseur" totalsRowFunction="custom" dataDxfId="13">
      <totalsRowFormula>SUMPRODUCT((B415:B424&lt;&gt;"")/COUNTIF(B415:B424,B415:B424&amp;""))</totalsRowFormula>
    </tableColumn>
    <tableColumn id="3" name="Matériel Régie / Outils de Travail" totalsRowFunction="custom" dataDxfId="213">
      <totalsRowFormula>COUNTA(Tableau15942[Matériel Régie / Outils de Travail])</totalsRowFormula>
    </tableColumn>
    <tableColumn id="4" name="Nature des Dépenses" totalsRowFunction="custom" dataDxfId="212">
      <totalsRowFormula>COUNTA(Tableau15942[Nature des Dépenses])</totalsRowFormula>
    </tableColumn>
    <tableColumn id="5" name="Mode de Paiment" dataDxfId="211"/>
    <tableColumn id="6" name="Total Du Poste" totalsRowFunction="custom" dataDxfId="210" totalsRowDxfId="209">
      <calculatedColumnFormula>$J415/J$425</calculatedColumnFormula>
      <totalsRowFormula>SUM(F415:F424)</totalsRowFormula>
    </tableColumn>
    <tableColumn id="7" name="Total Global" totalsRowFunction="custom" dataDxfId="208" totalsRowDxfId="207">
      <calculatedColumnFormula>$J415/J$57</calculatedColumnFormula>
      <totalsRowFormula>SUM(G415:G424)</totalsRowFormula>
    </tableColumn>
    <tableColumn id="8" name="Différence" totalsRowFunction="custom" dataDxfId="206" totalsRowDxfId="205">
      <calculatedColumnFormula>$J415-$I415</calculatedColumnFormula>
      <totalsRowFormula>SUM(H415:H424)</totalsRowFormula>
    </tableColumn>
    <tableColumn id="9" name="Coût prévu" totalsRowFunction="custom" dataDxfId="204" totalsRowDxfId="203">
      <calculatedColumnFormula>$M415+$N415</calculatedColumnFormula>
      <totalsRowFormula>SUM(I415:I424)</totalsRowFormula>
    </tableColumn>
    <tableColumn id="10" name="Coût réel" totalsRowFunction="custom" dataDxfId="202" totalsRowDxfId="201">
      <calculatedColumnFormula>$M415+$N415</calculatedColumnFormula>
      <totalsRowFormula>SUM(J415:J424)</totalsRowFormula>
    </tableColumn>
    <tableColumn id="11" name="TVA" totalsRowFunction="custom" dataDxfId="200" totalsRowDxfId="199">
      <calculatedColumnFormula>IF(($K415)&gt;=$N415+$M415,"",($L415-$M415-$N415))</calculatedColumnFormula>
      <totalsRowFormula>SUM(K415:K424)</totalsRowFormula>
    </tableColumn>
    <tableColumn id="12" name="HT" totalsRowFunction="custom" dataDxfId="198" totalsRowDxfId="197">
      <calculatedColumnFormula>M415+N415-K415</calculatedColumnFormula>
      <totalsRowFormula>SUM(L415:L424)</totalsRowFormula>
    </tableColumn>
    <tableColumn id="13" name="Alexis" totalsRowFunction="custom" dataDxfId="196" totalsRowDxfId="195">
      <totalsRowFormula>SUM(M415:M424)</totalsRowFormula>
    </tableColumn>
    <tableColumn id="14" name="Emeline" totalsRowFunction="custom" dataDxfId="194" totalsRowDxfId="193">
      <totalsRowFormula>SUM(N415:N424)</totalsRowFormula>
    </tableColumn>
    <tableColumn id="15" name="A Partager" totalsRowFunction="custom" dataDxfId="192" totalsRowDxfId="191">
      <calculatedColumnFormula>$J415-($P415+$Q415)</calculatedColumnFormula>
      <totalsRowFormula>SUM(O415:O424)</totalsRowFormula>
    </tableColumn>
    <tableColumn id="16" name="Pour Alexis" totalsRowFunction="custom" dataDxfId="190" totalsRowDxfId="189">
      <totalsRowFormula>SUM(P415:P424)</totalsRowFormula>
    </tableColumn>
    <tableColumn id="17" name="Pour Emeline" totalsRowFunction="custom" dataDxfId="188" totalsRowDxfId="187">
      <totalsRowFormula>SUM(Q415:Q424)</totalsRowFormula>
    </tableColumn>
    <tableColumn id="18" name="DP Alexis" totalsRowFunction="custom" dataDxfId="186" totalsRowDxfId="185">
      <calculatedColumnFormula>IF(($M415+$P415)&gt;=$N415+$Q415,"",($O415/2)+$P415-$M415)</calculatedColumnFormula>
      <totalsRowFormula>SUM(R415:R424)</totalsRowFormula>
    </tableColumn>
    <tableColumn id="19" name="DP Emeline" totalsRowFunction="custom" dataDxfId="184" totalsRowDxfId="183">
      <calculatedColumnFormula>IF(($M415+$P415)&gt;=$N415+$Q415,($O415/2)+$Q415-$N415,"")</calculatedColumnFormula>
      <totalsRowFormula>SUM(S415:S424)</totalsRowFormula>
    </tableColumn>
  </tableColumns>
  <tableStyleInfo name="TableStyleMedium9 2" showFirstColumn="0" showLastColumn="0" showRowStripes="1" showColumnStripes="0"/>
</table>
</file>

<file path=xl/tables/table26.xml><?xml version="1.0" encoding="utf-8"?>
<table xmlns="http://schemas.openxmlformats.org/spreadsheetml/2006/main" id="26" name="Tableau15944" displayName="Tableau15944" ref="A430:S441" totalsRowCount="1" headerRowDxfId="182" dataDxfId="181">
  <autoFilter ref="A430:S440"/>
  <tableColumns count="19">
    <tableColumn id="1" name="Date" dataDxfId="9" totalsRowDxfId="8"/>
    <tableColumn id="2" name="Fournisseur" totalsRowFunction="custom" dataDxfId="10">
      <totalsRowFormula>SUMPRODUCT((B431:B440&lt;&gt;"")/COUNTIF(B431:B440,B431:B440&amp;""))</totalsRowFormula>
    </tableColumn>
    <tableColumn id="3" name="Divers" totalsRowFunction="custom" dataDxfId="180">
      <totalsRowFormula>COUNTA(Tableau15944[Divers])</totalsRowFormula>
    </tableColumn>
    <tableColumn id="4" name="Nature des Dépenses" totalsRowFunction="custom" dataDxfId="179">
      <totalsRowFormula>COUNTA(Tableau15944[Nature des Dépenses])</totalsRowFormula>
    </tableColumn>
    <tableColumn id="5" name="Mode de Paiment" dataDxfId="178"/>
    <tableColumn id="6" name="Total Du Poste" totalsRowFunction="custom" dataDxfId="177" totalsRowDxfId="176">
      <calculatedColumnFormula>$J431/J$441</calculatedColumnFormula>
      <totalsRowFormula>SUM(F431:F440)</totalsRowFormula>
    </tableColumn>
    <tableColumn id="7" name="Total Global" totalsRowFunction="custom" dataDxfId="175" totalsRowDxfId="174">
      <calculatedColumnFormula>$J431/J$57</calculatedColumnFormula>
      <totalsRowFormula>SUM(G431:G440)</totalsRowFormula>
    </tableColumn>
    <tableColumn id="8" name="Différence" totalsRowFunction="custom" dataDxfId="173" totalsRowDxfId="172">
      <calculatedColumnFormula>$J431-$I431</calculatedColumnFormula>
      <totalsRowFormula>SUM(H431:H440)</totalsRowFormula>
    </tableColumn>
    <tableColumn id="9" name="Coût prévu" totalsRowFunction="custom" dataDxfId="171" totalsRowDxfId="170">
      <calculatedColumnFormula>$M431+$N431</calculatedColumnFormula>
      <totalsRowFormula>SUM(I431:I440)</totalsRowFormula>
    </tableColumn>
    <tableColumn id="10" name="Coût réel" totalsRowFunction="custom" dataDxfId="169" totalsRowDxfId="168">
      <calculatedColumnFormula>$M431+$N431</calculatedColumnFormula>
      <totalsRowFormula>SUM(J431:J440)</totalsRowFormula>
    </tableColumn>
    <tableColumn id="11" name="TVA" totalsRowFunction="custom" dataDxfId="167" totalsRowDxfId="166">
      <calculatedColumnFormula>IF(($K431)&gt;=$N431+$M431,"",($L431-$M431-$N431))</calculatedColumnFormula>
      <totalsRowFormula>SUM(K431:K440)</totalsRowFormula>
    </tableColumn>
    <tableColumn id="12" name="HT" totalsRowFunction="custom" dataDxfId="165" totalsRowDxfId="164">
      <calculatedColumnFormula>M431+N431-K431</calculatedColumnFormula>
      <totalsRowFormula>SUM(L431:L440)</totalsRowFormula>
    </tableColumn>
    <tableColumn id="13" name="Alexis" totalsRowFunction="custom" dataDxfId="163" totalsRowDxfId="162">
      <totalsRowFormula>SUM(M431:M440)</totalsRowFormula>
    </tableColumn>
    <tableColumn id="14" name="Emeline" totalsRowFunction="custom" dataDxfId="161" totalsRowDxfId="160">
      <totalsRowFormula>SUM(N431:N440)</totalsRowFormula>
    </tableColumn>
    <tableColumn id="15" name="A Partager" totalsRowFunction="custom" dataDxfId="159" totalsRowDxfId="158">
      <calculatedColumnFormula>$J431-($P431+$Q431)</calculatedColumnFormula>
      <totalsRowFormula>SUM(O431:O440)</totalsRowFormula>
    </tableColumn>
    <tableColumn id="16" name="Pour Alexis" totalsRowFunction="custom" dataDxfId="157" totalsRowDxfId="156">
      <totalsRowFormula>SUM(P431:P440)</totalsRowFormula>
    </tableColumn>
    <tableColumn id="17" name="Pour Emeline" totalsRowFunction="custom" dataDxfId="155" totalsRowDxfId="154">
      <totalsRowFormula>SUM(Q431:Q440)</totalsRowFormula>
    </tableColumn>
    <tableColumn id="18" name="DP Alexis" totalsRowFunction="custom" dataDxfId="153" totalsRowDxfId="152">
      <calculatedColumnFormula>IF(($M431+$P431)&gt;=$N431+$Q431,"",($O431/2)+$P431-$M431)</calculatedColumnFormula>
      <totalsRowFormula>SUM(R431:R440)</totalsRowFormula>
    </tableColumn>
    <tableColumn id="19" name="DP Emeline" totalsRowFunction="custom" dataDxfId="151" totalsRowDxfId="150">
      <calculatedColumnFormula>IF(($M431+$P431)&gt;=$N431+$Q431,($O431/2)+$Q431-$N431,"")</calculatedColumnFormula>
      <totalsRowFormula>SUM(S431:S440)</totalsRowFormula>
    </tableColumn>
  </tableColumns>
  <tableStyleInfo name="TableStyleMedium9 2" showFirstColumn="0" showLastColumn="0" showRowStripes="1" showColumnStripes="0"/>
</table>
</file>

<file path=xl/tables/table27.xml><?xml version="1.0" encoding="utf-8"?>
<table xmlns="http://schemas.openxmlformats.org/spreadsheetml/2006/main" id="27" name="Tableau1594445" displayName="Tableau1594445" ref="A446:S457" totalsRowCount="1" headerRowDxfId="149" dataDxfId="148">
  <autoFilter ref="A446:S456"/>
  <tableColumns count="19">
    <tableColumn id="1" name="Date" dataDxfId="6" totalsRowDxfId="5"/>
    <tableColumn id="2" name="Fournisseur" totalsRowFunction="custom" dataDxfId="7">
      <totalsRowFormula>SUMPRODUCT((B447:B456&lt;&gt;"")/COUNTIF(B447:B456,B447:B456&amp;""))</totalsRowFormula>
    </tableColumn>
    <tableColumn id="3" name="Poste de dépense" totalsRowFunction="custom" dataDxfId="147">
      <totalsRowFormula>COUNTA(Tableau1594445[Poste de dépense])</totalsRowFormula>
    </tableColumn>
    <tableColumn id="4" name="Nature des Dépenses" totalsRowFunction="custom" dataDxfId="146">
      <totalsRowFormula>COUNTA(Tableau1594445[Nature des Dépenses])</totalsRowFormula>
    </tableColumn>
    <tableColumn id="5" name="Mode de Paiment" dataDxfId="145"/>
    <tableColumn id="6" name="Total Du Poste" totalsRowFunction="custom" dataDxfId="144" totalsRowDxfId="143">
      <calculatedColumnFormula>$J447/J$457</calculatedColumnFormula>
      <totalsRowFormula>SUM(F447:F456)</totalsRowFormula>
    </tableColumn>
    <tableColumn id="7" name="Total Global" totalsRowFunction="custom" dataDxfId="142" totalsRowDxfId="141">
      <calculatedColumnFormula>$J447/J$57</calculatedColumnFormula>
      <totalsRowFormula>SUM(G447:G456)</totalsRowFormula>
    </tableColumn>
    <tableColumn id="8" name="Différence" totalsRowFunction="custom" dataDxfId="140" totalsRowDxfId="139">
      <calculatedColumnFormula>$J447-$I447</calculatedColumnFormula>
      <totalsRowFormula>SUM(H447:H456)</totalsRowFormula>
    </tableColumn>
    <tableColumn id="9" name="Coût prévu" totalsRowFunction="custom" dataDxfId="138" totalsRowDxfId="137">
      <calculatedColumnFormula>$M447+$N447</calculatedColumnFormula>
      <totalsRowFormula>SUM(I447:I456)</totalsRowFormula>
    </tableColumn>
    <tableColumn id="10" name="Coût réel" totalsRowFunction="custom" dataDxfId="136" totalsRowDxfId="135">
      <calculatedColumnFormula>$M447+$N447</calculatedColumnFormula>
      <totalsRowFormula>SUM(J447:J456)</totalsRowFormula>
    </tableColumn>
    <tableColumn id="11" name="TVA" totalsRowFunction="custom" dataDxfId="134" totalsRowDxfId="133">
      <calculatedColumnFormula>IF(($K447)&gt;=$N447+$M447,"",($L447-$M447-$N447))</calculatedColumnFormula>
      <totalsRowFormula>SUM(K447:K456)</totalsRowFormula>
    </tableColumn>
    <tableColumn id="12" name="HT" totalsRowFunction="custom" dataDxfId="132" totalsRowDxfId="131">
      <calculatedColumnFormula>M447+N447-K447</calculatedColumnFormula>
      <totalsRowFormula>SUM(L447:L456)</totalsRowFormula>
    </tableColumn>
    <tableColumn id="13" name="Alexis" totalsRowFunction="custom" dataDxfId="130" totalsRowDxfId="129">
      <totalsRowFormula>SUM(M447:M456)</totalsRowFormula>
    </tableColumn>
    <tableColumn id="14" name="Emeline" totalsRowFunction="custom" dataDxfId="128" totalsRowDxfId="127">
      <totalsRowFormula>SUM(N447:N456)</totalsRowFormula>
    </tableColumn>
    <tableColumn id="15" name="A Partager" totalsRowFunction="custom" dataDxfId="126" totalsRowDxfId="125">
      <calculatedColumnFormula>$J447-($P447+$Q447)</calculatedColumnFormula>
      <totalsRowFormula>SUM(O447:O456)</totalsRowFormula>
    </tableColumn>
    <tableColumn id="16" name="Pour Alexis" totalsRowFunction="custom" dataDxfId="124" totalsRowDxfId="123">
      <totalsRowFormula>SUM(P447:P456)</totalsRowFormula>
    </tableColumn>
    <tableColumn id="17" name="Pour Emeline" totalsRowFunction="custom" dataDxfId="122" totalsRowDxfId="121">
      <totalsRowFormula>SUM(Q447:Q456)</totalsRowFormula>
    </tableColumn>
    <tableColumn id="18" name="DP Alexis" totalsRowFunction="custom" dataDxfId="120" totalsRowDxfId="119">
      <calculatedColumnFormula>IF(($M447+$P447)&gt;=$N447+$Q447,"",($O447/2)+$P447-$M447)</calculatedColumnFormula>
      <totalsRowFormula>SUM(R447:R456)</totalsRowFormula>
    </tableColumn>
    <tableColumn id="19" name="DP Emeline" totalsRowFunction="custom" dataDxfId="118" totalsRowDxfId="117">
      <calculatedColumnFormula>IF(($M447+$P447)&gt;=$N447+$Q447,($O447/2)+$Q447-$N447,"")</calculatedColumnFormula>
      <totalsRowFormula>SUM(S447:S456)</totalsRowFormula>
    </tableColumn>
  </tableColumns>
  <tableStyleInfo name="TableStyleMedium9 2" showFirstColumn="0" showLastColumn="0" showRowStripes="1" showColumnStripes="0"/>
</table>
</file>

<file path=xl/tables/table28.xml><?xml version="1.0" encoding="utf-8"?>
<table xmlns="http://schemas.openxmlformats.org/spreadsheetml/2006/main" id="28" name="Tableau159444546" displayName="Tableau159444546" ref="A462:S473" totalsRowCount="1" headerRowDxfId="116" dataDxfId="115">
  <autoFilter ref="A462:S472"/>
  <tableColumns count="19">
    <tableColumn id="1" name="Date" dataDxfId="3" totalsRowDxfId="2"/>
    <tableColumn id="2" name="Fournisseur" totalsRowFunction="custom" dataDxfId="4">
      <totalsRowFormula>SUMPRODUCT((B463:B472&lt;&gt;"")/COUNTIF(B463:B472,B463:B472&amp;""))</totalsRowFormula>
    </tableColumn>
    <tableColumn id="3" name="Poste de dépense" totalsRowFunction="custom" dataDxfId="114">
      <totalsRowFormula>COUNTA(Tableau159444546[Poste de dépense])</totalsRowFormula>
    </tableColumn>
    <tableColumn id="4" name="Nature des Dépenses" totalsRowFunction="custom" dataDxfId="113">
      <totalsRowFormula>COUNTA(Tableau159444546[Nature des Dépenses])</totalsRowFormula>
    </tableColumn>
    <tableColumn id="5" name="Mode de Paiment" dataDxfId="112"/>
    <tableColumn id="6" name="Total Du Poste" totalsRowFunction="custom" dataDxfId="111" totalsRowDxfId="110">
      <calculatedColumnFormula>$J463/J$473</calculatedColumnFormula>
      <totalsRowFormula>SUM(F463:F472)</totalsRowFormula>
    </tableColumn>
    <tableColumn id="7" name="Total Global" totalsRowFunction="custom" dataDxfId="109" totalsRowDxfId="108">
      <calculatedColumnFormula>$J463/J$57</calculatedColumnFormula>
      <totalsRowFormula>SUM(G463:G472)</totalsRowFormula>
    </tableColumn>
    <tableColumn id="8" name="Différence" totalsRowFunction="custom" dataDxfId="107" totalsRowDxfId="106">
      <calculatedColumnFormula>$J463-$I463</calculatedColumnFormula>
      <totalsRowFormula>SUM(H463:H472)</totalsRowFormula>
    </tableColumn>
    <tableColumn id="9" name="Coût prévu" totalsRowFunction="custom" dataDxfId="105" totalsRowDxfId="104">
      <calculatedColumnFormula>$M463+$N463</calculatedColumnFormula>
      <totalsRowFormula>SUM(I463:I472)</totalsRowFormula>
    </tableColumn>
    <tableColumn id="10" name="Coût réel" totalsRowFunction="custom" dataDxfId="103" totalsRowDxfId="102">
      <calculatedColumnFormula>$M463+$N463</calculatedColumnFormula>
      <totalsRowFormula>SUM(J463:J472)</totalsRowFormula>
    </tableColumn>
    <tableColumn id="11" name="TVA" totalsRowFunction="custom" dataDxfId="101" totalsRowDxfId="100">
      <calculatedColumnFormula>IF(($K463)&gt;=$N463+$M463,"",($L463-$M463-$N463))</calculatedColumnFormula>
      <totalsRowFormula>SUM(K463:K472)</totalsRowFormula>
    </tableColumn>
    <tableColumn id="12" name="HT" totalsRowFunction="custom" dataDxfId="99" totalsRowDxfId="98">
      <calculatedColumnFormula>M463+N463-K463</calculatedColumnFormula>
      <totalsRowFormula>SUM(L463:L472)</totalsRowFormula>
    </tableColumn>
    <tableColumn id="13" name="Alexis" totalsRowFunction="custom" dataDxfId="97" totalsRowDxfId="96">
      <totalsRowFormula>SUM(M463:M472)</totalsRowFormula>
    </tableColumn>
    <tableColumn id="14" name="Emeline" totalsRowFunction="custom" dataDxfId="95" totalsRowDxfId="94">
      <totalsRowFormula>SUM(N463:N472)</totalsRowFormula>
    </tableColumn>
    <tableColumn id="15" name="A Partager" totalsRowFunction="custom" dataDxfId="93" totalsRowDxfId="92">
      <calculatedColumnFormula>$J463-($P463+$Q463)</calculatedColumnFormula>
      <totalsRowFormula>SUM(O463:O472)</totalsRowFormula>
    </tableColumn>
    <tableColumn id="16" name="Pour Alexis" totalsRowFunction="custom" dataDxfId="91" totalsRowDxfId="90">
      <totalsRowFormula>SUM(P463:P472)</totalsRowFormula>
    </tableColumn>
    <tableColumn id="17" name="Pour Emeline" totalsRowFunction="custom" dataDxfId="89" totalsRowDxfId="88">
      <totalsRowFormula>SUM(Q463:Q472)</totalsRowFormula>
    </tableColumn>
    <tableColumn id="18" name="DP Alexis" totalsRowFunction="custom" dataDxfId="87" totalsRowDxfId="86">
      <calculatedColumnFormula>IF(($M463+$P463)&gt;=$N463+$Q463,"",($O463/2)+$P463-$M463)</calculatedColumnFormula>
      <totalsRowFormula>SUM(R463:R472)</totalsRowFormula>
    </tableColumn>
    <tableColumn id="19" name="DP Emeline" totalsRowFunction="custom" dataDxfId="85" totalsRowDxfId="84">
      <calculatedColumnFormula>IF(($M463+$P463)&gt;=$N463+$Q463,($O463/2)+$Q463-$N463,"")</calculatedColumnFormula>
      <totalsRowFormula>SUM(S463:S472)</totalsRowFormula>
    </tableColumn>
  </tableColumns>
  <tableStyleInfo name="TableStyleMedium9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18" Type="http://schemas.openxmlformats.org/officeDocument/2006/relationships/table" Target="../tables/table18.xml"/><Relationship Id="rId26" Type="http://schemas.openxmlformats.org/officeDocument/2006/relationships/table" Target="../tables/table26.xml"/><Relationship Id="rId3" Type="http://schemas.openxmlformats.org/officeDocument/2006/relationships/table" Target="../tables/table3.xml"/><Relationship Id="rId21" Type="http://schemas.openxmlformats.org/officeDocument/2006/relationships/table" Target="../tables/table21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17" Type="http://schemas.openxmlformats.org/officeDocument/2006/relationships/table" Target="../tables/table17.xml"/><Relationship Id="rId25" Type="http://schemas.openxmlformats.org/officeDocument/2006/relationships/table" Target="../tables/table25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20" Type="http://schemas.openxmlformats.org/officeDocument/2006/relationships/table" Target="../tables/table20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24" Type="http://schemas.openxmlformats.org/officeDocument/2006/relationships/table" Target="../tables/table24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23" Type="http://schemas.openxmlformats.org/officeDocument/2006/relationships/table" Target="../tables/table23.xml"/><Relationship Id="rId28" Type="http://schemas.openxmlformats.org/officeDocument/2006/relationships/table" Target="../tables/table28.xml"/><Relationship Id="rId10" Type="http://schemas.openxmlformats.org/officeDocument/2006/relationships/table" Target="../tables/table10.xml"/><Relationship Id="rId19" Type="http://schemas.openxmlformats.org/officeDocument/2006/relationships/table" Target="../tables/table19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Relationship Id="rId22" Type="http://schemas.openxmlformats.org/officeDocument/2006/relationships/table" Target="../tables/table22.xml"/><Relationship Id="rId27" Type="http://schemas.openxmlformats.org/officeDocument/2006/relationships/table" Target="../tables/table2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S473"/>
  <sheetViews>
    <sheetView tabSelected="1" topLeftCell="A25" workbookViewId="0">
      <selection activeCell="A29" sqref="A29:A56"/>
    </sheetView>
  </sheetViews>
  <sheetFormatPr baseColWidth="10" defaultRowHeight="15" x14ac:dyDescent="0.25"/>
  <cols>
    <col min="1" max="1" width="11.5703125" style="24" customWidth="1"/>
    <col min="2" max="2" width="13.85546875" style="1" customWidth="1"/>
    <col min="3" max="3" width="29.7109375" style="1" customWidth="1"/>
    <col min="4" max="4" width="29.28515625" style="1" customWidth="1"/>
    <col min="5" max="5" width="13" style="1" customWidth="1"/>
    <col min="6" max="6" width="11" style="1" customWidth="1"/>
    <col min="7" max="9" width="11.5703125" style="1" customWidth="1"/>
    <col min="10" max="19" width="12.5703125" style="1" customWidth="1"/>
    <col min="20" max="16384" width="11.42578125" style="1"/>
  </cols>
  <sheetData>
    <row r="10" spans="1:19" ht="15.75" thickBot="1" x14ac:dyDescent="0.3"/>
    <row r="11" spans="1:19" ht="15.75" thickBot="1" x14ac:dyDescent="0.3">
      <c r="M11" s="20" t="s">
        <v>0</v>
      </c>
      <c r="N11" s="21"/>
      <c r="O11" s="2" t="s">
        <v>1</v>
      </c>
      <c r="P11" s="22" t="s">
        <v>2</v>
      </c>
      <c r="Q11" s="23"/>
      <c r="R11" s="20" t="s">
        <v>3</v>
      </c>
      <c r="S11" s="21"/>
    </row>
    <row r="12" spans="1:19" s="6" customFormat="1" ht="14.1" customHeight="1" x14ac:dyDescent="0.2">
      <c r="A12" s="25" t="s">
        <v>4</v>
      </c>
      <c r="B12" s="4" t="s">
        <v>5</v>
      </c>
      <c r="C12" s="3" t="s">
        <v>6</v>
      </c>
      <c r="D12" s="3" t="s">
        <v>7</v>
      </c>
      <c r="E12" s="3" t="s">
        <v>8</v>
      </c>
      <c r="F12" s="5" t="s">
        <v>9</v>
      </c>
      <c r="G12" s="5" t="s">
        <v>10</v>
      </c>
      <c r="H12" s="4" t="s">
        <v>11</v>
      </c>
      <c r="I12" s="3" t="s">
        <v>12</v>
      </c>
      <c r="J12" s="3" t="s">
        <v>13</v>
      </c>
      <c r="K12" s="3" t="s">
        <v>14</v>
      </c>
      <c r="L12" s="3" t="s">
        <v>15</v>
      </c>
      <c r="M12" s="3" t="s">
        <v>16</v>
      </c>
      <c r="N12" s="3" t="s">
        <v>17</v>
      </c>
      <c r="O12" s="3" t="s">
        <v>1</v>
      </c>
      <c r="P12" s="3" t="s">
        <v>18</v>
      </c>
      <c r="Q12" s="3" t="s">
        <v>19</v>
      </c>
      <c r="R12" s="3" t="s">
        <v>20</v>
      </c>
      <c r="S12" s="3" t="s">
        <v>21</v>
      </c>
    </row>
    <row r="13" spans="1:19" x14ac:dyDescent="0.25">
      <c r="F13" s="7" t="e">
        <f t="shared" ref="F13:F22" si="0">$J13/J$73</f>
        <v>#DIV/0!</v>
      </c>
      <c r="G13" s="7" t="e">
        <f t="shared" ref="G13:G22" si="1">$J13/J$57</f>
        <v>#DIV/0!</v>
      </c>
      <c r="H13" s="8">
        <f t="shared" ref="H13:H22" si="2">$J13-$I13</f>
        <v>0</v>
      </c>
      <c r="I13" s="8">
        <f t="shared" ref="I13:J22" si="3">$M13+$N13</f>
        <v>0</v>
      </c>
      <c r="J13" s="8">
        <f t="shared" si="3"/>
        <v>0</v>
      </c>
      <c r="K13" s="8">
        <f t="shared" ref="K13:K22" ca="1" si="4">IF(($K13)&gt;=$N13+$M13,"",($L13-$M13-$N13))</f>
        <v>0</v>
      </c>
      <c r="L13" s="8">
        <f ca="1">M13+N13-K13</f>
        <v>0</v>
      </c>
      <c r="M13" s="8"/>
      <c r="N13" s="8"/>
      <c r="O13" s="8">
        <f>$J13-($P13+$Q13)</f>
        <v>0</v>
      </c>
      <c r="P13" s="8"/>
      <c r="Q13" s="8"/>
      <c r="R13" s="9" t="str">
        <f>IF(($M13+$P13)&gt;=$N13+$Q13,"",($O13/2)+$P13-$M13)</f>
        <v/>
      </c>
      <c r="S13" s="9">
        <f>IF(($M13+$P13)&gt;=$N13+$Q13,($O13/2)+$Q13-$N13,"")</f>
        <v>0</v>
      </c>
    </row>
    <row r="14" spans="1:19" x14ac:dyDescent="0.25">
      <c r="F14" s="7" t="e">
        <f t="shared" si="0"/>
        <v>#DIV/0!</v>
      </c>
      <c r="G14" s="7" t="e">
        <f t="shared" si="1"/>
        <v>#DIV/0!</v>
      </c>
      <c r="H14" s="8">
        <f t="shared" si="2"/>
        <v>0</v>
      </c>
      <c r="I14" s="8">
        <f t="shared" si="3"/>
        <v>0</v>
      </c>
      <c r="J14" s="8">
        <f t="shared" si="3"/>
        <v>0</v>
      </c>
      <c r="K14" s="8">
        <f t="shared" ca="1" si="4"/>
        <v>0</v>
      </c>
      <c r="L14" s="8">
        <f t="shared" ref="L14:L22" ca="1" si="5">M14+N14-K14</f>
        <v>0</v>
      </c>
      <c r="M14" s="8"/>
      <c r="N14" s="8"/>
      <c r="O14" s="8">
        <f>$J14-($P14+$Q14)</f>
        <v>0</v>
      </c>
      <c r="P14" s="8"/>
      <c r="Q14" s="8"/>
      <c r="R14" s="9" t="str">
        <f t="shared" ref="R14:R22" si="6">IF(($M14+$P14)&gt;=$N14+$Q14,"",($O14/2)+$P14-$M14)</f>
        <v/>
      </c>
      <c r="S14" s="9">
        <f t="shared" ref="S14:S22" si="7">IF(($M14+$P14)&gt;=$N14+$Q14,($O14/2)+$Q14-$N14,"")</f>
        <v>0</v>
      </c>
    </row>
    <row r="15" spans="1:19" x14ac:dyDescent="0.25">
      <c r="F15" s="7" t="e">
        <f t="shared" si="0"/>
        <v>#DIV/0!</v>
      </c>
      <c r="G15" s="7" t="e">
        <f t="shared" si="1"/>
        <v>#DIV/0!</v>
      </c>
      <c r="H15" s="8">
        <f t="shared" si="2"/>
        <v>0</v>
      </c>
      <c r="I15" s="8">
        <f t="shared" si="3"/>
        <v>0</v>
      </c>
      <c r="J15" s="8">
        <f t="shared" si="3"/>
        <v>0</v>
      </c>
      <c r="K15" s="8">
        <f t="shared" ca="1" si="4"/>
        <v>0</v>
      </c>
      <c r="L15" s="8">
        <f t="shared" ca="1" si="5"/>
        <v>0</v>
      </c>
      <c r="M15" s="8"/>
      <c r="N15" s="8"/>
      <c r="O15" s="8">
        <f>$J15-($P15+$Q15)</f>
        <v>0</v>
      </c>
      <c r="P15" s="8"/>
      <c r="Q15" s="8"/>
      <c r="R15" s="9" t="str">
        <f t="shared" si="6"/>
        <v/>
      </c>
      <c r="S15" s="9">
        <f t="shared" si="7"/>
        <v>0</v>
      </c>
    </row>
    <row r="16" spans="1:19" x14ac:dyDescent="0.25">
      <c r="F16" s="7" t="e">
        <f t="shared" si="0"/>
        <v>#DIV/0!</v>
      </c>
      <c r="G16" s="7" t="e">
        <f t="shared" si="1"/>
        <v>#DIV/0!</v>
      </c>
      <c r="H16" s="8">
        <f t="shared" si="2"/>
        <v>0</v>
      </c>
      <c r="I16" s="8">
        <f t="shared" si="3"/>
        <v>0</v>
      </c>
      <c r="J16" s="8">
        <f t="shared" si="3"/>
        <v>0</v>
      </c>
      <c r="K16" s="8">
        <f t="shared" ca="1" si="4"/>
        <v>0</v>
      </c>
      <c r="L16" s="8">
        <f t="shared" ca="1" si="5"/>
        <v>0</v>
      </c>
      <c r="M16" s="8"/>
      <c r="N16" s="8"/>
      <c r="O16" s="8">
        <f>$J16-($P16+$Q16)</f>
        <v>0</v>
      </c>
      <c r="P16" s="8"/>
      <c r="Q16" s="8"/>
      <c r="R16" s="9" t="str">
        <f t="shared" si="6"/>
        <v/>
      </c>
      <c r="S16" s="9">
        <f t="shared" si="7"/>
        <v>0</v>
      </c>
    </row>
    <row r="17" spans="1:19" x14ac:dyDescent="0.25">
      <c r="F17" s="7" t="e">
        <f t="shared" si="0"/>
        <v>#DIV/0!</v>
      </c>
      <c r="G17" s="7" t="e">
        <f t="shared" si="1"/>
        <v>#DIV/0!</v>
      </c>
      <c r="H17" s="8">
        <f t="shared" si="2"/>
        <v>0</v>
      </c>
      <c r="I17" s="8">
        <f t="shared" si="3"/>
        <v>0</v>
      </c>
      <c r="J17" s="8">
        <f t="shared" si="3"/>
        <v>0</v>
      </c>
      <c r="K17" s="8">
        <f t="shared" ca="1" si="4"/>
        <v>0</v>
      </c>
      <c r="L17" s="8">
        <f t="shared" ca="1" si="5"/>
        <v>0</v>
      </c>
      <c r="M17" s="8"/>
      <c r="N17" s="8"/>
      <c r="O17" s="8">
        <f t="shared" ref="O17:O21" si="8">$J17-($P17+$Q17)</f>
        <v>0</v>
      </c>
      <c r="P17" s="8"/>
      <c r="Q17" s="8"/>
      <c r="R17" s="9" t="str">
        <f t="shared" si="6"/>
        <v/>
      </c>
      <c r="S17" s="9">
        <f t="shared" si="7"/>
        <v>0</v>
      </c>
    </row>
    <row r="18" spans="1:19" x14ac:dyDescent="0.25">
      <c r="F18" s="7" t="e">
        <f t="shared" si="0"/>
        <v>#DIV/0!</v>
      </c>
      <c r="G18" s="7" t="e">
        <f t="shared" si="1"/>
        <v>#DIV/0!</v>
      </c>
      <c r="H18" s="8">
        <f t="shared" si="2"/>
        <v>0</v>
      </c>
      <c r="I18" s="8">
        <f t="shared" si="3"/>
        <v>0</v>
      </c>
      <c r="J18" s="8">
        <f t="shared" si="3"/>
        <v>0</v>
      </c>
      <c r="K18" s="8">
        <f t="shared" ca="1" si="4"/>
        <v>0</v>
      </c>
      <c r="L18" s="8">
        <f t="shared" ca="1" si="5"/>
        <v>0</v>
      </c>
      <c r="M18" s="8"/>
      <c r="N18" s="8"/>
      <c r="O18" s="8">
        <f>$J18-($P18+$Q18)</f>
        <v>0</v>
      </c>
      <c r="P18" s="8"/>
      <c r="Q18" s="8"/>
      <c r="R18" s="9" t="str">
        <f t="shared" si="6"/>
        <v/>
      </c>
      <c r="S18" s="9">
        <f t="shared" si="7"/>
        <v>0</v>
      </c>
    </row>
    <row r="19" spans="1:19" x14ac:dyDescent="0.25">
      <c r="F19" s="7" t="e">
        <f t="shared" si="0"/>
        <v>#DIV/0!</v>
      </c>
      <c r="G19" s="7" t="e">
        <f t="shared" si="1"/>
        <v>#DIV/0!</v>
      </c>
      <c r="H19" s="8">
        <f t="shared" si="2"/>
        <v>0</v>
      </c>
      <c r="I19" s="8">
        <f t="shared" si="3"/>
        <v>0</v>
      </c>
      <c r="J19" s="8">
        <f t="shared" si="3"/>
        <v>0</v>
      </c>
      <c r="K19" s="8">
        <f t="shared" ca="1" si="4"/>
        <v>0</v>
      </c>
      <c r="L19" s="8">
        <f t="shared" ca="1" si="5"/>
        <v>0</v>
      </c>
      <c r="M19" s="8"/>
      <c r="N19" s="8"/>
      <c r="O19" s="8">
        <f t="shared" si="8"/>
        <v>0</v>
      </c>
      <c r="P19" s="8"/>
      <c r="Q19" s="8"/>
      <c r="R19" s="9" t="str">
        <f t="shared" si="6"/>
        <v/>
      </c>
      <c r="S19" s="9">
        <f t="shared" si="7"/>
        <v>0</v>
      </c>
    </row>
    <row r="20" spans="1:19" x14ac:dyDescent="0.25">
      <c r="F20" s="7" t="e">
        <f t="shared" si="0"/>
        <v>#DIV/0!</v>
      </c>
      <c r="G20" s="7" t="e">
        <f t="shared" si="1"/>
        <v>#DIV/0!</v>
      </c>
      <c r="H20" s="8">
        <f t="shared" si="2"/>
        <v>0</v>
      </c>
      <c r="I20" s="8">
        <f t="shared" si="3"/>
        <v>0</v>
      </c>
      <c r="J20" s="8">
        <f t="shared" si="3"/>
        <v>0</v>
      </c>
      <c r="K20" s="8">
        <f t="shared" ca="1" si="4"/>
        <v>0</v>
      </c>
      <c r="L20" s="8">
        <f t="shared" ca="1" si="5"/>
        <v>0</v>
      </c>
      <c r="M20" s="8"/>
      <c r="N20" s="8"/>
      <c r="O20" s="8">
        <f>$J20-($P20+$Q20)</f>
        <v>0</v>
      </c>
      <c r="P20" s="8"/>
      <c r="Q20" s="8"/>
      <c r="R20" s="9" t="str">
        <f t="shared" si="6"/>
        <v/>
      </c>
      <c r="S20" s="9">
        <f t="shared" si="7"/>
        <v>0</v>
      </c>
    </row>
    <row r="21" spans="1:19" x14ac:dyDescent="0.25">
      <c r="F21" s="7" t="e">
        <f t="shared" si="0"/>
        <v>#DIV/0!</v>
      </c>
      <c r="G21" s="7" t="e">
        <f t="shared" si="1"/>
        <v>#DIV/0!</v>
      </c>
      <c r="H21" s="8">
        <f t="shared" si="2"/>
        <v>0</v>
      </c>
      <c r="I21" s="8">
        <f t="shared" si="3"/>
        <v>0</v>
      </c>
      <c r="J21" s="8">
        <f t="shared" si="3"/>
        <v>0</v>
      </c>
      <c r="K21" s="8">
        <f t="shared" ca="1" si="4"/>
        <v>0</v>
      </c>
      <c r="L21" s="8">
        <f t="shared" ca="1" si="5"/>
        <v>0</v>
      </c>
      <c r="M21" s="8"/>
      <c r="N21" s="8"/>
      <c r="O21" s="8">
        <f t="shared" si="8"/>
        <v>0</v>
      </c>
      <c r="P21" s="8"/>
      <c r="Q21" s="8"/>
      <c r="R21" s="9" t="str">
        <f t="shared" si="6"/>
        <v/>
      </c>
      <c r="S21" s="9">
        <f t="shared" si="7"/>
        <v>0</v>
      </c>
    </row>
    <row r="22" spans="1:19" x14ac:dyDescent="0.25">
      <c r="F22" s="7" t="e">
        <f t="shared" si="0"/>
        <v>#DIV/0!</v>
      </c>
      <c r="G22" s="7" t="e">
        <f t="shared" si="1"/>
        <v>#DIV/0!</v>
      </c>
      <c r="H22" s="8">
        <f t="shared" si="2"/>
        <v>0</v>
      </c>
      <c r="I22" s="8">
        <f t="shared" si="3"/>
        <v>0</v>
      </c>
      <c r="J22" s="8">
        <f t="shared" si="3"/>
        <v>0</v>
      </c>
      <c r="K22" s="8">
        <f t="shared" ca="1" si="4"/>
        <v>0</v>
      </c>
      <c r="L22" s="8">
        <f t="shared" ca="1" si="5"/>
        <v>0</v>
      </c>
      <c r="M22" s="8"/>
      <c r="N22" s="8"/>
      <c r="O22" s="8">
        <f>$J22-($P22+$Q22)</f>
        <v>0</v>
      </c>
      <c r="P22" s="8"/>
      <c r="Q22" s="8"/>
      <c r="R22" s="9" t="str">
        <f t="shared" si="6"/>
        <v/>
      </c>
      <c r="S22" s="9">
        <f t="shared" si="7"/>
        <v>0</v>
      </c>
    </row>
    <row r="23" spans="1:19" x14ac:dyDescent="0.25">
      <c r="C23" s="1">
        <f>COUNTA(Tableau157[Balance Alexis/Emline])</f>
        <v>0</v>
      </c>
      <c r="D23" s="1">
        <f>COUNTA(Tableau157[Nature des Dépenses])</f>
        <v>0</v>
      </c>
      <c r="F23" s="7"/>
      <c r="G23" s="7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</row>
    <row r="24" spans="1:19" x14ac:dyDescent="0.25">
      <c r="F24" s="7"/>
      <c r="G24" s="7"/>
    </row>
    <row r="25" spans="1:19" x14ac:dyDescent="0.25">
      <c r="F25" s="7"/>
      <c r="G25" s="7"/>
    </row>
    <row r="26" spans="1:19" ht="15.75" thickBot="1" x14ac:dyDescent="0.3">
      <c r="F26" s="7"/>
      <c r="G26" s="7"/>
    </row>
    <row r="27" spans="1:19" ht="15.75" thickBot="1" x14ac:dyDescent="0.3">
      <c r="F27" s="7"/>
      <c r="G27" s="7"/>
      <c r="M27" s="20" t="s">
        <v>0</v>
      </c>
      <c r="N27" s="21"/>
      <c r="O27" s="2" t="s">
        <v>1</v>
      </c>
      <c r="P27" s="22" t="s">
        <v>2</v>
      </c>
      <c r="Q27" s="23"/>
      <c r="R27" s="20" t="s">
        <v>3</v>
      </c>
      <c r="S27" s="21"/>
    </row>
    <row r="28" spans="1:19" s="6" customFormat="1" ht="14.1" customHeight="1" x14ac:dyDescent="0.2">
      <c r="A28" s="25" t="s">
        <v>22</v>
      </c>
      <c r="B28" s="4" t="s">
        <v>23</v>
      </c>
      <c r="C28" s="3" t="s">
        <v>24</v>
      </c>
      <c r="D28" s="3" t="s">
        <v>25</v>
      </c>
      <c r="E28" s="3" t="s">
        <v>8</v>
      </c>
      <c r="F28" s="5" t="s">
        <v>9</v>
      </c>
      <c r="G28" s="5" t="s">
        <v>10</v>
      </c>
      <c r="H28" s="4" t="s">
        <v>11</v>
      </c>
      <c r="I28" s="3" t="s">
        <v>12</v>
      </c>
      <c r="J28" s="3" t="s">
        <v>13</v>
      </c>
      <c r="K28" s="3" t="s">
        <v>14</v>
      </c>
      <c r="L28" s="3" t="s">
        <v>15</v>
      </c>
      <c r="M28" s="3" t="s">
        <v>16</v>
      </c>
      <c r="N28" s="3" t="s">
        <v>17</v>
      </c>
      <c r="O28" s="3" t="s">
        <v>1</v>
      </c>
      <c r="P28" s="3" t="s">
        <v>18</v>
      </c>
      <c r="Q28" s="3" t="s">
        <v>19</v>
      </c>
      <c r="R28" s="3" t="s">
        <v>20</v>
      </c>
      <c r="S28" s="3" t="s">
        <v>21</v>
      </c>
    </row>
    <row r="29" spans="1:19" x14ac:dyDescent="0.25">
      <c r="A29" s="10">
        <v>1</v>
      </c>
      <c r="B29" s="11">
        <f>B$23</f>
        <v>0</v>
      </c>
      <c r="C29" s="12" t="str">
        <f t="shared" ref="C29" si="9">C12</f>
        <v>Balance Alexis/Emline</v>
      </c>
      <c r="D29" s="11">
        <f>D$23</f>
        <v>0</v>
      </c>
      <c r="F29" s="7"/>
      <c r="G29" s="7">
        <f>G$23</f>
        <v>0</v>
      </c>
      <c r="H29" s="8">
        <f>H$23</f>
        <v>0</v>
      </c>
      <c r="I29" s="8">
        <f t="shared" ref="I29:S29" si="10">I$23</f>
        <v>0</v>
      </c>
      <c r="J29" s="8">
        <f t="shared" si="10"/>
        <v>0</v>
      </c>
      <c r="K29" s="8">
        <f t="shared" si="10"/>
        <v>0</v>
      </c>
      <c r="L29" s="8">
        <f t="shared" si="10"/>
        <v>0</v>
      </c>
      <c r="M29" s="8">
        <f t="shared" si="10"/>
        <v>0</v>
      </c>
      <c r="N29" s="8">
        <f t="shared" si="10"/>
        <v>0</v>
      </c>
      <c r="O29" s="8">
        <f t="shared" si="10"/>
        <v>0</v>
      </c>
      <c r="P29" s="8">
        <f t="shared" si="10"/>
        <v>0</v>
      </c>
      <c r="Q29" s="8">
        <f t="shared" si="10"/>
        <v>0</v>
      </c>
      <c r="R29" s="8">
        <f t="shared" si="10"/>
        <v>0</v>
      </c>
      <c r="S29" s="8">
        <f t="shared" si="10"/>
        <v>0</v>
      </c>
    </row>
    <row r="30" spans="1:19" x14ac:dyDescent="0.25">
      <c r="A30" s="10">
        <v>2</v>
      </c>
      <c r="B30" s="11">
        <f t="shared" ref="B30:D30" si="11">B$73</f>
        <v>0</v>
      </c>
      <c r="C30" s="13" t="str">
        <f>C$62</f>
        <v>Logement</v>
      </c>
      <c r="D30" s="11">
        <f t="shared" si="11"/>
        <v>0</v>
      </c>
      <c r="F30" s="7"/>
      <c r="G30" s="7" t="e">
        <f>G$73</f>
        <v>#DIV/0!</v>
      </c>
      <c r="H30" s="8">
        <f t="shared" ref="H30:S30" si="12">H$73</f>
        <v>0</v>
      </c>
      <c r="I30" s="8">
        <f t="shared" si="12"/>
        <v>0</v>
      </c>
      <c r="J30" s="8">
        <f t="shared" si="12"/>
        <v>0</v>
      </c>
      <c r="K30" s="8">
        <f t="shared" ca="1" si="12"/>
        <v>0</v>
      </c>
      <c r="L30" s="8">
        <f t="shared" ca="1" si="12"/>
        <v>0</v>
      </c>
      <c r="M30" s="8">
        <f t="shared" si="12"/>
        <v>0</v>
      </c>
      <c r="N30" s="8">
        <f t="shared" si="12"/>
        <v>0</v>
      </c>
      <c r="O30" s="8">
        <f t="shared" si="12"/>
        <v>0</v>
      </c>
      <c r="P30" s="8">
        <f t="shared" si="12"/>
        <v>0</v>
      </c>
      <c r="Q30" s="8">
        <f t="shared" si="12"/>
        <v>0</v>
      </c>
      <c r="R30" s="8">
        <f t="shared" si="12"/>
        <v>0</v>
      </c>
      <c r="S30" s="8">
        <f t="shared" si="12"/>
        <v>0</v>
      </c>
    </row>
    <row r="31" spans="1:19" x14ac:dyDescent="0.25">
      <c r="A31" s="10">
        <v>3</v>
      </c>
      <c r="B31" s="11">
        <f t="shared" ref="B31:D31" si="13">B$89</f>
        <v>0</v>
      </c>
      <c r="C31" s="13" t="str">
        <f>C$78</f>
        <v>Energies</v>
      </c>
      <c r="D31" s="11">
        <f t="shared" si="13"/>
        <v>0</v>
      </c>
      <c r="F31" s="7"/>
      <c r="G31" s="7" t="e">
        <f t="shared" ref="G31:S31" si="14">G$89</f>
        <v>#DIV/0!</v>
      </c>
      <c r="H31" s="8">
        <f t="shared" si="14"/>
        <v>0</v>
      </c>
      <c r="I31" s="8">
        <f t="shared" si="14"/>
        <v>0</v>
      </c>
      <c r="J31" s="8">
        <f t="shared" si="14"/>
        <v>0</v>
      </c>
      <c r="K31" s="8">
        <f t="shared" ca="1" si="14"/>
        <v>0</v>
      </c>
      <c r="L31" s="8">
        <f t="shared" ca="1" si="14"/>
        <v>0</v>
      </c>
      <c r="M31" s="8">
        <f t="shared" si="14"/>
        <v>0</v>
      </c>
      <c r="N31" s="8">
        <f t="shared" si="14"/>
        <v>0</v>
      </c>
      <c r="O31" s="8">
        <f t="shared" si="14"/>
        <v>0</v>
      </c>
      <c r="P31" s="8">
        <f t="shared" si="14"/>
        <v>0</v>
      </c>
      <c r="Q31" s="8">
        <f t="shared" si="14"/>
        <v>0</v>
      </c>
      <c r="R31" s="8">
        <f t="shared" si="14"/>
        <v>0</v>
      </c>
      <c r="S31" s="8">
        <f t="shared" si="14"/>
        <v>0</v>
      </c>
    </row>
    <row r="32" spans="1:19" x14ac:dyDescent="0.25">
      <c r="A32" s="10">
        <v>4</v>
      </c>
      <c r="B32" s="11">
        <f t="shared" ref="B32:D32" si="15">B$105</f>
        <v>0</v>
      </c>
      <c r="C32" s="13" t="str">
        <f>C$94</f>
        <v>Téléphonie/Internet</v>
      </c>
      <c r="D32" s="11">
        <f t="shared" si="15"/>
        <v>0</v>
      </c>
      <c r="F32" s="7"/>
      <c r="G32" s="7" t="e">
        <f>G$105</f>
        <v>#DIV/0!</v>
      </c>
      <c r="H32" s="8">
        <f t="shared" ref="H32:S32" si="16">H$105</f>
        <v>0</v>
      </c>
      <c r="I32" s="8">
        <f t="shared" si="16"/>
        <v>0</v>
      </c>
      <c r="J32" s="8">
        <f t="shared" si="16"/>
        <v>0</v>
      </c>
      <c r="K32" s="8">
        <f t="shared" ca="1" si="16"/>
        <v>0</v>
      </c>
      <c r="L32" s="8">
        <f t="shared" ca="1" si="16"/>
        <v>0</v>
      </c>
      <c r="M32" s="8">
        <f t="shared" si="16"/>
        <v>0</v>
      </c>
      <c r="N32" s="8">
        <f t="shared" si="16"/>
        <v>0</v>
      </c>
      <c r="O32" s="8">
        <f t="shared" si="16"/>
        <v>0</v>
      </c>
      <c r="P32" s="8">
        <f t="shared" si="16"/>
        <v>0</v>
      </c>
      <c r="Q32" s="8">
        <f t="shared" si="16"/>
        <v>0</v>
      </c>
      <c r="R32" s="8">
        <f t="shared" si="16"/>
        <v>0</v>
      </c>
      <c r="S32" s="8">
        <f t="shared" si="16"/>
        <v>0</v>
      </c>
    </row>
    <row r="33" spans="1:19" x14ac:dyDescent="0.25">
      <c r="A33" s="10">
        <v>5</v>
      </c>
      <c r="B33" s="11">
        <f t="shared" ref="B33:D33" si="17">B$121</f>
        <v>0</v>
      </c>
      <c r="C33" s="14" t="str">
        <f>C$110</f>
        <v>Assurance</v>
      </c>
      <c r="D33" s="11">
        <f t="shared" si="17"/>
        <v>0</v>
      </c>
      <c r="F33" s="7"/>
      <c r="G33" s="7" t="e">
        <f>G$121</f>
        <v>#DIV/0!</v>
      </c>
      <c r="H33" s="8">
        <f t="shared" ref="H33:S33" si="18">H$121</f>
        <v>0</v>
      </c>
      <c r="I33" s="8">
        <f t="shared" si="18"/>
        <v>0</v>
      </c>
      <c r="J33" s="8">
        <f t="shared" si="18"/>
        <v>0</v>
      </c>
      <c r="K33" s="8">
        <f t="shared" ca="1" si="18"/>
        <v>0</v>
      </c>
      <c r="L33" s="8">
        <f t="shared" ca="1" si="18"/>
        <v>0</v>
      </c>
      <c r="M33" s="8">
        <f t="shared" si="18"/>
        <v>0</v>
      </c>
      <c r="N33" s="8">
        <f t="shared" si="18"/>
        <v>0</v>
      </c>
      <c r="O33" s="8">
        <f t="shared" si="18"/>
        <v>0</v>
      </c>
      <c r="P33" s="8">
        <f t="shared" si="18"/>
        <v>0</v>
      </c>
      <c r="Q33" s="8">
        <f t="shared" si="18"/>
        <v>0</v>
      </c>
      <c r="R33" s="8">
        <f t="shared" si="18"/>
        <v>0</v>
      </c>
      <c r="S33" s="8">
        <f t="shared" si="18"/>
        <v>0</v>
      </c>
    </row>
    <row r="34" spans="1:19" x14ac:dyDescent="0.25">
      <c r="A34" s="10">
        <v>6</v>
      </c>
      <c r="B34" s="11">
        <f t="shared" ref="B34:D34" si="19">B$137</f>
        <v>0</v>
      </c>
      <c r="C34" s="14" t="str">
        <f>C$126</f>
        <v>Banques</v>
      </c>
      <c r="D34" s="11">
        <f t="shared" si="19"/>
        <v>0</v>
      </c>
      <c r="F34" s="7"/>
      <c r="G34" s="7" t="e">
        <f>G$137</f>
        <v>#DIV/0!</v>
      </c>
      <c r="H34" s="8">
        <f t="shared" ref="H34:S34" si="20">H$137</f>
        <v>0</v>
      </c>
      <c r="I34" s="8">
        <f t="shared" si="20"/>
        <v>0</v>
      </c>
      <c r="J34" s="8">
        <f t="shared" si="20"/>
        <v>0</v>
      </c>
      <c r="K34" s="8">
        <f t="shared" ca="1" si="20"/>
        <v>0</v>
      </c>
      <c r="L34" s="8">
        <f t="shared" ca="1" si="20"/>
        <v>0</v>
      </c>
      <c r="M34" s="8">
        <f t="shared" si="20"/>
        <v>0</v>
      </c>
      <c r="N34" s="8">
        <f t="shared" si="20"/>
        <v>0</v>
      </c>
      <c r="O34" s="8">
        <f t="shared" si="20"/>
        <v>0</v>
      </c>
      <c r="P34" s="8">
        <f t="shared" si="20"/>
        <v>0</v>
      </c>
      <c r="Q34" s="8">
        <f t="shared" si="20"/>
        <v>0</v>
      </c>
      <c r="R34" s="8">
        <f t="shared" si="20"/>
        <v>0</v>
      </c>
      <c r="S34" s="8">
        <f t="shared" si="20"/>
        <v>0</v>
      </c>
    </row>
    <row r="35" spans="1:19" x14ac:dyDescent="0.25">
      <c r="A35" s="10">
        <v>7</v>
      </c>
      <c r="B35" s="11">
        <f t="shared" ref="B35:D35" si="21">B$153</f>
        <v>0</v>
      </c>
      <c r="C35" s="14" t="str">
        <f>C$142</f>
        <v>Impôts</v>
      </c>
      <c r="D35" s="11">
        <f t="shared" si="21"/>
        <v>0</v>
      </c>
      <c r="F35" s="7"/>
      <c r="G35" s="7" t="e">
        <f>G$153</f>
        <v>#DIV/0!</v>
      </c>
      <c r="H35" s="8">
        <f t="shared" ref="H35:S35" si="22">H$153</f>
        <v>0</v>
      </c>
      <c r="I35" s="8">
        <f t="shared" si="22"/>
        <v>0</v>
      </c>
      <c r="J35" s="8">
        <f t="shared" si="22"/>
        <v>0</v>
      </c>
      <c r="K35" s="8">
        <f t="shared" ca="1" si="22"/>
        <v>0</v>
      </c>
      <c r="L35" s="8">
        <f t="shared" ca="1" si="22"/>
        <v>0</v>
      </c>
      <c r="M35" s="8">
        <f t="shared" si="22"/>
        <v>0</v>
      </c>
      <c r="N35" s="8">
        <f t="shared" si="22"/>
        <v>0</v>
      </c>
      <c r="O35" s="8">
        <f t="shared" si="22"/>
        <v>0</v>
      </c>
      <c r="P35" s="8">
        <f t="shared" si="22"/>
        <v>0</v>
      </c>
      <c r="Q35" s="8">
        <f t="shared" si="22"/>
        <v>0</v>
      </c>
      <c r="R35" s="8">
        <f t="shared" si="22"/>
        <v>0</v>
      </c>
      <c r="S35" s="8">
        <f t="shared" si="22"/>
        <v>0</v>
      </c>
    </row>
    <row r="36" spans="1:19" x14ac:dyDescent="0.25">
      <c r="A36" s="10">
        <v>8</v>
      </c>
      <c r="B36" s="11">
        <f t="shared" ref="B36:D36" si="23">B$169</f>
        <v>0</v>
      </c>
      <c r="C36" s="13" t="str">
        <f>C$158</f>
        <v>Transport</v>
      </c>
      <c r="D36" s="11">
        <f t="shared" si="23"/>
        <v>0</v>
      </c>
      <c r="F36" s="7"/>
      <c r="G36" s="7" t="e">
        <f>G$169</f>
        <v>#DIV/0!</v>
      </c>
      <c r="H36" s="8">
        <f t="shared" ref="H36:S36" si="24">H$169</f>
        <v>0</v>
      </c>
      <c r="I36" s="8">
        <f t="shared" si="24"/>
        <v>0</v>
      </c>
      <c r="J36" s="8">
        <f t="shared" si="24"/>
        <v>0</v>
      </c>
      <c r="K36" s="8">
        <f t="shared" ca="1" si="24"/>
        <v>0</v>
      </c>
      <c r="L36" s="8">
        <f t="shared" ca="1" si="24"/>
        <v>0</v>
      </c>
      <c r="M36" s="8">
        <f t="shared" si="24"/>
        <v>0</v>
      </c>
      <c r="N36" s="8">
        <f t="shared" si="24"/>
        <v>0</v>
      </c>
      <c r="O36" s="8">
        <f t="shared" si="24"/>
        <v>0</v>
      </c>
      <c r="P36" s="8">
        <f t="shared" si="24"/>
        <v>0</v>
      </c>
      <c r="Q36" s="8">
        <f t="shared" si="24"/>
        <v>0</v>
      </c>
      <c r="R36" s="8">
        <f t="shared" si="24"/>
        <v>0</v>
      </c>
      <c r="S36" s="8">
        <f t="shared" si="24"/>
        <v>0</v>
      </c>
    </row>
    <row r="37" spans="1:19" x14ac:dyDescent="0.25">
      <c r="A37" s="10">
        <v>9</v>
      </c>
      <c r="B37" s="11">
        <f t="shared" ref="B37:D37" si="25">B$185</f>
        <v>0</v>
      </c>
      <c r="C37" s="14" t="str">
        <f>C$174</f>
        <v>Alimentation</v>
      </c>
      <c r="D37" s="11">
        <f t="shared" si="25"/>
        <v>0</v>
      </c>
      <c r="F37" s="7"/>
      <c r="G37" s="7" t="e">
        <f>G$185</f>
        <v>#DIV/0!</v>
      </c>
      <c r="H37" s="8">
        <f t="shared" ref="H37:S37" si="26">H$185</f>
        <v>0</v>
      </c>
      <c r="I37" s="8">
        <f t="shared" si="26"/>
        <v>0</v>
      </c>
      <c r="J37" s="8">
        <f t="shared" si="26"/>
        <v>0</v>
      </c>
      <c r="K37" s="8">
        <f t="shared" ca="1" si="26"/>
        <v>0</v>
      </c>
      <c r="L37" s="8">
        <f t="shared" ca="1" si="26"/>
        <v>0</v>
      </c>
      <c r="M37" s="8">
        <f t="shared" si="26"/>
        <v>0</v>
      </c>
      <c r="N37" s="8">
        <f t="shared" si="26"/>
        <v>0</v>
      </c>
      <c r="O37" s="8">
        <f t="shared" si="26"/>
        <v>0</v>
      </c>
      <c r="P37" s="8">
        <f t="shared" si="26"/>
        <v>0</v>
      </c>
      <c r="Q37" s="8">
        <f t="shared" si="26"/>
        <v>0</v>
      </c>
      <c r="R37" s="8">
        <f t="shared" si="26"/>
        <v>0</v>
      </c>
      <c r="S37" s="8">
        <f t="shared" si="26"/>
        <v>0</v>
      </c>
    </row>
    <row r="38" spans="1:19" x14ac:dyDescent="0.25">
      <c r="A38" s="10">
        <v>10</v>
      </c>
      <c r="B38" s="11">
        <f t="shared" ref="B38:D38" si="27">B$201</f>
        <v>0</v>
      </c>
      <c r="C38" s="14" t="str">
        <f>C$190</f>
        <v>Restaurants</v>
      </c>
      <c r="D38" s="11">
        <f t="shared" si="27"/>
        <v>0</v>
      </c>
      <c r="F38" s="7"/>
      <c r="G38" s="7" t="e">
        <f>G$201</f>
        <v>#DIV/0!</v>
      </c>
      <c r="H38" s="8">
        <f t="shared" ref="H38:S38" si="28">H$201</f>
        <v>0</v>
      </c>
      <c r="I38" s="8">
        <f t="shared" si="28"/>
        <v>0</v>
      </c>
      <c r="J38" s="8">
        <f t="shared" si="28"/>
        <v>0</v>
      </c>
      <c r="K38" s="8">
        <f t="shared" ca="1" si="28"/>
        <v>0</v>
      </c>
      <c r="L38" s="8">
        <f t="shared" ca="1" si="28"/>
        <v>0</v>
      </c>
      <c r="M38" s="8">
        <f t="shared" si="28"/>
        <v>0</v>
      </c>
      <c r="N38" s="8">
        <f t="shared" si="28"/>
        <v>0</v>
      </c>
      <c r="O38" s="8">
        <f t="shared" si="28"/>
        <v>0</v>
      </c>
      <c r="P38" s="8">
        <f t="shared" si="28"/>
        <v>0</v>
      </c>
      <c r="Q38" s="8">
        <f t="shared" si="28"/>
        <v>0</v>
      </c>
      <c r="R38" s="8">
        <f t="shared" si="28"/>
        <v>0</v>
      </c>
      <c r="S38" s="8">
        <f t="shared" si="28"/>
        <v>0</v>
      </c>
    </row>
    <row r="39" spans="1:19" x14ac:dyDescent="0.25">
      <c r="A39" s="10">
        <v>11</v>
      </c>
      <c r="B39" s="11">
        <f t="shared" ref="B39:D39" si="29">B$217</f>
        <v>0</v>
      </c>
      <c r="C39" s="13" t="str">
        <f>C$206</f>
        <v>Animaux</v>
      </c>
      <c r="D39" s="11">
        <f t="shared" si="29"/>
        <v>0</v>
      </c>
      <c r="F39" s="7"/>
      <c r="G39" s="7" t="e">
        <f>G$217</f>
        <v>#DIV/0!</v>
      </c>
      <c r="H39" s="8">
        <f t="shared" ref="H39:S39" si="30">H$217</f>
        <v>0</v>
      </c>
      <c r="I39" s="8">
        <f t="shared" si="30"/>
        <v>0</v>
      </c>
      <c r="J39" s="8">
        <f t="shared" si="30"/>
        <v>0</v>
      </c>
      <c r="K39" s="8">
        <f t="shared" ca="1" si="30"/>
        <v>0</v>
      </c>
      <c r="L39" s="8">
        <f t="shared" ca="1" si="30"/>
        <v>0</v>
      </c>
      <c r="M39" s="8">
        <f t="shared" si="30"/>
        <v>0</v>
      </c>
      <c r="N39" s="8">
        <f t="shared" si="30"/>
        <v>0</v>
      </c>
      <c r="O39" s="8">
        <f t="shared" si="30"/>
        <v>0</v>
      </c>
      <c r="P39" s="8">
        <f t="shared" si="30"/>
        <v>0</v>
      </c>
      <c r="Q39" s="8">
        <f t="shared" si="30"/>
        <v>0</v>
      </c>
      <c r="R39" s="8">
        <f t="shared" si="30"/>
        <v>0</v>
      </c>
      <c r="S39" s="8">
        <f t="shared" si="30"/>
        <v>0</v>
      </c>
    </row>
    <row r="40" spans="1:19" x14ac:dyDescent="0.25">
      <c r="A40" s="10">
        <v>12</v>
      </c>
      <c r="B40" s="11">
        <f t="shared" ref="B40:D40" si="31">B$233</f>
        <v>0</v>
      </c>
      <c r="C40" s="14" t="str">
        <f>C$222</f>
        <v>Divertissement</v>
      </c>
      <c r="D40" s="11">
        <f t="shared" si="31"/>
        <v>0</v>
      </c>
      <c r="F40" s="7"/>
      <c r="G40" s="7" t="e">
        <f>G$233</f>
        <v>#DIV/0!</v>
      </c>
      <c r="H40" s="8">
        <f t="shared" ref="H40:S40" si="32">H$233</f>
        <v>0</v>
      </c>
      <c r="I40" s="8">
        <f t="shared" si="32"/>
        <v>0</v>
      </c>
      <c r="J40" s="8">
        <f t="shared" si="32"/>
        <v>0</v>
      </c>
      <c r="K40" s="8">
        <f t="shared" ca="1" si="32"/>
        <v>0</v>
      </c>
      <c r="L40" s="8">
        <f t="shared" ca="1" si="32"/>
        <v>0</v>
      </c>
      <c r="M40" s="8">
        <f t="shared" si="32"/>
        <v>0</v>
      </c>
      <c r="N40" s="8">
        <f t="shared" si="32"/>
        <v>0</v>
      </c>
      <c r="O40" s="8">
        <f t="shared" si="32"/>
        <v>0</v>
      </c>
      <c r="P40" s="8">
        <f t="shared" si="32"/>
        <v>0</v>
      </c>
      <c r="Q40" s="8">
        <f t="shared" si="32"/>
        <v>0</v>
      </c>
      <c r="R40" s="8">
        <f t="shared" si="32"/>
        <v>0</v>
      </c>
      <c r="S40" s="8">
        <f t="shared" si="32"/>
        <v>0</v>
      </c>
    </row>
    <row r="41" spans="1:19" x14ac:dyDescent="0.25">
      <c r="A41" s="10">
        <v>13</v>
      </c>
      <c r="B41" s="11">
        <f t="shared" ref="B41:D41" si="33">B$249</f>
        <v>0</v>
      </c>
      <c r="C41" s="14" t="str">
        <f>C$238</f>
        <v>Culture / Livres / DvD ...</v>
      </c>
      <c r="D41" s="11">
        <f t="shared" si="33"/>
        <v>0</v>
      </c>
      <c r="F41" s="7"/>
      <c r="G41" s="7" t="e">
        <f>G$249</f>
        <v>#DIV/0!</v>
      </c>
      <c r="H41" s="8">
        <f t="shared" ref="H41:S41" si="34">H$249</f>
        <v>0</v>
      </c>
      <c r="I41" s="8">
        <f t="shared" si="34"/>
        <v>0</v>
      </c>
      <c r="J41" s="8">
        <f t="shared" si="34"/>
        <v>0</v>
      </c>
      <c r="K41" s="8">
        <f t="shared" ca="1" si="34"/>
        <v>0</v>
      </c>
      <c r="L41" s="8">
        <f t="shared" ca="1" si="34"/>
        <v>0</v>
      </c>
      <c r="M41" s="8">
        <f t="shared" si="34"/>
        <v>0</v>
      </c>
      <c r="N41" s="8">
        <f t="shared" si="34"/>
        <v>0</v>
      </c>
      <c r="O41" s="8">
        <f t="shared" si="34"/>
        <v>0</v>
      </c>
      <c r="P41" s="8">
        <f t="shared" si="34"/>
        <v>0</v>
      </c>
      <c r="Q41" s="8">
        <f t="shared" si="34"/>
        <v>0</v>
      </c>
      <c r="R41" s="8">
        <f t="shared" si="34"/>
        <v>0</v>
      </c>
      <c r="S41" s="8">
        <f t="shared" si="34"/>
        <v>0</v>
      </c>
    </row>
    <row r="42" spans="1:19" x14ac:dyDescent="0.25">
      <c r="A42" s="10">
        <v>14</v>
      </c>
      <c r="B42" s="11">
        <f t="shared" ref="B42:D42" si="35">B$265</f>
        <v>0</v>
      </c>
      <c r="C42" s="14" t="str">
        <f>C$254</f>
        <v>Informatique/Medias Digitaux</v>
      </c>
      <c r="D42" s="11">
        <f t="shared" si="35"/>
        <v>0</v>
      </c>
      <c r="F42" s="7"/>
      <c r="G42" s="7" t="e">
        <f>G$265</f>
        <v>#DIV/0!</v>
      </c>
      <c r="H42" s="8">
        <f t="shared" ref="H42:S42" si="36">H$265</f>
        <v>0</v>
      </c>
      <c r="I42" s="8">
        <f t="shared" si="36"/>
        <v>0</v>
      </c>
      <c r="J42" s="8">
        <f t="shared" si="36"/>
        <v>0</v>
      </c>
      <c r="K42" s="8">
        <f t="shared" ca="1" si="36"/>
        <v>0</v>
      </c>
      <c r="L42" s="8">
        <f t="shared" ca="1" si="36"/>
        <v>0</v>
      </c>
      <c r="M42" s="8">
        <f t="shared" si="36"/>
        <v>0</v>
      </c>
      <c r="N42" s="8">
        <f t="shared" si="36"/>
        <v>0</v>
      </c>
      <c r="O42" s="8">
        <f t="shared" si="36"/>
        <v>0</v>
      </c>
      <c r="P42" s="8">
        <f t="shared" si="36"/>
        <v>0</v>
      </c>
      <c r="Q42" s="8">
        <f t="shared" si="36"/>
        <v>0</v>
      </c>
      <c r="R42" s="8">
        <f t="shared" si="36"/>
        <v>0</v>
      </c>
      <c r="S42" s="8">
        <f t="shared" si="36"/>
        <v>0</v>
      </c>
    </row>
    <row r="43" spans="1:19" x14ac:dyDescent="0.25">
      <c r="A43" s="10">
        <v>15</v>
      </c>
      <c r="B43" s="11">
        <f t="shared" ref="B43:D43" si="37">B$281</f>
        <v>0</v>
      </c>
      <c r="C43" s="14" t="str">
        <f>C$270</f>
        <v>Voyages</v>
      </c>
      <c r="D43" s="11">
        <f t="shared" si="37"/>
        <v>0</v>
      </c>
      <c r="F43" s="7"/>
      <c r="G43" s="7" t="e">
        <f>G$281</f>
        <v>#DIV/0!</v>
      </c>
      <c r="H43" s="8">
        <f t="shared" ref="H43:S43" si="38">H$281</f>
        <v>0</v>
      </c>
      <c r="I43" s="8">
        <f t="shared" si="38"/>
        <v>0</v>
      </c>
      <c r="J43" s="8">
        <f t="shared" si="38"/>
        <v>0</v>
      </c>
      <c r="K43" s="8">
        <f t="shared" ca="1" si="38"/>
        <v>0</v>
      </c>
      <c r="L43" s="8">
        <f t="shared" ca="1" si="38"/>
        <v>0</v>
      </c>
      <c r="M43" s="8">
        <f t="shared" si="38"/>
        <v>0</v>
      </c>
      <c r="N43" s="8">
        <f t="shared" si="38"/>
        <v>0</v>
      </c>
      <c r="O43" s="8">
        <f t="shared" si="38"/>
        <v>0</v>
      </c>
      <c r="P43" s="8">
        <f t="shared" si="38"/>
        <v>0</v>
      </c>
      <c r="Q43" s="8">
        <f t="shared" si="38"/>
        <v>0</v>
      </c>
      <c r="R43" s="8">
        <f t="shared" si="38"/>
        <v>0</v>
      </c>
      <c r="S43" s="8">
        <f t="shared" si="38"/>
        <v>0</v>
      </c>
    </row>
    <row r="44" spans="1:19" x14ac:dyDescent="0.25">
      <c r="A44" s="10">
        <v>16</v>
      </c>
      <c r="B44" s="11">
        <f t="shared" ref="B44:D44" si="39">B$297</f>
        <v>0</v>
      </c>
      <c r="C44" s="14" t="str">
        <f>C$286</f>
        <v>Moto</v>
      </c>
      <c r="D44" s="11">
        <f t="shared" si="39"/>
        <v>0</v>
      </c>
      <c r="F44" s="7"/>
      <c r="G44" s="7" t="e">
        <f>G$297</f>
        <v>#DIV/0!</v>
      </c>
      <c r="H44" s="8">
        <f t="shared" ref="H44:S44" si="40">H$297</f>
        <v>0</v>
      </c>
      <c r="I44" s="8">
        <f t="shared" si="40"/>
        <v>0</v>
      </c>
      <c r="J44" s="8">
        <f t="shared" si="40"/>
        <v>0</v>
      </c>
      <c r="K44" s="8">
        <f t="shared" ca="1" si="40"/>
        <v>0</v>
      </c>
      <c r="L44" s="8">
        <f t="shared" ca="1" si="40"/>
        <v>0</v>
      </c>
      <c r="M44" s="8">
        <f t="shared" si="40"/>
        <v>0</v>
      </c>
      <c r="N44" s="8">
        <f t="shared" si="40"/>
        <v>0</v>
      </c>
      <c r="O44" s="8">
        <f t="shared" si="40"/>
        <v>0</v>
      </c>
      <c r="P44" s="8">
        <f t="shared" si="40"/>
        <v>0</v>
      </c>
      <c r="Q44" s="8">
        <f t="shared" si="40"/>
        <v>0</v>
      </c>
      <c r="R44" s="8">
        <f t="shared" si="40"/>
        <v>0</v>
      </c>
      <c r="S44" s="8">
        <f t="shared" si="40"/>
        <v>0</v>
      </c>
    </row>
    <row r="45" spans="1:19" x14ac:dyDescent="0.25">
      <c r="A45" s="10">
        <v>17</v>
      </c>
      <c r="B45" s="11">
        <f t="shared" ref="B45:D45" si="41">B$313</f>
        <v>0</v>
      </c>
      <c r="C45" s="14" t="str">
        <f>C$302</f>
        <v>Cadeaux</v>
      </c>
      <c r="D45" s="11">
        <f t="shared" si="41"/>
        <v>0</v>
      </c>
      <c r="F45" s="7"/>
      <c r="G45" s="7" t="e">
        <f>G$313</f>
        <v>#DIV/0!</v>
      </c>
      <c r="H45" s="8">
        <f t="shared" ref="H45:S45" si="42">H$313</f>
        <v>0</v>
      </c>
      <c r="I45" s="8">
        <f t="shared" si="42"/>
        <v>0</v>
      </c>
      <c r="J45" s="8">
        <f t="shared" si="42"/>
        <v>0</v>
      </c>
      <c r="K45" s="8">
        <f t="shared" ca="1" si="42"/>
        <v>0</v>
      </c>
      <c r="L45" s="8">
        <f t="shared" ca="1" si="42"/>
        <v>0</v>
      </c>
      <c r="M45" s="8">
        <f t="shared" si="42"/>
        <v>0</v>
      </c>
      <c r="N45" s="8">
        <f t="shared" si="42"/>
        <v>0</v>
      </c>
      <c r="O45" s="8">
        <f t="shared" si="42"/>
        <v>0</v>
      </c>
      <c r="P45" s="8">
        <f t="shared" si="42"/>
        <v>0</v>
      </c>
      <c r="Q45" s="8">
        <f t="shared" si="42"/>
        <v>0</v>
      </c>
      <c r="R45" s="8">
        <f t="shared" si="42"/>
        <v>0</v>
      </c>
      <c r="S45" s="8">
        <f t="shared" si="42"/>
        <v>0</v>
      </c>
    </row>
    <row r="46" spans="1:19" x14ac:dyDescent="0.25">
      <c r="A46" s="10">
        <v>18</v>
      </c>
      <c r="B46" s="11">
        <f t="shared" ref="B46:D46" si="43">B$329</f>
        <v>0</v>
      </c>
      <c r="C46" s="13" t="str">
        <f>C$318</f>
        <v>Soins Médicaux</v>
      </c>
      <c r="D46" s="11">
        <f t="shared" si="43"/>
        <v>0</v>
      </c>
      <c r="F46" s="7"/>
      <c r="G46" s="7" t="e">
        <f>G$329</f>
        <v>#DIV/0!</v>
      </c>
      <c r="H46" s="8">
        <f t="shared" ref="H46:S46" si="44">H$329</f>
        <v>0</v>
      </c>
      <c r="I46" s="8">
        <f t="shared" si="44"/>
        <v>0</v>
      </c>
      <c r="J46" s="8">
        <f t="shared" si="44"/>
        <v>0</v>
      </c>
      <c r="K46" s="8">
        <f t="shared" ca="1" si="44"/>
        <v>0</v>
      </c>
      <c r="L46" s="8">
        <f t="shared" ca="1" si="44"/>
        <v>0</v>
      </c>
      <c r="M46" s="8">
        <f t="shared" si="44"/>
        <v>0</v>
      </c>
      <c r="N46" s="8">
        <f t="shared" si="44"/>
        <v>0</v>
      </c>
      <c r="O46" s="8">
        <f t="shared" si="44"/>
        <v>0</v>
      </c>
      <c r="P46" s="8">
        <f t="shared" si="44"/>
        <v>0</v>
      </c>
      <c r="Q46" s="8">
        <f t="shared" si="44"/>
        <v>0</v>
      </c>
      <c r="R46" s="8">
        <f t="shared" si="44"/>
        <v>0</v>
      </c>
      <c r="S46" s="8">
        <f t="shared" si="44"/>
        <v>0</v>
      </c>
    </row>
    <row r="47" spans="1:19" x14ac:dyDescent="0.25">
      <c r="A47" s="10">
        <v>19</v>
      </c>
      <c r="B47" s="11">
        <f t="shared" ref="B47:D47" si="45">B$345</f>
        <v>0</v>
      </c>
      <c r="C47" s="13" t="str">
        <f>C$334</f>
        <v>Soins de la personne</v>
      </c>
      <c r="D47" s="11">
        <f t="shared" si="45"/>
        <v>0</v>
      </c>
      <c r="F47" s="7"/>
      <c r="G47" s="7" t="e">
        <f>G$345</f>
        <v>#DIV/0!</v>
      </c>
      <c r="H47" s="8">
        <f t="shared" ref="H47:S47" si="46">H$345</f>
        <v>0</v>
      </c>
      <c r="I47" s="8">
        <f t="shared" si="46"/>
        <v>0</v>
      </c>
      <c r="J47" s="8">
        <f t="shared" si="46"/>
        <v>0</v>
      </c>
      <c r="K47" s="8">
        <f t="shared" ca="1" si="46"/>
        <v>0</v>
      </c>
      <c r="L47" s="8">
        <f t="shared" ca="1" si="46"/>
        <v>0</v>
      </c>
      <c r="M47" s="8">
        <f t="shared" si="46"/>
        <v>0</v>
      </c>
      <c r="N47" s="8">
        <f t="shared" si="46"/>
        <v>0</v>
      </c>
      <c r="O47" s="8">
        <f t="shared" si="46"/>
        <v>0</v>
      </c>
      <c r="P47" s="8">
        <f t="shared" si="46"/>
        <v>0</v>
      </c>
      <c r="Q47" s="8">
        <f t="shared" si="46"/>
        <v>0</v>
      </c>
      <c r="R47" s="8">
        <f t="shared" si="46"/>
        <v>0</v>
      </c>
      <c r="S47" s="8">
        <f t="shared" si="46"/>
        <v>0</v>
      </c>
    </row>
    <row r="48" spans="1:19" x14ac:dyDescent="0.25">
      <c r="A48" s="10">
        <v>20</v>
      </c>
      <c r="B48" s="11">
        <f t="shared" ref="B48:D48" si="47">B$361</f>
        <v>0</v>
      </c>
      <c r="C48" s="13" t="str">
        <f>C$350</f>
        <v>Erotisme</v>
      </c>
      <c r="D48" s="11">
        <f t="shared" si="47"/>
        <v>0</v>
      </c>
      <c r="F48" s="7"/>
      <c r="G48" s="7" t="e">
        <f>G$361</f>
        <v>#DIV/0!</v>
      </c>
      <c r="H48" s="8">
        <f t="shared" ref="H48:S48" si="48">H$361</f>
        <v>0</v>
      </c>
      <c r="I48" s="8">
        <f t="shared" si="48"/>
        <v>0</v>
      </c>
      <c r="J48" s="8">
        <f t="shared" si="48"/>
        <v>0</v>
      </c>
      <c r="K48" s="8">
        <f t="shared" ca="1" si="48"/>
        <v>0</v>
      </c>
      <c r="L48" s="8">
        <f t="shared" ca="1" si="48"/>
        <v>0</v>
      </c>
      <c r="M48" s="8">
        <f t="shared" si="48"/>
        <v>0</v>
      </c>
      <c r="N48" s="8">
        <f t="shared" si="48"/>
        <v>0</v>
      </c>
      <c r="O48" s="8">
        <f t="shared" si="48"/>
        <v>0</v>
      </c>
      <c r="P48" s="8">
        <f t="shared" si="48"/>
        <v>0</v>
      </c>
      <c r="Q48" s="8">
        <f t="shared" si="48"/>
        <v>0</v>
      </c>
      <c r="R48" s="8">
        <f t="shared" si="48"/>
        <v>0</v>
      </c>
      <c r="S48" s="8">
        <f t="shared" si="48"/>
        <v>0</v>
      </c>
    </row>
    <row r="49" spans="1:19" x14ac:dyDescent="0.25">
      <c r="A49" s="10">
        <v>21</v>
      </c>
      <c r="B49" s="11">
        <f t="shared" ref="B49:D49" si="49">B$377</f>
        <v>0</v>
      </c>
      <c r="C49" s="13" t="str">
        <f>C$366</f>
        <v>Habillement</v>
      </c>
      <c r="D49" s="11">
        <f t="shared" si="49"/>
        <v>0</v>
      </c>
      <c r="F49" s="7"/>
      <c r="G49" s="7" t="e">
        <f>G$377</f>
        <v>#DIV/0!</v>
      </c>
      <c r="H49" s="8">
        <f t="shared" ref="H49:S49" si="50">H$377</f>
        <v>0</v>
      </c>
      <c r="I49" s="8">
        <f t="shared" si="50"/>
        <v>0</v>
      </c>
      <c r="J49" s="8">
        <f t="shared" si="50"/>
        <v>0</v>
      </c>
      <c r="K49" s="8">
        <f t="shared" ca="1" si="50"/>
        <v>0</v>
      </c>
      <c r="L49" s="8">
        <f t="shared" ca="1" si="50"/>
        <v>0</v>
      </c>
      <c r="M49" s="8">
        <f t="shared" si="50"/>
        <v>0</v>
      </c>
      <c r="N49" s="8">
        <f t="shared" si="50"/>
        <v>0</v>
      </c>
      <c r="O49" s="8">
        <f t="shared" si="50"/>
        <v>0</v>
      </c>
      <c r="P49" s="8">
        <f t="shared" si="50"/>
        <v>0</v>
      </c>
      <c r="Q49" s="8">
        <f t="shared" si="50"/>
        <v>0</v>
      </c>
      <c r="R49" s="8">
        <f t="shared" si="50"/>
        <v>0</v>
      </c>
      <c r="S49" s="8">
        <f t="shared" si="50"/>
        <v>0</v>
      </c>
    </row>
    <row r="50" spans="1:19" x14ac:dyDescent="0.25">
      <c r="A50" s="10">
        <v>22</v>
      </c>
      <c r="B50" s="11">
        <f t="shared" ref="B50:D50" si="51">B$393</f>
        <v>0</v>
      </c>
      <c r="C50" s="13" t="str">
        <f>C$382</f>
        <v>Mobilier</v>
      </c>
      <c r="D50" s="11">
        <f t="shared" si="51"/>
        <v>0</v>
      </c>
      <c r="F50" s="7"/>
      <c r="G50" s="7" t="e">
        <f>G$393</f>
        <v>#DIV/0!</v>
      </c>
      <c r="H50" s="8">
        <f t="shared" ref="H50:S50" si="52">H$393</f>
        <v>0</v>
      </c>
      <c r="I50" s="8">
        <f t="shared" si="52"/>
        <v>0</v>
      </c>
      <c r="J50" s="8">
        <f t="shared" si="52"/>
        <v>0</v>
      </c>
      <c r="K50" s="8">
        <f t="shared" ca="1" si="52"/>
        <v>0</v>
      </c>
      <c r="L50" s="8">
        <f t="shared" ca="1" si="52"/>
        <v>0</v>
      </c>
      <c r="M50" s="8">
        <f t="shared" si="52"/>
        <v>0</v>
      </c>
      <c r="N50" s="8">
        <f t="shared" si="52"/>
        <v>0</v>
      </c>
      <c r="O50" s="8">
        <f t="shared" si="52"/>
        <v>0</v>
      </c>
      <c r="P50" s="8">
        <f t="shared" si="52"/>
        <v>0</v>
      </c>
      <c r="Q50" s="8">
        <f t="shared" si="52"/>
        <v>0</v>
      </c>
      <c r="R50" s="8">
        <f t="shared" si="52"/>
        <v>0</v>
      </c>
      <c r="S50" s="8">
        <f t="shared" si="52"/>
        <v>0</v>
      </c>
    </row>
    <row r="51" spans="1:19" x14ac:dyDescent="0.25">
      <c r="A51" s="10">
        <v>23</v>
      </c>
      <c r="B51" s="11">
        <f t="shared" ref="B51:D51" si="53">B$409</f>
        <v>0</v>
      </c>
      <c r="C51" s="13" t="str">
        <f>C$398</f>
        <v>Travaux</v>
      </c>
      <c r="D51" s="11">
        <f t="shared" si="53"/>
        <v>0</v>
      </c>
      <c r="F51" s="7"/>
      <c r="G51" s="7" t="e">
        <f>G$409</f>
        <v>#DIV/0!</v>
      </c>
      <c r="H51" s="8">
        <f t="shared" ref="H51:S51" si="54">H$409</f>
        <v>0</v>
      </c>
      <c r="I51" s="8">
        <f t="shared" si="54"/>
        <v>0</v>
      </c>
      <c r="J51" s="8">
        <f t="shared" si="54"/>
        <v>0</v>
      </c>
      <c r="K51" s="8">
        <f t="shared" ca="1" si="54"/>
        <v>0</v>
      </c>
      <c r="L51" s="8">
        <f t="shared" ca="1" si="54"/>
        <v>0</v>
      </c>
      <c r="M51" s="8">
        <f t="shared" si="54"/>
        <v>0</v>
      </c>
      <c r="N51" s="8">
        <f t="shared" si="54"/>
        <v>0</v>
      </c>
      <c r="O51" s="8">
        <f t="shared" si="54"/>
        <v>0</v>
      </c>
      <c r="P51" s="8">
        <f t="shared" si="54"/>
        <v>0</v>
      </c>
      <c r="Q51" s="8">
        <f t="shared" si="54"/>
        <v>0</v>
      </c>
      <c r="R51" s="8">
        <f t="shared" si="54"/>
        <v>0</v>
      </c>
      <c r="S51" s="8">
        <f t="shared" si="54"/>
        <v>0</v>
      </c>
    </row>
    <row r="52" spans="1:19" x14ac:dyDescent="0.25">
      <c r="A52" s="10">
        <v>24</v>
      </c>
      <c r="B52" s="11">
        <f t="shared" ref="B52:D52" si="55">B$425</f>
        <v>0</v>
      </c>
      <c r="C52" s="14" t="str">
        <f>C$414</f>
        <v>Matériel Régie / Outils de Travail</v>
      </c>
      <c r="D52" s="11">
        <f t="shared" si="55"/>
        <v>0</v>
      </c>
      <c r="F52" s="7"/>
      <c r="G52" s="7" t="e">
        <f>G$425</f>
        <v>#DIV/0!</v>
      </c>
      <c r="H52" s="8">
        <f t="shared" ref="H52:S52" si="56">H$425</f>
        <v>0</v>
      </c>
      <c r="I52" s="8">
        <f t="shared" si="56"/>
        <v>0</v>
      </c>
      <c r="J52" s="8">
        <f t="shared" si="56"/>
        <v>0</v>
      </c>
      <c r="K52" s="8">
        <f t="shared" ca="1" si="56"/>
        <v>0</v>
      </c>
      <c r="L52" s="8">
        <f t="shared" ca="1" si="56"/>
        <v>0</v>
      </c>
      <c r="M52" s="8">
        <f t="shared" si="56"/>
        <v>0</v>
      </c>
      <c r="N52" s="8">
        <f t="shared" si="56"/>
        <v>0</v>
      </c>
      <c r="O52" s="8">
        <f t="shared" si="56"/>
        <v>0</v>
      </c>
      <c r="P52" s="8">
        <f t="shared" si="56"/>
        <v>0</v>
      </c>
      <c r="Q52" s="8">
        <f t="shared" si="56"/>
        <v>0</v>
      </c>
      <c r="R52" s="8">
        <f t="shared" si="56"/>
        <v>0</v>
      </c>
      <c r="S52" s="8">
        <f t="shared" si="56"/>
        <v>0</v>
      </c>
    </row>
    <row r="53" spans="1:19" x14ac:dyDescent="0.25">
      <c r="A53" s="10">
        <v>25</v>
      </c>
      <c r="B53" s="11">
        <f t="shared" ref="B53:D53" si="57">B$441</f>
        <v>0</v>
      </c>
      <c r="C53" s="13" t="str">
        <f>C$430</f>
        <v>Divers</v>
      </c>
      <c r="D53" s="11">
        <f t="shared" si="57"/>
        <v>0</v>
      </c>
      <c r="F53" s="7"/>
      <c r="G53" s="7" t="e">
        <f>G$441</f>
        <v>#DIV/0!</v>
      </c>
      <c r="H53" s="8">
        <f t="shared" ref="H53:S53" si="58">H$441</f>
        <v>0</v>
      </c>
      <c r="I53" s="8">
        <f t="shared" si="58"/>
        <v>0</v>
      </c>
      <c r="J53" s="8">
        <f t="shared" si="58"/>
        <v>0</v>
      </c>
      <c r="K53" s="8">
        <f t="shared" ca="1" si="58"/>
        <v>0</v>
      </c>
      <c r="L53" s="8">
        <f t="shared" ca="1" si="58"/>
        <v>0</v>
      </c>
      <c r="M53" s="8">
        <f t="shared" si="58"/>
        <v>0</v>
      </c>
      <c r="N53" s="8">
        <f t="shared" si="58"/>
        <v>0</v>
      </c>
      <c r="O53" s="8">
        <f t="shared" si="58"/>
        <v>0</v>
      </c>
      <c r="P53" s="8">
        <f t="shared" si="58"/>
        <v>0</v>
      </c>
      <c r="Q53" s="8">
        <f t="shared" si="58"/>
        <v>0</v>
      </c>
      <c r="R53" s="8">
        <f t="shared" si="58"/>
        <v>0</v>
      </c>
      <c r="S53" s="8">
        <f t="shared" si="58"/>
        <v>0</v>
      </c>
    </row>
    <row r="54" spans="1:19" x14ac:dyDescent="0.25">
      <c r="A54" s="10">
        <v>26</v>
      </c>
      <c r="C54" s="11"/>
      <c r="D54" s="11"/>
      <c r="F54" s="7"/>
      <c r="G54" s="7"/>
      <c r="H54" s="8"/>
      <c r="I54" s="8"/>
      <c r="J54" s="8"/>
      <c r="K54" s="8"/>
      <c r="L54" s="8"/>
      <c r="M54" s="8"/>
      <c r="N54" s="8"/>
      <c r="O54" s="8"/>
      <c r="P54" s="8"/>
      <c r="Q54" s="8"/>
      <c r="R54" s="9"/>
      <c r="S54" s="9"/>
    </row>
    <row r="55" spans="1:19" x14ac:dyDescent="0.25">
      <c r="A55" s="10">
        <v>27</v>
      </c>
      <c r="C55" s="11"/>
      <c r="D55" s="11"/>
      <c r="F55" s="7"/>
      <c r="G55" s="7"/>
      <c r="H55" s="8"/>
      <c r="I55" s="8"/>
      <c r="J55" s="8"/>
      <c r="K55" s="8"/>
      <c r="L55" s="8"/>
      <c r="M55" s="8"/>
      <c r="N55" s="8"/>
      <c r="O55" s="8"/>
      <c r="P55" s="8"/>
      <c r="Q55" s="8"/>
      <c r="R55" s="9"/>
      <c r="S55" s="9"/>
    </row>
    <row r="56" spans="1:19" x14ac:dyDescent="0.25">
      <c r="A56" s="10">
        <v>28</v>
      </c>
      <c r="C56" s="11"/>
      <c r="D56" s="11"/>
      <c r="F56" s="7"/>
      <c r="G56" s="7"/>
      <c r="H56" s="8"/>
      <c r="I56" s="8"/>
      <c r="J56" s="8"/>
      <c r="K56" s="8"/>
      <c r="L56" s="8"/>
      <c r="M56" s="8"/>
      <c r="N56" s="8"/>
      <c r="O56" s="8"/>
      <c r="P56" s="8"/>
      <c r="Q56" s="8"/>
      <c r="R56" s="9"/>
      <c r="S56" s="9"/>
    </row>
    <row r="57" spans="1:19" x14ac:dyDescent="0.25">
      <c r="B57" s="1">
        <f>SUM(B29:B56)</f>
        <v>0</v>
      </c>
      <c r="D57" s="1">
        <f>SUM(D29:D56)</f>
        <v>0</v>
      </c>
      <c r="E57" s="1">
        <f>SUM(E29:E56)</f>
        <v>0</v>
      </c>
      <c r="F57" s="7">
        <f t="shared" ref="F57:S57" si="59">SUM(F29:F56)</f>
        <v>0</v>
      </c>
      <c r="G57" s="7" t="e">
        <f>SUM(G29:G56)</f>
        <v>#DIV/0!</v>
      </c>
      <c r="H57" s="15">
        <f t="shared" si="59"/>
        <v>0</v>
      </c>
      <c r="I57" s="15">
        <f t="shared" si="59"/>
        <v>0</v>
      </c>
      <c r="J57" s="15">
        <f t="shared" si="59"/>
        <v>0</v>
      </c>
      <c r="K57" s="15">
        <f t="shared" ca="1" si="59"/>
        <v>0</v>
      </c>
      <c r="L57" s="15">
        <f t="shared" ca="1" si="59"/>
        <v>0</v>
      </c>
      <c r="M57" s="15">
        <f t="shared" si="59"/>
        <v>0</v>
      </c>
      <c r="N57" s="15">
        <f t="shared" si="59"/>
        <v>0</v>
      </c>
      <c r="O57" s="15">
        <f t="shared" si="59"/>
        <v>0</v>
      </c>
      <c r="P57" s="15">
        <f t="shared" si="59"/>
        <v>0</v>
      </c>
      <c r="Q57" s="15">
        <f t="shared" si="59"/>
        <v>0</v>
      </c>
      <c r="R57" s="15">
        <f t="shared" si="59"/>
        <v>0</v>
      </c>
      <c r="S57" s="15">
        <f t="shared" si="59"/>
        <v>0</v>
      </c>
    </row>
    <row r="58" spans="1:19" x14ac:dyDescent="0.25">
      <c r="F58" s="7"/>
      <c r="G58" s="7"/>
    </row>
    <row r="59" spans="1:19" x14ac:dyDescent="0.25">
      <c r="F59" s="7"/>
      <c r="G59" s="7"/>
    </row>
    <row r="60" spans="1:19" ht="15.75" thickBot="1" x14ac:dyDescent="0.3">
      <c r="F60" s="7"/>
      <c r="G60" s="7"/>
    </row>
    <row r="61" spans="1:19" ht="15.75" thickBot="1" x14ac:dyDescent="0.3">
      <c r="F61" s="7"/>
      <c r="G61" s="7"/>
      <c r="M61" s="20" t="s">
        <v>0</v>
      </c>
      <c r="N61" s="21"/>
      <c r="O61" s="2" t="s">
        <v>1</v>
      </c>
      <c r="P61" s="22" t="s">
        <v>2</v>
      </c>
      <c r="Q61" s="23"/>
      <c r="R61" s="20" t="s">
        <v>3</v>
      </c>
      <c r="S61" s="21"/>
    </row>
    <row r="62" spans="1:19" s="6" customFormat="1" ht="14.1" customHeight="1" x14ac:dyDescent="0.2">
      <c r="A62" s="25" t="s">
        <v>4</v>
      </c>
      <c r="B62" s="4" t="s">
        <v>5</v>
      </c>
      <c r="C62" s="16" t="s">
        <v>26</v>
      </c>
      <c r="D62" s="3" t="s">
        <v>7</v>
      </c>
      <c r="E62" s="3" t="s">
        <v>8</v>
      </c>
      <c r="F62" s="5" t="s">
        <v>9</v>
      </c>
      <c r="G62" s="5" t="s">
        <v>10</v>
      </c>
      <c r="H62" s="4" t="s">
        <v>11</v>
      </c>
      <c r="I62" s="3" t="s">
        <v>12</v>
      </c>
      <c r="J62" s="3" t="s">
        <v>13</v>
      </c>
      <c r="K62" s="3" t="s">
        <v>14</v>
      </c>
      <c r="L62" s="3" t="s">
        <v>15</v>
      </c>
      <c r="M62" s="3" t="s">
        <v>16</v>
      </c>
      <c r="N62" s="3" t="s">
        <v>17</v>
      </c>
      <c r="O62" s="3" t="s">
        <v>1</v>
      </c>
      <c r="P62" s="3" t="s">
        <v>18</v>
      </c>
      <c r="Q62" s="3" t="s">
        <v>19</v>
      </c>
      <c r="R62" s="3" t="s">
        <v>20</v>
      </c>
      <c r="S62" s="3" t="s">
        <v>21</v>
      </c>
    </row>
    <row r="63" spans="1:19" x14ac:dyDescent="0.25">
      <c r="F63" s="7" t="e">
        <f t="shared" ref="F63:F72" si="60">$J63/J$73</f>
        <v>#DIV/0!</v>
      </c>
      <c r="G63" s="7" t="e">
        <f t="shared" ref="G63:G72" si="61">$J63/J$57</f>
        <v>#DIV/0!</v>
      </c>
      <c r="H63" s="8">
        <f t="shared" ref="H63:H72" si="62">$J63-$I63</f>
        <v>0</v>
      </c>
      <c r="I63" s="8">
        <f t="shared" ref="I63:J72" si="63">$M63+$N63</f>
        <v>0</v>
      </c>
      <c r="J63" s="8">
        <f t="shared" si="63"/>
        <v>0</v>
      </c>
      <c r="K63" s="8">
        <f t="shared" ref="K63:K72" ca="1" si="64">IF(($K63)&gt;=$N63+$M63,"",($L63-$M63-$N63))</f>
        <v>0</v>
      </c>
      <c r="L63" s="8">
        <f ca="1">M63+N63-K63</f>
        <v>0</v>
      </c>
      <c r="M63" s="8"/>
      <c r="N63" s="8"/>
      <c r="O63" s="8">
        <f>$J63-($P63+$Q63)</f>
        <v>0</v>
      </c>
      <c r="P63" s="8"/>
      <c r="Q63" s="8"/>
      <c r="R63" s="9" t="str">
        <f>IF(($M63+$P63)&gt;=$N63+$Q63,"",($O63/2)+$P63-$M63)</f>
        <v/>
      </c>
      <c r="S63" s="9">
        <f>IF(($M63+$P63)&gt;=$N63+$Q63,($O63/2)+$Q63-$N63,"")</f>
        <v>0</v>
      </c>
    </row>
    <row r="64" spans="1:19" x14ac:dyDescent="0.25">
      <c r="F64" s="7" t="e">
        <f t="shared" si="60"/>
        <v>#DIV/0!</v>
      </c>
      <c r="G64" s="7" t="e">
        <f t="shared" si="61"/>
        <v>#DIV/0!</v>
      </c>
      <c r="H64" s="8">
        <f t="shared" si="62"/>
        <v>0</v>
      </c>
      <c r="I64" s="8">
        <f t="shared" si="63"/>
        <v>0</v>
      </c>
      <c r="J64" s="8">
        <f t="shared" si="63"/>
        <v>0</v>
      </c>
      <c r="K64" s="8">
        <f t="shared" ca="1" si="64"/>
        <v>0</v>
      </c>
      <c r="L64" s="8">
        <f t="shared" ref="L64:L72" ca="1" si="65">M64+N64-K64</f>
        <v>0</v>
      </c>
      <c r="M64" s="8"/>
      <c r="N64" s="8"/>
      <c r="O64" s="8">
        <f>$J64-($P64+$Q64)</f>
        <v>0</v>
      </c>
      <c r="P64" s="8"/>
      <c r="Q64" s="8"/>
      <c r="R64" s="9" t="str">
        <f t="shared" ref="R64:R72" si="66">IF(($M64+$P64)&gt;=$N64+$Q64,"",($O64/2)+$P64-$M64)</f>
        <v/>
      </c>
      <c r="S64" s="9">
        <f t="shared" ref="S64:S72" si="67">IF(($M64+$P64)&gt;=$N64+$Q64,($O64/2)+$Q64-$N64,"")</f>
        <v>0</v>
      </c>
    </row>
    <row r="65" spans="1:19" x14ac:dyDescent="0.25">
      <c r="F65" s="7" t="e">
        <f t="shared" si="60"/>
        <v>#DIV/0!</v>
      </c>
      <c r="G65" s="7" t="e">
        <f t="shared" si="61"/>
        <v>#DIV/0!</v>
      </c>
      <c r="H65" s="8">
        <f t="shared" si="62"/>
        <v>0</v>
      </c>
      <c r="I65" s="8">
        <f t="shared" si="63"/>
        <v>0</v>
      </c>
      <c r="J65" s="8">
        <f t="shared" si="63"/>
        <v>0</v>
      </c>
      <c r="K65" s="8">
        <f t="shared" ca="1" si="64"/>
        <v>0</v>
      </c>
      <c r="L65" s="8">
        <f t="shared" ca="1" si="65"/>
        <v>0</v>
      </c>
      <c r="M65" s="8"/>
      <c r="N65" s="8"/>
      <c r="O65" s="8">
        <f>$J65-($P65+$Q65)</f>
        <v>0</v>
      </c>
      <c r="P65" s="8"/>
      <c r="Q65" s="8"/>
      <c r="R65" s="9" t="str">
        <f t="shared" si="66"/>
        <v/>
      </c>
      <c r="S65" s="9">
        <f t="shared" si="67"/>
        <v>0</v>
      </c>
    </row>
    <row r="66" spans="1:19" x14ac:dyDescent="0.25">
      <c r="F66" s="7" t="e">
        <f t="shared" si="60"/>
        <v>#DIV/0!</v>
      </c>
      <c r="G66" s="7" t="e">
        <f t="shared" si="61"/>
        <v>#DIV/0!</v>
      </c>
      <c r="H66" s="8">
        <f t="shared" si="62"/>
        <v>0</v>
      </c>
      <c r="I66" s="8">
        <f t="shared" si="63"/>
        <v>0</v>
      </c>
      <c r="J66" s="8">
        <f t="shared" si="63"/>
        <v>0</v>
      </c>
      <c r="K66" s="8">
        <f t="shared" ca="1" si="64"/>
        <v>0</v>
      </c>
      <c r="L66" s="8">
        <f t="shared" ca="1" si="65"/>
        <v>0</v>
      </c>
      <c r="M66" s="8"/>
      <c r="N66" s="8"/>
      <c r="O66" s="8">
        <f>$J66-($P66+$Q66)</f>
        <v>0</v>
      </c>
      <c r="P66" s="8"/>
      <c r="Q66" s="8"/>
      <c r="R66" s="9" t="str">
        <f t="shared" si="66"/>
        <v/>
      </c>
      <c r="S66" s="9">
        <f t="shared" si="67"/>
        <v>0</v>
      </c>
    </row>
    <row r="67" spans="1:19" x14ac:dyDescent="0.25">
      <c r="F67" s="7" t="e">
        <f t="shared" si="60"/>
        <v>#DIV/0!</v>
      </c>
      <c r="G67" s="7" t="e">
        <f t="shared" si="61"/>
        <v>#DIV/0!</v>
      </c>
      <c r="H67" s="8">
        <f t="shared" si="62"/>
        <v>0</v>
      </c>
      <c r="I67" s="8">
        <f t="shared" si="63"/>
        <v>0</v>
      </c>
      <c r="J67" s="8">
        <f t="shared" si="63"/>
        <v>0</v>
      </c>
      <c r="K67" s="8">
        <f t="shared" ca="1" si="64"/>
        <v>0</v>
      </c>
      <c r="L67" s="8">
        <f t="shared" ca="1" si="65"/>
        <v>0</v>
      </c>
      <c r="M67" s="8"/>
      <c r="N67" s="8"/>
      <c r="O67" s="8">
        <f t="shared" ref="O67:O71" si="68">$J67-($P67+$Q67)</f>
        <v>0</v>
      </c>
      <c r="P67" s="8"/>
      <c r="Q67" s="8"/>
      <c r="R67" s="9" t="str">
        <f t="shared" si="66"/>
        <v/>
      </c>
      <c r="S67" s="9">
        <f t="shared" si="67"/>
        <v>0</v>
      </c>
    </row>
    <row r="68" spans="1:19" x14ac:dyDescent="0.25">
      <c r="F68" s="7" t="e">
        <f t="shared" si="60"/>
        <v>#DIV/0!</v>
      </c>
      <c r="G68" s="7" t="e">
        <f t="shared" si="61"/>
        <v>#DIV/0!</v>
      </c>
      <c r="H68" s="8">
        <f t="shared" si="62"/>
        <v>0</v>
      </c>
      <c r="I68" s="8">
        <f t="shared" si="63"/>
        <v>0</v>
      </c>
      <c r="J68" s="8">
        <f t="shared" si="63"/>
        <v>0</v>
      </c>
      <c r="K68" s="8">
        <f t="shared" ca="1" si="64"/>
        <v>0</v>
      </c>
      <c r="L68" s="8">
        <f t="shared" ca="1" si="65"/>
        <v>0</v>
      </c>
      <c r="M68" s="8"/>
      <c r="N68" s="8"/>
      <c r="O68" s="8">
        <f>$J68-($P68+$Q68)</f>
        <v>0</v>
      </c>
      <c r="P68" s="8"/>
      <c r="Q68" s="8"/>
      <c r="R68" s="9" t="str">
        <f t="shared" si="66"/>
        <v/>
      </c>
      <c r="S68" s="9">
        <f t="shared" si="67"/>
        <v>0</v>
      </c>
    </row>
    <row r="69" spans="1:19" x14ac:dyDescent="0.25">
      <c r="F69" s="7" t="e">
        <f t="shared" si="60"/>
        <v>#DIV/0!</v>
      </c>
      <c r="G69" s="7" t="e">
        <f t="shared" si="61"/>
        <v>#DIV/0!</v>
      </c>
      <c r="H69" s="8">
        <f t="shared" si="62"/>
        <v>0</v>
      </c>
      <c r="I69" s="8">
        <f t="shared" si="63"/>
        <v>0</v>
      </c>
      <c r="J69" s="8">
        <f t="shared" si="63"/>
        <v>0</v>
      </c>
      <c r="K69" s="8">
        <f t="shared" ca="1" si="64"/>
        <v>0</v>
      </c>
      <c r="L69" s="8">
        <f t="shared" ca="1" si="65"/>
        <v>0</v>
      </c>
      <c r="M69" s="8"/>
      <c r="N69" s="8"/>
      <c r="O69" s="8">
        <f t="shared" si="68"/>
        <v>0</v>
      </c>
      <c r="P69" s="8"/>
      <c r="Q69" s="8"/>
      <c r="R69" s="9" t="str">
        <f t="shared" si="66"/>
        <v/>
      </c>
      <c r="S69" s="9">
        <f t="shared" si="67"/>
        <v>0</v>
      </c>
    </row>
    <row r="70" spans="1:19" x14ac:dyDescent="0.25">
      <c r="F70" s="7" t="e">
        <f t="shared" si="60"/>
        <v>#DIV/0!</v>
      </c>
      <c r="G70" s="7" t="e">
        <f t="shared" si="61"/>
        <v>#DIV/0!</v>
      </c>
      <c r="H70" s="8">
        <f t="shared" si="62"/>
        <v>0</v>
      </c>
      <c r="I70" s="8">
        <f t="shared" si="63"/>
        <v>0</v>
      </c>
      <c r="J70" s="8">
        <f t="shared" si="63"/>
        <v>0</v>
      </c>
      <c r="K70" s="8">
        <f t="shared" ca="1" si="64"/>
        <v>0</v>
      </c>
      <c r="L70" s="8">
        <f t="shared" ca="1" si="65"/>
        <v>0</v>
      </c>
      <c r="M70" s="8"/>
      <c r="N70" s="8"/>
      <c r="O70" s="8">
        <f>$J70-($P70+$Q70)</f>
        <v>0</v>
      </c>
      <c r="P70" s="8"/>
      <c r="Q70" s="8"/>
      <c r="R70" s="9" t="str">
        <f t="shared" si="66"/>
        <v/>
      </c>
      <c r="S70" s="9">
        <f t="shared" si="67"/>
        <v>0</v>
      </c>
    </row>
    <row r="71" spans="1:19" x14ac:dyDescent="0.25">
      <c r="F71" s="7" t="e">
        <f t="shared" si="60"/>
        <v>#DIV/0!</v>
      </c>
      <c r="G71" s="7" t="e">
        <f t="shared" si="61"/>
        <v>#DIV/0!</v>
      </c>
      <c r="H71" s="8">
        <f t="shared" si="62"/>
        <v>0</v>
      </c>
      <c r="I71" s="8">
        <f t="shared" si="63"/>
        <v>0</v>
      </c>
      <c r="J71" s="8">
        <f t="shared" si="63"/>
        <v>0</v>
      </c>
      <c r="K71" s="8">
        <f t="shared" ca="1" si="64"/>
        <v>0</v>
      </c>
      <c r="L71" s="8">
        <f t="shared" ca="1" si="65"/>
        <v>0</v>
      </c>
      <c r="M71" s="8"/>
      <c r="N71" s="8"/>
      <c r="O71" s="8">
        <f t="shared" si="68"/>
        <v>0</v>
      </c>
      <c r="P71" s="8"/>
      <c r="Q71" s="8"/>
      <c r="R71" s="9" t="str">
        <f t="shared" si="66"/>
        <v/>
      </c>
      <c r="S71" s="9">
        <f t="shared" si="67"/>
        <v>0</v>
      </c>
    </row>
    <row r="72" spans="1:19" x14ac:dyDescent="0.25">
      <c r="F72" s="7" t="e">
        <f t="shared" si="60"/>
        <v>#DIV/0!</v>
      </c>
      <c r="G72" s="7" t="e">
        <f t="shared" si="61"/>
        <v>#DIV/0!</v>
      </c>
      <c r="H72" s="8">
        <f t="shared" si="62"/>
        <v>0</v>
      </c>
      <c r="I72" s="8">
        <f t="shared" si="63"/>
        <v>0</v>
      </c>
      <c r="J72" s="8">
        <f t="shared" si="63"/>
        <v>0</v>
      </c>
      <c r="K72" s="8">
        <f t="shared" ca="1" si="64"/>
        <v>0</v>
      </c>
      <c r="L72" s="8">
        <f t="shared" ca="1" si="65"/>
        <v>0</v>
      </c>
      <c r="M72" s="8"/>
      <c r="N72" s="8"/>
      <c r="O72" s="8">
        <f>$J72-($P72+$Q72)</f>
        <v>0</v>
      </c>
      <c r="P72" s="8"/>
      <c r="Q72" s="8"/>
      <c r="R72" s="9" t="str">
        <f t="shared" si="66"/>
        <v/>
      </c>
      <c r="S72" s="9">
        <f t="shared" si="67"/>
        <v>0</v>
      </c>
    </row>
    <row r="73" spans="1:19" x14ac:dyDescent="0.25">
      <c r="B73" s="1">
        <f>SUMPRODUCT((B63:B72&lt;&gt;"")/COUNTIF(B63:B72,B63:B72&amp;""))</f>
        <v>0</v>
      </c>
      <c r="C73" s="1">
        <f>COUNTA(Tableau15[Logement])</f>
        <v>0</v>
      </c>
      <c r="D73" s="1">
        <f>COUNTA(Tableau15[Nature des Dépenses])</f>
        <v>0</v>
      </c>
      <c r="F73" s="7" t="e">
        <f t="shared" ref="F73:S73" si="69">SUM(F63:F72)</f>
        <v>#DIV/0!</v>
      </c>
      <c r="G73" s="7" t="e">
        <f t="shared" si="69"/>
        <v>#DIV/0!</v>
      </c>
      <c r="H73" s="8">
        <f t="shared" si="69"/>
        <v>0</v>
      </c>
      <c r="I73" s="8">
        <f t="shared" si="69"/>
        <v>0</v>
      </c>
      <c r="J73" s="8">
        <f t="shared" si="69"/>
        <v>0</v>
      </c>
      <c r="K73" s="8">
        <f t="shared" ca="1" si="69"/>
        <v>0</v>
      </c>
      <c r="L73" s="8">
        <f t="shared" ca="1" si="69"/>
        <v>0</v>
      </c>
      <c r="M73" s="8">
        <f t="shared" si="69"/>
        <v>0</v>
      </c>
      <c r="N73" s="8">
        <f t="shared" si="69"/>
        <v>0</v>
      </c>
      <c r="O73" s="8">
        <f t="shared" si="69"/>
        <v>0</v>
      </c>
      <c r="P73" s="8">
        <f t="shared" si="69"/>
        <v>0</v>
      </c>
      <c r="Q73" s="8">
        <f t="shared" si="69"/>
        <v>0</v>
      </c>
      <c r="R73" s="8">
        <f t="shared" si="69"/>
        <v>0</v>
      </c>
      <c r="S73" s="8">
        <f t="shared" si="69"/>
        <v>0</v>
      </c>
    </row>
    <row r="74" spans="1:19" x14ac:dyDescent="0.25">
      <c r="F74" s="7"/>
      <c r="G74" s="7"/>
    </row>
    <row r="75" spans="1:19" x14ac:dyDescent="0.25">
      <c r="F75" s="7"/>
      <c r="G75" s="7"/>
    </row>
    <row r="76" spans="1:19" ht="15.75" thickBot="1" x14ac:dyDescent="0.3">
      <c r="F76" s="7"/>
      <c r="G76" s="7"/>
    </row>
    <row r="77" spans="1:19" ht="15.75" thickBot="1" x14ac:dyDescent="0.3">
      <c r="F77" s="7"/>
      <c r="G77" s="7"/>
      <c r="M77" s="20" t="s">
        <v>0</v>
      </c>
      <c r="N77" s="21"/>
      <c r="O77" s="2" t="s">
        <v>1</v>
      </c>
      <c r="P77" s="22" t="s">
        <v>2</v>
      </c>
      <c r="Q77" s="23"/>
      <c r="R77" s="20" t="s">
        <v>3</v>
      </c>
      <c r="S77" s="21"/>
    </row>
    <row r="78" spans="1:19" s="6" customFormat="1" ht="14.1" customHeight="1" x14ac:dyDescent="0.2">
      <c r="A78" s="25" t="s">
        <v>4</v>
      </c>
      <c r="B78" s="4" t="s">
        <v>5</v>
      </c>
      <c r="C78" s="16" t="s">
        <v>27</v>
      </c>
      <c r="D78" s="3" t="s">
        <v>7</v>
      </c>
      <c r="E78" s="3" t="s">
        <v>8</v>
      </c>
      <c r="F78" s="5" t="s">
        <v>9</v>
      </c>
      <c r="G78" s="5" t="s">
        <v>10</v>
      </c>
      <c r="H78" s="4" t="s">
        <v>11</v>
      </c>
      <c r="I78" s="3" t="s">
        <v>12</v>
      </c>
      <c r="J78" s="3" t="s">
        <v>13</v>
      </c>
      <c r="K78" s="3" t="s">
        <v>14</v>
      </c>
      <c r="L78" s="3" t="s">
        <v>15</v>
      </c>
      <c r="M78" s="3" t="s">
        <v>16</v>
      </c>
      <c r="N78" s="3" t="s">
        <v>17</v>
      </c>
      <c r="O78" s="3" t="s">
        <v>1</v>
      </c>
      <c r="P78" s="3" t="s">
        <v>18</v>
      </c>
      <c r="Q78" s="3" t="s">
        <v>19</v>
      </c>
      <c r="R78" s="3" t="s">
        <v>20</v>
      </c>
      <c r="S78" s="3" t="s">
        <v>21</v>
      </c>
    </row>
    <row r="79" spans="1:19" x14ac:dyDescent="0.25">
      <c r="F79" s="7" t="e">
        <f t="shared" ref="F79:F88" si="70">$J79/J$89</f>
        <v>#DIV/0!</v>
      </c>
      <c r="G79" s="7" t="e">
        <f t="shared" ref="G79:G88" si="71">$J79/J$57</f>
        <v>#DIV/0!</v>
      </c>
      <c r="H79" s="8">
        <f t="shared" ref="H79:H88" si="72">$J79-$I79</f>
        <v>0</v>
      </c>
      <c r="I79" s="8">
        <f t="shared" ref="I79:J88" si="73">$M79+$N79</f>
        <v>0</v>
      </c>
      <c r="J79" s="8">
        <f t="shared" si="73"/>
        <v>0</v>
      </c>
      <c r="K79" s="8">
        <f t="shared" ref="K79:K88" ca="1" si="74">IF(($K79)&gt;=$N79+$M79,"",($L79-$M79-$N79))</f>
        <v>0</v>
      </c>
      <c r="L79" s="8">
        <f ca="1">M79+N79-K79</f>
        <v>0</v>
      </c>
      <c r="M79" s="8"/>
      <c r="N79" s="8"/>
      <c r="O79" s="8">
        <f>$J79-($P79+$Q79)</f>
        <v>0</v>
      </c>
      <c r="P79" s="8"/>
      <c r="Q79" s="8"/>
      <c r="R79" s="9" t="str">
        <f>IF(($M79+$P79)&gt;=$N79+$Q79,"",($O79/2)+$P79-$M79)</f>
        <v/>
      </c>
      <c r="S79" s="9">
        <f>IF(($M79+$P79)&gt;=$N79+$Q79,($O79/2)+$Q79-$N79,"")</f>
        <v>0</v>
      </c>
    </row>
    <row r="80" spans="1:19" x14ac:dyDescent="0.25">
      <c r="F80" s="7" t="e">
        <f>$J80/J$89</f>
        <v>#DIV/0!</v>
      </c>
      <c r="G80" s="7" t="e">
        <f t="shared" si="71"/>
        <v>#DIV/0!</v>
      </c>
      <c r="H80" s="8">
        <f t="shared" si="72"/>
        <v>0</v>
      </c>
      <c r="I80" s="8">
        <f t="shared" si="73"/>
        <v>0</v>
      </c>
      <c r="J80" s="8">
        <f t="shared" si="73"/>
        <v>0</v>
      </c>
      <c r="K80" s="8">
        <f t="shared" ca="1" si="74"/>
        <v>0</v>
      </c>
      <c r="L80" s="8">
        <f t="shared" ref="L80:L88" ca="1" si="75">M80+N80-K80</f>
        <v>0</v>
      </c>
      <c r="M80" s="8"/>
      <c r="N80" s="8"/>
      <c r="O80" s="8">
        <f>$J80-($P80+$Q80)</f>
        <v>0</v>
      </c>
      <c r="P80" s="8"/>
      <c r="Q80" s="8"/>
      <c r="R80" s="9" t="str">
        <f t="shared" ref="R80:R88" si="76">IF(($M80+$P80)&gt;=$N80+$Q80,"",($O80/2)+$P80-$M80)</f>
        <v/>
      </c>
      <c r="S80" s="9">
        <f t="shared" ref="S80:S88" si="77">IF(($M80+$P80)&gt;=$N80+$Q80,($O80/2)+$Q80-$N80,"")</f>
        <v>0</v>
      </c>
    </row>
    <row r="81" spans="1:19" x14ac:dyDescent="0.25">
      <c r="F81" s="7" t="e">
        <f t="shared" si="70"/>
        <v>#DIV/0!</v>
      </c>
      <c r="G81" s="7" t="e">
        <f t="shared" si="71"/>
        <v>#DIV/0!</v>
      </c>
      <c r="H81" s="8">
        <f t="shared" si="72"/>
        <v>0</v>
      </c>
      <c r="I81" s="8">
        <f t="shared" si="73"/>
        <v>0</v>
      </c>
      <c r="J81" s="8">
        <f t="shared" si="73"/>
        <v>0</v>
      </c>
      <c r="K81" s="8">
        <f t="shared" ca="1" si="74"/>
        <v>0</v>
      </c>
      <c r="L81" s="8">
        <f t="shared" ca="1" si="75"/>
        <v>0</v>
      </c>
      <c r="M81" s="8"/>
      <c r="N81" s="8"/>
      <c r="O81" s="8">
        <f>$J81-($P81+$Q81)</f>
        <v>0</v>
      </c>
      <c r="P81" s="8"/>
      <c r="Q81" s="8"/>
      <c r="R81" s="9" t="str">
        <f t="shared" si="76"/>
        <v/>
      </c>
      <c r="S81" s="9">
        <f t="shared" si="77"/>
        <v>0</v>
      </c>
    </row>
    <row r="82" spans="1:19" x14ac:dyDescent="0.25">
      <c r="F82" s="7" t="e">
        <f t="shared" si="70"/>
        <v>#DIV/0!</v>
      </c>
      <c r="G82" s="7" t="e">
        <f t="shared" si="71"/>
        <v>#DIV/0!</v>
      </c>
      <c r="H82" s="8">
        <f t="shared" si="72"/>
        <v>0</v>
      </c>
      <c r="I82" s="8">
        <f t="shared" si="73"/>
        <v>0</v>
      </c>
      <c r="J82" s="8">
        <f t="shared" si="73"/>
        <v>0</v>
      </c>
      <c r="K82" s="8">
        <f t="shared" ca="1" si="74"/>
        <v>0</v>
      </c>
      <c r="L82" s="8">
        <f t="shared" ca="1" si="75"/>
        <v>0</v>
      </c>
      <c r="M82" s="8"/>
      <c r="N82" s="8"/>
      <c r="O82" s="8">
        <f>$J82-($P82+$Q82)</f>
        <v>0</v>
      </c>
      <c r="P82" s="8"/>
      <c r="Q82" s="8"/>
      <c r="R82" s="9" t="str">
        <f t="shared" si="76"/>
        <v/>
      </c>
      <c r="S82" s="9">
        <f t="shared" si="77"/>
        <v>0</v>
      </c>
    </row>
    <row r="83" spans="1:19" x14ac:dyDescent="0.25">
      <c r="F83" s="7" t="e">
        <f t="shared" si="70"/>
        <v>#DIV/0!</v>
      </c>
      <c r="G83" s="7" t="e">
        <f t="shared" si="71"/>
        <v>#DIV/0!</v>
      </c>
      <c r="H83" s="8">
        <f t="shared" si="72"/>
        <v>0</v>
      </c>
      <c r="I83" s="8">
        <f t="shared" si="73"/>
        <v>0</v>
      </c>
      <c r="J83" s="8">
        <f t="shared" si="73"/>
        <v>0</v>
      </c>
      <c r="K83" s="8">
        <f t="shared" ca="1" si="74"/>
        <v>0</v>
      </c>
      <c r="L83" s="8">
        <f t="shared" ca="1" si="75"/>
        <v>0</v>
      </c>
      <c r="M83" s="8"/>
      <c r="N83" s="8"/>
      <c r="O83" s="8">
        <f t="shared" ref="O83:O87" si="78">$J83-($P83+$Q83)</f>
        <v>0</v>
      </c>
      <c r="P83" s="8"/>
      <c r="Q83" s="8"/>
      <c r="R83" s="9" t="str">
        <f t="shared" si="76"/>
        <v/>
      </c>
      <c r="S83" s="9">
        <f t="shared" si="77"/>
        <v>0</v>
      </c>
    </row>
    <row r="84" spans="1:19" x14ac:dyDescent="0.25">
      <c r="F84" s="7" t="e">
        <f t="shared" si="70"/>
        <v>#DIV/0!</v>
      </c>
      <c r="G84" s="7" t="e">
        <f t="shared" si="71"/>
        <v>#DIV/0!</v>
      </c>
      <c r="H84" s="8">
        <f t="shared" si="72"/>
        <v>0</v>
      </c>
      <c r="I84" s="8">
        <f t="shared" si="73"/>
        <v>0</v>
      </c>
      <c r="J84" s="8">
        <f t="shared" si="73"/>
        <v>0</v>
      </c>
      <c r="K84" s="8">
        <f t="shared" ca="1" si="74"/>
        <v>0</v>
      </c>
      <c r="L84" s="8">
        <f t="shared" ca="1" si="75"/>
        <v>0</v>
      </c>
      <c r="M84" s="8"/>
      <c r="N84" s="8"/>
      <c r="O84" s="8">
        <f>$J84-($P84+$Q84)</f>
        <v>0</v>
      </c>
      <c r="P84" s="8"/>
      <c r="Q84" s="8"/>
      <c r="R84" s="9" t="str">
        <f t="shared" si="76"/>
        <v/>
      </c>
      <c r="S84" s="9">
        <f t="shared" si="77"/>
        <v>0</v>
      </c>
    </row>
    <row r="85" spans="1:19" x14ac:dyDescent="0.25">
      <c r="F85" s="7" t="e">
        <f t="shared" si="70"/>
        <v>#DIV/0!</v>
      </c>
      <c r="G85" s="7" t="e">
        <f t="shared" si="71"/>
        <v>#DIV/0!</v>
      </c>
      <c r="H85" s="8">
        <f t="shared" si="72"/>
        <v>0</v>
      </c>
      <c r="I85" s="8">
        <f t="shared" si="73"/>
        <v>0</v>
      </c>
      <c r="J85" s="8">
        <f t="shared" si="73"/>
        <v>0</v>
      </c>
      <c r="K85" s="8">
        <f t="shared" ca="1" si="74"/>
        <v>0</v>
      </c>
      <c r="L85" s="8">
        <f t="shared" ca="1" si="75"/>
        <v>0</v>
      </c>
      <c r="M85" s="8"/>
      <c r="N85" s="8"/>
      <c r="O85" s="8">
        <f t="shared" si="78"/>
        <v>0</v>
      </c>
      <c r="P85" s="8"/>
      <c r="Q85" s="8"/>
      <c r="R85" s="9" t="str">
        <f t="shared" si="76"/>
        <v/>
      </c>
      <c r="S85" s="9">
        <f t="shared" si="77"/>
        <v>0</v>
      </c>
    </row>
    <row r="86" spans="1:19" x14ac:dyDescent="0.25">
      <c r="F86" s="7" t="e">
        <f t="shared" si="70"/>
        <v>#DIV/0!</v>
      </c>
      <c r="G86" s="7" t="e">
        <f t="shared" si="71"/>
        <v>#DIV/0!</v>
      </c>
      <c r="H86" s="8">
        <f t="shared" si="72"/>
        <v>0</v>
      </c>
      <c r="I86" s="8">
        <f t="shared" si="73"/>
        <v>0</v>
      </c>
      <c r="J86" s="8">
        <f t="shared" si="73"/>
        <v>0</v>
      </c>
      <c r="K86" s="8">
        <f t="shared" ca="1" si="74"/>
        <v>0</v>
      </c>
      <c r="L86" s="8">
        <f t="shared" ca="1" si="75"/>
        <v>0</v>
      </c>
      <c r="M86" s="8"/>
      <c r="N86" s="8"/>
      <c r="O86" s="8">
        <f>$J86-($P86+$Q86)</f>
        <v>0</v>
      </c>
      <c r="P86" s="8"/>
      <c r="Q86" s="8"/>
      <c r="R86" s="9" t="str">
        <f t="shared" si="76"/>
        <v/>
      </c>
      <c r="S86" s="9">
        <f t="shared" si="77"/>
        <v>0</v>
      </c>
    </row>
    <row r="87" spans="1:19" x14ac:dyDescent="0.25">
      <c r="F87" s="7" t="e">
        <f t="shared" si="70"/>
        <v>#DIV/0!</v>
      </c>
      <c r="G87" s="7" t="e">
        <f t="shared" si="71"/>
        <v>#DIV/0!</v>
      </c>
      <c r="H87" s="8">
        <f t="shared" si="72"/>
        <v>0</v>
      </c>
      <c r="I87" s="8">
        <f t="shared" si="73"/>
        <v>0</v>
      </c>
      <c r="J87" s="8">
        <f t="shared" si="73"/>
        <v>0</v>
      </c>
      <c r="K87" s="8">
        <f t="shared" ca="1" si="74"/>
        <v>0</v>
      </c>
      <c r="L87" s="8">
        <f t="shared" ca="1" si="75"/>
        <v>0</v>
      </c>
      <c r="M87" s="8"/>
      <c r="N87" s="8"/>
      <c r="O87" s="8">
        <f t="shared" si="78"/>
        <v>0</v>
      </c>
      <c r="P87" s="8"/>
      <c r="Q87" s="8"/>
      <c r="R87" s="9" t="str">
        <f t="shared" si="76"/>
        <v/>
      </c>
      <c r="S87" s="9">
        <f t="shared" si="77"/>
        <v>0</v>
      </c>
    </row>
    <row r="88" spans="1:19" x14ac:dyDescent="0.25">
      <c r="F88" s="7" t="e">
        <f t="shared" si="70"/>
        <v>#DIV/0!</v>
      </c>
      <c r="G88" s="7" t="e">
        <f t="shared" si="71"/>
        <v>#DIV/0!</v>
      </c>
      <c r="H88" s="8">
        <f t="shared" si="72"/>
        <v>0</v>
      </c>
      <c r="I88" s="8">
        <f t="shared" si="73"/>
        <v>0</v>
      </c>
      <c r="J88" s="8">
        <f t="shared" si="73"/>
        <v>0</v>
      </c>
      <c r="K88" s="8">
        <f t="shared" ca="1" si="74"/>
        <v>0</v>
      </c>
      <c r="L88" s="8">
        <f t="shared" ca="1" si="75"/>
        <v>0</v>
      </c>
      <c r="M88" s="8"/>
      <c r="N88" s="8"/>
      <c r="O88" s="8">
        <f>$J88-($P88+$Q88)</f>
        <v>0</v>
      </c>
      <c r="P88" s="8"/>
      <c r="Q88" s="8"/>
      <c r="R88" s="9" t="str">
        <f t="shared" si="76"/>
        <v/>
      </c>
      <c r="S88" s="9">
        <f t="shared" si="77"/>
        <v>0</v>
      </c>
    </row>
    <row r="89" spans="1:19" x14ac:dyDescent="0.25">
      <c r="B89" s="1">
        <f>SUMPRODUCT((B79:B88&lt;&gt;"")/COUNTIF(B79:B88,B79:B88&amp;""))</f>
        <v>0</v>
      </c>
      <c r="C89" s="1">
        <f>COUNTA(Tableau159[Energies])</f>
        <v>0</v>
      </c>
      <c r="D89" s="1">
        <f>COUNTA(Tableau159[Nature des Dépenses])</f>
        <v>0</v>
      </c>
      <c r="F89" s="7" t="e">
        <f t="shared" ref="F89:S89" si="79">SUM(F79:F88)</f>
        <v>#DIV/0!</v>
      </c>
      <c r="G89" s="7" t="e">
        <f t="shared" si="79"/>
        <v>#DIV/0!</v>
      </c>
      <c r="H89" s="8">
        <f t="shared" si="79"/>
        <v>0</v>
      </c>
      <c r="I89" s="8">
        <f t="shared" si="79"/>
        <v>0</v>
      </c>
      <c r="J89" s="8">
        <f t="shared" si="79"/>
        <v>0</v>
      </c>
      <c r="K89" s="8">
        <f t="shared" ca="1" si="79"/>
        <v>0</v>
      </c>
      <c r="L89" s="8">
        <f t="shared" ca="1" si="79"/>
        <v>0</v>
      </c>
      <c r="M89" s="8">
        <f t="shared" si="79"/>
        <v>0</v>
      </c>
      <c r="N89" s="8">
        <f t="shared" si="79"/>
        <v>0</v>
      </c>
      <c r="O89" s="8">
        <f t="shared" si="79"/>
        <v>0</v>
      </c>
      <c r="P89" s="8">
        <f t="shared" si="79"/>
        <v>0</v>
      </c>
      <c r="Q89" s="8">
        <f t="shared" si="79"/>
        <v>0</v>
      </c>
      <c r="R89" s="8">
        <f t="shared" si="79"/>
        <v>0</v>
      </c>
      <c r="S89" s="8">
        <f t="shared" si="79"/>
        <v>0</v>
      </c>
    </row>
    <row r="90" spans="1:19" x14ac:dyDescent="0.25">
      <c r="F90" s="7"/>
      <c r="G90" s="7"/>
    </row>
    <row r="91" spans="1:19" x14ac:dyDescent="0.25">
      <c r="F91" s="7"/>
      <c r="G91" s="7"/>
    </row>
    <row r="92" spans="1:19" ht="15.75" thickBot="1" x14ac:dyDescent="0.3">
      <c r="F92" s="7"/>
      <c r="G92" s="7"/>
    </row>
    <row r="93" spans="1:19" ht="15.75" thickBot="1" x14ac:dyDescent="0.3">
      <c r="F93" s="7"/>
      <c r="G93" s="7"/>
      <c r="M93" s="20" t="s">
        <v>0</v>
      </c>
      <c r="N93" s="21"/>
      <c r="O93" s="2" t="s">
        <v>1</v>
      </c>
      <c r="P93" s="22" t="s">
        <v>2</v>
      </c>
      <c r="Q93" s="23"/>
      <c r="R93" s="20" t="s">
        <v>3</v>
      </c>
      <c r="S93" s="21"/>
    </row>
    <row r="94" spans="1:19" s="6" customFormat="1" ht="14.1" customHeight="1" x14ac:dyDescent="0.2">
      <c r="A94" s="25" t="s">
        <v>4</v>
      </c>
      <c r="B94" s="4" t="s">
        <v>5</v>
      </c>
      <c r="C94" s="16" t="s">
        <v>28</v>
      </c>
      <c r="D94" s="3" t="s">
        <v>7</v>
      </c>
      <c r="E94" s="3" t="s">
        <v>8</v>
      </c>
      <c r="F94" s="5" t="s">
        <v>9</v>
      </c>
      <c r="G94" s="5" t="s">
        <v>10</v>
      </c>
      <c r="H94" s="4" t="s">
        <v>11</v>
      </c>
      <c r="I94" s="3" t="s">
        <v>12</v>
      </c>
      <c r="J94" s="3" t="s">
        <v>13</v>
      </c>
      <c r="K94" s="3" t="s">
        <v>14</v>
      </c>
      <c r="L94" s="3" t="s">
        <v>15</v>
      </c>
      <c r="M94" s="3" t="s">
        <v>16</v>
      </c>
      <c r="N94" s="3" t="s">
        <v>17</v>
      </c>
      <c r="O94" s="3" t="s">
        <v>1</v>
      </c>
      <c r="P94" s="3" t="s">
        <v>18</v>
      </c>
      <c r="Q94" s="3" t="s">
        <v>19</v>
      </c>
      <c r="R94" s="3" t="s">
        <v>20</v>
      </c>
      <c r="S94" s="3" t="s">
        <v>21</v>
      </c>
    </row>
    <row r="95" spans="1:19" x14ac:dyDescent="0.25">
      <c r="F95" s="7" t="e">
        <f>$J95/J$105</f>
        <v>#DIV/0!</v>
      </c>
      <c r="G95" s="7" t="e">
        <f t="shared" ref="G95:G104" si="80">$J95/J$57</f>
        <v>#DIV/0!</v>
      </c>
      <c r="H95" s="8">
        <f t="shared" ref="H95:H104" si="81">$J95-$I95</f>
        <v>0</v>
      </c>
      <c r="I95" s="8">
        <f t="shared" ref="I95:J104" si="82">$M95+$N95</f>
        <v>0</v>
      </c>
      <c r="J95" s="8">
        <f t="shared" si="82"/>
        <v>0</v>
      </c>
      <c r="K95" s="8">
        <f t="shared" ref="K95:K104" ca="1" si="83">IF(($K95)&gt;=$N95+$M95,"",($L95-$M95-$N95))</f>
        <v>0</v>
      </c>
      <c r="L95" s="8">
        <f ca="1">M95+N95-K95</f>
        <v>0</v>
      </c>
      <c r="M95" s="8"/>
      <c r="N95" s="8"/>
      <c r="O95" s="8">
        <f>$J95-($P95+$Q95)</f>
        <v>0</v>
      </c>
      <c r="P95" s="8"/>
      <c r="Q95" s="8"/>
      <c r="R95" s="9" t="str">
        <f>IF(($M95+$P95)&gt;=$N95+$Q95,"",($O95/2)+$P95-$M95)</f>
        <v/>
      </c>
      <c r="S95" s="9">
        <f>IF(($M95+$P95)&gt;=$N95+$Q95,($O95/2)+$Q95-$N95,"")</f>
        <v>0</v>
      </c>
    </row>
    <row r="96" spans="1:19" x14ac:dyDescent="0.25">
      <c r="F96" s="7" t="e">
        <f t="shared" ref="F96:F104" si="84">$J96/J$105</f>
        <v>#DIV/0!</v>
      </c>
      <c r="G96" s="7" t="e">
        <f t="shared" si="80"/>
        <v>#DIV/0!</v>
      </c>
      <c r="H96" s="8">
        <f t="shared" si="81"/>
        <v>0</v>
      </c>
      <c r="I96" s="8">
        <f t="shared" si="82"/>
        <v>0</v>
      </c>
      <c r="J96" s="8">
        <f t="shared" si="82"/>
        <v>0</v>
      </c>
      <c r="K96" s="8">
        <f t="shared" ca="1" si="83"/>
        <v>0</v>
      </c>
      <c r="L96" s="8">
        <f t="shared" ref="L96:L104" ca="1" si="85">M96+N96-K96</f>
        <v>0</v>
      </c>
      <c r="M96" s="8"/>
      <c r="N96" s="8"/>
      <c r="O96" s="8">
        <f>$J96-($P96+$Q96)</f>
        <v>0</v>
      </c>
      <c r="P96" s="8"/>
      <c r="Q96" s="8"/>
      <c r="R96" s="9" t="str">
        <f t="shared" ref="R96:R104" si="86">IF(($M96+$P96)&gt;=$N96+$Q96,"",($O96/2)+$P96-$M96)</f>
        <v/>
      </c>
      <c r="S96" s="9">
        <f t="shared" ref="S96:S104" si="87">IF(($M96+$P96)&gt;=$N96+$Q96,($O96/2)+$Q96-$N96,"")</f>
        <v>0</v>
      </c>
    </row>
    <row r="97" spans="1:19" x14ac:dyDescent="0.25">
      <c r="F97" s="7" t="e">
        <f>$J97/J$105</f>
        <v>#DIV/0!</v>
      </c>
      <c r="G97" s="7" t="e">
        <f t="shared" si="80"/>
        <v>#DIV/0!</v>
      </c>
      <c r="H97" s="8">
        <f t="shared" si="81"/>
        <v>0</v>
      </c>
      <c r="I97" s="8">
        <f t="shared" si="82"/>
        <v>0</v>
      </c>
      <c r="J97" s="8">
        <f t="shared" si="82"/>
        <v>0</v>
      </c>
      <c r="K97" s="8">
        <f t="shared" ca="1" si="83"/>
        <v>0</v>
      </c>
      <c r="L97" s="8">
        <f t="shared" ca="1" si="85"/>
        <v>0</v>
      </c>
      <c r="M97" s="8"/>
      <c r="N97" s="8"/>
      <c r="O97" s="8">
        <f>$J97-($P97+$Q97)</f>
        <v>0</v>
      </c>
      <c r="P97" s="8"/>
      <c r="Q97" s="8"/>
      <c r="R97" s="9" t="str">
        <f t="shared" si="86"/>
        <v/>
      </c>
      <c r="S97" s="9">
        <f t="shared" si="87"/>
        <v>0</v>
      </c>
    </row>
    <row r="98" spans="1:19" x14ac:dyDescent="0.25">
      <c r="F98" s="7" t="e">
        <f t="shared" si="84"/>
        <v>#DIV/0!</v>
      </c>
      <c r="G98" s="7" t="e">
        <f t="shared" si="80"/>
        <v>#DIV/0!</v>
      </c>
      <c r="H98" s="8">
        <f t="shared" si="81"/>
        <v>0</v>
      </c>
      <c r="I98" s="8">
        <f t="shared" si="82"/>
        <v>0</v>
      </c>
      <c r="J98" s="8">
        <f t="shared" si="82"/>
        <v>0</v>
      </c>
      <c r="K98" s="8">
        <f t="shared" ca="1" si="83"/>
        <v>0</v>
      </c>
      <c r="L98" s="8">
        <f t="shared" ca="1" si="85"/>
        <v>0</v>
      </c>
      <c r="M98" s="8"/>
      <c r="N98" s="8"/>
      <c r="O98" s="8">
        <f>$J98-($P98+$Q98)</f>
        <v>0</v>
      </c>
      <c r="P98" s="8"/>
      <c r="Q98" s="8"/>
      <c r="R98" s="9" t="str">
        <f t="shared" si="86"/>
        <v/>
      </c>
      <c r="S98" s="9">
        <f t="shared" si="87"/>
        <v>0</v>
      </c>
    </row>
    <row r="99" spans="1:19" x14ac:dyDescent="0.25">
      <c r="F99" s="7" t="e">
        <f t="shared" si="84"/>
        <v>#DIV/0!</v>
      </c>
      <c r="G99" s="7" t="e">
        <f t="shared" si="80"/>
        <v>#DIV/0!</v>
      </c>
      <c r="H99" s="8">
        <f t="shared" si="81"/>
        <v>0</v>
      </c>
      <c r="I99" s="8">
        <f t="shared" si="82"/>
        <v>0</v>
      </c>
      <c r="J99" s="8">
        <f t="shared" si="82"/>
        <v>0</v>
      </c>
      <c r="K99" s="8">
        <f t="shared" ca="1" si="83"/>
        <v>0</v>
      </c>
      <c r="L99" s="8">
        <f t="shared" ca="1" si="85"/>
        <v>0</v>
      </c>
      <c r="M99" s="8"/>
      <c r="N99" s="8"/>
      <c r="O99" s="8">
        <f t="shared" ref="O99:O103" si="88">$J99-($P99+$Q99)</f>
        <v>0</v>
      </c>
      <c r="P99" s="8"/>
      <c r="Q99" s="8"/>
      <c r="R99" s="9" t="str">
        <f t="shared" si="86"/>
        <v/>
      </c>
      <c r="S99" s="9">
        <f t="shared" si="87"/>
        <v>0</v>
      </c>
    </row>
    <row r="100" spans="1:19" x14ac:dyDescent="0.25">
      <c r="F100" s="7" t="e">
        <f t="shared" si="84"/>
        <v>#DIV/0!</v>
      </c>
      <c r="G100" s="7" t="e">
        <f t="shared" si="80"/>
        <v>#DIV/0!</v>
      </c>
      <c r="H100" s="8">
        <f t="shared" si="81"/>
        <v>0</v>
      </c>
      <c r="I100" s="8">
        <f t="shared" si="82"/>
        <v>0</v>
      </c>
      <c r="J100" s="8">
        <f t="shared" si="82"/>
        <v>0</v>
      </c>
      <c r="K100" s="8">
        <f t="shared" ca="1" si="83"/>
        <v>0</v>
      </c>
      <c r="L100" s="8">
        <f t="shared" ca="1" si="85"/>
        <v>0</v>
      </c>
      <c r="M100" s="8"/>
      <c r="N100" s="8"/>
      <c r="O100" s="8">
        <f>$J100-($P100+$Q100)</f>
        <v>0</v>
      </c>
      <c r="P100" s="8"/>
      <c r="Q100" s="8"/>
      <c r="R100" s="9" t="str">
        <f t="shared" si="86"/>
        <v/>
      </c>
      <c r="S100" s="9">
        <f t="shared" si="87"/>
        <v>0</v>
      </c>
    </row>
    <row r="101" spans="1:19" x14ac:dyDescent="0.25">
      <c r="F101" s="7" t="e">
        <f t="shared" si="84"/>
        <v>#DIV/0!</v>
      </c>
      <c r="G101" s="7" t="e">
        <f t="shared" si="80"/>
        <v>#DIV/0!</v>
      </c>
      <c r="H101" s="8">
        <f t="shared" si="81"/>
        <v>0</v>
      </c>
      <c r="I101" s="8">
        <f t="shared" si="82"/>
        <v>0</v>
      </c>
      <c r="J101" s="8">
        <f t="shared" si="82"/>
        <v>0</v>
      </c>
      <c r="K101" s="8">
        <f t="shared" ca="1" si="83"/>
        <v>0</v>
      </c>
      <c r="L101" s="8">
        <f t="shared" ca="1" si="85"/>
        <v>0</v>
      </c>
      <c r="M101" s="8"/>
      <c r="N101" s="8"/>
      <c r="O101" s="8">
        <f t="shared" si="88"/>
        <v>0</v>
      </c>
      <c r="P101" s="8"/>
      <c r="Q101" s="8"/>
      <c r="R101" s="9" t="str">
        <f t="shared" si="86"/>
        <v/>
      </c>
      <c r="S101" s="9">
        <f t="shared" si="87"/>
        <v>0</v>
      </c>
    </row>
    <row r="102" spans="1:19" x14ac:dyDescent="0.25">
      <c r="F102" s="7" t="e">
        <f t="shared" si="84"/>
        <v>#DIV/0!</v>
      </c>
      <c r="G102" s="7" t="e">
        <f t="shared" si="80"/>
        <v>#DIV/0!</v>
      </c>
      <c r="H102" s="8">
        <f t="shared" si="81"/>
        <v>0</v>
      </c>
      <c r="I102" s="8">
        <f t="shared" si="82"/>
        <v>0</v>
      </c>
      <c r="J102" s="8">
        <f t="shared" si="82"/>
        <v>0</v>
      </c>
      <c r="K102" s="8">
        <f t="shared" ca="1" si="83"/>
        <v>0</v>
      </c>
      <c r="L102" s="8">
        <f t="shared" ca="1" si="85"/>
        <v>0</v>
      </c>
      <c r="M102" s="8"/>
      <c r="N102" s="8"/>
      <c r="O102" s="8">
        <f>$J102-($P102+$Q102)</f>
        <v>0</v>
      </c>
      <c r="P102" s="8"/>
      <c r="Q102" s="8"/>
      <c r="R102" s="9" t="str">
        <f t="shared" si="86"/>
        <v/>
      </c>
      <c r="S102" s="9">
        <f t="shared" si="87"/>
        <v>0</v>
      </c>
    </row>
    <row r="103" spans="1:19" x14ac:dyDescent="0.25">
      <c r="F103" s="7" t="e">
        <f t="shared" si="84"/>
        <v>#DIV/0!</v>
      </c>
      <c r="G103" s="7" t="e">
        <f t="shared" si="80"/>
        <v>#DIV/0!</v>
      </c>
      <c r="H103" s="8">
        <f t="shared" si="81"/>
        <v>0</v>
      </c>
      <c r="I103" s="8">
        <f t="shared" si="82"/>
        <v>0</v>
      </c>
      <c r="J103" s="8">
        <f t="shared" si="82"/>
        <v>0</v>
      </c>
      <c r="K103" s="8">
        <f t="shared" ca="1" si="83"/>
        <v>0</v>
      </c>
      <c r="L103" s="8">
        <f t="shared" ca="1" si="85"/>
        <v>0</v>
      </c>
      <c r="M103" s="8"/>
      <c r="N103" s="8"/>
      <c r="O103" s="8">
        <f t="shared" si="88"/>
        <v>0</v>
      </c>
      <c r="P103" s="8"/>
      <c r="Q103" s="8"/>
      <c r="R103" s="9" t="str">
        <f t="shared" si="86"/>
        <v/>
      </c>
      <c r="S103" s="9">
        <f t="shared" si="87"/>
        <v>0</v>
      </c>
    </row>
    <row r="104" spans="1:19" x14ac:dyDescent="0.25">
      <c r="F104" s="7" t="e">
        <f t="shared" si="84"/>
        <v>#DIV/0!</v>
      </c>
      <c r="G104" s="7" t="e">
        <f t="shared" si="80"/>
        <v>#DIV/0!</v>
      </c>
      <c r="H104" s="8">
        <f t="shared" si="81"/>
        <v>0</v>
      </c>
      <c r="I104" s="8">
        <f t="shared" si="82"/>
        <v>0</v>
      </c>
      <c r="J104" s="8">
        <f t="shared" si="82"/>
        <v>0</v>
      </c>
      <c r="K104" s="8">
        <f t="shared" ca="1" si="83"/>
        <v>0</v>
      </c>
      <c r="L104" s="8">
        <f t="shared" ca="1" si="85"/>
        <v>0</v>
      </c>
      <c r="M104" s="8"/>
      <c r="N104" s="8"/>
      <c r="O104" s="8">
        <f>$J104-($P104+$Q104)</f>
        <v>0</v>
      </c>
      <c r="P104" s="8"/>
      <c r="Q104" s="8"/>
      <c r="R104" s="9" t="str">
        <f t="shared" si="86"/>
        <v/>
      </c>
      <c r="S104" s="9">
        <f t="shared" si="87"/>
        <v>0</v>
      </c>
    </row>
    <row r="105" spans="1:19" x14ac:dyDescent="0.25">
      <c r="B105" s="1">
        <f>SUMPRODUCT((B95:B104&lt;&gt;"")/COUNTIF(B95:B104,B95:B104&amp;""))</f>
        <v>0</v>
      </c>
      <c r="C105" s="1">
        <f>COUNTA(Tableau1594[Téléphonie/Internet])</f>
        <v>0</v>
      </c>
      <c r="D105" s="1">
        <f>COUNTA(Tableau1594[Nature des Dépenses])</f>
        <v>0</v>
      </c>
      <c r="F105" s="7" t="e">
        <f t="shared" ref="F105:S105" si="89">SUM(F95:F104)</f>
        <v>#DIV/0!</v>
      </c>
      <c r="G105" s="7" t="e">
        <f t="shared" si="89"/>
        <v>#DIV/0!</v>
      </c>
      <c r="H105" s="8">
        <f t="shared" si="89"/>
        <v>0</v>
      </c>
      <c r="I105" s="8">
        <f t="shared" si="89"/>
        <v>0</v>
      </c>
      <c r="J105" s="8">
        <f t="shared" si="89"/>
        <v>0</v>
      </c>
      <c r="K105" s="8">
        <f t="shared" ca="1" si="89"/>
        <v>0</v>
      </c>
      <c r="L105" s="8">
        <f t="shared" ca="1" si="89"/>
        <v>0</v>
      </c>
      <c r="M105" s="8">
        <f t="shared" si="89"/>
        <v>0</v>
      </c>
      <c r="N105" s="8">
        <f t="shared" si="89"/>
        <v>0</v>
      </c>
      <c r="O105" s="8">
        <f t="shared" si="89"/>
        <v>0</v>
      </c>
      <c r="P105" s="8">
        <f t="shared" si="89"/>
        <v>0</v>
      </c>
      <c r="Q105" s="8">
        <f t="shared" si="89"/>
        <v>0</v>
      </c>
      <c r="R105" s="8">
        <f t="shared" si="89"/>
        <v>0</v>
      </c>
      <c r="S105" s="8">
        <f t="shared" si="89"/>
        <v>0</v>
      </c>
    </row>
    <row r="106" spans="1:19" x14ac:dyDescent="0.25">
      <c r="F106" s="7"/>
      <c r="G106" s="7"/>
    </row>
    <row r="107" spans="1:19" x14ac:dyDescent="0.25">
      <c r="F107" s="7"/>
      <c r="G107" s="7"/>
    </row>
    <row r="108" spans="1:19" ht="15.75" thickBot="1" x14ac:dyDescent="0.3">
      <c r="F108" s="7"/>
      <c r="G108" s="7"/>
    </row>
    <row r="109" spans="1:19" ht="15.75" thickBot="1" x14ac:dyDescent="0.3">
      <c r="F109" s="7"/>
      <c r="G109" s="7"/>
      <c r="M109" s="20" t="s">
        <v>0</v>
      </c>
      <c r="N109" s="21"/>
      <c r="O109" s="2" t="s">
        <v>1</v>
      </c>
      <c r="P109" s="22" t="s">
        <v>2</v>
      </c>
      <c r="Q109" s="23"/>
      <c r="R109" s="20" t="s">
        <v>3</v>
      </c>
      <c r="S109" s="21"/>
    </row>
    <row r="110" spans="1:19" s="6" customFormat="1" ht="14.1" customHeight="1" x14ac:dyDescent="0.2">
      <c r="A110" s="25" t="s">
        <v>4</v>
      </c>
      <c r="B110" s="4" t="s">
        <v>5</v>
      </c>
      <c r="C110" s="17" t="s">
        <v>29</v>
      </c>
      <c r="D110" s="3" t="s">
        <v>7</v>
      </c>
      <c r="E110" s="3" t="s">
        <v>8</v>
      </c>
      <c r="F110" s="5" t="s">
        <v>9</v>
      </c>
      <c r="G110" s="5" t="s">
        <v>10</v>
      </c>
      <c r="H110" s="4" t="s">
        <v>11</v>
      </c>
      <c r="I110" s="3" t="s">
        <v>12</v>
      </c>
      <c r="J110" s="3" t="s">
        <v>13</v>
      </c>
      <c r="K110" s="3" t="s">
        <v>14</v>
      </c>
      <c r="L110" s="3" t="s">
        <v>15</v>
      </c>
      <c r="M110" s="3" t="s">
        <v>16</v>
      </c>
      <c r="N110" s="3" t="s">
        <v>17</v>
      </c>
      <c r="O110" s="3" t="s">
        <v>1</v>
      </c>
      <c r="P110" s="3" t="s">
        <v>18</v>
      </c>
      <c r="Q110" s="3" t="s">
        <v>19</v>
      </c>
      <c r="R110" s="3" t="s">
        <v>20</v>
      </c>
      <c r="S110" s="3" t="s">
        <v>21</v>
      </c>
    </row>
    <row r="111" spans="1:19" x14ac:dyDescent="0.25">
      <c r="F111" s="7" t="e">
        <f>$J111/J$121</f>
        <v>#DIV/0!</v>
      </c>
      <c r="G111" s="7" t="e">
        <f t="shared" ref="G111:G120" si="90">$J111/J$57</f>
        <v>#DIV/0!</v>
      </c>
      <c r="H111" s="8">
        <f t="shared" ref="H111:H120" si="91">$J111-$I111</f>
        <v>0</v>
      </c>
      <c r="I111" s="8">
        <f t="shared" ref="I111:J120" si="92">$M111+$N111</f>
        <v>0</v>
      </c>
      <c r="J111" s="8">
        <f t="shared" si="92"/>
        <v>0</v>
      </c>
      <c r="K111" s="8">
        <f t="shared" ref="K111:K120" ca="1" si="93">IF(($K111)&gt;=$N111+$M111,"",($L111-$M111-$N111))</f>
        <v>0</v>
      </c>
      <c r="L111" s="8">
        <f ca="1">M111+N111-K111</f>
        <v>0</v>
      </c>
      <c r="M111" s="8"/>
      <c r="N111" s="8"/>
      <c r="O111" s="8">
        <f>$J111-($P111+$Q111)</f>
        <v>0</v>
      </c>
      <c r="P111" s="8"/>
      <c r="Q111" s="8"/>
      <c r="R111" s="9" t="str">
        <f>IF(($M111+$P111)&gt;=$N111+$Q111,"",($O111/2)+$P111-$M111)</f>
        <v/>
      </c>
      <c r="S111" s="9">
        <f>IF(($M111+$P111)&gt;=$N111+$Q111,($O111/2)+$Q111-$N111,"")</f>
        <v>0</v>
      </c>
    </row>
    <row r="112" spans="1:19" x14ac:dyDescent="0.25">
      <c r="F112" s="7" t="e">
        <f t="shared" ref="F112:F120" si="94">$J112/J$121</f>
        <v>#DIV/0!</v>
      </c>
      <c r="G112" s="7" t="e">
        <f t="shared" si="90"/>
        <v>#DIV/0!</v>
      </c>
      <c r="H112" s="8">
        <f t="shared" si="91"/>
        <v>0</v>
      </c>
      <c r="I112" s="8">
        <f t="shared" si="92"/>
        <v>0</v>
      </c>
      <c r="J112" s="8">
        <f t="shared" si="92"/>
        <v>0</v>
      </c>
      <c r="K112" s="8">
        <f t="shared" ca="1" si="93"/>
        <v>0</v>
      </c>
      <c r="L112" s="8">
        <f t="shared" ref="L112:L120" ca="1" si="95">M112+N112-K112</f>
        <v>0</v>
      </c>
      <c r="M112" s="8"/>
      <c r="N112" s="8"/>
      <c r="O112" s="8">
        <f>$J112-($P112+$Q112)</f>
        <v>0</v>
      </c>
      <c r="P112" s="8"/>
      <c r="Q112" s="8"/>
      <c r="R112" s="9" t="str">
        <f t="shared" ref="R112:R120" si="96">IF(($M112+$P112)&gt;=$N112+$Q112,"",($O112/2)+$P112-$M112)</f>
        <v/>
      </c>
      <c r="S112" s="9">
        <f t="shared" ref="S112:S120" si="97">IF(($M112+$P112)&gt;=$N112+$Q112,($O112/2)+$Q112-$N112,"")</f>
        <v>0</v>
      </c>
    </row>
    <row r="113" spans="1:19" x14ac:dyDescent="0.25">
      <c r="F113" s="7" t="e">
        <f t="shared" si="94"/>
        <v>#DIV/0!</v>
      </c>
      <c r="G113" s="7" t="e">
        <f t="shared" si="90"/>
        <v>#DIV/0!</v>
      </c>
      <c r="H113" s="8">
        <f t="shared" si="91"/>
        <v>0</v>
      </c>
      <c r="I113" s="8">
        <f t="shared" si="92"/>
        <v>0</v>
      </c>
      <c r="J113" s="8">
        <f t="shared" si="92"/>
        <v>0</v>
      </c>
      <c r="K113" s="8">
        <f t="shared" ca="1" si="93"/>
        <v>0</v>
      </c>
      <c r="L113" s="8">
        <f t="shared" ca="1" si="95"/>
        <v>0</v>
      </c>
      <c r="M113" s="8"/>
      <c r="N113" s="8"/>
      <c r="O113" s="8">
        <f>$J113-($P113+$Q113)</f>
        <v>0</v>
      </c>
      <c r="P113" s="8"/>
      <c r="Q113" s="8"/>
      <c r="R113" s="9" t="str">
        <f t="shared" si="96"/>
        <v/>
      </c>
      <c r="S113" s="9">
        <f t="shared" si="97"/>
        <v>0</v>
      </c>
    </row>
    <row r="114" spans="1:19" x14ac:dyDescent="0.25">
      <c r="F114" s="7" t="e">
        <f t="shared" si="94"/>
        <v>#DIV/0!</v>
      </c>
      <c r="G114" s="7" t="e">
        <f t="shared" si="90"/>
        <v>#DIV/0!</v>
      </c>
      <c r="H114" s="8">
        <f t="shared" si="91"/>
        <v>0</v>
      </c>
      <c r="I114" s="8">
        <f t="shared" si="92"/>
        <v>0</v>
      </c>
      <c r="J114" s="8">
        <f t="shared" si="92"/>
        <v>0</v>
      </c>
      <c r="K114" s="8">
        <f t="shared" ca="1" si="93"/>
        <v>0</v>
      </c>
      <c r="L114" s="8">
        <f t="shared" ca="1" si="95"/>
        <v>0</v>
      </c>
      <c r="M114" s="8"/>
      <c r="N114" s="8"/>
      <c r="O114" s="8">
        <f>$J114-($P114+$Q114)</f>
        <v>0</v>
      </c>
      <c r="P114" s="8"/>
      <c r="Q114" s="8"/>
      <c r="R114" s="9" t="str">
        <f t="shared" si="96"/>
        <v/>
      </c>
      <c r="S114" s="9">
        <f t="shared" si="97"/>
        <v>0</v>
      </c>
    </row>
    <row r="115" spans="1:19" x14ac:dyDescent="0.25">
      <c r="F115" s="7" t="e">
        <f t="shared" si="94"/>
        <v>#DIV/0!</v>
      </c>
      <c r="G115" s="7" t="e">
        <f t="shared" si="90"/>
        <v>#DIV/0!</v>
      </c>
      <c r="H115" s="8">
        <f t="shared" si="91"/>
        <v>0</v>
      </c>
      <c r="I115" s="8">
        <f t="shared" si="92"/>
        <v>0</v>
      </c>
      <c r="J115" s="8">
        <f t="shared" si="92"/>
        <v>0</v>
      </c>
      <c r="K115" s="8">
        <f t="shared" ca="1" si="93"/>
        <v>0</v>
      </c>
      <c r="L115" s="8">
        <f t="shared" ca="1" si="95"/>
        <v>0</v>
      </c>
      <c r="M115" s="8"/>
      <c r="N115" s="8"/>
      <c r="O115" s="8">
        <f t="shared" ref="O115:O119" si="98">$J115-($P115+$Q115)</f>
        <v>0</v>
      </c>
      <c r="P115" s="8"/>
      <c r="Q115" s="8"/>
      <c r="R115" s="9" t="str">
        <f t="shared" si="96"/>
        <v/>
      </c>
      <c r="S115" s="9">
        <f t="shared" si="97"/>
        <v>0</v>
      </c>
    </row>
    <row r="116" spans="1:19" x14ac:dyDescent="0.25">
      <c r="F116" s="7" t="e">
        <f t="shared" si="94"/>
        <v>#DIV/0!</v>
      </c>
      <c r="G116" s="7" t="e">
        <f t="shared" si="90"/>
        <v>#DIV/0!</v>
      </c>
      <c r="H116" s="8">
        <f t="shared" si="91"/>
        <v>0</v>
      </c>
      <c r="I116" s="8">
        <f t="shared" si="92"/>
        <v>0</v>
      </c>
      <c r="J116" s="8">
        <f t="shared" si="92"/>
        <v>0</v>
      </c>
      <c r="K116" s="8">
        <f t="shared" ca="1" si="93"/>
        <v>0</v>
      </c>
      <c r="L116" s="8">
        <f t="shared" ca="1" si="95"/>
        <v>0</v>
      </c>
      <c r="M116" s="8"/>
      <c r="N116" s="8"/>
      <c r="O116" s="8">
        <f>$J116-($P116+$Q116)</f>
        <v>0</v>
      </c>
      <c r="P116" s="8"/>
      <c r="Q116" s="8"/>
      <c r="R116" s="9" t="str">
        <f t="shared" si="96"/>
        <v/>
      </c>
      <c r="S116" s="9">
        <f t="shared" si="97"/>
        <v>0</v>
      </c>
    </row>
    <row r="117" spans="1:19" x14ac:dyDescent="0.25">
      <c r="F117" s="7" t="e">
        <f t="shared" si="94"/>
        <v>#DIV/0!</v>
      </c>
      <c r="G117" s="7" t="e">
        <f t="shared" si="90"/>
        <v>#DIV/0!</v>
      </c>
      <c r="H117" s="8">
        <f t="shared" si="91"/>
        <v>0</v>
      </c>
      <c r="I117" s="8">
        <f t="shared" si="92"/>
        <v>0</v>
      </c>
      <c r="J117" s="8">
        <f t="shared" si="92"/>
        <v>0</v>
      </c>
      <c r="K117" s="8">
        <f t="shared" ca="1" si="93"/>
        <v>0</v>
      </c>
      <c r="L117" s="8">
        <f t="shared" ca="1" si="95"/>
        <v>0</v>
      </c>
      <c r="M117" s="8"/>
      <c r="N117" s="8"/>
      <c r="O117" s="8">
        <f t="shared" si="98"/>
        <v>0</v>
      </c>
      <c r="P117" s="8"/>
      <c r="Q117" s="8"/>
      <c r="R117" s="9" t="str">
        <f t="shared" si="96"/>
        <v/>
      </c>
      <c r="S117" s="9">
        <f t="shared" si="97"/>
        <v>0</v>
      </c>
    </row>
    <row r="118" spans="1:19" x14ac:dyDescent="0.25">
      <c r="F118" s="7" t="e">
        <f t="shared" si="94"/>
        <v>#DIV/0!</v>
      </c>
      <c r="G118" s="7" t="e">
        <f t="shared" si="90"/>
        <v>#DIV/0!</v>
      </c>
      <c r="H118" s="8">
        <f t="shared" si="91"/>
        <v>0</v>
      </c>
      <c r="I118" s="8">
        <f t="shared" si="92"/>
        <v>0</v>
      </c>
      <c r="J118" s="8">
        <f t="shared" si="92"/>
        <v>0</v>
      </c>
      <c r="K118" s="8">
        <f t="shared" ca="1" si="93"/>
        <v>0</v>
      </c>
      <c r="L118" s="8">
        <f t="shared" ca="1" si="95"/>
        <v>0</v>
      </c>
      <c r="M118" s="8"/>
      <c r="N118" s="8"/>
      <c r="O118" s="8">
        <f>$J118-($P118+$Q118)</f>
        <v>0</v>
      </c>
      <c r="P118" s="8"/>
      <c r="Q118" s="8"/>
      <c r="R118" s="9" t="str">
        <f t="shared" si="96"/>
        <v/>
      </c>
      <c r="S118" s="9">
        <f t="shared" si="97"/>
        <v>0</v>
      </c>
    </row>
    <row r="119" spans="1:19" x14ac:dyDescent="0.25">
      <c r="F119" s="7" t="e">
        <f t="shared" si="94"/>
        <v>#DIV/0!</v>
      </c>
      <c r="G119" s="7" t="e">
        <f t="shared" si="90"/>
        <v>#DIV/0!</v>
      </c>
      <c r="H119" s="8">
        <f t="shared" si="91"/>
        <v>0</v>
      </c>
      <c r="I119" s="8">
        <f t="shared" si="92"/>
        <v>0</v>
      </c>
      <c r="J119" s="8">
        <f t="shared" si="92"/>
        <v>0</v>
      </c>
      <c r="K119" s="8">
        <f t="shared" ca="1" si="93"/>
        <v>0</v>
      </c>
      <c r="L119" s="8">
        <f t="shared" ca="1" si="95"/>
        <v>0</v>
      </c>
      <c r="M119" s="8"/>
      <c r="N119" s="8"/>
      <c r="O119" s="8">
        <f t="shared" si="98"/>
        <v>0</v>
      </c>
      <c r="P119" s="8"/>
      <c r="Q119" s="8"/>
      <c r="R119" s="9" t="str">
        <f t="shared" si="96"/>
        <v/>
      </c>
      <c r="S119" s="9">
        <f t="shared" si="97"/>
        <v>0</v>
      </c>
    </row>
    <row r="120" spans="1:19" x14ac:dyDescent="0.25">
      <c r="F120" s="7" t="e">
        <f t="shared" si="94"/>
        <v>#DIV/0!</v>
      </c>
      <c r="G120" s="7" t="e">
        <f t="shared" si="90"/>
        <v>#DIV/0!</v>
      </c>
      <c r="H120" s="8">
        <f t="shared" si="91"/>
        <v>0</v>
      </c>
      <c r="I120" s="8">
        <f t="shared" si="92"/>
        <v>0</v>
      </c>
      <c r="J120" s="8">
        <f t="shared" si="92"/>
        <v>0</v>
      </c>
      <c r="K120" s="8">
        <f t="shared" ca="1" si="93"/>
        <v>0</v>
      </c>
      <c r="L120" s="8">
        <f t="shared" ca="1" si="95"/>
        <v>0</v>
      </c>
      <c r="M120" s="8"/>
      <c r="N120" s="8"/>
      <c r="O120" s="8">
        <f>$J120-($P120+$Q120)</f>
        <v>0</v>
      </c>
      <c r="P120" s="8"/>
      <c r="Q120" s="8"/>
      <c r="R120" s="9" t="str">
        <f t="shared" si="96"/>
        <v/>
      </c>
      <c r="S120" s="9">
        <f t="shared" si="97"/>
        <v>0</v>
      </c>
    </row>
    <row r="121" spans="1:19" x14ac:dyDescent="0.25">
      <c r="B121" s="1">
        <f>SUMPRODUCT((B111:B120&lt;&gt;"")/COUNTIF(B111:B120,B111:B120&amp;""))</f>
        <v>0</v>
      </c>
      <c r="C121" s="1">
        <f>COUNTA(Tableau1598[Assurance])</f>
        <v>0</v>
      </c>
      <c r="D121" s="1">
        <f>COUNTA(Tableau1598[Nature des Dépenses])</f>
        <v>0</v>
      </c>
      <c r="F121" s="7" t="e">
        <f t="shared" ref="F121:S121" si="99">SUM(F111:F120)</f>
        <v>#DIV/0!</v>
      </c>
      <c r="G121" s="7" t="e">
        <f t="shared" si="99"/>
        <v>#DIV/0!</v>
      </c>
      <c r="H121" s="8">
        <f t="shared" si="99"/>
        <v>0</v>
      </c>
      <c r="I121" s="8">
        <f t="shared" si="99"/>
        <v>0</v>
      </c>
      <c r="J121" s="8">
        <f t="shared" si="99"/>
        <v>0</v>
      </c>
      <c r="K121" s="8">
        <f t="shared" ca="1" si="99"/>
        <v>0</v>
      </c>
      <c r="L121" s="8">
        <f t="shared" ca="1" si="99"/>
        <v>0</v>
      </c>
      <c r="M121" s="8">
        <f t="shared" si="99"/>
        <v>0</v>
      </c>
      <c r="N121" s="8">
        <f t="shared" si="99"/>
        <v>0</v>
      </c>
      <c r="O121" s="8">
        <f t="shared" si="99"/>
        <v>0</v>
      </c>
      <c r="P121" s="8">
        <f t="shared" si="99"/>
        <v>0</v>
      </c>
      <c r="Q121" s="8">
        <f t="shared" si="99"/>
        <v>0</v>
      </c>
      <c r="R121" s="8">
        <f t="shared" si="99"/>
        <v>0</v>
      </c>
      <c r="S121" s="8">
        <f t="shared" si="99"/>
        <v>0</v>
      </c>
    </row>
    <row r="122" spans="1:19" x14ac:dyDescent="0.25">
      <c r="F122" s="7"/>
      <c r="G122" s="7"/>
    </row>
    <row r="123" spans="1:19" x14ac:dyDescent="0.25">
      <c r="F123" s="7"/>
      <c r="G123" s="7"/>
    </row>
    <row r="124" spans="1:19" ht="15.75" thickBot="1" x14ac:dyDescent="0.3">
      <c r="F124" s="7"/>
      <c r="G124" s="7"/>
    </row>
    <row r="125" spans="1:19" ht="15.75" thickBot="1" x14ac:dyDescent="0.3">
      <c r="F125" s="7"/>
      <c r="G125" s="7"/>
      <c r="M125" s="20" t="s">
        <v>0</v>
      </c>
      <c r="N125" s="21"/>
      <c r="O125" s="2" t="s">
        <v>1</v>
      </c>
      <c r="P125" s="22" t="s">
        <v>2</v>
      </c>
      <c r="Q125" s="23"/>
      <c r="R125" s="20" t="s">
        <v>3</v>
      </c>
      <c r="S125" s="21"/>
    </row>
    <row r="126" spans="1:19" s="6" customFormat="1" ht="14.1" customHeight="1" x14ac:dyDescent="0.2">
      <c r="A126" s="25" t="s">
        <v>4</v>
      </c>
      <c r="B126" s="4" t="s">
        <v>5</v>
      </c>
      <c r="C126" s="17" t="s">
        <v>30</v>
      </c>
      <c r="D126" s="3" t="s">
        <v>7</v>
      </c>
      <c r="E126" s="3" t="s">
        <v>8</v>
      </c>
      <c r="F126" s="5" t="s">
        <v>9</v>
      </c>
      <c r="G126" s="5" t="s">
        <v>10</v>
      </c>
      <c r="H126" s="4" t="s">
        <v>11</v>
      </c>
      <c r="I126" s="3" t="s">
        <v>12</v>
      </c>
      <c r="J126" s="3" t="s">
        <v>13</v>
      </c>
      <c r="K126" s="3" t="s">
        <v>14</v>
      </c>
      <c r="L126" s="3" t="s">
        <v>15</v>
      </c>
      <c r="M126" s="3" t="s">
        <v>16</v>
      </c>
      <c r="N126" s="3" t="s">
        <v>17</v>
      </c>
      <c r="O126" s="3" t="s">
        <v>1</v>
      </c>
      <c r="P126" s="3" t="s">
        <v>18</v>
      </c>
      <c r="Q126" s="3" t="s">
        <v>19</v>
      </c>
      <c r="R126" s="3" t="s">
        <v>20</v>
      </c>
      <c r="S126" s="3" t="s">
        <v>21</v>
      </c>
    </row>
    <row r="127" spans="1:19" x14ac:dyDescent="0.25">
      <c r="F127" s="7" t="e">
        <f>$J127/J$137</f>
        <v>#DIV/0!</v>
      </c>
      <c r="G127" s="7" t="e">
        <f>$J127/J$57</f>
        <v>#DIV/0!</v>
      </c>
      <c r="H127" s="8">
        <f t="shared" ref="H127:H136" si="100">$J127-$I127</f>
        <v>0</v>
      </c>
      <c r="I127" s="8">
        <f t="shared" ref="I127:J136" si="101">$M127+$N127</f>
        <v>0</v>
      </c>
      <c r="J127" s="8">
        <f t="shared" si="101"/>
        <v>0</v>
      </c>
      <c r="K127" s="8">
        <f t="shared" ref="K127:K136" ca="1" si="102">IF(($K127)&gt;=$N127+$M127,"",($L127-$M127-$N127))</f>
        <v>0</v>
      </c>
      <c r="L127" s="8">
        <f ca="1">M127+N127-K127</f>
        <v>0</v>
      </c>
      <c r="M127" s="8"/>
      <c r="N127" s="8"/>
      <c r="O127" s="8">
        <f>$J127-($P127+$Q127)</f>
        <v>0</v>
      </c>
      <c r="P127" s="8"/>
      <c r="Q127" s="8"/>
      <c r="R127" s="9" t="str">
        <f>IF(($M127+$P127)&gt;=$N127+$Q127,"",($O127/2)+$P127-$M127)</f>
        <v/>
      </c>
      <c r="S127" s="9">
        <f>IF(($M127+$P127)&gt;=$N127+$Q127,($O127/2)+$Q127-$N127,"")</f>
        <v>0</v>
      </c>
    </row>
    <row r="128" spans="1:19" x14ac:dyDescent="0.25">
      <c r="F128" s="7" t="e">
        <f t="shared" ref="F128:F136" si="103">$J128/J$137</f>
        <v>#DIV/0!</v>
      </c>
      <c r="G128" s="7" t="e">
        <f t="shared" ref="G128:G136" si="104">$J128/J$57</f>
        <v>#DIV/0!</v>
      </c>
      <c r="H128" s="8">
        <f t="shared" si="100"/>
        <v>0</v>
      </c>
      <c r="I128" s="8">
        <f t="shared" si="101"/>
        <v>0</v>
      </c>
      <c r="J128" s="8">
        <f t="shared" si="101"/>
        <v>0</v>
      </c>
      <c r="K128" s="8">
        <f t="shared" ca="1" si="102"/>
        <v>0</v>
      </c>
      <c r="L128" s="8">
        <f t="shared" ref="L128:L136" ca="1" si="105">M128+N128-K128</f>
        <v>0</v>
      </c>
      <c r="M128" s="8"/>
      <c r="N128" s="8"/>
      <c r="O128" s="8">
        <f>$J128-($P128+$Q128)</f>
        <v>0</v>
      </c>
      <c r="P128" s="8"/>
      <c r="Q128" s="8"/>
      <c r="R128" s="9" t="str">
        <f t="shared" ref="R128:R136" si="106">IF(($M128+$P128)&gt;=$N128+$Q128,"",($O128/2)+$P128-$M128)</f>
        <v/>
      </c>
      <c r="S128" s="9">
        <f t="shared" ref="S128:S136" si="107">IF(($M128+$P128)&gt;=$N128+$Q128,($O128/2)+$Q128-$N128,"")</f>
        <v>0</v>
      </c>
    </row>
    <row r="129" spans="1:19" x14ac:dyDescent="0.25">
      <c r="F129" s="7" t="e">
        <f t="shared" si="103"/>
        <v>#DIV/0!</v>
      </c>
      <c r="G129" s="7" t="e">
        <f t="shared" si="104"/>
        <v>#DIV/0!</v>
      </c>
      <c r="H129" s="8">
        <f t="shared" si="100"/>
        <v>0</v>
      </c>
      <c r="I129" s="8">
        <f t="shared" si="101"/>
        <v>0</v>
      </c>
      <c r="J129" s="8">
        <f t="shared" si="101"/>
        <v>0</v>
      </c>
      <c r="K129" s="8">
        <f t="shared" ca="1" si="102"/>
        <v>0</v>
      </c>
      <c r="L129" s="8">
        <f t="shared" ca="1" si="105"/>
        <v>0</v>
      </c>
      <c r="M129" s="8"/>
      <c r="N129" s="8"/>
      <c r="O129" s="8">
        <f>$J129-($P129+$Q129)</f>
        <v>0</v>
      </c>
      <c r="P129" s="8"/>
      <c r="Q129" s="8"/>
      <c r="R129" s="9" t="str">
        <f t="shared" si="106"/>
        <v/>
      </c>
      <c r="S129" s="9">
        <f t="shared" si="107"/>
        <v>0</v>
      </c>
    </row>
    <row r="130" spans="1:19" x14ac:dyDescent="0.25">
      <c r="F130" s="7" t="e">
        <f t="shared" si="103"/>
        <v>#DIV/0!</v>
      </c>
      <c r="G130" s="7" t="e">
        <f t="shared" si="104"/>
        <v>#DIV/0!</v>
      </c>
      <c r="H130" s="8">
        <f t="shared" si="100"/>
        <v>0</v>
      </c>
      <c r="I130" s="8">
        <f t="shared" si="101"/>
        <v>0</v>
      </c>
      <c r="J130" s="8">
        <f t="shared" si="101"/>
        <v>0</v>
      </c>
      <c r="K130" s="8">
        <f t="shared" ca="1" si="102"/>
        <v>0</v>
      </c>
      <c r="L130" s="8">
        <f t="shared" ca="1" si="105"/>
        <v>0</v>
      </c>
      <c r="M130" s="8"/>
      <c r="N130" s="8"/>
      <c r="O130" s="8">
        <f>$J130-($P130+$Q130)</f>
        <v>0</v>
      </c>
      <c r="P130" s="8"/>
      <c r="Q130" s="8"/>
      <c r="R130" s="9" t="str">
        <f t="shared" si="106"/>
        <v/>
      </c>
      <c r="S130" s="9">
        <f t="shared" si="107"/>
        <v>0</v>
      </c>
    </row>
    <row r="131" spans="1:19" x14ac:dyDescent="0.25">
      <c r="F131" s="7" t="e">
        <f t="shared" si="103"/>
        <v>#DIV/0!</v>
      </c>
      <c r="G131" s="7" t="e">
        <f t="shared" si="104"/>
        <v>#DIV/0!</v>
      </c>
      <c r="H131" s="8">
        <f t="shared" si="100"/>
        <v>0</v>
      </c>
      <c r="I131" s="8">
        <f t="shared" si="101"/>
        <v>0</v>
      </c>
      <c r="J131" s="8">
        <f t="shared" si="101"/>
        <v>0</v>
      </c>
      <c r="K131" s="8">
        <f t="shared" ca="1" si="102"/>
        <v>0</v>
      </c>
      <c r="L131" s="8">
        <f t="shared" ca="1" si="105"/>
        <v>0</v>
      </c>
      <c r="M131" s="8"/>
      <c r="N131" s="8"/>
      <c r="O131" s="8">
        <f t="shared" ref="O131:O135" si="108">$J131-($P131+$Q131)</f>
        <v>0</v>
      </c>
      <c r="P131" s="8"/>
      <c r="Q131" s="8"/>
      <c r="R131" s="9" t="str">
        <f t="shared" si="106"/>
        <v/>
      </c>
      <c r="S131" s="9">
        <f t="shared" si="107"/>
        <v>0</v>
      </c>
    </row>
    <row r="132" spans="1:19" x14ac:dyDescent="0.25">
      <c r="F132" s="7" t="e">
        <f t="shared" si="103"/>
        <v>#DIV/0!</v>
      </c>
      <c r="G132" s="7" t="e">
        <f t="shared" si="104"/>
        <v>#DIV/0!</v>
      </c>
      <c r="H132" s="8">
        <f t="shared" si="100"/>
        <v>0</v>
      </c>
      <c r="I132" s="8">
        <f t="shared" si="101"/>
        <v>0</v>
      </c>
      <c r="J132" s="8">
        <f t="shared" si="101"/>
        <v>0</v>
      </c>
      <c r="K132" s="8">
        <f t="shared" ca="1" si="102"/>
        <v>0</v>
      </c>
      <c r="L132" s="8">
        <f t="shared" ca="1" si="105"/>
        <v>0</v>
      </c>
      <c r="M132" s="8"/>
      <c r="N132" s="8"/>
      <c r="O132" s="8">
        <f>$J132-($P132+$Q132)</f>
        <v>0</v>
      </c>
      <c r="P132" s="8"/>
      <c r="Q132" s="8"/>
      <c r="R132" s="9" t="str">
        <f t="shared" si="106"/>
        <v/>
      </c>
      <c r="S132" s="9">
        <f t="shared" si="107"/>
        <v>0</v>
      </c>
    </row>
    <row r="133" spans="1:19" x14ac:dyDescent="0.25">
      <c r="F133" s="7" t="e">
        <f t="shared" si="103"/>
        <v>#DIV/0!</v>
      </c>
      <c r="G133" s="7" t="e">
        <f t="shared" si="104"/>
        <v>#DIV/0!</v>
      </c>
      <c r="H133" s="8">
        <f t="shared" si="100"/>
        <v>0</v>
      </c>
      <c r="I133" s="8">
        <f t="shared" si="101"/>
        <v>0</v>
      </c>
      <c r="J133" s="8">
        <f t="shared" si="101"/>
        <v>0</v>
      </c>
      <c r="K133" s="8">
        <f t="shared" ca="1" si="102"/>
        <v>0</v>
      </c>
      <c r="L133" s="8">
        <f t="shared" ca="1" si="105"/>
        <v>0</v>
      </c>
      <c r="M133" s="8"/>
      <c r="N133" s="8"/>
      <c r="O133" s="8">
        <f t="shared" si="108"/>
        <v>0</v>
      </c>
      <c r="P133" s="8"/>
      <c r="Q133" s="8"/>
      <c r="R133" s="9" t="str">
        <f t="shared" si="106"/>
        <v/>
      </c>
      <c r="S133" s="9">
        <f t="shared" si="107"/>
        <v>0</v>
      </c>
    </row>
    <row r="134" spans="1:19" x14ac:dyDescent="0.25">
      <c r="F134" s="7" t="e">
        <f t="shared" si="103"/>
        <v>#DIV/0!</v>
      </c>
      <c r="G134" s="7" t="e">
        <f t="shared" si="104"/>
        <v>#DIV/0!</v>
      </c>
      <c r="H134" s="8">
        <f t="shared" si="100"/>
        <v>0</v>
      </c>
      <c r="I134" s="8">
        <f t="shared" si="101"/>
        <v>0</v>
      </c>
      <c r="J134" s="8">
        <f t="shared" si="101"/>
        <v>0</v>
      </c>
      <c r="K134" s="8">
        <f t="shared" ca="1" si="102"/>
        <v>0</v>
      </c>
      <c r="L134" s="8">
        <f t="shared" ca="1" si="105"/>
        <v>0</v>
      </c>
      <c r="M134" s="8"/>
      <c r="N134" s="8"/>
      <c r="O134" s="8">
        <f>$J134-($P134+$Q134)</f>
        <v>0</v>
      </c>
      <c r="P134" s="8"/>
      <c r="Q134" s="8"/>
      <c r="R134" s="9" t="str">
        <f t="shared" si="106"/>
        <v/>
      </c>
      <c r="S134" s="9">
        <f t="shared" si="107"/>
        <v>0</v>
      </c>
    </row>
    <row r="135" spans="1:19" x14ac:dyDescent="0.25">
      <c r="F135" s="7" t="e">
        <f t="shared" si="103"/>
        <v>#DIV/0!</v>
      </c>
      <c r="G135" s="7" t="e">
        <f t="shared" si="104"/>
        <v>#DIV/0!</v>
      </c>
      <c r="H135" s="8">
        <f t="shared" si="100"/>
        <v>0</v>
      </c>
      <c r="I135" s="8">
        <f t="shared" si="101"/>
        <v>0</v>
      </c>
      <c r="J135" s="8">
        <f t="shared" si="101"/>
        <v>0</v>
      </c>
      <c r="K135" s="8">
        <f t="shared" ca="1" si="102"/>
        <v>0</v>
      </c>
      <c r="L135" s="8">
        <f t="shared" ca="1" si="105"/>
        <v>0</v>
      </c>
      <c r="M135" s="8"/>
      <c r="N135" s="8"/>
      <c r="O135" s="8">
        <f t="shared" si="108"/>
        <v>0</v>
      </c>
      <c r="P135" s="8"/>
      <c r="Q135" s="8"/>
      <c r="R135" s="9" t="str">
        <f t="shared" si="106"/>
        <v/>
      </c>
      <c r="S135" s="9">
        <f t="shared" si="107"/>
        <v>0</v>
      </c>
    </row>
    <row r="136" spans="1:19" x14ac:dyDescent="0.25">
      <c r="F136" s="7" t="e">
        <f t="shared" si="103"/>
        <v>#DIV/0!</v>
      </c>
      <c r="G136" s="7" t="e">
        <f t="shared" si="104"/>
        <v>#DIV/0!</v>
      </c>
      <c r="H136" s="8">
        <f t="shared" si="100"/>
        <v>0</v>
      </c>
      <c r="I136" s="8">
        <f t="shared" si="101"/>
        <v>0</v>
      </c>
      <c r="J136" s="8">
        <f t="shared" si="101"/>
        <v>0</v>
      </c>
      <c r="K136" s="8">
        <f t="shared" ca="1" si="102"/>
        <v>0</v>
      </c>
      <c r="L136" s="8">
        <f t="shared" ca="1" si="105"/>
        <v>0</v>
      </c>
      <c r="M136" s="8"/>
      <c r="N136" s="8"/>
      <c r="O136" s="8">
        <f>$J136-($P136+$Q136)</f>
        <v>0</v>
      </c>
      <c r="P136" s="8"/>
      <c r="Q136" s="8"/>
      <c r="R136" s="9" t="str">
        <f t="shared" si="106"/>
        <v/>
      </c>
      <c r="S136" s="9">
        <f t="shared" si="107"/>
        <v>0</v>
      </c>
    </row>
    <row r="137" spans="1:19" x14ac:dyDescent="0.25">
      <c r="B137" s="1">
        <f>SUMPRODUCT((B127:B136&lt;&gt;"")/COUNTIF(B127:B136,B127:B136&amp;""))</f>
        <v>0</v>
      </c>
      <c r="C137" s="1">
        <f>COUNTA(Tableau15911[Banques])</f>
        <v>0</v>
      </c>
      <c r="D137" s="1">
        <f>COUNTA(Tableau15911[Nature des Dépenses])</f>
        <v>0</v>
      </c>
      <c r="F137" s="7" t="e">
        <f t="shared" ref="F137:S137" si="109">SUM(F127:F136)</f>
        <v>#DIV/0!</v>
      </c>
      <c r="G137" s="7" t="e">
        <f t="shared" si="109"/>
        <v>#DIV/0!</v>
      </c>
      <c r="H137" s="8">
        <f t="shared" si="109"/>
        <v>0</v>
      </c>
      <c r="I137" s="8">
        <f t="shared" si="109"/>
        <v>0</v>
      </c>
      <c r="J137" s="8">
        <f t="shared" si="109"/>
        <v>0</v>
      </c>
      <c r="K137" s="8">
        <f t="shared" ca="1" si="109"/>
        <v>0</v>
      </c>
      <c r="L137" s="8">
        <f t="shared" ca="1" si="109"/>
        <v>0</v>
      </c>
      <c r="M137" s="8">
        <f t="shared" si="109"/>
        <v>0</v>
      </c>
      <c r="N137" s="8">
        <f t="shared" si="109"/>
        <v>0</v>
      </c>
      <c r="O137" s="8">
        <f t="shared" si="109"/>
        <v>0</v>
      </c>
      <c r="P137" s="8">
        <f t="shared" si="109"/>
        <v>0</v>
      </c>
      <c r="Q137" s="8">
        <f t="shared" si="109"/>
        <v>0</v>
      </c>
      <c r="R137" s="8">
        <f t="shared" si="109"/>
        <v>0</v>
      </c>
      <c r="S137" s="8">
        <f t="shared" si="109"/>
        <v>0</v>
      </c>
    </row>
    <row r="138" spans="1:19" x14ac:dyDescent="0.25">
      <c r="F138" s="7"/>
      <c r="G138" s="7"/>
    </row>
    <row r="139" spans="1:19" x14ac:dyDescent="0.25">
      <c r="F139" s="7"/>
      <c r="G139" s="7"/>
    </row>
    <row r="140" spans="1:19" ht="15.75" thickBot="1" x14ac:dyDescent="0.3">
      <c r="F140" s="7"/>
      <c r="G140" s="7"/>
    </row>
    <row r="141" spans="1:19" ht="15.75" thickBot="1" x14ac:dyDescent="0.3">
      <c r="F141" s="7"/>
      <c r="G141" s="7"/>
      <c r="M141" s="20" t="s">
        <v>0</v>
      </c>
      <c r="N141" s="21"/>
      <c r="O141" s="2" t="s">
        <v>1</v>
      </c>
      <c r="P141" s="22" t="s">
        <v>2</v>
      </c>
      <c r="Q141" s="23"/>
      <c r="R141" s="20" t="s">
        <v>3</v>
      </c>
      <c r="S141" s="21"/>
    </row>
    <row r="142" spans="1:19" s="6" customFormat="1" ht="14.1" customHeight="1" x14ac:dyDescent="0.2">
      <c r="A142" s="25" t="s">
        <v>4</v>
      </c>
      <c r="B142" s="4" t="s">
        <v>5</v>
      </c>
      <c r="C142" s="17" t="s">
        <v>31</v>
      </c>
      <c r="D142" s="3" t="s">
        <v>7</v>
      </c>
      <c r="E142" s="3" t="s">
        <v>8</v>
      </c>
      <c r="F142" s="5" t="s">
        <v>9</v>
      </c>
      <c r="G142" s="5" t="s">
        <v>10</v>
      </c>
      <c r="H142" s="4" t="s">
        <v>11</v>
      </c>
      <c r="I142" s="3" t="s">
        <v>12</v>
      </c>
      <c r="J142" s="3" t="s">
        <v>13</v>
      </c>
      <c r="K142" s="3" t="s">
        <v>14</v>
      </c>
      <c r="L142" s="3" t="s">
        <v>15</v>
      </c>
      <c r="M142" s="3" t="s">
        <v>16</v>
      </c>
      <c r="N142" s="3" t="s">
        <v>17</v>
      </c>
      <c r="O142" s="3" t="s">
        <v>1</v>
      </c>
      <c r="P142" s="3" t="s">
        <v>18</v>
      </c>
      <c r="Q142" s="3" t="s">
        <v>19</v>
      </c>
      <c r="R142" s="3" t="s">
        <v>20</v>
      </c>
      <c r="S142" s="3" t="s">
        <v>21</v>
      </c>
    </row>
    <row r="143" spans="1:19" x14ac:dyDescent="0.25">
      <c r="F143" s="7" t="e">
        <f>$J143/J$153</f>
        <v>#DIV/0!</v>
      </c>
      <c r="G143" s="7" t="e">
        <f t="shared" ref="G143:G152" si="110">$J143/J$57</f>
        <v>#DIV/0!</v>
      </c>
      <c r="H143" s="8">
        <f t="shared" ref="H143:H152" si="111">$J143-$I143</f>
        <v>0</v>
      </c>
      <c r="I143" s="8">
        <f t="shared" ref="I143:J152" si="112">$M143+$N143</f>
        <v>0</v>
      </c>
      <c r="J143" s="8">
        <f t="shared" si="112"/>
        <v>0</v>
      </c>
      <c r="K143" s="8">
        <f t="shared" ref="K143:K152" ca="1" si="113">IF(($K143)&gt;=$N143+$M143,"",($L143-$M143-$N143))</f>
        <v>0</v>
      </c>
      <c r="L143" s="8">
        <f ca="1">M143+N143-K143</f>
        <v>0</v>
      </c>
      <c r="M143" s="8"/>
      <c r="N143" s="8"/>
      <c r="O143" s="8">
        <f>$J143-($P143+$Q143)</f>
        <v>0</v>
      </c>
      <c r="P143" s="8"/>
      <c r="Q143" s="8"/>
      <c r="R143" s="9" t="str">
        <f>IF(($M143+$P143)&gt;=$N143+$Q143,"",($O143/2)+$P143-$M143)</f>
        <v/>
      </c>
      <c r="S143" s="9">
        <f>IF(($M143+$P143)&gt;=$N143+$Q143,($O143/2)+$Q143-$N143,"")</f>
        <v>0</v>
      </c>
    </row>
    <row r="144" spans="1:19" x14ac:dyDescent="0.25">
      <c r="F144" s="7" t="e">
        <f t="shared" ref="F144:F152" si="114">$J144/J$153</f>
        <v>#DIV/0!</v>
      </c>
      <c r="G144" s="7" t="e">
        <f t="shared" si="110"/>
        <v>#DIV/0!</v>
      </c>
      <c r="H144" s="8">
        <f t="shared" si="111"/>
        <v>0</v>
      </c>
      <c r="I144" s="8">
        <f t="shared" si="112"/>
        <v>0</v>
      </c>
      <c r="J144" s="8">
        <f t="shared" si="112"/>
        <v>0</v>
      </c>
      <c r="K144" s="8">
        <f t="shared" ca="1" si="113"/>
        <v>0</v>
      </c>
      <c r="L144" s="8">
        <f t="shared" ref="L144:L152" ca="1" si="115">M144+N144-K144</f>
        <v>0</v>
      </c>
      <c r="M144" s="8"/>
      <c r="N144" s="8"/>
      <c r="O144" s="8">
        <f>$J144-($P144+$Q144)</f>
        <v>0</v>
      </c>
      <c r="P144" s="8"/>
      <c r="Q144" s="8"/>
      <c r="R144" s="9" t="str">
        <f t="shared" ref="R144:R152" si="116">IF(($M144+$P144)&gt;=$N144+$Q144,"",($O144/2)+$P144-$M144)</f>
        <v/>
      </c>
      <c r="S144" s="9">
        <f t="shared" ref="S144:S152" si="117">IF(($M144+$P144)&gt;=$N144+$Q144,($O144/2)+$Q144-$N144,"")</f>
        <v>0</v>
      </c>
    </row>
    <row r="145" spans="1:19" x14ac:dyDescent="0.25">
      <c r="F145" s="7" t="e">
        <f t="shared" si="114"/>
        <v>#DIV/0!</v>
      </c>
      <c r="G145" s="7" t="e">
        <f t="shared" si="110"/>
        <v>#DIV/0!</v>
      </c>
      <c r="H145" s="8">
        <f t="shared" si="111"/>
        <v>0</v>
      </c>
      <c r="I145" s="8">
        <f t="shared" si="112"/>
        <v>0</v>
      </c>
      <c r="J145" s="8">
        <f t="shared" si="112"/>
        <v>0</v>
      </c>
      <c r="K145" s="8">
        <f t="shared" ca="1" si="113"/>
        <v>0</v>
      </c>
      <c r="L145" s="8">
        <f t="shared" ca="1" si="115"/>
        <v>0</v>
      </c>
      <c r="M145" s="8"/>
      <c r="N145" s="8"/>
      <c r="O145" s="8">
        <f>$J145-($P145+$Q145)</f>
        <v>0</v>
      </c>
      <c r="P145" s="8"/>
      <c r="Q145" s="8"/>
      <c r="R145" s="9" t="str">
        <f t="shared" si="116"/>
        <v/>
      </c>
      <c r="S145" s="9">
        <f t="shared" si="117"/>
        <v>0</v>
      </c>
    </row>
    <row r="146" spans="1:19" x14ac:dyDescent="0.25">
      <c r="F146" s="7" t="e">
        <f t="shared" si="114"/>
        <v>#DIV/0!</v>
      </c>
      <c r="G146" s="7" t="e">
        <f t="shared" si="110"/>
        <v>#DIV/0!</v>
      </c>
      <c r="H146" s="8">
        <f t="shared" si="111"/>
        <v>0</v>
      </c>
      <c r="I146" s="8">
        <f t="shared" si="112"/>
        <v>0</v>
      </c>
      <c r="J146" s="8">
        <f t="shared" si="112"/>
        <v>0</v>
      </c>
      <c r="K146" s="8">
        <f t="shared" ca="1" si="113"/>
        <v>0</v>
      </c>
      <c r="L146" s="8">
        <f t="shared" ca="1" si="115"/>
        <v>0</v>
      </c>
      <c r="M146" s="8"/>
      <c r="N146" s="8"/>
      <c r="O146" s="8">
        <f>$J146-($P146+$Q146)</f>
        <v>0</v>
      </c>
      <c r="P146" s="8"/>
      <c r="Q146" s="8"/>
      <c r="R146" s="9" t="str">
        <f t="shared" si="116"/>
        <v/>
      </c>
      <c r="S146" s="9">
        <f t="shared" si="117"/>
        <v>0</v>
      </c>
    </row>
    <row r="147" spans="1:19" x14ac:dyDescent="0.25">
      <c r="F147" s="7" t="e">
        <f t="shared" si="114"/>
        <v>#DIV/0!</v>
      </c>
      <c r="G147" s="7" t="e">
        <f t="shared" si="110"/>
        <v>#DIV/0!</v>
      </c>
      <c r="H147" s="8">
        <f t="shared" si="111"/>
        <v>0</v>
      </c>
      <c r="I147" s="8">
        <f t="shared" si="112"/>
        <v>0</v>
      </c>
      <c r="J147" s="8">
        <f t="shared" si="112"/>
        <v>0</v>
      </c>
      <c r="K147" s="8">
        <f t="shared" ca="1" si="113"/>
        <v>0</v>
      </c>
      <c r="L147" s="8">
        <f t="shared" ca="1" si="115"/>
        <v>0</v>
      </c>
      <c r="M147" s="8"/>
      <c r="N147" s="8"/>
      <c r="O147" s="8">
        <f t="shared" ref="O147:O151" si="118">$J147-($P147+$Q147)</f>
        <v>0</v>
      </c>
      <c r="P147" s="8"/>
      <c r="Q147" s="8"/>
      <c r="R147" s="9" t="str">
        <f t="shared" si="116"/>
        <v/>
      </c>
      <c r="S147" s="9">
        <f t="shared" si="117"/>
        <v>0</v>
      </c>
    </row>
    <row r="148" spans="1:19" x14ac:dyDescent="0.25">
      <c r="F148" s="7" t="e">
        <f t="shared" si="114"/>
        <v>#DIV/0!</v>
      </c>
      <c r="G148" s="7" t="e">
        <f t="shared" si="110"/>
        <v>#DIV/0!</v>
      </c>
      <c r="H148" s="8">
        <f t="shared" si="111"/>
        <v>0</v>
      </c>
      <c r="I148" s="8">
        <f t="shared" si="112"/>
        <v>0</v>
      </c>
      <c r="J148" s="8">
        <f t="shared" si="112"/>
        <v>0</v>
      </c>
      <c r="K148" s="8">
        <f t="shared" ca="1" si="113"/>
        <v>0</v>
      </c>
      <c r="L148" s="8">
        <f t="shared" ca="1" si="115"/>
        <v>0</v>
      </c>
      <c r="M148" s="8"/>
      <c r="N148" s="8"/>
      <c r="O148" s="8">
        <f>$J148-($P148+$Q148)</f>
        <v>0</v>
      </c>
      <c r="P148" s="8"/>
      <c r="Q148" s="8"/>
      <c r="R148" s="9" t="str">
        <f t="shared" si="116"/>
        <v/>
      </c>
      <c r="S148" s="9">
        <f t="shared" si="117"/>
        <v>0</v>
      </c>
    </row>
    <row r="149" spans="1:19" x14ac:dyDescent="0.25">
      <c r="F149" s="7" t="e">
        <f t="shared" si="114"/>
        <v>#DIV/0!</v>
      </c>
      <c r="G149" s="7" t="e">
        <f t="shared" si="110"/>
        <v>#DIV/0!</v>
      </c>
      <c r="H149" s="8">
        <f t="shared" si="111"/>
        <v>0</v>
      </c>
      <c r="I149" s="8">
        <f t="shared" si="112"/>
        <v>0</v>
      </c>
      <c r="J149" s="8">
        <f t="shared" si="112"/>
        <v>0</v>
      </c>
      <c r="K149" s="8">
        <f t="shared" ca="1" si="113"/>
        <v>0</v>
      </c>
      <c r="L149" s="8">
        <f t="shared" ca="1" si="115"/>
        <v>0</v>
      </c>
      <c r="M149" s="8"/>
      <c r="N149" s="8"/>
      <c r="O149" s="8">
        <f t="shared" si="118"/>
        <v>0</v>
      </c>
      <c r="P149" s="8"/>
      <c r="Q149" s="8"/>
      <c r="R149" s="9" t="str">
        <f t="shared" si="116"/>
        <v/>
      </c>
      <c r="S149" s="9">
        <f t="shared" si="117"/>
        <v>0</v>
      </c>
    </row>
    <row r="150" spans="1:19" x14ac:dyDescent="0.25">
      <c r="F150" s="7" t="e">
        <f t="shared" si="114"/>
        <v>#DIV/0!</v>
      </c>
      <c r="G150" s="7" t="e">
        <f t="shared" si="110"/>
        <v>#DIV/0!</v>
      </c>
      <c r="H150" s="8">
        <f t="shared" si="111"/>
        <v>0</v>
      </c>
      <c r="I150" s="8">
        <f t="shared" si="112"/>
        <v>0</v>
      </c>
      <c r="J150" s="8">
        <f t="shared" si="112"/>
        <v>0</v>
      </c>
      <c r="K150" s="8">
        <f t="shared" ca="1" si="113"/>
        <v>0</v>
      </c>
      <c r="L150" s="8">
        <f t="shared" ca="1" si="115"/>
        <v>0</v>
      </c>
      <c r="M150" s="8"/>
      <c r="N150" s="8"/>
      <c r="O150" s="8">
        <f>$J150-($P150+$Q150)</f>
        <v>0</v>
      </c>
      <c r="P150" s="8"/>
      <c r="Q150" s="8"/>
      <c r="R150" s="9" t="str">
        <f t="shared" si="116"/>
        <v/>
      </c>
      <c r="S150" s="9">
        <f t="shared" si="117"/>
        <v>0</v>
      </c>
    </row>
    <row r="151" spans="1:19" x14ac:dyDescent="0.25">
      <c r="F151" s="7" t="e">
        <f t="shared" si="114"/>
        <v>#DIV/0!</v>
      </c>
      <c r="G151" s="7" t="e">
        <f t="shared" si="110"/>
        <v>#DIV/0!</v>
      </c>
      <c r="H151" s="8">
        <f t="shared" si="111"/>
        <v>0</v>
      </c>
      <c r="I151" s="8">
        <f t="shared" si="112"/>
        <v>0</v>
      </c>
      <c r="J151" s="8">
        <f t="shared" si="112"/>
        <v>0</v>
      </c>
      <c r="K151" s="8">
        <f t="shared" ca="1" si="113"/>
        <v>0</v>
      </c>
      <c r="L151" s="8">
        <f t="shared" ca="1" si="115"/>
        <v>0</v>
      </c>
      <c r="M151" s="8"/>
      <c r="N151" s="8"/>
      <c r="O151" s="8">
        <f t="shared" si="118"/>
        <v>0</v>
      </c>
      <c r="P151" s="8"/>
      <c r="Q151" s="8"/>
      <c r="R151" s="9" t="str">
        <f t="shared" si="116"/>
        <v/>
      </c>
      <c r="S151" s="9">
        <f t="shared" si="117"/>
        <v>0</v>
      </c>
    </row>
    <row r="152" spans="1:19" x14ac:dyDescent="0.25">
      <c r="F152" s="7" t="e">
        <f t="shared" si="114"/>
        <v>#DIV/0!</v>
      </c>
      <c r="G152" s="7" t="e">
        <f t="shared" si="110"/>
        <v>#DIV/0!</v>
      </c>
      <c r="H152" s="8">
        <f t="shared" si="111"/>
        <v>0</v>
      </c>
      <c r="I152" s="8">
        <f t="shared" si="112"/>
        <v>0</v>
      </c>
      <c r="J152" s="8">
        <f t="shared" si="112"/>
        <v>0</v>
      </c>
      <c r="K152" s="8">
        <f t="shared" ca="1" si="113"/>
        <v>0</v>
      </c>
      <c r="L152" s="8">
        <f t="shared" ca="1" si="115"/>
        <v>0</v>
      </c>
      <c r="M152" s="8"/>
      <c r="N152" s="8"/>
      <c r="O152" s="8">
        <f>$J152-($P152+$Q152)</f>
        <v>0</v>
      </c>
      <c r="P152" s="8"/>
      <c r="Q152" s="8"/>
      <c r="R152" s="9" t="str">
        <f t="shared" si="116"/>
        <v/>
      </c>
      <c r="S152" s="9">
        <f t="shared" si="117"/>
        <v>0</v>
      </c>
    </row>
    <row r="153" spans="1:19" x14ac:dyDescent="0.25">
      <c r="B153" s="1">
        <f>SUMPRODUCT((B143:B152&lt;&gt;"")/COUNTIF(B143:B152,B143:B152&amp;""))</f>
        <v>0</v>
      </c>
      <c r="C153" s="1">
        <f>COUNTA(Tableau15913[Impôts])</f>
        <v>0</v>
      </c>
      <c r="D153" s="1">
        <f>COUNTA(Tableau15913[Nature des Dépenses])</f>
        <v>0</v>
      </c>
      <c r="F153" s="7" t="e">
        <f t="shared" ref="F153:S153" si="119">SUM(F143:F152)</f>
        <v>#DIV/0!</v>
      </c>
      <c r="G153" s="7" t="e">
        <f t="shared" si="119"/>
        <v>#DIV/0!</v>
      </c>
      <c r="H153" s="8">
        <f t="shared" si="119"/>
        <v>0</v>
      </c>
      <c r="I153" s="8">
        <f t="shared" si="119"/>
        <v>0</v>
      </c>
      <c r="J153" s="8">
        <f t="shared" si="119"/>
        <v>0</v>
      </c>
      <c r="K153" s="8">
        <f t="shared" ca="1" si="119"/>
        <v>0</v>
      </c>
      <c r="L153" s="8">
        <f t="shared" ca="1" si="119"/>
        <v>0</v>
      </c>
      <c r="M153" s="8">
        <f t="shared" si="119"/>
        <v>0</v>
      </c>
      <c r="N153" s="8">
        <f t="shared" si="119"/>
        <v>0</v>
      </c>
      <c r="O153" s="8">
        <f t="shared" si="119"/>
        <v>0</v>
      </c>
      <c r="P153" s="8">
        <f t="shared" si="119"/>
        <v>0</v>
      </c>
      <c r="Q153" s="8">
        <f t="shared" si="119"/>
        <v>0</v>
      </c>
      <c r="R153" s="8">
        <f t="shared" si="119"/>
        <v>0</v>
      </c>
      <c r="S153" s="8">
        <f t="shared" si="119"/>
        <v>0</v>
      </c>
    </row>
    <row r="154" spans="1:19" x14ac:dyDescent="0.25">
      <c r="F154" s="7"/>
      <c r="G154" s="7"/>
    </row>
    <row r="155" spans="1:19" x14ac:dyDescent="0.25">
      <c r="F155" s="7"/>
      <c r="G155" s="7"/>
    </row>
    <row r="156" spans="1:19" ht="15.75" thickBot="1" x14ac:dyDescent="0.3">
      <c r="F156" s="7"/>
      <c r="G156" s="7"/>
    </row>
    <row r="157" spans="1:19" ht="15.75" thickBot="1" x14ac:dyDescent="0.3">
      <c r="F157" s="7"/>
      <c r="G157" s="7"/>
      <c r="M157" s="20" t="s">
        <v>0</v>
      </c>
      <c r="N157" s="21"/>
      <c r="O157" s="2" t="s">
        <v>1</v>
      </c>
      <c r="P157" s="22" t="s">
        <v>2</v>
      </c>
      <c r="Q157" s="23"/>
      <c r="R157" s="20" t="s">
        <v>3</v>
      </c>
      <c r="S157" s="21"/>
    </row>
    <row r="158" spans="1:19" s="6" customFormat="1" ht="14.1" customHeight="1" x14ac:dyDescent="0.2">
      <c r="A158" s="25" t="s">
        <v>4</v>
      </c>
      <c r="B158" s="4" t="s">
        <v>5</v>
      </c>
      <c r="C158" s="18" t="s">
        <v>32</v>
      </c>
      <c r="D158" s="3" t="s">
        <v>7</v>
      </c>
      <c r="E158" s="3" t="s">
        <v>8</v>
      </c>
      <c r="F158" s="5" t="s">
        <v>9</v>
      </c>
      <c r="G158" s="5" t="s">
        <v>10</v>
      </c>
      <c r="H158" s="4" t="s">
        <v>11</v>
      </c>
      <c r="I158" s="3" t="s">
        <v>12</v>
      </c>
      <c r="J158" s="3" t="s">
        <v>13</v>
      </c>
      <c r="K158" s="3" t="s">
        <v>14</v>
      </c>
      <c r="L158" s="3" t="s">
        <v>15</v>
      </c>
      <c r="M158" s="3" t="s">
        <v>16</v>
      </c>
      <c r="N158" s="3" t="s">
        <v>17</v>
      </c>
      <c r="O158" s="3" t="s">
        <v>1</v>
      </c>
      <c r="P158" s="3" t="s">
        <v>18</v>
      </c>
      <c r="Q158" s="3" t="s">
        <v>19</v>
      </c>
      <c r="R158" s="3" t="s">
        <v>20</v>
      </c>
      <c r="S158" s="3" t="s">
        <v>21</v>
      </c>
    </row>
    <row r="159" spans="1:19" x14ac:dyDescent="0.25">
      <c r="F159" s="7" t="e">
        <f>$J159/J$169</f>
        <v>#DIV/0!</v>
      </c>
      <c r="G159" s="7" t="e">
        <f t="shared" ref="G159:G168" si="120">$J159/J$57</f>
        <v>#DIV/0!</v>
      </c>
      <c r="H159" s="8">
        <f t="shared" ref="H159:H168" si="121">$J159-$I159</f>
        <v>0</v>
      </c>
      <c r="I159" s="8">
        <f t="shared" ref="I159:J168" si="122">$M159+$N159</f>
        <v>0</v>
      </c>
      <c r="J159" s="8">
        <f t="shared" si="122"/>
        <v>0</v>
      </c>
      <c r="K159" s="8">
        <f t="shared" ref="K159:K168" ca="1" si="123">IF(($K159)&gt;=$N159+$M159,"",($L159-$M159-$N159))</f>
        <v>0</v>
      </c>
      <c r="L159" s="8">
        <f ca="1">M159+N159-K159</f>
        <v>0</v>
      </c>
      <c r="M159" s="8"/>
      <c r="N159" s="8"/>
      <c r="O159" s="8">
        <f>$J159-($P159+$Q159)</f>
        <v>0</v>
      </c>
      <c r="P159" s="8"/>
      <c r="Q159" s="8"/>
      <c r="R159" s="9" t="str">
        <f>IF(($M159+$P159)&gt;=$N159+$Q159,"",($O159/2)+$P159-$M159)</f>
        <v/>
      </c>
      <c r="S159" s="9">
        <f>IF(($M159+$P159)&gt;=$N159+$Q159,($O159/2)+$Q159-$N159,"")</f>
        <v>0</v>
      </c>
    </row>
    <row r="160" spans="1:19" x14ac:dyDescent="0.25">
      <c r="F160" s="7" t="e">
        <f t="shared" ref="F160:F168" si="124">$J160/J$169</f>
        <v>#DIV/0!</v>
      </c>
      <c r="G160" s="7" t="e">
        <f t="shared" si="120"/>
        <v>#DIV/0!</v>
      </c>
      <c r="H160" s="8">
        <f t="shared" si="121"/>
        <v>0</v>
      </c>
      <c r="I160" s="8">
        <f t="shared" si="122"/>
        <v>0</v>
      </c>
      <c r="J160" s="8">
        <f t="shared" si="122"/>
        <v>0</v>
      </c>
      <c r="K160" s="8">
        <f t="shared" ca="1" si="123"/>
        <v>0</v>
      </c>
      <c r="L160" s="8">
        <f t="shared" ref="L160:L168" ca="1" si="125">M160+N160-K160</f>
        <v>0</v>
      </c>
      <c r="M160" s="8"/>
      <c r="N160" s="8"/>
      <c r="O160" s="8">
        <f>$J160-($P160+$Q160)</f>
        <v>0</v>
      </c>
      <c r="P160" s="8"/>
      <c r="Q160" s="8"/>
      <c r="R160" s="9" t="str">
        <f t="shared" ref="R160:R168" si="126">IF(($M160+$P160)&gt;=$N160+$Q160,"",($O160/2)+$P160-$M160)</f>
        <v/>
      </c>
      <c r="S160" s="9">
        <f t="shared" ref="S160:S168" si="127">IF(($M160+$P160)&gt;=$N160+$Q160,($O160/2)+$Q160-$N160,"")</f>
        <v>0</v>
      </c>
    </row>
    <row r="161" spans="1:19" x14ac:dyDescent="0.25">
      <c r="F161" s="7" t="e">
        <f t="shared" si="124"/>
        <v>#DIV/0!</v>
      </c>
      <c r="G161" s="7" t="e">
        <f t="shared" si="120"/>
        <v>#DIV/0!</v>
      </c>
      <c r="H161" s="8">
        <f t="shared" si="121"/>
        <v>0</v>
      </c>
      <c r="I161" s="8">
        <f t="shared" si="122"/>
        <v>0</v>
      </c>
      <c r="J161" s="8">
        <f t="shared" si="122"/>
        <v>0</v>
      </c>
      <c r="K161" s="8">
        <f t="shared" ca="1" si="123"/>
        <v>0</v>
      </c>
      <c r="L161" s="8">
        <f t="shared" ca="1" si="125"/>
        <v>0</v>
      </c>
      <c r="M161" s="8"/>
      <c r="N161" s="8"/>
      <c r="O161" s="8">
        <f>$J161-($P161+$Q161)</f>
        <v>0</v>
      </c>
      <c r="P161" s="8"/>
      <c r="Q161" s="8"/>
      <c r="R161" s="9" t="str">
        <f t="shared" si="126"/>
        <v/>
      </c>
      <c r="S161" s="9">
        <f t="shared" si="127"/>
        <v>0</v>
      </c>
    </row>
    <row r="162" spans="1:19" x14ac:dyDescent="0.25">
      <c r="F162" s="7" t="e">
        <f t="shared" si="124"/>
        <v>#DIV/0!</v>
      </c>
      <c r="G162" s="7" t="e">
        <f t="shared" si="120"/>
        <v>#DIV/0!</v>
      </c>
      <c r="H162" s="8">
        <f t="shared" si="121"/>
        <v>0</v>
      </c>
      <c r="I162" s="8">
        <f t="shared" si="122"/>
        <v>0</v>
      </c>
      <c r="J162" s="8">
        <f t="shared" si="122"/>
        <v>0</v>
      </c>
      <c r="K162" s="8">
        <f t="shared" ca="1" si="123"/>
        <v>0</v>
      </c>
      <c r="L162" s="8">
        <f t="shared" ca="1" si="125"/>
        <v>0</v>
      </c>
      <c r="M162" s="8"/>
      <c r="N162" s="8"/>
      <c r="O162" s="8">
        <f>$J162-($P162+$Q162)</f>
        <v>0</v>
      </c>
      <c r="P162" s="8"/>
      <c r="Q162" s="8"/>
      <c r="R162" s="9" t="str">
        <f t="shared" si="126"/>
        <v/>
      </c>
      <c r="S162" s="9">
        <f t="shared" si="127"/>
        <v>0</v>
      </c>
    </row>
    <row r="163" spans="1:19" x14ac:dyDescent="0.25">
      <c r="F163" s="7" t="e">
        <f t="shared" si="124"/>
        <v>#DIV/0!</v>
      </c>
      <c r="G163" s="7" t="e">
        <f t="shared" si="120"/>
        <v>#DIV/0!</v>
      </c>
      <c r="H163" s="8">
        <f t="shared" si="121"/>
        <v>0</v>
      </c>
      <c r="I163" s="8">
        <f t="shared" si="122"/>
        <v>0</v>
      </c>
      <c r="J163" s="8">
        <f t="shared" si="122"/>
        <v>0</v>
      </c>
      <c r="K163" s="8">
        <f t="shared" ca="1" si="123"/>
        <v>0</v>
      </c>
      <c r="L163" s="8">
        <f t="shared" ca="1" si="125"/>
        <v>0</v>
      </c>
      <c r="M163" s="8"/>
      <c r="N163" s="8"/>
      <c r="O163" s="8">
        <f t="shared" ref="O163:O167" si="128">$J163-($P163+$Q163)</f>
        <v>0</v>
      </c>
      <c r="P163" s="8"/>
      <c r="Q163" s="8"/>
      <c r="R163" s="9" t="str">
        <f t="shared" si="126"/>
        <v/>
      </c>
      <c r="S163" s="9">
        <f t="shared" si="127"/>
        <v>0</v>
      </c>
    </row>
    <row r="164" spans="1:19" x14ac:dyDescent="0.25">
      <c r="F164" s="7" t="e">
        <f t="shared" si="124"/>
        <v>#DIV/0!</v>
      </c>
      <c r="G164" s="7" t="e">
        <f t="shared" si="120"/>
        <v>#DIV/0!</v>
      </c>
      <c r="H164" s="8">
        <f t="shared" si="121"/>
        <v>0</v>
      </c>
      <c r="I164" s="8">
        <f t="shared" si="122"/>
        <v>0</v>
      </c>
      <c r="J164" s="8">
        <f t="shared" si="122"/>
        <v>0</v>
      </c>
      <c r="K164" s="8">
        <f t="shared" ca="1" si="123"/>
        <v>0</v>
      </c>
      <c r="L164" s="8">
        <f t="shared" ca="1" si="125"/>
        <v>0</v>
      </c>
      <c r="M164" s="8"/>
      <c r="N164" s="8"/>
      <c r="O164" s="8">
        <f>$J164-($P164+$Q164)</f>
        <v>0</v>
      </c>
      <c r="P164" s="8"/>
      <c r="Q164" s="8"/>
      <c r="R164" s="9" t="str">
        <f t="shared" si="126"/>
        <v/>
      </c>
      <c r="S164" s="9">
        <f t="shared" si="127"/>
        <v>0</v>
      </c>
    </row>
    <row r="165" spans="1:19" x14ac:dyDescent="0.25">
      <c r="F165" s="7" t="e">
        <f t="shared" si="124"/>
        <v>#DIV/0!</v>
      </c>
      <c r="G165" s="7" t="e">
        <f t="shared" si="120"/>
        <v>#DIV/0!</v>
      </c>
      <c r="H165" s="8">
        <f t="shared" si="121"/>
        <v>0</v>
      </c>
      <c r="I165" s="8">
        <f t="shared" si="122"/>
        <v>0</v>
      </c>
      <c r="J165" s="8">
        <f t="shared" si="122"/>
        <v>0</v>
      </c>
      <c r="K165" s="8">
        <f t="shared" ca="1" si="123"/>
        <v>0</v>
      </c>
      <c r="L165" s="8">
        <f t="shared" ca="1" si="125"/>
        <v>0</v>
      </c>
      <c r="M165" s="8"/>
      <c r="N165" s="8"/>
      <c r="O165" s="8">
        <f t="shared" si="128"/>
        <v>0</v>
      </c>
      <c r="P165" s="8"/>
      <c r="Q165" s="8"/>
      <c r="R165" s="9" t="str">
        <f t="shared" si="126"/>
        <v/>
      </c>
      <c r="S165" s="9">
        <f t="shared" si="127"/>
        <v>0</v>
      </c>
    </row>
    <row r="166" spans="1:19" x14ac:dyDescent="0.25">
      <c r="F166" s="7" t="e">
        <f t="shared" si="124"/>
        <v>#DIV/0!</v>
      </c>
      <c r="G166" s="7" t="e">
        <f t="shared" si="120"/>
        <v>#DIV/0!</v>
      </c>
      <c r="H166" s="8">
        <f t="shared" si="121"/>
        <v>0</v>
      </c>
      <c r="I166" s="8">
        <f t="shared" si="122"/>
        <v>0</v>
      </c>
      <c r="J166" s="8">
        <f t="shared" si="122"/>
        <v>0</v>
      </c>
      <c r="K166" s="8">
        <f t="shared" ca="1" si="123"/>
        <v>0</v>
      </c>
      <c r="L166" s="8">
        <f t="shared" ca="1" si="125"/>
        <v>0</v>
      </c>
      <c r="M166" s="8"/>
      <c r="N166" s="8"/>
      <c r="O166" s="8">
        <f>$J166-($P166+$Q166)</f>
        <v>0</v>
      </c>
      <c r="P166" s="8"/>
      <c r="Q166" s="8"/>
      <c r="R166" s="9" t="str">
        <f t="shared" si="126"/>
        <v/>
      </c>
      <c r="S166" s="9">
        <f t="shared" si="127"/>
        <v>0</v>
      </c>
    </row>
    <row r="167" spans="1:19" x14ac:dyDescent="0.25">
      <c r="F167" s="7" t="e">
        <f t="shared" si="124"/>
        <v>#DIV/0!</v>
      </c>
      <c r="G167" s="7" t="e">
        <f t="shared" si="120"/>
        <v>#DIV/0!</v>
      </c>
      <c r="H167" s="8">
        <f t="shared" si="121"/>
        <v>0</v>
      </c>
      <c r="I167" s="8">
        <f t="shared" si="122"/>
        <v>0</v>
      </c>
      <c r="J167" s="8">
        <f t="shared" si="122"/>
        <v>0</v>
      </c>
      <c r="K167" s="8">
        <f t="shared" ca="1" si="123"/>
        <v>0</v>
      </c>
      <c r="L167" s="8">
        <f t="shared" ca="1" si="125"/>
        <v>0</v>
      </c>
      <c r="M167" s="8"/>
      <c r="N167" s="8"/>
      <c r="O167" s="8">
        <f t="shared" si="128"/>
        <v>0</v>
      </c>
      <c r="P167" s="8"/>
      <c r="Q167" s="8"/>
      <c r="R167" s="9" t="str">
        <f t="shared" si="126"/>
        <v/>
      </c>
      <c r="S167" s="9">
        <f t="shared" si="127"/>
        <v>0</v>
      </c>
    </row>
    <row r="168" spans="1:19" x14ac:dyDescent="0.25">
      <c r="F168" s="7" t="e">
        <f t="shared" si="124"/>
        <v>#DIV/0!</v>
      </c>
      <c r="G168" s="7" t="e">
        <f t="shared" si="120"/>
        <v>#DIV/0!</v>
      </c>
      <c r="H168" s="8">
        <f t="shared" si="121"/>
        <v>0</v>
      </c>
      <c r="I168" s="8">
        <f t="shared" si="122"/>
        <v>0</v>
      </c>
      <c r="J168" s="8">
        <f t="shared" si="122"/>
        <v>0</v>
      </c>
      <c r="K168" s="8">
        <f t="shared" ca="1" si="123"/>
        <v>0</v>
      </c>
      <c r="L168" s="8">
        <f t="shared" ca="1" si="125"/>
        <v>0</v>
      </c>
      <c r="M168" s="8"/>
      <c r="N168" s="8"/>
      <c r="O168" s="8">
        <f>$J168-($P168+$Q168)</f>
        <v>0</v>
      </c>
      <c r="P168" s="8"/>
      <c r="Q168" s="8"/>
      <c r="R168" s="9" t="str">
        <f t="shared" si="126"/>
        <v/>
      </c>
      <c r="S168" s="9">
        <f t="shared" si="127"/>
        <v>0</v>
      </c>
    </row>
    <row r="169" spans="1:19" x14ac:dyDescent="0.25">
      <c r="B169" s="1">
        <f>SUMPRODUCT((B159:B168&lt;&gt;"")/COUNTIF(B159:B168,B159:B168&amp;""))</f>
        <v>0</v>
      </c>
      <c r="C169" s="1">
        <f>COUNTA(Tableau15915[Transport])</f>
        <v>0</v>
      </c>
      <c r="D169" s="1">
        <f>COUNTA(Tableau15915[Nature des Dépenses])</f>
        <v>0</v>
      </c>
      <c r="F169" s="7" t="e">
        <f t="shared" ref="F169:S169" si="129">SUM(F159:F168)</f>
        <v>#DIV/0!</v>
      </c>
      <c r="G169" s="7" t="e">
        <f t="shared" si="129"/>
        <v>#DIV/0!</v>
      </c>
      <c r="H169" s="8">
        <f t="shared" si="129"/>
        <v>0</v>
      </c>
      <c r="I169" s="8">
        <f t="shared" si="129"/>
        <v>0</v>
      </c>
      <c r="J169" s="8">
        <f t="shared" si="129"/>
        <v>0</v>
      </c>
      <c r="K169" s="8">
        <f t="shared" ca="1" si="129"/>
        <v>0</v>
      </c>
      <c r="L169" s="8">
        <f t="shared" ca="1" si="129"/>
        <v>0</v>
      </c>
      <c r="M169" s="8">
        <f t="shared" si="129"/>
        <v>0</v>
      </c>
      <c r="N169" s="8">
        <f t="shared" si="129"/>
        <v>0</v>
      </c>
      <c r="O169" s="8">
        <f t="shared" si="129"/>
        <v>0</v>
      </c>
      <c r="P169" s="8">
        <f t="shared" si="129"/>
        <v>0</v>
      </c>
      <c r="Q169" s="8">
        <f t="shared" si="129"/>
        <v>0</v>
      </c>
      <c r="R169" s="8">
        <f t="shared" si="129"/>
        <v>0</v>
      </c>
      <c r="S169" s="8">
        <f t="shared" si="129"/>
        <v>0</v>
      </c>
    </row>
    <row r="170" spans="1:19" x14ac:dyDescent="0.25">
      <c r="F170" s="7"/>
      <c r="G170" s="7"/>
    </row>
    <row r="171" spans="1:19" x14ac:dyDescent="0.25">
      <c r="F171" s="7"/>
      <c r="G171" s="7"/>
    </row>
    <row r="172" spans="1:19" ht="15.75" thickBot="1" x14ac:dyDescent="0.3">
      <c r="F172" s="7"/>
      <c r="G172" s="7"/>
    </row>
    <row r="173" spans="1:19" ht="15.75" thickBot="1" x14ac:dyDescent="0.3">
      <c r="F173" s="7"/>
      <c r="G173" s="7"/>
      <c r="M173" s="20" t="s">
        <v>0</v>
      </c>
      <c r="N173" s="21"/>
      <c r="O173" s="2" t="s">
        <v>1</v>
      </c>
      <c r="P173" s="22" t="s">
        <v>2</v>
      </c>
      <c r="Q173" s="23"/>
      <c r="R173" s="20" t="s">
        <v>3</v>
      </c>
      <c r="S173" s="21"/>
    </row>
    <row r="174" spans="1:19" s="6" customFormat="1" ht="14.1" customHeight="1" x14ac:dyDescent="0.2">
      <c r="A174" s="25" t="s">
        <v>4</v>
      </c>
      <c r="B174" s="4" t="s">
        <v>5</v>
      </c>
      <c r="C174" s="17" t="s">
        <v>33</v>
      </c>
      <c r="D174" s="3" t="s">
        <v>7</v>
      </c>
      <c r="E174" s="3" t="s">
        <v>8</v>
      </c>
      <c r="F174" s="5" t="s">
        <v>9</v>
      </c>
      <c r="G174" s="5" t="s">
        <v>10</v>
      </c>
      <c r="H174" s="4" t="s">
        <v>11</v>
      </c>
      <c r="I174" s="3" t="s">
        <v>12</v>
      </c>
      <c r="J174" s="3" t="s">
        <v>13</v>
      </c>
      <c r="K174" s="3" t="s">
        <v>14</v>
      </c>
      <c r="L174" s="3" t="s">
        <v>15</v>
      </c>
      <c r="M174" s="3" t="s">
        <v>16</v>
      </c>
      <c r="N174" s="3" t="s">
        <v>17</v>
      </c>
      <c r="O174" s="3" t="s">
        <v>1</v>
      </c>
      <c r="P174" s="3" t="s">
        <v>18</v>
      </c>
      <c r="Q174" s="3" t="s">
        <v>19</v>
      </c>
      <c r="R174" s="3" t="s">
        <v>20</v>
      </c>
      <c r="S174" s="3" t="s">
        <v>21</v>
      </c>
    </row>
    <row r="175" spans="1:19" x14ac:dyDescent="0.25">
      <c r="F175" s="7" t="e">
        <f t="shared" ref="F175:F184" si="130">$J175/J$185</f>
        <v>#DIV/0!</v>
      </c>
      <c r="G175" s="7" t="e">
        <f t="shared" ref="G175:G184" si="131">$J175/J$57</f>
        <v>#DIV/0!</v>
      </c>
      <c r="H175" s="8">
        <f t="shared" ref="H175:H184" si="132">$J175-$I175</f>
        <v>0</v>
      </c>
      <c r="I175" s="8">
        <f t="shared" ref="I175:J184" si="133">$M175+$N175</f>
        <v>0</v>
      </c>
      <c r="J175" s="8">
        <f t="shared" si="133"/>
        <v>0</v>
      </c>
      <c r="K175" s="8">
        <f t="shared" ref="K175:K184" ca="1" si="134">IF(($K175)&gt;=$N175+$M175,"",($L175-$M175-$N175))</f>
        <v>0</v>
      </c>
      <c r="L175" s="8">
        <f ca="1">M175+N175-K175</f>
        <v>0</v>
      </c>
      <c r="M175" s="8"/>
      <c r="N175" s="8"/>
      <c r="O175" s="8">
        <f>$J175-($P175+$Q175)</f>
        <v>0</v>
      </c>
      <c r="P175" s="8"/>
      <c r="Q175" s="8"/>
      <c r="R175" s="9" t="str">
        <f>IF(($M175+$P175)&gt;=$N175+$Q175,"",($O175/2)+$P175-$M175)</f>
        <v/>
      </c>
      <c r="S175" s="9">
        <f>IF(($M175+$P175)&gt;=$N175+$Q175,($O175/2)+$Q175-$N175,"")</f>
        <v>0</v>
      </c>
    </row>
    <row r="176" spans="1:19" x14ac:dyDescent="0.25">
      <c r="F176" s="7" t="e">
        <f t="shared" si="130"/>
        <v>#DIV/0!</v>
      </c>
      <c r="G176" s="7" t="e">
        <f t="shared" si="131"/>
        <v>#DIV/0!</v>
      </c>
      <c r="H176" s="8">
        <f t="shared" si="132"/>
        <v>0</v>
      </c>
      <c r="I176" s="8">
        <f t="shared" si="133"/>
        <v>0</v>
      </c>
      <c r="J176" s="8">
        <f t="shared" si="133"/>
        <v>0</v>
      </c>
      <c r="K176" s="8">
        <f t="shared" ca="1" si="134"/>
        <v>0</v>
      </c>
      <c r="L176" s="8">
        <f t="shared" ref="L176:L184" ca="1" si="135">M176+N176-K176</f>
        <v>0</v>
      </c>
      <c r="M176" s="8"/>
      <c r="N176" s="8"/>
      <c r="O176" s="8">
        <f>$J176-($P176+$Q176)</f>
        <v>0</v>
      </c>
      <c r="P176" s="8"/>
      <c r="Q176" s="8"/>
      <c r="R176" s="9" t="str">
        <f t="shared" ref="R176:R184" si="136">IF(($M176+$P176)&gt;=$N176+$Q176,"",($O176/2)+$P176-$M176)</f>
        <v/>
      </c>
      <c r="S176" s="9">
        <f t="shared" ref="S176:S184" si="137">IF(($M176+$P176)&gt;=$N176+$Q176,($O176/2)+$Q176-$N176,"")</f>
        <v>0</v>
      </c>
    </row>
    <row r="177" spans="1:19" x14ac:dyDescent="0.25">
      <c r="F177" s="7" t="e">
        <f t="shared" si="130"/>
        <v>#DIV/0!</v>
      </c>
      <c r="G177" s="7" t="e">
        <f t="shared" si="131"/>
        <v>#DIV/0!</v>
      </c>
      <c r="H177" s="8">
        <f t="shared" si="132"/>
        <v>0</v>
      </c>
      <c r="I177" s="8">
        <f t="shared" si="133"/>
        <v>0</v>
      </c>
      <c r="J177" s="8">
        <f t="shared" si="133"/>
        <v>0</v>
      </c>
      <c r="K177" s="8">
        <f t="shared" ca="1" si="134"/>
        <v>0</v>
      </c>
      <c r="L177" s="8">
        <f t="shared" ca="1" si="135"/>
        <v>0</v>
      </c>
      <c r="M177" s="8"/>
      <c r="N177" s="8"/>
      <c r="O177" s="8">
        <f>$J177-($P177+$Q177)</f>
        <v>0</v>
      </c>
      <c r="P177" s="8"/>
      <c r="Q177" s="8"/>
      <c r="R177" s="9" t="str">
        <f t="shared" si="136"/>
        <v/>
      </c>
      <c r="S177" s="9">
        <f t="shared" si="137"/>
        <v>0</v>
      </c>
    </row>
    <row r="178" spans="1:19" x14ac:dyDescent="0.25">
      <c r="F178" s="7" t="e">
        <f t="shared" si="130"/>
        <v>#DIV/0!</v>
      </c>
      <c r="G178" s="7" t="e">
        <f t="shared" si="131"/>
        <v>#DIV/0!</v>
      </c>
      <c r="H178" s="8">
        <f t="shared" si="132"/>
        <v>0</v>
      </c>
      <c r="I178" s="8">
        <f t="shared" si="133"/>
        <v>0</v>
      </c>
      <c r="J178" s="8">
        <f t="shared" si="133"/>
        <v>0</v>
      </c>
      <c r="K178" s="8">
        <f t="shared" ca="1" si="134"/>
        <v>0</v>
      </c>
      <c r="L178" s="8">
        <f t="shared" ca="1" si="135"/>
        <v>0</v>
      </c>
      <c r="M178" s="8"/>
      <c r="N178" s="8"/>
      <c r="O178" s="8">
        <f>$J178-($P178+$Q178)</f>
        <v>0</v>
      </c>
      <c r="P178" s="8"/>
      <c r="Q178" s="8"/>
      <c r="R178" s="9" t="str">
        <f t="shared" si="136"/>
        <v/>
      </c>
      <c r="S178" s="9">
        <f t="shared" si="137"/>
        <v>0</v>
      </c>
    </row>
    <row r="179" spans="1:19" x14ac:dyDescent="0.25">
      <c r="F179" s="7" t="e">
        <f t="shared" si="130"/>
        <v>#DIV/0!</v>
      </c>
      <c r="G179" s="7" t="e">
        <f t="shared" si="131"/>
        <v>#DIV/0!</v>
      </c>
      <c r="H179" s="8">
        <f t="shared" si="132"/>
        <v>0</v>
      </c>
      <c r="I179" s="8">
        <f t="shared" si="133"/>
        <v>0</v>
      </c>
      <c r="J179" s="8">
        <f t="shared" si="133"/>
        <v>0</v>
      </c>
      <c r="K179" s="8">
        <f t="shared" ca="1" si="134"/>
        <v>0</v>
      </c>
      <c r="L179" s="8">
        <f t="shared" ca="1" si="135"/>
        <v>0</v>
      </c>
      <c r="M179" s="8"/>
      <c r="N179" s="8"/>
      <c r="O179" s="8">
        <f t="shared" ref="O179:O183" si="138">$J179-($P179+$Q179)</f>
        <v>0</v>
      </c>
      <c r="P179" s="8"/>
      <c r="Q179" s="8"/>
      <c r="R179" s="9" t="str">
        <f t="shared" si="136"/>
        <v/>
      </c>
      <c r="S179" s="9">
        <f t="shared" si="137"/>
        <v>0</v>
      </c>
    </row>
    <row r="180" spans="1:19" x14ac:dyDescent="0.25">
      <c r="F180" s="7" t="e">
        <f t="shared" si="130"/>
        <v>#DIV/0!</v>
      </c>
      <c r="G180" s="7" t="e">
        <f t="shared" si="131"/>
        <v>#DIV/0!</v>
      </c>
      <c r="H180" s="8">
        <f t="shared" si="132"/>
        <v>0</v>
      </c>
      <c r="I180" s="8">
        <f t="shared" si="133"/>
        <v>0</v>
      </c>
      <c r="J180" s="8">
        <f t="shared" si="133"/>
        <v>0</v>
      </c>
      <c r="K180" s="8">
        <f t="shared" ca="1" si="134"/>
        <v>0</v>
      </c>
      <c r="L180" s="8">
        <f t="shared" ca="1" si="135"/>
        <v>0</v>
      </c>
      <c r="M180" s="8"/>
      <c r="N180" s="8"/>
      <c r="O180" s="8">
        <f>$J180-($P180+$Q180)</f>
        <v>0</v>
      </c>
      <c r="P180" s="8"/>
      <c r="Q180" s="8"/>
      <c r="R180" s="9" t="str">
        <f t="shared" si="136"/>
        <v/>
      </c>
      <c r="S180" s="9">
        <f t="shared" si="137"/>
        <v>0</v>
      </c>
    </row>
    <row r="181" spans="1:19" x14ac:dyDescent="0.25">
      <c r="F181" s="7" t="e">
        <f t="shared" si="130"/>
        <v>#DIV/0!</v>
      </c>
      <c r="G181" s="7" t="e">
        <f t="shared" si="131"/>
        <v>#DIV/0!</v>
      </c>
      <c r="H181" s="8">
        <f t="shared" si="132"/>
        <v>0</v>
      </c>
      <c r="I181" s="8">
        <f t="shared" si="133"/>
        <v>0</v>
      </c>
      <c r="J181" s="8">
        <f t="shared" si="133"/>
        <v>0</v>
      </c>
      <c r="K181" s="8">
        <f t="shared" ca="1" si="134"/>
        <v>0</v>
      </c>
      <c r="L181" s="8">
        <f t="shared" ca="1" si="135"/>
        <v>0</v>
      </c>
      <c r="M181" s="8"/>
      <c r="N181" s="8"/>
      <c r="O181" s="8">
        <f t="shared" si="138"/>
        <v>0</v>
      </c>
      <c r="P181" s="8"/>
      <c r="Q181" s="8"/>
      <c r="R181" s="9" t="str">
        <f t="shared" si="136"/>
        <v/>
      </c>
      <c r="S181" s="9">
        <f t="shared" si="137"/>
        <v>0</v>
      </c>
    </row>
    <row r="182" spans="1:19" x14ac:dyDescent="0.25">
      <c r="F182" s="7" t="e">
        <f t="shared" si="130"/>
        <v>#DIV/0!</v>
      </c>
      <c r="G182" s="7" t="e">
        <f t="shared" si="131"/>
        <v>#DIV/0!</v>
      </c>
      <c r="H182" s="8">
        <f t="shared" si="132"/>
        <v>0</v>
      </c>
      <c r="I182" s="8">
        <f t="shared" si="133"/>
        <v>0</v>
      </c>
      <c r="J182" s="8">
        <f t="shared" si="133"/>
        <v>0</v>
      </c>
      <c r="K182" s="8">
        <f t="shared" ca="1" si="134"/>
        <v>0</v>
      </c>
      <c r="L182" s="8">
        <f t="shared" ca="1" si="135"/>
        <v>0</v>
      </c>
      <c r="M182" s="8"/>
      <c r="N182" s="8"/>
      <c r="O182" s="8">
        <f>$J182-($P182+$Q182)</f>
        <v>0</v>
      </c>
      <c r="P182" s="8"/>
      <c r="Q182" s="8"/>
      <c r="R182" s="9" t="str">
        <f t="shared" si="136"/>
        <v/>
      </c>
      <c r="S182" s="9">
        <f t="shared" si="137"/>
        <v>0</v>
      </c>
    </row>
    <row r="183" spans="1:19" x14ac:dyDescent="0.25">
      <c r="F183" s="7" t="e">
        <f t="shared" si="130"/>
        <v>#DIV/0!</v>
      </c>
      <c r="G183" s="7" t="e">
        <f t="shared" si="131"/>
        <v>#DIV/0!</v>
      </c>
      <c r="H183" s="8">
        <f t="shared" si="132"/>
        <v>0</v>
      </c>
      <c r="I183" s="8">
        <f t="shared" si="133"/>
        <v>0</v>
      </c>
      <c r="J183" s="8">
        <f t="shared" si="133"/>
        <v>0</v>
      </c>
      <c r="K183" s="8">
        <f t="shared" ca="1" si="134"/>
        <v>0</v>
      </c>
      <c r="L183" s="8">
        <f t="shared" ca="1" si="135"/>
        <v>0</v>
      </c>
      <c r="M183" s="8"/>
      <c r="N183" s="8"/>
      <c r="O183" s="8">
        <f t="shared" si="138"/>
        <v>0</v>
      </c>
      <c r="P183" s="8"/>
      <c r="Q183" s="8"/>
      <c r="R183" s="9" t="str">
        <f t="shared" si="136"/>
        <v/>
      </c>
      <c r="S183" s="9">
        <f t="shared" si="137"/>
        <v>0</v>
      </c>
    </row>
    <row r="184" spans="1:19" x14ac:dyDescent="0.25">
      <c r="F184" s="7" t="e">
        <f t="shared" si="130"/>
        <v>#DIV/0!</v>
      </c>
      <c r="G184" s="7" t="e">
        <f t="shared" si="131"/>
        <v>#DIV/0!</v>
      </c>
      <c r="H184" s="8">
        <f t="shared" si="132"/>
        <v>0</v>
      </c>
      <c r="I184" s="8">
        <f t="shared" si="133"/>
        <v>0</v>
      </c>
      <c r="J184" s="8">
        <f t="shared" si="133"/>
        <v>0</v>
      </c>
      <c r="K184" s="8">
        <f t="shared" ca="1" si="134"/>
        <v>0</v>
      </c>
      <c r="L184" s="8">
        <f t="shared" ca="1" si="135"/>
        <v>0</v>
      </c>
      <c r="M184" s="8"/>
      <c r="N184" s="8"/>
      <c r="O184" s="8">
        <f>$J184-($P184+$Q184)</f>
        <v>0</v>
      </c>
      <c r="P184" s="8"/>
      <c r="Q184" s="8"/>
      <c r="R184" s="9" t="str">
        <f t="shared" si="136"/>
        <v/>
      </c>
      <c r="S184" s="9">
        <f t="shared" si="137"/>
        <v>0</v>
      </c>
    </row>
    <row r="185" spans="1:19" x14ac:dyDescent="0.25">
      <c r="B185" s="1">
        <f>SUMPRODUCT((B175:B184&lt;&gt;"")/COUNTIF(B175:B184,B175:B184&amp;""))</f>
        <v>0</v>
      </c>
      <c r="C185" s="1">
        <f>COUNTA(Tableau15916[Alimentation])</f>
        <v>0</v>
      </c>
      <c r="D185" s="1">
        <f>COUNTA(Tableau15916[Nature des Dépenses])</f>
        <v>0</v>
      </c>
      <c r="F185" s="7" t="e">
        <f t="shared" ref="F185:S185" si="139">SUM(F175:F184)</f>
        <v>#DIV/0!</v>
      </c>
      <c r="G185" s="7" t="e">
        <f t="shared" si="139"/>
        <v>#DIV/0!</v>
      </c>
      <c r="H185" s="8">
        <f t="shared" si="139"/>
        <v>0</v>
      </c>
      <c r="I185" s="8">
        <f t="shared" si="139"/>
        <v>0</v>
      </c>
      <c r="J185" s="8">
        <f t="shared" si="139"/>
        <v>0</v>
      </c>
      <c r="K185" s="8">
        <f t="shared" ca="1" si="139"/>
        <v>0</v>
      </c>
      <c r="L185" s="8">
        <f t="shared" ca="1" si="139"/>
        <v>0</v>
      </c>
      <c r="M185" s="8">
        <f t="shared" si="139"/>
        <v>0</v>
      </c>
      <c r="N185" s="8">
        <f t="shared" si="139"/>
        <v>0</v>
      </c>
      <c r="O185" s="8">
        <f t="shared" si="139"/>
        <v>0</v>
      </c>
      <c r="P185" s="8">
        <f t="shared" si="139"/>
        <v>0</v>
      </c>
      <c r="Q185" s="8">
        <f t="shared" si="139"/>
        <v>0</v>
      </c>
      <c r="R185" s="8">
        <f t="shared" si="139"/>
        <v>0</v>
      </c>
      <c r="S185" s="8">
        <f t="shared" si="139"/>
        <v>0</v>
      </c>
    </row>
    <row r="186" spans="1:19" x14ac:dyDescent="0.25">
      <c r="F186" s="7"/>
      <c r="G186" s="7"/>
    </row>
    <row r="187" spans="1:19" x14ac:dyDescent="0.25">
      <c r="F187" s="7"/>
      <c r="G187" s="7"/>
    </row>
    <row r="188" spans="1:19" ht="15.75" thickBot="1" x14ac:dyDescent="0.3">
      <c r="F188" s="7"/>
      <c r="G188" s="7"/>
    </row>
    <row r="189" spans="1:19" ht="15.75" thickBot="1" x14ac:dyDescent="0.3">
      <c r="F189" s="7"/>
      <c r="G189" s="7"/>
      <c r="M189" s="20" t="s">
        <v>0</v>
      </c>
      <c r="N189" s="21"/>
      <c r="O189" s="2" t="s">
        <v>1</v>
      </c>
      <c r="P189" s="22" t="s">
        <v>2</v>
      </c>
      <c r="Q189" s="23"/>
      <c r="R189" s="20" t="s">
        <v>3</v>
      </c>
      <c r="S189" s="21"/>
    </row>
    <row r="190" spans="1:19" s="6" customFormat="1" ht="14.1" customHeight="1" x14ac:dyDescent="0.2">
      <c r="A190" s="25" t="s">
        <v>4</v>
      </c>
      <c r="B190" s="4" t="s">
        <v>5</v>
      </c>
      <c r="C190" s="17" t="s">
        <v>34</v>
      </c>
      <c r="D190" s="3" t="s">
        <v>7</v>
      </c>
      <c r="E190" s="3" t="s">
        <v>8</v>
      </c>
      <c r="F190" s="5" t="s">
        <v>9</v>
      </c>
      <c r="G190" s="5" t="s">
        <v>10</v>
      </c>
      <c r="H190" s="4" t="s">
        <v>11</v>
      </c>
      <c r="I190" s="3" t="s">
        <v>12</v>
      </c>
      <c r="J190" s="3" t="s">
        <v>13</v>
      </c>
      <c r="K190" s="3" t="s">
        <v>14</v>
      </c>
      <c r="L190" s="3" t="s">
        <v>15</v>
      </c>
      <c r="M190" s="3" t="s">
        <v>16</v>
      </c>
      <c r="N190" s="3" t="s">
        <v>17</v>
      </c>
      <c r="O190" s="3" t="s">
        <v>1</v>
      </c>
      <c r="P190" s="3" t="s">
        <v>18</v>
      </c>
      <c r="Q190" s="3" t="s">
        <v>19</v>
      </c>
      <c r="R190" s="3" t="s">
        <v>20</v>
      </c>
      <c r="S190" s="3" t="s">
        <v>21</v>
      </c>
    </row>
    <row r="191" spans="1:19" x14ac:dyDescent="0.25">
      <c r="F191" s="7" t="e">
        <f t="shared" ref="F191:F200" si="140">$J191/J$201</f>
        <v>#DIV/0!</v>
      </c>
      <c r="G191" s="7" t="e">
        <f t="shared" ref="G191:G200" si="141">$J191/J$57</f>
        <v>#DIV/0!</v>
      </c>
      <c r="H191" s="8">
        <f t="shared" ref="H191:H200" si="142">$J191-$I191</f>
        <v>0</v>
      </c>
      <c r="I191" s="8">
        <f t="shared" ref="I191:J200" si="143">$M191+$N191</f>
        <v>0</v>
      </c>
      <c r="J191" s="8">
        <f t="shared" si="143"/>
        <v>0</v>
      </c>
      <c r="K191" s="8">
        <f t="shared" ref="K191:K200" ca="1" si="144">IF(($K191)&gt;=$N191+$M191,"",($L191-$M191-$N191))</f>
        <v>0</v>
      </c>
      <c r="L191" s="8">
        <f ca="1">M191+N191-K191</f>
        <v>0</v>
      </c>
      <c r="M191" s="8"/>
      <c r="N191" s="8"/>
      <c r="O191" s="8">
        <f>$J191-($P191+$Q191)</f>
        <v>0</v>
      </c>
      <c r="P191" s="8"/>
      <c r="Q191" s="8"/>
      <c r="R191" s="9" t="str">
        <f>IF(($M191+$P191)&gt;=$N191+$Q191,"",($O191/2)+$P191-$M191)</f>
        <v/>
      </c>
      <c r="S191" s="9">
        <f>IF(($M191+$P191)&gt;=$N191+$Q191,($O191/2)+$Q191-$N191,"")</f>
        <v>0</v>
      </c>
    </row>
    <row r="192" spans="1:19" x14ac:dyDescent="0.25">
      <c r="F192" s="7" t="e">
        <f t="shared" si="140"/>
        <v>#DIV/0!</v>
      </c>
      <c r="G192" s="7" t="e">
        <f t="shared" si="141"/>
        <v>#DIV/0!</v>
      </c>
      <c r="H192" s="8">
        <f t="shared" si="142"/>
        <v>0</v>
      </c>
      <c r="I192" s="8">
        <f t="shared" si="143"/>
        <v>0</v>
      </c>
      <c r="J192" s="8">
        <f t="shared" si="143"/>
        <v>0</v>
      </c>
      <c r="K192" s="8">
        <f t="shared" ca="1" si="144"/>
        <v>0</v>
      </c>
      <c r="L192" s="8">
        <f t="shared" ref="L192:L200" ca="1" si="145">M192+N192-K192</f>
        <v>0</v>
      </c>
      <c r="M192" s="8"/>
      <c r="N192" s="8"/>
      <c r="O192" s="8">
        <f>$J192-($P192+$Q192)</f>
        <v>0</v>
      </c>
      <c r="P192" s="8"/>
      <c r="Q192" s="8"/>
      <c r="R192" s="9" t="str">
        <f t="shared" ref="R192:R200" si="146">IF(($M192+$P192)&gt;=$N192+$Q192,"",($O192/2)+$P192-$M192)</f>
        <v/>
      </c>
      <c r="S192" s="9">
        <f t="shared" ref="S192:S200" si="147">IF(($M192+$P192)&gt;=$N192+$Q192,($O192/2)+$Q192-$N192,"")</f>
        <v>0</v>
      </c>
    </row>
    <row r="193" spans="1:19" x14ac:dyDescent="0.25">
      <c r="F193" s="7" t="e">
        <f t="shared" si="140"/>
        <v>#DIV/0!</v>
      </c>
      <c r="G193" s="7" t="e">
        <f t="shared" si="141"/>
        <v>#DIV/0!</v>
      </c>
      <c r="H193" s="8">
        <f t="shared" si="142"/>
        <v>0</v>
      </c>
      <c r="I193" s="8">
        <f t="shared" si="143"/>
        <v>0</v>
      </c>
      <c r="J193" s="8">
        <f t="shared" si="143"/>
        <v>0</v>
      </c>
      <c r="K193" s="8">
        <f t="shared" ca="1" si="144"/>
        <v>0</v>
      </c>
      <c r="L193" s="8">
        <f t="shared" ca="1" si="145"/>
        <v>0</v>
      </c>
      <c r="M193" s="8"/>
      <c r="N193" s="8"/>
      <c r="O193" s="8">
        <f>$J193-($P193+$Q193)</f>
        <v>0</v>
      </c>
      <c r="P193" s="8"/>
      <c r="Q193" s="8"/>
      <c r="R193" s="9" t="str">
        <f t="shared" si="146"/>
        <v/>
      </c>
      <c r="S193" s="9">
        <f t="shared" si="147"/>
        <v>0</v>
      </c>
    </row>
    <row r="194" spans="1:19" x14ac:dyDescent="0.25">
      <c r="F194" s="7" t="e">
        <f t="shared" si="140"/>
        <v>#DIV/0!</v>
      </c>
      <c r="G194" s="7" t="e">
        <f t="shared" si="141"/>
        <v>#DIV/0!</v>
      </c>
      <c r="H194" s="8">
        <f t="shared" si="142"/>
        <v>0</v>
      </c>
      <c r="I194" s="8">
        <f t="shared" si="143"/>
        <v>0</v>
      </c>
      <c r="J194" s="8">
        <f t="shared" si="143"/>
        <v>0</v>
      </c>
      <c r="K194" s="8">
        <f t="shared" ca="1" si="144"/>
        <v>0</v>
      </c>
      <c r="L194" s="8">
        <f t="shared" ca="1" si="145"/>
        <v>0</v>
      </c>
      <c r="M194" s="8"/>
      <c r="N194" s="8"/>
      <c r="O194" s="8">
        <f>$J194-($P194+$Q194)</f>
        <v>0</v>
      </c>
      <c r="P194" s="8"/>
      <c r="Q194" s="8"/>
      <c r="R194" s="9" t="str">
        <f t="shared" si="146"/>
        <v/>
      </c>
      <c r="S194" s="9">
        <f t="shared" si="147"/>
        <v>0</v>
      </c>
    </row>
    <row r="195" spans="1:19" x14ac:dyDescent="0.25">
      <c r="F195" s="7" t="e">
        <f t="shared" si="140"/>
        <v>#DIV/0!</v>
      </c>
      <c r="G195" s="7" t="e">
        <f t="shared" si="141"/>
        <v>#DIV/0!</v>
      </c>
      <c r="H195" s="8">
        <f t="shared" si="142"/>
        <v>0</v>
      </c>
      <c r="I195" s="8">
        <f t="shared" si="143"/>
        <v>0</v>
      </c>
      <c r="J195" s="8">
        <f t="shared" si="143"/>
        <v>0</v>
      </c>
      <c r="K195" s="8">
        <f t="shared" ca="1" si="144"/>
        <v>0</v>
      </c>
      <c r="L195" s="8">
        <f t="shared" ca="1" si="145"/>
        <v>0</v>
      </c>
      <c r="M195" s="8"/>
      <c r="N195" s="8"/>
      <c r="O195" s="8">
        <f t="shared" ref="O195:O199" si="148">$J195-($P195+$Q195)</f>
        <v>0</v>
      </c>
      <c r="P195" s="8"/>
      <c r="Q195" s="8"/>
      <c r="R195" s="9" t="str">
        <f t="shared" si="146"/>
        <v/>
      </c>
      <c r="S195" s="9">
        <f t="shared" si="147"/>
        <v>0</v>
      </c>
    </row>
    <row r="196" spans="1:19" x14ac:dyDescent="0.25">
      <c r="F196" s="7" t="e">
        <f t="shared" si="140"/>
        <v>#DIV/0!</v>
      </c>
      <c r="G196" s="7" t="e">
        <f t="shared" si="141"/>
        <v>#DIV/0!</v>
      </c>
      <c r="H196" s="8">
        <f t="shared" si="142"/>
        <v>0</v>
      </c>
      <c r="I196" s="8">
        <f t="shared" si="143"/>
        <v>0</v>
      </c>
      <c r="J196" s="8">
        <f t="shared" si="143"/>
        <v>0</v>
      </c>
      <c r="K196" s="8">
        <f t="shared" ca="1" si="144"/>
        <v>0</v>
      </c>
      <c r="L196" s="8">
        <f t="shared" ca="1" si="145"/>
        <v>0</v>
      </c>
      <c r="M196" s="8"/>
      <c r="N196" s="8"/>
      <c r="O196" s="8">
        <f>$J196-($P196+$Q196)</f>
        <v>0</v>
      </c>
      <c r="P196" s="8"/>
      <c r="Q196" s="8"/>
      <c r="R196" s="9" t="str">
        <f t="shared" si="146"/>
        <v/>
      </c>
      <c r="S196" s="9">
        <f t="shared" si="147"/>
        <v>0</v>
      </c>
    </row>
    <row r="197" spans="1:19" x14ac:dyDescent="0.25">
      <c r="F197" s="7" t="e">
        <f t="shared" si="140"/>
        <v>#DIV/0!</v>
      </c>
      <c r="G197" s="7" t="e">
        <f t="shared" si="141"/>
        <v>#DIV/0!</v>
      </c>
      <c r="H197" s="8">
        <f t="shared" si="142"/>
        <v>0</v>
      </c>
      <c r="I197" s="8">
        <f t="shared" si="143"/>
        <v>0</v>
      </c>
      <c r="J197" s="8">
        <f t="shared" si="143"/>
        <v>0</v>
      </c>
      <c r="K197" s="8">
        <f t="shared" ca="1" si="144"/>
        <v>0</v>
      </c>
      <c r="L197" s="8">
        <f t="shared" ca="1" si="145"/>
        <v>0</v>
      </c>
      <c r="M197" s="8"/>
      <c r="N197" s="8"/>
      <c r="O197" s="8">
        <f t="shared" si="148"/>
        <v>0</v>
      </c>
      <c r="P197" s="8"/>
      <c r="Q197" s="8"/>
      <c r="R197" s="9" t="str">
        <f t="shared" si="146"/>
        <v/>
      </c>
      <c r="S197" s="9">
        <f t="shared" si="147"/>
        <v>0</v>
      </c>
    </row>
    <row r="198" spans="1:19" x14ac:dyDescent="0.25">
      <c r="F198" s="7" t="e">
        <f t="shared" si="140"/>
        <v>#DIV/0!</v>
      </c>
      <c r="G198" s="7" t="e">
        <f t="shared" si="141"/>
        <v>#DIV/0!</v>
      </c>
      <c r="H198" s="8">
        <f t="shared" si="142"/>
        <v>0</v>
      </c>
      <c r="I198" s="8">
        <f t="shared" si="143"/>
        <v>0</v>
      </c>
      <c r="J198" s="8">
        <f t="shared" si="143"/>
        <v>0</v>
      </c>
      <c r="K198" s="8">
        <f t="shared" ca="1" si="144"/>
        <v>0</v>
      </c>
      <c r="L198" s="8">
        <f t="shared" ca="1" si="145"/>
        <v>0</v>
      </c>
      <c r="M198" s="8"/>
      <c r="N198" s="8"/>
      <c r="O198" s="8">
        <f>$J198-($P198+$Q198)</f>
        <v>0</v>
      </c>
      <c r="P198" s="8"/>
      <c r="Q198" s="8"/>
      <c r="R198" s="9" t="str">
        <f t="shared" si="146"/>
        <v/>
      </c>
      <c r="S198" s="9">
        <f t="shared" si="147"/>
        <v>0</v>
      </c>
    </row>
    <row r="199" spans="1:19" x14ac:dyDescent="0.25">
      <c r="F199" s="7" t="e">
        <f t="shared" si="140"/>
        <v>#DIV/0!</v>
      </c>
      <c r="G199" s="7" t="e">
        <f t="shared" si="141"/>
        <v>#DIV/0!</v>
      </c>
      <c r="H199" s="8">
        <f t="shared" si="142"/>
        <v>0</v>
      </c>
      <c r="I199" s="8">
        <f t="shared" si="143"/>
        <v>0</v>
      </c>
      <c r="J199" s="8">
        <f t="shared" si="143"/>
        <v>0</v>
      </c>
      <c r="K199" s="8">
        <f t="shared" ca="1" si="144"/>
        <v>0</v>
      </c>
      <c r="L199" s="8">
        <f t="shared" ca="1" si="145"/>
        <v>0</v>
      </c>
      <c r="M199" s="8"/>
      <c r="N199" s="8"/>
      <c r="O199" s="8">
        <f t="shared" si="148"/>
        <v>0</v>
      </c>
      <c r="P199" s="8"/>
      <c r="Q199" s="8"/>
      <c r="R199" s="9" t="str">
        <f t="shared" si="146"/>
        <v/>
      </c>
      <c r="S199" s="9">
        <f t="shared" si="147"/>
        <v>0</v>
      </c>
    </row>
    <row r="200" spans="1:19" x14ac:dyDescent="0.25">
      <c r="F200" s="7" t="e">
        <f t="shared" si="140"/>
        <v>#DIV/0!</v>
      </c>
      <c r="G200" s="7" t="e">
        <f t="shared" si="141"/>
        <v>#DIV/0!</v>
      </c>
      <c r="H200" s="8">
        <f t="shared" si="142"/>
        <v>0</v>
      </c>
      <c r="I200" s="8">
        <f t="shared" si="143"/>
        <v>0</v>
      </c>
      <c r="J200" s="8">
        <f t="shared" si="143"/>
        <v>0</v>
      </c>
      <c r="K200" s="8">
        <f t="shared" ca="1" si="144"/>
        <v>0</v>
      </c>
      <c r="L200" s="8">
        <f t="shared" ca="1" si="145"/>
        <v>0</v>
      </c>
      <c r="M200" s="8"/>
      <c r="N200" s="8"/>
      <c r="O200" s="8">
        <f>$J200-($P200+$Q200)</f>
        <v>0</v>
      </c>
      <c r="P200" s="8"/>
      <c r="Q200" s="8"/>
      <c r="R200" s="9" t="str">
        <f t="shared" si="146"/>
        <v/>
      </c>
      <c r="S200" s="9">
        <f t="shared" si="147"/>
        <v>0</v>
      </c>
    </row>
    <row r="201" spans="1:19" x14ac:dyDescent="0.25">
      <c r="B201" s="1">
        <f>SUMPRODUCT((B191:B200&lt;&gt;"")/COUNTIF(B191:B200,B191:B200&amp;""))</f>
        <v>0</v>
      </c>
      <c r="C201" s="1">
        <f>COUNTA(Tableau15918[Restaurants])</f>
        <v>0</v>
      </c>
      <c r="D201" s="1">
        <f>COUNTA(Tableau15918[Nature des Dépenses])</f>
        <v>0</v>
      </c>
      <c r="F201" s="7" t="e">
        <f t="shared" ref="F201:S201" si="149">SUM(F191:F200)</f>
        <v>#DIV/0!</v>
      </c>
      <c r="G201" s="7" t="e">
        <f t="shared" si="149"/>
        <v>#DIV/0!</v>
      </c>
      <c r="H201" s="8">
        <f t="shared" si="149"/>
        <v>0</v>
      </c>
      <c r="I201" s="8">
        <f t="shared" si="149"/>
        <v>0</v>
      </c>
      <c r="J201" s="8">
        <f t="shared" si="149"/>
        <v>0</v>
      </c>
      <c r="K201" s="8">
        <f t="shared" ca="1" si="149"/>
        <v>0</v>
      </c>
      <c r="L201" s="8">
        <f t="shared" ca="1" si="149"/>
        <v>0</v>
      </c>
      <c r="M201" s="8">
        <f t="shared" si="149"/>
        <v>0</v>
      </c>
      <c r="N201" s="8">
        <f t="shared" si="149"/>
        <v>0</v>
      </c>
      <c r="O201" s="8">
        <f t="shared" si="149"/>
        <v>0</v>
      </c>
      <c r="P201" s="8">
        <f t="shared" si="149"/>
        <v>0</v>
      </c>
      <c r="Q201" s="8">
        <f t="shared" si="149"/>
        <v>0</v>
      </c>
      <c r="R201" s="8">
        <f t="shared" si="149"/>
        <v>0</v>
      </c>
      <c r="S201" s="8">
        <f t="shared" si="149"/>
        <v>0</v>
      </c>
    </row>
    <row r="202" spans="1:19" x14ac:dyDescent="0.25">
      <c r="F202" s="7"/>
      <c r="G202" s="7"/>
    </row>
    <row r="203" spans="1:19" x14ac:dyDescent="0.25">
      <c r="F203" s="7"/>
      <c r="G203" s="7"/>
    </row>
    <row r="204" spans="1:19" ht="15.75" thickBot="1" x14ac:dyDescent="0.3">
      <c r="F204" s="7"/>
      <c r="G204" s="7"/>
    </row>
    <row r="205" spans="1:19" ht="15.75" thickBot="1" x14ac:dyDescent="0.3">
      <c r="F205" s="7"/>
      <c r="G205" s="7"/>
      <c r="M205" s="20" t="s">
        <v>0</v>
      </c>
      <c r="N205" s="21"/>
      <c r="O205" s="2" t="s">
        <v>1</v>
      </c>
      <c r="P205" s="22" t="s">
        <v>2</v>
      </c>
      <c r="Q205" s="23"/>
      <c r="R205" s="20" t="s">
        <v>3</v>
      </c>
      <c r="S205" s="21"/>
    </row>
    <row r="206" spans="1:19" s="6" customFormat="1" ht="14.1" customHeight="1" x14ac:dyDescent="0.2">
      <c r="A206" s="25" t="s">
        <v>4</v>
      </c>
      <c r="B206" s="4" t="s">
        <v>5</v>
      </c>
      <c r="C206" s="18" t="s">
        <v>35</v>
      </c>
      <c r="D206" s="3" t="s">
        <v>7</v>
      </c>
      <c r="E206" s="3" t="s">
        <v>8</v>
      </c>
      <c r="F206" s="5" t="s">
        <v>9</v>
      </c>
      <c r="G206" s="5" t="s">
        <v>10</v>
      </c>
      <c r="H206" s="4" t="s">
        <v>11</v>
      </c>
      <c r="I206" s="3" t="s">
        <v>12</v>
      </c>
      <c r="J206" s="3" t="s">
        <v>13</v>
      </c>
      <c r="K206" s="3" t="s">
        <v>14</v>
      </c>
      <c r="L206" s="3" t="s">
        <v>15</v>
      </c>
      <c r="M206" s="3" t="s">
        <v>16</v>
      </c>
      <c r="N206" s="3" t="s">
        <v>17</v>
      </c>
      <c r="O206" s="3" t="s">
        <v>1</v>
      </c>
      <c r="P206" s="3" t="s">
        <v>18</v>
      </c>
      <c r="Q206" s="3" t="s">
        <v>19</v>
      </c>
      <c r="R206" s="3" t="s">
        <v>20</v>
      </c>
      <c r="S206" s="3" t="s">
        <v>21</v>
      </c>
    </row>
    <row r="207" spans="1:19" x14ac:dyDescent="0.25">
      <c r="F207" s="7" t="e">
        <f t="shared" ref="F207:F216" si="150">$J207/J$217</f>
        <v>#DIV/0!</v>
      </c>
      <c r="G207" s="7" t="e">
        <f t="shared" ref="G207:G216" si="151">$J207/J$57</f>
        <v>#DIV/0!</v>
      </c>
      <c r="H207" s="8">
        <f t="shared" ref="H207:H216" si="152">$J207-$I207</f>
        <v>0</v>
      </c>
      <c r="I207" s="8">
        <f t="shared" ref="I207:J216" si="153">$M207+$N207</f>
        <v>0</v>
      </c>
      <c r="J207" s="8">
        <f t="shared" si="153"/>
        <v>0</v>
      </c>
      <c r="K207" s="8">
        <f t="shared" ref="K207:K216" ca="1" si="154">IF(($K207)&gt;=$N207+$M207,"",($L207-$M207-$N207))</f>
        <v>0</v>
      </c>
      <c r="L207" s="8">
        <f ca="1">M207+N207-K207</f>
        <v>0</v>
      </c>
      <c r="M207" s="8"/>
      <c r="N207" s="8"/>
      <c r="O207" s="8">
        <f>$J207-($P207+$Q207)</f>
        <v>0</v>
      </c>
      <c r="P207" s="8"/>
      <c r="Q207" s="8"/>
      <c r="R207" s="9" t="str">
        <f>IF(($M207+$P207)&gt;=$N207+$Q207,"",($O207/2)+$P207-$M207)</f>
        <v/>
      </c>
      <c r="S207" s="9">
        <f>IF(($M207+$P207)&gt;=$N207+$Q207,($O207/2)+$Q207-$N207,"")</f>
        <v>0</v>
      </c>
    </row>
    <row r="208" spans="1:19" x14ac:dyDescent="0.25">
      <c r="F208" s="7" t="e">
        <f t="shared" si="150"/>
        <v>#DIV/0!</v>
      </c>
      <c r="G208" s="7" t="e">
        <f t="shared" si="151"/>
        <v>#DIV/0!</v>
      </c>
      <c r="H208" s="8">
        <f t="shared" si="152"/>
        <v>0</v>
      </c>
      <c r="I208" s="8">
        <f t="shared" si="153"/>
        <v>0</v>
      </c>
      <c r="J208" s="8">
        <f t="shared" si="153"/>
        <v>0</v>
      </c>
      <c r="K208" s="8">
        <f t="shared" ca="1" si="154"/>
        <v>0</v>
      </c>
      <c r="L208" s="8">
        <f t="shared" ref="L208:L216" ca="1" si="155">M208+N208-K208</f>
        <v>0</v>
      </c>
      <c r="M208" s="8"/>
      <c r="N208" s="8"/>
      <c r="O208" s="8">
        <f>$J208-($P208+$Q208)</f>
        <v>0</v>
      </c>
      <c r="P208" s="8"/>
      <c r="Q208" s="8"/>
      <c r="R208" s="9" t="str">
        <f t="shared" ref="R208:R216" si="156">IF(($M208+$P208)&gt;=$N208+$Q208,"",($O208/2)+$P208-$M208)</f>
        <v/>
      </c>
      <c r="S208" s="9">
        <f t="shared" ref="S208:S216" si="157">IF(($M208+$P208)&gt;=$N208+$Q208,($O208/2)+$Q208-$N208,"")</f>
        <v>0</v>
      </c>
    </row>
    <row r="209" spans="1:19" x14ac:dyDescent="0.25">
      <c r="F209" s="7" t="e">
        <f t="shared" si="150"/>
        <v>#DIV/0!</v>
      </c>
      <c r="G209" s="7" t="e">
        <f t="shared" si="151"/>
        <v>#DIV/0!</v>
      </c>
      <c r="H209" s="8">
        <f t="shared" si="152"/>
        <v>0</v>
      </c>
      <c r="I209" s="8">
        <f t="shared" si="153"/>
        <v>0</v>
      </c>
      <c r="J209" s="8">
        <f t="shared" si="153"/>
        <v>0</v>
      </c>
      <c r="K209" s="8">
        <f t="shared" ca="1" si="154"/>
        <v>0</v>
      </c>
      <c r="L209" s="8">
        <f t="shared" ca="1" si="155"/>
        <v>0</v>
      </c>
      <c r="M209" s="8"/>
      <c r="N209" s="8"/>
      <c r="O209" s="8">
        <f>$J209-($P209+$Q209)</f>
        <v>0</v>
      </c>
      <c r="P209" s="8"/>
      <c r="Q209" s="8"/>
      <c r="R209" s="9" t="str">
        <f t="shared" si="156"/>
        <v/>
      </c>
      <c r="S209" s="9">
        <f t="shared" si="157"/>
        <v>0</v>
      </c>
    </row>
    <row r="210" spans="1:19" x14ac:dyDescent="0.25">
      <c r="F210" s="7" t="e">
        <f t="shared" si="150"/>
        <v>#DIV/0!</v>
      </c>
      <c r="G210" s="7" t="e">
        <f t="shared" si="151"/>
        <v>#DIV/0!</v>
      </c>
      <c r="H210" s="8">
        <f t="shared" si="152"/>
        <v>0</v>
      </c>
      <c r="I210" s="8">
        <f t="shared" si="153"/>
        <v>0</v>
      </c>
      <c r="J210" s="8">
        <f t="shared" si="153"/>
        <v>0</v>
      </c>
      <c r="K210" s="8">
        <f t="shared" ca="1" si="154"/>
        <v>0</v>
      </c>
      <c r="L210" s="8">
        <f t="shared" ca="1" si="155"/>
        <v>0</v>
      </c>
      <c r="M210" s="8"/>
      <c r="N210" s="8"/>
      <c r="O210" s="8">
        <f>$J210-($P210+$Q210)</f>
        <v>0</v>
      </c>
      <c r="P210" s="8"/>
      <c r="Q210" s="8"/>
      <c r="R210" s="9" t="str">
        <f t="shared" si="156"/>
        <v/>
      </c>
      <c r="S210" s="9">
        <f t="shared" si="157"/>
        <v>0</v>
      </c>
    </row>
    <row r="211" spans="1:19" x14ac:dyDescent="0.25">
      <c r="F211" s="7" t="e">
        <f t="shared" si="150"/>
        <v>#DIV/0!</v>
      </c>
      <c r="G211" s="7" t="e">
        <f t="shared" si="151"/>
        <v>#DIV/0!</v>
      </c>
      <c r="H211" s="8">
        <f t="shared" si="152"/>
        <v>0</v>
      </c>
      <c r="I211" s="8">
        <f t="shared" si="153"/>
        <v>0</v>
      </c>
      <c r="J211" s="8">
        <f t="shared" si="153"/>
        <v>0</v>
      </c>
      <c r="K211" s="8">
        <f t="shared" ca="1" si="154"/>
        <v>0</v>
      </c>
      <c r="L211" s="8">
        <f t="shared" ca="1" si="155"/>
        <v>0</v>
      </c>
      <c r="M211" s="8"/>
      <c r="N211" s="8"/>
      <c r="O211" s="8">
        <f t="shared" ref="O211:O215" si="158">$J211-($P211+$Q211)</f>
        <v>0</v>
      </c>
      <c r="P211" s="8"/>
      <c r="Q211" s="8"/>
      <c r="R211" s="9" t="str">
        <f t="shared" si="156"/>
        <v/>
      </c>
      <c r="S211" s="9">
        <f t="shared" si="157"/>
        <v>0</v>
      </c>
    </row>
    <row r="212" spans="1:19" x14ac:dyDescent="0.25">
      <c r="F212" s="7" t="e">
        <f t="shared" si="150"/>
        <v>#DIV/0!</v>
      </c>
      <c r="G212" s="7" t="e">
        <f t="shared" si="151"/>
        <v>#DIV/0!</v>
      </c>
      <c r="H212" s="8">
        <f t="shared" si="152"/>
        <v>0</v>
      </c>
      <c r="I212" s="8">
        <f t="shared" si="153"/>
        <v>0</v>
      </c>
      <c r="J212" s="8">
        <f t="shared" si="153"/>
        <v>0</v>
      </c>
      <c r="K212" s="8">
        <f t="shared" ca="1" si="154"/>
        <v>0</v>
      </c>
      <c r="L212" s="8">
        <f t="shared" ca="1" si="155"/>
        <v>0</v>
      </c>
      <c r="M212" s="8"/>
      <c r="N212" s="8"/>
      <c r="O212" s="8">
        <f>$J212-($P212+$Q212)</f>
        <v>0</v>
      </c>
      <c r="P212" s="8"/>
      <c r="Q212" s="8"/>
      <c r="R212" s="9" t="str">
        <f t="shared" si="156"/>
        <v/>
      </c>
      <c r="S212" s="9">
        <f t="shared" si="157"/>
        <v>0</v>
      </c>
    </row>
    <row r="213" spans="1:19" x14ac:dyDescent="0.25">
      <c r="F213" s="7" t="e">
        <f t="shared" si="150"/>
        <v>#DIV/0!</v>
      </c>
      <c r="G213" s="7" t="e">
        <f t="shared" si="151"/>
        <v>#DIV/0!</v>
      </c>
      <c r="H213" s="8">
        <f t="shared" si="152"/>
        <v>0</v>
      </c>
      <c r="I213" s="8">
        <f t="shared" si="153"/>
        <v>0</v>
      </c>
      <c r="J213" s="8">
        <f t="shared" si="153"/>
        <v>0</v>
      </c>
      <c r="K213" s="8">
        <f t="shared" ca="1" si="154"/>
        <v>0</v>
      </c>
      <c r="L213" s="8">
        <f t="shared" ca="1" si="155"/>
        <v>0</v>
      </c>
      <c r="M213" s="8"/>
      <c r="N213" s="8"/>
      <c r="O213" s="8">
        <f t="shared" si="158"/>
        <v>0</v>
      </c>
      <c r="P213" s="8"/>
      <c r="Q213" s="8"/>
      <c r="R213" s="9" t="str">
        <f t="shared" si="156"/>
        <v/>
      </c>
      <c r="S213" s="9">
        <f t="shared" si="157"/>
        <v>0</v>
      </c>
    </row>
    <row r="214" spans="1:19" x14ac:dyDescent="0.25">
      <c r="F214" s="7" t="e">
        <f t="shared" si="150"/>
        <v>#DIV/0!</v>
      </c>
      <c r="G214" s="7" t="e">
        <f t="shared" si="151"/>
        <v>#DIV/0!</v>
      </c>
      <c r="H214" s="8">
        <f t="shared" si="152"/>
        <v>0</v>
      </c>
      <c r="I214" s="8">
        <f t="shared" si="153"/>
        <v>0</v>
      </c>
      <c r="J214" s="8">
        <f t="shared" si="153"/>
        <v>0</v>
      </c>
      <c r="K214" s="8">
        <f t="shared" ca="1" si="154"/>
        <v>0</v>
      </c>
      <c r="L214" s="8">
        <f t="shared" ca="1" si="155"/>
        <v>0</v>
      </c>
      <c r="M214" s="8"/>
      <c r="N214" s="8"/>
      <c r="O214" s="8">
        <f>$J214-($P214+$Q214)</f>
        <v>0</v>
      </c>
      <c r="P214" s="8"/>
      <c r="Q214" s="8"/>
      <c r="R214" s="9" t="str">
        <f t="shared" si="156"/>
        <v/>
      </c>
      <c r="S214" s="9">
        <f t="shared" si="157"/>
        <v>0</v>
      </c>
    </row>
    <row r="215" spans="1:19" x14ac:dyDescent="0.25">
      <c r="F215" s="7" t="e">
        <f t="shared" si="150"/>
        <v>#DIV/0!</v>
      </c>
      <c r="G215" s="7" t="e">
        <f t="shared" si="151"/>
        <v>#DIV/0!</v>
      </c>
      <c r="H215" s="8">
        <f t="shared" si="152"/>
        <v>0</v>
      </c>
      <c r="I215" s="8">
        <f t="shared" si="153"/>
        <v>0</v>
      </c>
      <c r="J215" s="8">
        <f t="shared" si="153"/>
        <v>0</v>
      </c>
      <c r="K215" s="8">
        <f t="shared" ca="1" si="154"/>
        <v>0</v>
      </c>
      <c r="L215" s="8">
        <f t="shared" ca="1" si="155"/>
        <v>0</v>
      </c>
      <c r="M215" s="8"/>
      <c r="N215" s="8"/>
      <c r="O215" s="8">
        <f t="shared" si="158"/>
        <v>0</v>
      </c>
      <c r="P215" s="8"/>
      <c r="Q215" s="8"/>
      <c r="R215" s="9" t="str">
        <f t="shared" si="156"/>
        <v/>
      </c>
      <c r="S215" s="9">
        <f t="shared" si="157"/>
        <v>0</v>
      </c>
    </row>
    <row r="216" spans="1:19" x14ac:dyDescent="0.25">
      <c r="F216" s="7" t="e">
        <f t="shared" si="150"/>
        <v>#DIV/0!</v>
      </c>
      <c r="G216" s="7" t="e">
        <f t="shared" si="151"/>
        <v>#DIV/0!</v>
      </c>
      <c r="H216" s="8">
        <f t="shared" si="152"/>
        <v>0</v>
      </c>
      <c r="I216" s="8">
        <f t="shared" si="153"/>
        <v>0</v>
      </c>
      <c r="J216" s="8">
        <f t="shared" si="153"/>
        <v>0</v>
      </c>
      <c r="K216" s="8">
        <f t="shared" ca="1" si="154"/>
        <v>0</v>
      </c>
      <c r="L216" s="8">
        <f t="shared" ca="1" si="155"/>
        <v>0</v>
      </c>
      <c r="M216" s="8"/>
      <c r="N216" s="8"/>
      <c r="O216" s="8">
        <f>$J216-($P216+$Q216)</f>
        <v>0</v>
      </c>
      <c r="P216" s="8"/>
      <c r="Q216" s="8"/>
      <c r="R216" s="9" t="str">
        <f t="shared" si="156"/>
        <v/>
      </c>
      <c r="S216" s="9">
        <f t="shared" si="157"/>
        <v>0</v>
      </c>
    </row>
    <row r="217" spans="1:19" x14ac:dyDescent="0.25">
      <c r="B217" s="1">
        <f>SUMPRODUCT((B207:B216&lt;&gt;"")/COUNTIF(B207:B216,B207:B216&amp;""))</f>
        <v>0</v>
      </c>
      <c r="C217" s="1">
        <f>COUNTA(Tableau15920[Animaux])</f>
        <v>0</v>
      </c>
      <c r="D217" s="1">
        <f>COUNTA(Tableau15920[Nature des Dépenses])</f>
        <v>0</v>
      </c>
      <c r="F217" s="7" t="e">
        <f t="shared" ref="F217:S217" si="159">SUM(F207:F216)</f>
        <v>#DIV/0!</v>
      </c>
      <c r="G217" s="7" t="e">
        <f t="shared" si="159"/>
        <v>#DIV/0!</v>
      </c>
      <c r="H217" s="8">
        <f t="shared" si="159"/>
        <v>0</v>
      </c>
      <c r="I217" s="8">
        <f t="shared" si="159"/>
        <v>0</v>
      </c>
      <c r="J217" s="8">
        <f t="shared" si="159"/>
        <v>0</v>
      </c>
      <c r="K217" s="8">
        <f t="shared" ca="1" si="159"/>
        <v>0</v>
      </c>
      <c r="L217" s="8">
        <f t="shared" ca="1" si="159"/>
        <v>0</v>
      </c>
      <c r="M217" s="8">
        <f t="shared" si="159"/>
        <v>0</v>
      </c>
      <c r="N217" s="8">
        <f t="shared" si="159"/>
        <v>0</v>
      </c>
      <c r="O217" s="8">
        <f t="shared" si="159"/>
        <v>0</v>
      </c>
      <c r="P217" s="8">
        <f t="shared" si="159"/>
        <v>0</v>
      </c>
      <c r="Q217" s="8">
        <f t="shared" si="159"/>
        <v>0</v>
      </c>
      <c r="R217" s="8">
        <f t="shared" si="159"/>
        <v>0</v>
      </c>
      <c r="S217" s="8">
        <f t="shared" si="159"/>
        <v>0</v>
      </c>
    </row>
    <row r="218" spans="1:19" x14ac:dyDescent="0.25">
      <c r="F218" s="7"/>
      <c r="G218" s="7"/>
    </row>
    <row r="219" spans="1:19" x14ac:dyDescent="0.25">
      <c r="F219" s="7"/>
      <c r="G219" s="7"/>
    </row>
    <row r="220" spans="1:19" ht="15.75" thickBot="1" x14ac:dyDescent="0.3">
      <c r="F220" s="7"/>
      <c r="G220" s="7"/>
    </row>
    <row r="221" spans="1:19" ht="15.75" thickBot="1" x14ac:dyDescent="0.3">
      <c r="F221" s="7"/>
      <c r="G221" s="7"/>
      <c r="M221" s="20" t="s">
        <v>0</v>
      </c>
      <c r="N221" s="21"/>
      <c r="O221" s="2" t="s">
        <v>1</v>
      </c>
      <c r="P221" s="22" t="s">
        <v>2</v>
      </c>
      <c r="Q221" s="23"/>
      <c r="R221" s="20" t="s">
        <v>3</v>
      </c>
      <c r="S221" s="21"/>
    </row>
    <row r="222" spans="1:19" s="6" customFormat="1" ht="14.1" customHeight="1" x14ac:dyDescent="0.2">
      <c r="A222" s="25" t="s">
        <v>4</v>
      </c>
      <c r="B222" s="4" t="s">
        <v>5</v>
      </c>
      <c r="C222" s="17" t="s">
        <v>36</v>
      </c>
      <c r="D222" s="3" t="s">
        <v>7</v>
      </c>
      <c r="E222" s="3" t="s">
        <v>8</v>
      </c>
      <c r="F222" s="5" t="s">
        <v>9</v>
      </c>
      <c r="G222" s="5" t="s">
        <v>10</v>
      </c>
      <c r="H222" s="4" t="s">
        <v>11</v>
      </c>
      <c r="I222" s="3" t="s">
        <v>12</v>
      </c>
      <c r="J222" s="3" t="s">
        <v>13</v>
      </c>
      <c r="K222" s="3" t="s">
        <v>14</v>
      </c>
      <c r="L222" s="3" t="s">
        <v>15</v>
      </c>
      <c r="M222" s="3" t="s">
        <v>16</v>
      </c>
      <c r="N222" s="3" t="s">
        <v>17</v>
      </c>
      <c r="O222" s="3" t="s">
        <v>1</v>
      </c>
      <c r="P222" s="3" t="s">
        <v>18</v>
      </c>
      <c r="Q222" s="3" t="s">
        <v>19</v>
      </c>
      <c r="R222" s="3" t="s">
        <v>20</v>
      </c>
      <c r="S222" s="3" t="s">
        <v>21</v>
      </c>
    </row>
    <row r="223" spans="1:19" x14ac:dyDescent="0.25">
      <c r="F223" s="7" t="e">
        <f t="shared" ref="F223:F232" si="160">$J223/J$233</f>
        <v>#DIV/0!</v>
      </c>
      <c r="G223" s="7" t="e">
        <f t="shared" ref="G223:G232" si="161">$J223/J$57</f>
        <v>#DIV/0!</v>
      </c>
      <c r="H223" s="8">
        <f t="shared" ref="H223:H232" si="162">$J223-$I223</f>
        <v>0</v>
      </c>
      <c r="I223" s="8">
        <f t="shared" ref="I223:J232" si="163">$M223+$N223</f>
        <v>0</v>
      </c>
      <c r="J223" s="8">
        <f t="shared" si="163"/>
        <v>0</v>
      </c>
      <c r="K223" s="8">
        <f t="shared" ref="K223:K232" ca="1" si="164">IF(($K223)&gt;=$N223+$M223,"",($L223-$M223-$N223))</f>
        <v>0</v>
      </c>
      <c r="L223" s="8">
        <f ca="1">M223+N223-K223</f>
        <v>0</v>
      </c>
      <c r="M223" s="8"/>
      <c r="N223" s="8"/>
      <c r="O223" s="8">
        <f>$J223-($P223+$Q223)</f>
        <v>0</v>
      </c>
      <c r="P223" s="8"/>
      <c r="Q223" s="8"/>
      <c r="R223" s="9" t="str">
        <f>IF(($M223+$P223)&gt;=$N223+$Q223,"",($O223/2)+$P223-$M223)</f>
        <v/>
      </c>
      <c r="S223" s="9">
        <f>IF(($M223+$P223)&gt;=$N223+$Q223,($O223/2)+$Q223-$N223,"")</f>
        <v>0</v>
      </c>
    </row>
    <row r="224" spans="1:19" x14ac:dyDescent="0.25">
      <c r="F224" s="7" t="e">
        <f t="shared" si="160"/>
        <v>#DIV/0!</v>
      </c>
      <c r="G224" s="7" t="e">
        <f t="shared" si="161"/>
        <v>#DIV/0!</v>
      </c>
      <c r="H224" s="8">
        <f t="shared" si="162"/>
        <v>0</v>
      </c>
      <c r="I224" s="8">
        <f t="shared" si="163"/>
        <v>0</v>
      </c>
      <c r="J224" s="8">
        <f t="shared" si="163"/>
        <v>0</v>
      </c>
      <c r="K224" s="8">
        <f t="shared" ca="1" si="164"/>
        <v>0</v>
      </c>
      <c r="L224" s="8">
        <f t="shared" ref="L224:L232" ca="1" si="165">M224+N224-K224</f>
        <v>0</v>
      </c>
      <c r="M224" s="8"/>
      <c r="N224" s="8"/>
      <c r="O224" s="8">
        <f>$J224-($P224+$Q224)</f>
        <v>0</v>
      </c>
      <c r="P224" s="8"/>
      <c r="Q224" s="8"/>
      <c r="R224" s="9" t="str">
        <f t="shared" ref="R224:R232" si="166">IF(($M224+$P224)&gt;=$N224+$Q224,"",($O224/2)+$P224-$M224)</f>
        <v/>
      </c>
      <c r="S224" s="9">
        <f t="shared" ref="S224:S232" si="167">IF(($M224+$P224)&gt;=$N224+$Q224,($O224/2)+$Q224-$N224,"")</f>
        <v>0</v>
      </c>
    </row>
    <row r="225" spans="1:19" x14ac:dyDescent="0.25">
      <c r="F225" s="7" t="e">
        <f t="shared" si="160"/>
        <v>#DIV/0!</v>
      </c>
      <c r="G225" s="7" t="e">
        <f t="shared" si="161"/>
        <v>#DIV/0!</v>
      </c>
      <c r="H225" s="8">
        <f t="shared" si="162"/>
        <v>0</v>
      </c>
      <c r="I225" s="8">
        <f t="shared" si="163"/>
        <v>0</v>
      </c>
      <c r="J225" s="8">
        <f t="shared" si="163"/>
        <v>0</v>
      </c>
      <c r="K225" s="8">
        <f t="shared" ca="1" si="164"/>
        <v>0</v>
      </c>
      <c r="L225" s="8">
        <f t="shared" ca="1" si="165"/>
        <v>0</v>
      </c>
      <c r="M225" s="8"/>
      <c r="N225" s="8"/>
      <c r="O225" s="8">
        <f>$J225-($P225+$Q225)</f>
        <v>0</v>
      </c>
      <c r="P225" s="8"/>
      <c r="Q225" s="8"/>
      <c r="R225" s="9" t="str">
        <f t="shared" si="166"/>
        <v/>
      </c>
      <c r="S225" s="9">
        <f t="shared" si="167"/>
        <v>0</v>
      </c>
    </row>
    <row r="226" spans="1:19" x14ac:dyDescent="0.25">
      <c r="F226" s="7" t="e">
        <f t="shared" si="160"/>
        <v>#DIV/0!</v>
      </c>
      <c r="G226" s="7" t="e">
        <f t="shared" si="161"/>
        <v>#DIV/0!</v>
      </c>
      <c r="H226" s="8">
        <f t="shared" si="162"/>
        <v>0</v>
      </c>
      <c r="I226" s="8">
        <f t="shared" si="163"/>
        <v>0</v>
      </c>
      <c r="J226" s="8">
        <f t="shared" si="163"/>
        <v>0</v>
      </c>
      <c r="K226" s="8">
        <f t="shared" ca="1" si="164"/>
        <v>0</v>
      </c>
      <c r="L226" s="8">
        <f t="shared" ca="1" si="165"/>
        <v>0</v>
      </c>
      <c r="M226" s="8"/>
      <c r="N226" s="8"/>
      <c r="O226" s="8">
        <f>$J226-($P226+$Q226)</f>
        <v>0</v>
      </c>
      <c r="P226" s="8"/>
      <c r="Q226" s="8"/>
      <c r="R226" s="9" t="str">
        <f t="shared" si="166"/>
        <v/>
      </c>
      <c r="S226" s="9">
        <f t="shared" si="167"/>
        <v>0</v>
      </c>
    </row>
    <row r="227" spans="1:19" x14ac:dyDescent="0.25">
      <c r="F227" s="7" t="e">
        <f t="shared" si="160"/>
        <v>#DIV/0!</v>
      </c>
      <c r="G227" s="7" t="e">
        <f t="shared" si="161"/>
        <v>#DIV/0!</v>
      </c>
      <c r="H227" s="8">
        <f t="shared" si="162"/>
        <v>0</v>
      </c>
      <c r="I227" s="8">
        <f t="shared" si="163"/>
        <v>0</v>
      </c>
      <c r="J227" s="8">
        <f t="shared" si="163"/>
        <v>0</v>
      </c>
      <c r="K227" s="8">
        <f t="shared" ca="1" si="164"/>
        <v>0</v>
      </c>
      <c r="L227" s="8">
        <f t="shared" ca="1" si="165"/>
        <v>0</v>
      </c>
      <c r="M227" s="8"/>
      <c r="N227" s="8"/>
      <c r="O227" s="8">
        <f t="shared" ref="O227:O231" si="168">$J227-($P227+$Q227)</f>
        <v>0</v>
      </c>
      <c r="P227" s="8"/>
      <c r="Q227" s="8"/>
      <c r="R227" s="9" t="str">
        <f t="shared" si="166"/>
        <v/>
      </c>
      <c r="S227" s="9">
        <f t="shared" si="167"/>
        <v>0</v>
      </c>
    </row>
    <row r="228" spans="1:19" x14ac:dyDescent="0.25">
      <c r="F228" s="7" t="e">
        <f t="shared" si="160"/>
        <v>#DIV/0!</v>
      </c>
      <c r="G228" s="7" t="e">
        <f t="shared" si="161"/>
        <v>#DIV/0!</v>
      </c>
      <c r="H228" s="8">
        <f t="shared" si="162"/>
        <v>0</v>
      </c>
      <c r="I228" s="8">
        <f t="shared" si="163"/>
        <v>0</v>
      </c>
      <c r="J228" s="8">
        <f t="shared" si="163"/>
        <v>0</v>
      </c>
      <c r="K228" s="8">
        <f t="shared" ca="1" si="164"/>
        <v>0</v>
      </c>
      <c r="L228" s="8">
        <f t="shared" ca="1" si="165"/>
        <v>0</v>
      </c>
      <c r="M228" s="8"/>
      <c r="N228" s="8"/>
      <c r="O228" s="8">
        <f>$J228-($P228+$Q228)</f>
        <v>0</v>
      </c>
      <c r="P228" s="8"/>
      <c r="Q228" s="8"/>
      <c r="R228" s="9" t="str">
        <f t="shared" si="166"/>
        <v/>
      </c>
      <c r="S228" s="9">
        <f t="shared" si="167"/>
        <v>0</v>
      </c>
    </row>
    <row r="229" spans="1:19" x14ac:dyDescent="0.25">
      <c r="F229" s="7" t="e">
        <f t="shared" si="160"/>
        <v>#DIV/0!</v>
      </c>
      <c r="G229" s="7" t="e">
        <f t="shared" si="161"/>
        <v>#DIV/0!</v>
      </c>
      <c r="H229" s="8">
        <f t="shared" si="162"/>
        <v>0</v>
      </c>
      <c r="I229" s="8">
        <f t="shared" si="163"/>
        <v>0</v>
      </c>
      <c r="J229" s="8">
        <f t="shared" si="163"/>
        <v>0</v>
      </c>
      <c r="K229" s="8">
        <f t="shared" ca="1" si="164"/>
        <v>0</v>
      </c>
      <c r="L229" s="8">
        <f t="shared" ca="1" si="165"/>
        <v>0</v>
      </c>
      <c r="M229" s="8"/>
      <c r="N229" s="8"/>
      <c r="O229" s="8">
        <f t="shared" si="168"/>
        <v>0</v>
      </c>
      <c r="P229" s="8"/>
      <c r="Q229" s="8"/>
      <c r="R229" s="9" t="str">
        <f t="shared" si="166"/>
        <v/>
      </c>
      <c r="S229" s="9">
        <f t="shared" si="167"/>
        <v>0</v>
      </c>
    </row>
    <row r="230" spans="1:19" x14ac:dyDescent="0.25">
      <c r="F230" s="7" t="e">
        <f t="shared" si="160"/>
        <v>#DIV/0!</v>
      </c>
      <c r="G230" s="7" t="e">
        <f t="shared" si="161"/>
        <v>#DIV/0!</v>
      </c>
      <c r="H230" s="8">
        <f t="shared" si="162"/>
        <v>0</v>
      </c>
      <c r="I230" s="8">
        <f t="shared" si="163"/>
        <v>0</v>
      </c>
      <c r="J230" s="8">
        <f t="shared" si="163"/>
        <v>0</v>
      </c>
      <c r="K230" s="8">
        <f t="shared" ca="1" si="164"/>
        <v>0</v>
      </c>
      <c r="L230" s="8">
        <f t="shared" ca="1" si="165"/>
        <v>0</v>
      </c>
      <c r="M230" s="8"/>
      <c r="N230" s="8"/>
      <c r="O230" s="8">
        <f>$J230-($P230+$Q230)</f>
        <v>0</v>
      </c>
      <c r="P230" s="8"/>
      <c r="Q230" s="8"/>
      <c r="R230" s="9" t="str">
        <f t="shared" si="166"/>
        <v/>
      </c>
      <c r="S230" s="9">
        <f t="shared" si="167"/>
        <v>0</v>
      </c>
    </row>
    <row r="231" spans="1:19" x14ac:dyDescent="0.25">
      <c r="F231" s="7" t="e">
        <f t="shared" si="160"/>
        <v>#DIV/0!</v>
      </c>
      <c r="G231" s="7" t="e">
        <f t="shared" si="161"/>
        <v>#DIV/0!</v>
      </c>
      <c r="H231" s="8">
        <f t="shared" si="162"/>
        <v>0</v>
      </c>
      <c r="I231" s="8">
        <f t="shared" si="163"/>
        <v>0</v>
      </c>
      <c r="J231" s="8">
        <f t="shared" si="163"/>
        <v>0</v>
      </c>
      <c r="K231" s="8">
        <f t="shared" ca="1" si="164"/>
        <v>0</v>
      </c>
      <c r="L231" s="8">
        <f t="shared" ca="1" si="165"/>
        <v>0</v>
      </c>
      <c r="M231" s="8"/>
      <c r="N231" s="8"/>
      <c r="O231" s="8">
        <f t="shared" si="168"/>
        <v>0</v>
      </c>
      <c r="P231" s="8"/>
      <c r="Q231" s="8"/>
      <c r="R231" s="9" t="str">
        <f t="shared" si="166"/>
        <v/>
      </c>
      <c r="S231" s="9">
        <f t="shared" si="167"/>
        <v>0</v>
      </c>
    </row>
    <row r="232" spans="1:19" x14ac:dyDescent="0.25">
      <c r="F232" s="7" t="e">
        <f t="shared" si="160"/>
        <v>#DIV/0!</v>
      </c>
      <c r="G232" s="7" t="e">
        <f t="shared" si="161"/>
        <v>#DIV/0!</v>
      </c>
      <c r="H232" s="8">
        <f t="shared" si="162"/>
        <v>0</v>
      </c>
      <c r="I232" s="8">
        <f t="shared" si="163"/>
        <v>0</v>
      </c>
      <c r="J232" s="8">
        <f t="shared" si="163"/>
        <v>0</v>
      </c>
      <c r="K232" s="8">
        <f t="shared" ca="1" si="164"/>
        <v>0</v>
      </c>
      <c r="L232" s="8">
        <f t="shared" ca="1" si="165"/>
        <v>0</v>
      </c>
      <c r="M232" s="8"/>
      <c r="N232" s="8"/>
      <c r="O232" s="8">
        <f>$J232-($P232+$Q232)</f>
        <v>0</v>
      </c>
      <c r="P232" s="8"/>
      <c r="Q232" s="8"/>
      <c r="R232" s="9" t="str">
        <f t="shared" si="166"/>
        <v/>
      </c>
      <c r="S232" s="9">
        <f t="shared" si="167"/>
        <v>0</v>
      </c>
    </row>
    <row r="233" spans="1:19" x14ac:dyDescent="0.25">
      <c r="B233" s="1">
        <f>SUMPRODUCT((B223:B232&lt;&gt;"")/COUNTIF(B223:B232,B223:B232&amp;""))</f>
        <v>0</v>
      </c>
      <c r="C233" s="1">
        <f>COUNTA(Tableau15922[Divertissement])</f>
        <v>0</v>
      </c>
      <c r="D233" s="1">
        <f>COUNTA(Tableau15922[Nature des Dépenses])</f>
        <v>0</v>
      </c>
      <c r="F233" s="7" t="e">
        <f t="shared" ref="F233:S233" si="169">SUM(F223:F232)</f>
        <v>#DIV/0!</v>
      </c>
      <c r="G233" s="7" t="e">
        <f t="shared" si="169"/>
        <v>#DIV/0!</v>
      </c>
      <c r="H233" s="8">
        <f t="shared" si="169"/>
        <v>0</v>
      </c>
      <c r="I233" s="8">
        <f t="shared" si="169"/>
        <v>0</v>
      </c>
      <c r="J233" s="8">
        <f t="shared" si="169"/>
        <v>0</v>
      </c>
      <c r="K233" s="8">
        <f t="shared" ca="1" si="169"/>
        <v>0</v>
      </c>
      <c r="L233" s="8">
        <f t="shared" ca="1" si="169"/>
        <v>0</v>
      </c>
      <c r="M233" s="8">
        <f t="shared" si="169"/>
        <v>0</v>
      </c>
      <c r="N233" s="8">
        <f t="shared" si="169"/>
        <v>0</v>
      </c>
      <c r="O233" s="8">
        <f t="shared" si="169"/>
        <v>0</v>
      </c>
      <c r="P233" s="8">
        <f t="shared" si="169"/>
        <v>0</v>
      </c>
      <c r="Q233" s="8">
        <f t="shared" si="169"/>
        <v>0</v>
      </c>
      <c r="R233" s="8">
        <f t="shared" si="169"/>
        <v>0</v>
      </c>
      <c r="S233" s="8">
        <f t="shared" si="169"/>
        <v>0</v>
      </c>
    </row>
    <row r="234" spans="1:19" x14ac:dyDescent="0.25">
      <c r="F234" s="7"/>
      <c r="G234" s="7"/>
    </row>
    <row r="235" spans="1:19" x14ac:dyDescent="0.25">
      <c r="F235" s="7"/>
      <c r="G235" s="7"/>
    </row>
    <row r="236" spans="1:19" ht="15.75" thickBot="1" x14ac:dyDescent="0.3">
      <c r="F236" s="7"/>
      <c r="G236" s="7"/>
    </row>
    <row r="237" spans="1:19" ht="15.75" thickBot="1" x14ac:dyDescent="0.3">
      <c r="F237" s="7"/>
      <c r="G237" s="7"/>
      <c r="M237" s="20" t="s">
        <v>0</v>
      </c>
      <c r="N237" s="21"/>
      <c r="O237" s="2" t="s">
        <v>1</v>
      </c>
      <c r="P237" s="22" t="s">
        <v>2</v>
      </c>
      <c r="Q237" s="23"/>
      <c r="R237" s="20" t="s">
        <v>3</v>
      </c>
      <c r="S237" s="21"/>
    </row>
    <row r="238" spans="1:19" s="6" customFormat="1" ht="14.1" customHeight="1" x14ac:dyDescent="0.2">
      <c r="A238" s="25" t="s">
        <v>4</v>
      </c>
      <c r="B238" s="4" t="s">
        <v>5</v>
      </c>
      <c r="C238" s="17" t="s">
        <v>37</v>
      </c>
      <c r="D238" s="3" t="s">
        <v>7</v>
      </c>
      <c r="E238" s="3" t="s">
        <v>8</v>
      </c>
      <c r="F238" s="5" t="s">
        <v>9</v>
      </c>
      <c r="G238" s="5" t="s">
        <v>10</v>
      </c>
      <c r="H238" s="4" t="s">
        <v>11</v>
      </c>
      <c r="I238" s="3" t="s">
        <v>12</v>
      </c>
      <c r="J238" s="3" t="s">
        <v>13</v>
      </c>
      <c r="K238" s="3" t="s">
        <v>14</v>
      </c>
      <c r="L238" s="3" t="s">
        <v>15</v>
      </c>
      <c r="M238" s="3" t="s">
        <v>16</v>
      </c>
      <c r="N238" s="3" t="s">
        <v>17</v>
      </c>
      <c r="O238" s="3" t="s">
        <v>1</v>
      </c>
      <c r="P238" s="3" t="s">
        <v>18</v>
      </c>
      <c r="Q238" s="3" t="s">
        <v>19</v>
      </c>
      <c r="R238" s="3" t="s">
        <v>20</v>
      </c>
      <c r="S238" s="3" t="s">
        <v>21</v>
      </c>
    </row>
    <row r="239" spans="1:19" x14ac:dyDescent="0.25">
      <c r="F239" s="7" t="e">
        <f t="shared" ref="F239:F248" si="170">$J239/J$249</f>
        <v>#DIV/0!</v>
      </c>
      <c r="G239" s="7" t="e">
        <f t="shared" ref="G239:G248" si="171">$J239/J$57</f>
        <v>#DIV/0!</v>
      </c>
      <c r="H239" s="8">
        <f t="shared" ref="H239:H248" si="172">$J239-$I239</f>
        <v>0</v>
      </c>
      <c r="I239" s="8">
        <f t="shared" ref="I239:J248" si="173">$M239+$N239</f>
        <v>0</v>
      </c>
      <c r="J239" s="8">
        <f t="shared" si="173"/>
        <v>0</v>
      </c>
      <c r="K239" s="8">
        <f t="shared" ref="K239:K248" ca="1" si="174">IF(($K239)&gt;=$N239+$M239,"",($L239-$M239-$N239))</f>
        <v>0</v>
      </c>
      <c r="L239" s="8">
        <f ca="1">M239+N239-K239</f>
        <v>0</v>
      </c>
      <c r="M239" s="8"/>
      <c r="N239" s="8"/>
      <c r="O239" s="8">
        <f>$J239-($P239+$Q239)</f>
        <v>0</v>
      </c>
      <c r="P239" s="8"/>
      <c r="Q239" s="8"/>
      <c r="R239" s="9" t="str">
        <f>IF(($M239+$P239)&gt;=$N239+$Q239,"",($O239/2)+$P239-$M239)</f>
        <v/>
      </c>
      <c r="S239" s="9">
        <f>IF(($M239+$P239)&gt;=$N239+$Q239,($O239/2)+$Q239-$N239,"")</f>
        <v>0</v>
      </c>
    </row>
    <row r="240" spans="1:19" x14ac:dyDescent="0.25">
      <c r="F240" s="7" t="e">
        <f t="shared" si="170"/>
        <v>#DIV/0!</v>
      </c>
      <c r="G240" s="7" t="e">
        <f t="shared" si="171"/>
        <v>#DIV/0!</v>
      </c>
      <c r="H240" s="8">
        <f t="shared" si="172"/>
        <v>0</v>
      </c>
      <c r="I240" s="8">
        <f t="shared" si="173"/>
        <v>0</v>
      </c>
      <c r="J240" s="8">
        <f t="shared" si="173"/>
        <v>0</v>
      </c>
      <c r="K240" s="8">
        <f t="shared" ca="1" si="174"/>
        <v>0</v>
      </c>
      <c r="L240" s="8">
        <f t="shared" ref="L240:L248" ca="1" si="175">M240+N240-K240</f>
        <v>0</v>
      </c>
      <c r="M240" s="8"/>
      <c r="N240" s="8"/>
      <c r="O240" s="8">
        <f>$J240-($P240+$Q240)</f>
        <v>0</v>
      </c>
      <c r="P240" s="8"/>
      <c r="Q240" s="8"/>
      <c r="R240" s="9" t="str">
        <f t="shared" ref="R240:R248" si="176">IF(($M240+$P240)&gt;=$N240+$Q240,"",($O240/2)+$P240-$M240)</f>
        <v/>
      </c>
      <c r="S240" s="9">
        <f t="shared" ref="S240:S248" si="177">IF(($M240+$P240)&gt;=$N240+$Q240,($O240/2)+$Q240-$N240,"")</f>
        <v>0</v>
      </c>
    </row>
    <row r="241" spans="1:19" x14ac:dyDescent="0.25">
      <c r="F241" s="7" t="e">
        <f t="shared" si="170"/>
        <v>#DIV/0!</v>
      </c>
      <c r="G241" s="7" t="e">
        <f t="shared" si="171"/>
        <v>#DIV/0!</v>
      </c>
      <c r="H241" s="8">
        <f t="shared" si="172"/>
        <v>0</v>
      </c>
      <c r="I241" s="8">
        <f t="shared" si="173"/>
        <v>0</v>
      </c>
      <c r="J241" s="8">
        <f t="shared" si="173"/>
        <v>0</v>
      </c>
      <c r="K241" s="8">
        <f t="shared" ca="1" si="174"/>
        <v>0</v>
      </c>
      <c r="L241" s="8">
        <f t="shared" ca="1" si="175"/>
        <v>0</v>
      </c>
      <c r="M241" s="8"/>
      <c r="N241" s="8"/>
      <c r="O241" s="8">
        <f>$J241-($P241+$Q241)</f>
        <v>0</v>
      </c>
      <c r="P241" s="8"/>
      <c r="Q241" s="8"/>
      <c r="R241" s="9" t="str">
        <f t="shared" si="176"/>
        <v/>
      </c>
      <c r="S241" s="9">
        <f t="shared" si="177"/>
        <v>0</v>
      </c>
    </row>
    <row r="242" spans="1:19" x14ac:dyDescent="0.25">
      <c r="F242" s="7" t="e">
        <f t="shared" si="170"/>
        <v>#DIV/0!</v>
      </c>
      <c r="G242" s="7" t="e">
        <f t="shared" si="171"/>
        <v>#DIV/0!</v>
      </c>
      <c r="H242" s="8">
        <f t="shared" si="172"/>
        <v>0</v>
      </c>
      <c r="I242" s="8">
        <f t="shared" si="173"/>
        <v>0</v>
      </c>
      <c r="J242" s="8">
        <f t="shared" si="173"/>
        <v>0</v>
      </c>
      <c r="K242" s="8">
        <f t="shared" ca="1" si="174"/>
        <v>0</v>
      </c>
      <c r="L242" s="8">
        <f t="shared" ca="1" si="175"/>
        <v>0</v>
      </c>
      <c r="M242" s="8"/>
      <c r="N242" s="8"/>
      <c r="O242" s="8">
        <f>$J242-($P242+$Q242)</f>
        <v>0</v>
      </c>
      <c r="P242" s="8"/>
      <c r="Q242" s="8"/>
      <c r="R242" s="9" t="str">
        <f t="shared" si="176"/>
        <v/>
      </c>
      <c r="S242" s="9">
        <f t="shared" si="177"/>
        <v>0</v>
      </c>
    </row>
    <row r="243" spans="1:19" x14ac:dyDescent="0.25">
      <c r="F243" s="7" t="e">
        <f t="shared" si="170"/>
        <v>#DIV/0!</v>
      </c>
      <c r="G243" s="7" t="e">
        <f t="shared" si="171"/>
        <v>#DIV/0!</v>
      </c>
      <c r="H243" s="8">
        <f t="shared" si="172"/>
        <v>0</v>
      </c>
      <c r="I243" s="8">
        <f t="shared" si="173"/>
        <v>0</v>
      </c>
      <c r="J243" s="8">
        <f t="shared" si="173"/>
        <v>0</v>
      </c>
      <c r="K243" s="8">
        <f t="shared" ca="1" si="174"/>
        <v>0</v>
      </c>
      <c r="L243" s="8">
        <f t="shared" ca="1" si="175"/>
        <v>0</v>
      </c>
      <c r="M243" s="8"/>
      <c r="N243" s="8"/>
      <c r="O243" s="8">
        <f t="shared" ref="O243:O247" si="178">$J243-($P243+$Q243)</f>
        <v>0</v>
      </c>
      <c r="P243" s="8"/>
      <c r="Q243" s="8"/>
      <c r="R243" s="9" t="str">
        <f t="shared" si="176"/>
        <v/>
      </c>
      <c r="S243" s="9">
        <f t="shared" si="177"/>
        <v>0</v>
      </c>
    </row>
    <row r="244" spans="1:19" x14ac:dyDescent="0.25">
      <c r="F244" s="7" t="e">
        <f t="shared" si="170"/>
        <v>#DIV/0!</v>
      </c>
      <c r="G244" s="7" t="e">
        <f t="shared" si="171"/>
        <v>#DIV/0!</v>
      </c>
      <c r="H244" s="8">
        <f t="shared" si="172"/>
        <v>0</v>
      </c>
      <c r="I244" s="8">
        <f t="shared" si="173"/>
        <v>0</v>
      </c>
      <c r="J244" s="8">
        <f t="shared" si="173"/>
        <v>0</v>
      </c>
      <c r="K244" s="8">
        <f t="shared" ca="1" si="174"/>
        <v>0</v>
      </c>
      <c r="L244" s="8">
        <f t="shared" ca="1" si="175"/>
        <v>0</v>
      </c>
      <c r="M244" s="8"/>
      <c r="N244" s="8"/>
      <c r="O244" s="8">
        <f>$J244-($P244+$Q244)</f>
        <v>0</v>
      </c>
      <c r="P244" s="8"/>
      <c r="Q244" s="8"/>
      <c r="R244" s="9" t="str">
        <f t="shared" si="176"/>
        <v/>
      </c>
      <c r="S244" s="9">
        <f t="shared" si="177"/>
        <v>0</v>
      </c>
    </row>
    <row r="245" spans="1:19" x14ac:dyDescent="0.25">
      <c r="F245" s="7" t="e">
        <f t="shared" si="170"/>
        <v>#DIV/0!</v>
      </c>
      <c r="G245" s="7" t="e">
        <f t="shared" si="171"/>
        <v>#DIV/0!</v>
      </c>
      <c r="H245" s="8">
        <f t="shared" si="172"/>
        <v>0</v>
      </c>
      <c r="I245" s="8">
        <f t="shared" si="173"/>
        <v>0</v>
      </c>
      <c r="J245" s="8">
        <f t="shared" si="173"/>
        <v>0</v>
      </c>
      <c r="K245" s="8">
        <f t="shared" ca="1" si="174"/>
        <v>0</v>
      </c>
      <c r="L245" s="8">
        <f t="shared" ca="1" si="175"/>
        <v>0</v>
      </c>
      <c r="M245" s="8"/>
      <c r="N245" s="8"/>
      <c r="O245" s="8">
        <f t="shared" si="178"/>
        <v>0</v>
      </c>
      <c r="P245" s="8"/>
      <c r="Q245" s="8"/>
      <c r="R245" s="9" t="str">
        <f t="shared" si="176"/>
        <v/>
      </c>
      <c r="S245" s="9">
        <f t="shared" si="177"/>
        <v>0</v>
      </c>
    </row>
    <row r="246" spans="1:19" x14ac:dyDescent="0.25">
      <c r="F246" s="7" t="e">
        <f t="shared" si="170"/>
        <v>#DIV/0!</v>
      </c>
      <c r="G246" s="7" t="e">
        <f t="shared" si="171"/>
        <v>#DIV/0!</v>
      </c>
      <c r="H246" s="8">
        <f t="shared" si="172"/>
        <v>0</v>
      </c>
      <c r="I246" s="8">
        <f t="shared" si="173"/>
        <v>0</v>
      </c>
      <c r="J246" s="8">
        <f t="shared" si="173"/>
        <v>0</v>
      </c>
      <c r="K246" s="8">
        <f t="shared" ca="1" si="174"/>
        <v>0</v>
      </c>
      <c r="L246" s="8">
        <f t="shared" ca="1" si="175"/>
        <v>0</v>
      </c>
      <c r="M246" s="8"/>
      <c r="N246" s="8"/>
      <c r="O246" s="8">
        <f>$J246-($P246+$Q246)</f>
        <v>0</v>
      </c>
      <c r="P246" s="8"/>
      <c r="Q246" s="8"/>
      <c r="R246" s="9" t="str">
        <f t="shared" si="176"/>
        <v/>
      </c>
      <c r="S246" s="9">
        <f t="shared" si="177"/>
        <v>0</v>
      </c>
    </row>
    <row r="247" spans="1:19" x14ac:dyDescent="0.25">
      <c r="F247" s="7" t="e">
        <f t="shared" si="170"/>
        <v>#DIV/0!</v>
      </c>
      <c r="G247" s="7" t="e">
        <f t="shared" si="171"/>
        <v>#DIV/0!</v>
      </c>
      <c r="H247" s="8">
        <f t="shared" si="172"/>
        <v>0</v>
      </c>
      <c r="I247" s="8">
        <f t="shared" si="173"/>
        <v>0</v>
      </c>
      <c r="J247" s="8">
        <f t="shared" si="173"/>
        <v>0</v>
      </c>
      <c r="K247" s="8">
        <f t="shared" ca="1" si="174"/>
        <v>0</v>
      </c>
      <c r="L247" s="8">
        <f t="shared" ca="1" si="175"/>
        <v>0</v>
      </c>
      <c r="M247" s="8"/>
      <c r="N247" s="8"/>
      <c r="O247" s="8">
        <f t="shared" si="178"/>
        <v>0</v>
      </c>
      <c r="P247" s="8"/>
      <c r="Q247" s="8"/>
      <c r="R247" s="9" t="str">
        <f t="shared" si="176"/>
        <v/>
      </c>
      <c r="S247" s="9">
        <f t="shared" si="177"/>
        <v>0</v>
      </c>
    </row>
    <row r="248" spans="1:19" x14ac:dyDescent="0.25">
      <c r="F248" s="7" t="e">
        <f t="shared" si="170"/>
        <v>#DIV/0!</v>
      </c>
      <c r="G248" s="7" t="e">
        <f t="shared" si="171"/>
        <v>#DIV/0!</v>
      </c>
      <c r="H248" s="8">
        <f t="shared" si="172"/>
        <v>0</v>
      </c>
      <c r="I248" s="8">
        <f t="shared" si="173"/>
        <v>0</v>
      </c>
      <c r="J248" s="8">
        <f t="shared" si="173"/>
        <v>0</v>
      </c>
      <c r="K248" s="8">
        <f t="shared" ca="1" si="174"/>
        <v>0</v>
      </c>
      <c r="L248" s="8">
        <f t="shared" ca="1" si="175"/>
        <v>0</v>
      </c>
      <c r="M248" s="8"/>
      <c r="N248" s="8"/>
      <c r="O248" s="8">
        <f>$J248-($P248+$Q248)</f>
        <v>0</v>
      </c>
      <c r="P248" s="8"/>
      <c r="Q248" s="8"/>
      <c r="R248" s="9" t="str">
        <f t="shared" si="176"/>
        <v/>
      </c>
      <c r="S248" s="9">
        <f t="shared" si="177"/>
        <v>0</v>
      </c>
    </row>
    <row r="249" spans="1:19" x14ac:dyDescent="0.25">
      <c r="B249" s="1">
        <f>SUMPRODUCT((B239:B248&lt;&gt;"")/COUNTIF(B239:B248,B239:B248&amp;""))</f>
        <v>0</v>
      </c>
      <c r="C249" s="1">
        <f>COUNTA(Tableau15923[Culture / Livres / DvD ...])</f>
        <v>0</v>
      </c>
      <c r="D249" s="1">
        <f>COUNTA(Tableau15923[Nature des Dépenses])</f>
        <v>0</v>
      </c>
      <c r="F249" s="7" t="e">
        <f t="shared" ref="F249:S249" si="179">SUM(F239:F248)</f>
        <v>#DIV/0!</v>
      </c>
      <c r="G249" s="7" t="e">
        <f t="shared" si="179"/>
        <v>#DIV/0!</v>
      </c>
      <c r="H249" s="8">
        <f t="shared" si="179"/>
        <v>0</v>
      </c>
      <c r="I249" s="8">
        <f t="shared" si="179"/>
        <v>0</v>
      </c>
      <c r="J249" s="8">
        <f t="shared" si="179"/>
        <v>0</v>
      </c>
      <c r="K249" s="8">
        <f t="shared" ca="1" si="179"/>
        <v>0</v>
      </c>
      <c r="L249" s="8">
        <f t="shared" ca="1" si="179"/>
        <v>0</v>
      </c>
      <c r="M249" s="8">
        <f t="shared" si="179"/>
        <v>0</v>
      </c>
      <c r="N249" s="8">
        <f t="shared" si="179"/>
        <v>0</v>
      </c>
      <c r="O249" s="8">
        <f t="shared" si="179"/>
        <v>0</v>
      </c>
      <c r="P249" s="8">
        <f t="shared" si="179"/>
        <v>0</v>
      </c>
      <c r="Q249" s="8">
        <f t="shared" si="179"/>
        <v>0</v>
      </c>
      <c r="R249" s="8">
        <f t="shared" si="179"/>
        <v>0</v>
      </c>
      <c r="S249" s="8">
        <f t="shared" si="179"/>
        <v>0</v>
      </c>
    </row>
    <row r="250" spans="1:19" x14ac:dyDescent="0.25">
      <c r="F250" s="7"/>
      <c r="G250" s="7"/>
    </row>
    <row r="251" spans="1:19" x14ac:dyDescent="0.25">
      <c r="F251" s="7"/>
      <c r="G251" s="7"/>
    </row>
    <row r="252" spans="1:19" ht="15.75" thickBot="1" x14ac:dyDescent="0.3">
      <c r="F252" s="7"/>
      <c r="G252" s="7"/>
    </row>
    <row r="253" spans="1:19" ht="15.75" thickBot="1" x14ac:dyDescent="0.3">
      <c r="F253" s="7"/>
      <c r="G253" s="7"/>
      <c r="M253" s="20" t="s">
        <v>0</v>
      </c>
      <c r="N253" s="21"/>
      <c r="O253" s="2" t="s">
        <v>1</v>
      </c>
      <c r="P253" s="22" t="s">
        <v>2</v>
      </c>
      <c r="Q253" s="23"/>
      <c r="R253" s="20" t="s">
        <v>3</v>
      </c>
      <c r="S253" s="21"/>
    </row>
    <row r="254" spans="1:19" s="6" customFormat="1" ht="14.1" customHeight="1" x14ac:dyDescent="0.2">
      <c r="A254" s="25" t="s">
        <v>4</v>
      </c>
      <c r="B254" s="4" t="s">
        <v>5</v>
      </c>
      <c r="C254" s="17" t="s">
        <v>38</v>
      </c>
      <c r="D254" s="3" t="s">
        <v>7</v>
      </c>
      <c r="E254" s="3" t="s">
        <v>8</v>
      </c>
      <c r="F254" s="5" t="s">
        <v>9</v>
      </c>
      <c r="G254" s="5" t="s">
        <v>10</v>
      </c>
      <c r="H254" s="4" t="s">
        <v>11</v>
      </c>
      <c r="I254" s="3" t="s">
        <v>12</v>
      </c>
      <c r="J254" s="3" t="s">
        <v>13</v>
      </c>
      <c r="K254" s="3" t="s">
        <v>14</v>
      </c>
      <c r="L254" s="3" t="s">
        <v>15</v>
      </c>
      <c r="M254" s="3" t="s">
        <v>16</v>
      </c>
      <c r="N254" s="3" t="s">
        <v>17</v>
      </c>
      <c r="O254" s="3" t="s">
        <v>1</v>
      </c>
      <c r="P254" s="3" t="s">
        <v>18</v>
      </c>
      <c r="Q254" s="3" t="s">
        <v>19</v>
      </c>
      <c r="R254" s="3" t="s">
        <v>20</v>
      </c>
      <c r="S254" s="3" t="s">
        <v>21</v>
      </c>
    </row>
    <row r="255" spans="1:19" x14ac:dyDescent="0.25">
      <c r="F255" s="7" t="e">
        <f t="shared" ref="F255:F264" si="180">$J255/J$265</f>
        <v>#DIV/0!</v>
      </c>
      <c r="G255" s="7" t="e">
        <f t="shared" ref="G255:G264" si="181">$J255/J$57</f>
        <v>#DIV/0!</v>
      </c>
      <c r="H255" s="8">
        <f t="shared" ref="H255:H264" si="182">$J255-$I255</f>
        <v>0</v>
      </c>
      <c r="I255" s="8">
        <f t="shared" ref="I255:J264" si="183">$M255+$N255</f>
        <v>0</v>
      </c>
      <c r="J255" s="8">
        <f t="shared" si="183"/>
        <v>0</v>
      </c>
      <c r="K255" s="8">
        <f t="shared" ref="K255:K264" ca="1" si="184">IF(($K255)&gt;=$N255+$M255,"",($L255-$M255-$N255))</f>
        <v>0</v>
      </c>
      <c r="L255" s="8">
        <f ca="1">M255+N255-K255</f>
        <v>0</v>
      </c>
      <c r="M255" s="8"/>
      <c r="N255" s="8"/>
      <c r="O255" s="8">
        <f>$J255-($P255+$Q255)</f>
        <v>0</v>
      </c>
      <c r="P255" s="8"/>
      <c r="Q255" s="8"/>
      <c r="R255" s="9" t="str">
        <f>IF(($M255+$P255)&gt;=$N255+$Q255,"",($O255/2)+$P255-$M255)</f>
        <v/>
      </c>
      <c r="S255" s="9">
        <f>IF(($M255+$P255)&gt;=$N255+$Q255,($O255/2)+$Q255-$N255,"")</f>
        <v>0</v>
      </c>
    </row>
    <row r="256" spans="1:19" x14ac:dyDescent="0.25">
      <c r="F256" s="7" t="e">
        <f t="shared" si="180"/>
        <v>#DIV/0!</v>
      </c>
      <c r="G256" s="7" t="e">
        <f t="shared" si="181"/>
        <v>#DIV/0!</v>
      </c>
      <c r="H256" s="8">
        <f t="shared" si="182"/>
        <v>0</v>
      </c>
      <c r="I256" s="8">
        <f t="shared" si="183"/>
        <v>0</v>
      </c>
      <c r="J256" s="8">
        <f t="shared" si="183"/>
        <v>0</v>
      </c>
      <c r="K256" s="8">
        <f t="shared" ca="1" si="184"/>
        <v>0</v>
      </c>
      <c r="L256" s="8">
        <f t="shared" ref="L256:L264" ca="1" si="185">M256+N256-K256</f>
        <v>0</v>
      </c>
      <c r="M256" s="8"/>
      <c r="N256" s="8"/>
      <c r="O256" s="8">
        <f>$J256-($P256+$Q256)</f>
        <v>0</v>
      </c>
      <c r="P256" s="8"/>
      <c r="Q256" s="8"/>
      <c r="R256" s="9" t="str">
        <f t="shared" ref="R256:R264" si="186">IF(($M256+$P256)&gt;=$N256+$Q256,"",($O256/2)+$P256-$M256)</f>
        <v/>
      </c>
      <c r="S256" s="9">
        <f t="shared" ref="S256:S264" si="187">IF(($M256+$P256)&gt;=$N256+$Q256,($O256/2)+$Q256-$N256,"")</f>
        <v>0</v>
      </c>
    </row>
    <row r="257" spans="1:19" x14ac:dyDescent="0.25">
      <c r="F257" s="7" t="e">
        <f t="shared" si="180"/>
        <v>#DIV/0!</v>
      </c>
      <c r="G257" s="7" t="e">
        <f t="shared" si="181"/>
        <v>#DIV/0!</v>
      </c>
      <c r="H257" s="8">
        <f t="shared" si="182"/>
        <v>0</v>
      </c>
      <c r="I257" s="8">
        <f t="shared" si="183"/>
        <v>0</v>
      </c>
      <c r="J257" s="8">
        <f t="shared" si="183"/>
        <v>0</v>
      </c>
      <c r="K257" s="8">
        <f t="shared" ca="1" si="184"/>
        <v>0</v>
      </c>
      <c r="L257" s="8">
        <f t="shared" ca="1" si="185"/>
        <v>0</v>
      </c>
      <c r="M257" s="8"/>
      <c r="N257" s="8"/>
      <c r="O257" s="8">
        <f>$J257-($P257+$Q257)</f>
        <v>0</v>
      </c>
      <c r="P257" s="8"/>
      <c r="Q257" s="8"/>
      <c r="R257" s="9" t="str">
        <f t="shared" si="186"/>
        <v/>
      </c>
      <c r="S257" s="9">
        <f t="shared" si="187"/>
        <v>0</v>
      </c>
    </row>
    <row r="258" spans="1:19" x14ac:dyDescent="0.25">
      <c r="F258" s="7" t="e">
        <f t="shared" si="180"/>
        <v>#DIV/0!</v>
      </c>
      <c r="G258" s="7" t="e">
        <f t="shared" si="181"/>
        <v>#DIV/0!</v>
      </c>
      <c r="H258" s="8">
        <f t="shared" si="182"/>
        <v>0</v>
      </c>
      <c r="I258" s="8">
        <f t="shared" si="183"/>
        <v>0</v>
      </c>
      <c r="J258" s="8">
        <f t="shared" si="183"/>
        <v>0</v>
      </c>
      <c r="K258" s="8">
        <f t="shared" ca="1" si="184"/>
        <v>0</v>
      </c>
      <c r="L258" s="8">
        <f t="shared" ca="1" si="185"/>
        <v>0</v>
      </c>
      <c r="M258" s="8"/>
      <c r="N258" s="8"/>
      <c r="O258" s="8">
        <f>$J258-($P258+$Q258)</f>
        <v>0</v>
      </c>
      <c r="P258" s="8"/>
      <c r="Q258" s="8"/>
      <c r="R258" s="9" t="str">
        <f t="shared" si="186"/>
        <v/>
      </c>
      <c r="S258" s="9">
        <f t="shared" si="187"/>
        <v>0</v>
      </c>
    </row>
    <row r="259" spans="1:19" x14ac:dyDescent="0.25">
      <c r="F259" s="7" t="e">
        <f t="shared" si="180"/>
        <v>#DIV/0!</v>
      </c>
      <c r="G259" s="7" t="e">
        <f t="shared" si="181"/>
        <v>#DIV/0!</v>
      </c>
      <c r="H259" s="8">
        <f t="shared" si="182"/>
        <v>0</v>
      </c>
      <c r="I259" s="8">
        <f t="shared" si="183"/>
        <v>0</v>
      </c>
      <c r="J259" s="8">
        <f t="shared" si="183"/>
        <v>0</v>
      </c>
      <c r="K259" s="8">
        <f t="shared" ca="1" si="184"/>
        <v>0</v>
      </c>
      <c r="L259" s="8">
        <f t="shared" ca="1" si="185"/>
        <v>0</v>
      </c>
      <c r="M259" s="8"/>
      <c r="N259" s="8"/>
      <c r="O259" s="8">
        <f t="shared" ref="O259:O263" si="188">$J259-($P259+$Q259)</f>
        <v>0</v>
      </c>
      <c r="P259" s="8"/>
      <c r="Q259" s="8"/>
      <c r="R259" s="9" t="str">
        <f t="shared" si="186"/>
        <v/>
      </c>
      <c r="S259" s="9">
        <f t="shared" si="187"/>
        <v>0</v>
      </c>
    </row>
    <row r="260" spans="1:19" x14ac:dyDescent="0.25">
      <c r="F260" s="7" t="e">
        <f t="shared" si="180"/>
        <v>#DIV/0!</v>
      </c>
      <c r="G260" s="7" t="e">
        <f t="shared" si="181"/>
        <v>#DIV/0!</v>
      </c>
      <c r="H260" s="8">
        <f t="shared" si="182"/>
        <v>0</v>
      </c>
      <c r="I260" s="8">
        <f t="shared" si="183"/>
        <v>0</v>
      </c>
      <c r="J260" s="8">
        <f t="shared" si="183"/>
        <v>0</v>
      </c>
      <c r="K260" s="8">
        <f t="shared" ca="1" si="184"/>
        <v>0</v>
      </c>
      <c r="L260" s="8">
        <f t="shared" ca="1" si="185"/>
        <v>0</v>
      </c>
      <c r="M260" s="8"/>
      <c r="N260" s="8"/>
      <c r="O260" s="8">
        <f>$J260-($P260+$Q260)</f>
        <v>0</v>
      </c>
      <c r="P260" s="8"/>
      <c r="Q260" s="8"/>
      <c r="R260" s="9" t="str">
        <f t="shared" si="186"/>
        <v/>
      </c>
      <c r="S260" s="9">
        <f t="shared" si="187"/>
        <v>0</v>
      </c>
    </row>
    <row r="261" spans="1:19" x14ac:dyDescent="0.25">
      <c r="F261" s="7" t="e">
        <f t="shared" si="180"/>
        <v>#DIV/0!</v>
      </c>
      <c r="G261" s="7" t="e">
        <f t="shared" si="181"/>
        <v>#DIV/0!</v>
      </c>
      <c r="H261" s="8">
        <f t="shared" si="182"/>
        <v>0</v>
      </c>
      <c r="I261" s="8">
        <f t="shared" si="183"/>
        <v>0</v>
      </c>
      <c r="J261" s="8">
        <f t="shared" si="183"/>
        <v>0</v>
      </c>
      <c r="K261" s="8">
        <f t="shared" ca="1" si="184"/>
        <v>0</v>
      </c>
      <c r="L261" s="8">
        <f t="shared" ca="1" si="185"/>
        <v>0</v>
      </c>
      <c r="M261" s="8"/>
      <c r="N261" s="8"/>
      <c r="O261" s="8">
        <f t="shared" si="188"/>
        <v>0</v>
      </c>
      <c r="P261" s="8"/>
      <c r="Q261" s="8"/>
      <c r="R261" s="9" t="str">
        <f t="shared" si="186"/>
        <v/>
      </c>
      <c r="S261" s="9">
        <f t="shared" si="187"/>
        <v>0</v>
      </c>
    </row>
    <row r="262" spans="1:19" x14ac:dyDescent="0.25">
      <c r="F262" s="7" t="e">
        <f t="shared" si="180"/>
        <v>#DIV/0!</v>
      </c>
      <c r="G262" s="7" t="e">
        <f t="shared" si="181"/>
        <v>#DIV/0!</v>
      </c>
      <c r="H262" s="8">
        <f t="shared" si="182"/>
        <v>0</v>
      </c>
      <c r="I262" s="8">
        <f t="shared" si="183"/>
        <v>0</v>
      </c>
      <c r="J262" s="8">
        <f t="shared" si="183"/>
        <v>0</v>
      </c>
      <c r="K262" s="8">
        <f t="shared" ca="1" si="184"/>
        <v>0</v>
      </c>
      <c r="L262" s="8">
        <f t="shared" ca="1" si="185"/>
        <v>0</v>
      </c>
      <c r="M262" s="8"/>
      <c r="N262" s="8"/>
      <c r="O262" s="8">
        <f>$J262-($P262+$Q262)</f>
        <v>0</v>
      </c>
      <c r="P262" s="8"/>
      <c r="Q262" s="8"/>
      <c r="R262" s="9" t="str">
        <f t="shared" si="186"/>
        <v/>
      </c>
      <c r="S262" s="9">
        <f t="shared" si="187"/>
        <v>0</v>
      </c>
    </row>
    <row r="263" spans="1:19" x14ac:dyDescent="0.25">
      <c r="F263" s="7" t="e">
        <f t="shared" si="180"/>
        <v>#DIV/0!</v>
      </c>
      <c r="G263" s="7" t="e">
        <f t="shared" si="181"/>
        <v>#DIV/0!</v>
      </c>
      <c r="H263" s="8">
        <f t="shared" si="182"/>
        <v>0</v>
      </c>
      <c r="I263" s="8">
        <f t="shared" si="183"/>
        <v>0</v>
      </c>
      <c r="J263" s="8">
        <f t="shared" si="183"/>
        <v>0</v>
      </c>
      <c r="K263" s="8">
        <f t="shared" ca="1" si="184"/>
        <v>0</v>
      </c>
      <c r="L263" s="8">
        <f t="shared" ca="1" si="185"/>
        <v>0</v>
      </c>
      <c r="M263" s="8"/>
      <c r="N263" s="8"/>
      <c r="O263" s="8">
        <f t="shared" si="188"/>
        <v>0</v>
      </c>
      <c r="P263" s="8"/>
      <c r="Q263" s="8"/>
      <c r="R263" s="9" t="str">
        <f t="shared" si="186"/>
        <v/>
      </c>
      <c r="S263" s="9">
        <f t="shared" si="187"/>
        <v>0</v>
      </c>
    </row>
    <row r="264" spans="1:19" x14ac:dyDescent="0.25">
      <c r="F264" s="7" t="e">
        <f t="shared" si="180"/>
        <v>#DIV/0!</v>
      </c>
      <c r="G264" s="7" t="e">
        <f t="shared" si="181"/>
        <v>#DIV/0!</v>
      </c>
      <c r="H264" s="8">
        <f t="shared" si="182"/>
        <v>0</v>
      </c>
      <c r="I264" s="8">
        <f t="shared" si="183"/>
        <v>0</v>
      </c>
      <c r="J264" s="8">
        <f t="shared" si="183"/>
        <v>0</v>
      </c>
      <c r="K264" s="8">
        <f t="shared" ca="1" si="184"/>
        <v>0</v>
      </c>
      <c r="L264" s="8">
        <f t="shared" ca="1" si="185"/>
        <v>0</v>
      </c>
      <c r="M264" s="8"/>
      <c r="N264" s="8"/>
      <c r="O264" s="8">
        <f>$J264-($P264+$Q264)</f>
        <v>0</v>
      </c>
      <c r="P264" s="8"/>
      <c r="Q264" s="8"/>
      <c r="R264" s="9" t="str">
        <f t="shared" si="186"/>
        <v/>
      </c>
      <c r="S264" s="9">
        <f t="shared" si="187"/>
        <v>0</v>
      </c>
    </row>
    <row r="265" spans="1:19" x14ac:dyDescent="0.25">
      <c r="B265" s="1">
        <f>SUMPRODUCT((B255:B264&lt;&gt;"")/COUNTIF(B255:B264,B255:B264&amp;""))</f>
        <v>0</v>
      </c>
      <c r="C265" s="1">
        <f>COUNTA(Tableau15924[Informatique/Medias Digitaux])</f>
        <v>0</v>
      </c>
      <c r="D265" s="1">
        <f>COUNTA(Tableau15924[Nature des Dépenses])</f>
        <v>0</v>
      </c>
      <c r="F265" s="7" t="e">
        <f t="shared" ref="F265:S265" si="189">SUM(F255:F264)</f>
        <v>#DIV/0!</v>
      </c>
      <c r="G265" s="7" t="e">
        <f t="shared" si="189"/>
        <v>#DIV/0!</v>
      </c>
      <c r="H265" s="8">
        <f t="shared" si="189"/>
        <v>0</v>
      </c>
      <c r="I265" s="8">
        <f t="shared" si="189"/>
        <v>0</v>
      </c>
      <c r="J265" s="8">
        <f t="shared" si="189"/>
        <v>0</v>
      </c>
      <c r="K265" s="8">
        <f t="shared" ca="1" si="189"/>
        <v>0</v>
      </c>
      <c r="L265" s="8">
        <f t="shared" ca="1" si="189"/>
        <v>0</v>
      </c>
      <c r="M265" s="8">
        <f t="shared" si="189"/>
        <v>0</v>
      </c>
      <c r="N265" s="8">
        <f t="shared" si="189"/>
        <v>0</v>
      </c>
      <c r="O265" s="8">
        <f t="shared" si="189"/>
        <v>0</v>
      </c>
      <c r="P265" s="8">
        <f t="shared" si="189"/>
        <v>0</v>
      </c>
      <c r="Q265" s="8">
        <f t="shared" si="189"/>
        <v>0</v>
      </c>
      <c r="R265" s="8">
        <f t="shared" si="189"/>
        <v>0</v>
      </c>
      <c r="S265" s="8">
        <f t="shared" si="189"/>
        <v>0</v>
      </c>
    </row>
    <row r="266" spans="1:19" x14ac:dyDescent="0.25">
      <c r="F266" s="7"/>
      <c r="G266" s="7"/>
    </row>
    <row r="267" spans="1:19" x14ac:dyDescent="0.25">
      <c r="F267" s="7"/>
      <c r="G267" s="7"/>
    </row>
    <row r="268" spans="1:19" ht="15.75" thickBot="1" x14ac:dyDescent="0.3">
      <c r="F268" s="7"/>
      <c r="G268" s="7"/>
    </row>
    <row r="269" spans="1:19" ht="15.75" thickBot="1" x14ac:dyDescent="0.3">
      <c r="F269" s="7"/>
      <c r="G269" s="7"/>
      <c r="M269" s="20" t="s">
        <v>0</v>
      </c>
      <c r="N269" s="21"/>
      <c r="O269" s="2" t="s">
        <v>1</v>
      </c>
      <c r="P269" s="22" t="s">
        <v>2</v>
      </c>
      <c r="Q269" s="23"/>
      <c r="R269" s="20" t="s">
        <v>3</v>
      </c>
      <c r="S269" s="21"/>
    </row>
    <row r="270" spans="1:19" s="6" customFormat="1" ht="14.1" customHeight="1" x14ac:dyDescent="0.2">
      <c r="A270" s="25" t="s">
        <v>4</v>
      </c>
      <c r="B270" s="4" t="s">
        <v>5</v>
      </c>
      <c r="C270" s="17" t="s">
        <v>39</v>
      </c>
      <c r="D270" s="3" t="s">
        <v>7</v>
      </c>
      <c r="E270" s="3" t="s">
        <v>8</v>
      </c>
      <c r="F270" s="5" t="s">
        <v>9</v>
      </c>
      <c r="G270" s="5" t="s">
        <v>10</v>
      </c>
      <c r="H270" s="4" t="s">
        <v>11</v>
      </c>
      <c r="I270" s="3" t="s">
        <v>12</v>
      </c>
      <c r="J270" s="3" t="s">
        <v>13</v>
      </c>
      <c r="K270" s="3" t="s">
        <v>14</v>
      </c>
      <c r="L270" s="3" t="s">
        <v>15</v>
      </c>
      <c r="M270" s="3" t="s">
        <v>16</v>
      </c>
      <c r="N270" s="3" t="s">
        <v>17</v>
      </c>
      <c r="O270" s="3" t="s">
        <v>1</v>
      </c>
      <c r="P270" s="3" t="s">
        <v>18</v>
      </c>
      <c r="Q270" s="3" t="s">
        <v>19</v>
      </c>
      <c r="R270" s="3" t="s">
        <v>20</v>
      </c>
      <c r="S270" s="3" t="s">
        <v>21</v>
      </c>
    </row>
    <row r="271" spans="1:19" x14ac:dyDescent="0.25">
      <c r="F271" s="7" t="e">
        <f t="shared" ref="F271:F280" si="190">$J271/J$281</f>
        <v>#DIV/0!</v>
      </c>
      <c r="G271" s="7" t="e">
        <f t="shared" ref="G271:G280" si="191">$J271/J$57</f>
        <v>#DIV/0!</v>
      </c>
      <c r="H271" s="8">
        <f t="shared" ref="H271:H280" si="192">$J271-$I271</f>
        <v>0</v>
      </c>
      <c r="I271" s="8">
        <f t="shared" ref="I271:J280" si="193">$M271+$N271</f>
        <v>0</v>
      </c>
      <c r="J271" s="8">
        <f t="shared" si="193"/>
        <v>0</v>
      </c>
      <c r="K271" s="8">
        <f t="shared" ref="K271:K280" ca="1" si="194">IF(($K271)&gt;=$N271+$M271,"",($L271-$M271-$N271))</f>
        <v>0</v>
      </c>
      <c r="L271" s="8">
        <f ca="1">M271+N271-K271</f>
        <v>0</v>
      </c>
      <c r="M271" s="8"/>
      <c r="N271" s="8"/>
      <c r="O271" s="8">
        <f>$J271-($P271+$Q271)</f>
        <v>0</v>
      </c>
      <c r="P271" s="8"/>
      <c r="Q271" s="8"/>
      <c r="R271" s="9" t="str">
        <f>IF(($M271+$P271)&gt;=$N271+$Q271,"",($O271/2)+$P271-$M271)</f>
        <v/>
      </c>
      <c r="S271" s="9">
        <f>IF(($M271+$P271)&gt;=$N271+$Q271,($O271/2)+$Q271-$N271,"")</f>
        <v>0</v>
      </c>
    </row>
    <row r="272" spans="1:19" x14ac:dyDescent="0.25">
      <c r="F272" s="7" t="e">
        <f t="shared" si="190"/>
        <v>#DIV/0!</v>
      </c>
      <c r="G272" s="7" t="e">
        <f t="shared" si="191"/>
        <v>#DIV/0!</v>
      </c>
      <c r="H272" s="8">
        <f t="shared" si="192"/>
        <v>0</v>
      </c>
      <c r="I272" s="8">
        <f t="shared" si="193"/>
        <v>0</v>
      </c>
      <c r="J272" s="8">
        <f t="shared" si="193"/>
        <v>0</v>
      </c>
      <c r="K272" s="8">
        <f t="shared" ca="1" si="194"/>
        <v>0</v>
      </c>
      <c r="L272" s="8">
        <f t="shared" ref="L272:L280" ca="1" si="195">M272+N272-K272</f>
        <v>0</v>
      </c>
      <c r="M272" s="8"/>
      <c r="N272" s="8"/>
      <c r="O272" s="8">
        <f>$J272-($P272+$Q272)</f>
        <v>0</v>
      </c>
      <c r="P272" s="8"/>
      <c r="Q272" s="8"/>
      <c r="R272" s="9" t="str">
        <f t="shared" ref="R272:R280" si="196">IF(($M272+$P272)&gt;=$N272+$Q272,"",($O272/2)+$P272-$M272)</f>
        <v/>
      </c>
      <c r="S272" s="9">
        <f t="shared" ref="S272:S280" si="197">IF(($M272+$P272)&gt;=$N272+$Q272,($O272/2)+$Q272-$N272,"")</f>
        <v>0</v>
      </c>
    </row>
    <row r="273" spans="1:19" x14ac:dyDescent="0.25">
      <c r="F273" s="7" t="e">
        <f t="shared" si="190"/>
        <v>#DIV/0!</v>
      </c>
      <c r="G273" s="7" t="e">
        <f t="shared" si="191"/>
        <v>#DIV/0!</v>
      </c>
      <c r="H273" s="8">
        <f t="shared" si="192"/>
        <v>0</v>
      </c>
      <c r="I273" s="8">
        <f t="shared" si="193"/>
        <v>0</v>
      </c>
      <c r="J273" s="8">
        <f t="shared" si="193"/>
        <v>0</v>
      </c>
      <c r="K273" s="8">
        <f t="shared" ca="1" si="194"/>
        <v>0</v>
      </c>
      <c r="L273" s="8">
        <f t="shared" ca="1" si="195"/>
        <v>0</v>
      </c>
      <c r="M273" s="8"/>
      <c r="N273" s="8"/>
      <c r="O273" s="8">
        <f>$J273-($P273+$Q273)</f>
        <v>0</v>
      </c>
      <c r="P273" s="8"/>
      <c r="Q273" s="8"/>
      <c r="R273" s="9" t="str">
        <f t="shared" si="196"/>
        <v/>
      </c>
      <c r="S273" s="9">
        <f t="shared" si="197"/>
        <v>0</v>
      </c>
    </row>
    <row r="274" spans="1:19" x14ac:dyDescent="0.25">
      <c r="F274" s="7" t="e">
        <f t="shared" si="190"/>
        <v>#DIV/0!</v>
      </c>
      <c r="G274" s="7" t="e">
        <f t="shared" si="191"/>
        <v>#DIV/0!</v>
      </c>
      <c r="H274" s="8">
        <f t="shared" si="192"/>
        <v>0</v>
      </c>
      <c r="I274" s="8">
        <f t="shared" si="193"/>
        <v>0</v>
      </c>
      <c r="J274" s="8">
        <f t="shared" si="193"/>
        <v>0</v>
      </c>
      <c r="K274" s="8">
        <f t="shared" ca="1" si="194"/>
        <v>0</v>
      </c>
      <c r="L274" s="8">
        <f t="shared" ca="1" si="195"/>
        <v>0</v>
      </c>
      <c r="M274" s="8"/>
      <c r="N274" s="8"/>
      <c r="O274" s="8">
        <f>$J274-($P274+$Q274)</f>
        <v>0</v>
      </c>
      <c r="P274" s="8"/>
      <c r="Q274" s="8"/>
      <c r="R274" s="9" t="str">
        <f t="shared" si="196"/>
        <v/>
      </c>
      <c r="S274" s="9">
        <f t="shared" si="197"/>
        <v>0</v>
      </c>
    </row>
    <row r="275" spans="1:19" x14ac:dyDescent="0.25">
      <c r="F275" s="7" t="e">
        <f t="shared" si="190"/>
        <v>#DIV/0!</v>
      </c>
      <c r="G275" s="7" t="e">
        <f t="shared" si="191"/>
        <v>#DIV/0!</v>
      </c>
      <c r="H275" s="8">
        <f t="shared" si="192"/>
        <v>0</v>
      </c>
      <c r="I275" s="8">
        <f t="shared" si="193"/>
        <v>0</v>
      </c>
      <c r="J275" s="8">
        <f t="shared" si="193"/>
        <v>0</v>
      </c>
      <c r="K275" s="8">
        <f t="shared" ca="1" si="194"/>
        <v>0</v>
      </c>
      <c r="L275" s="8">
        <f t="shared" ca="1" si="195"/>
        <v>0</v>
      </c>
      <c r="M275" s="8"/>
      <c r="N275" s="8"/>
      <c r="O275" s="8">
        <f t="shared" ref="O275:O279" si="198">$J275-($P275+$Q275)</f>
        <v>0</v>
      </c>
      <c r="P275" s="8"/>
      <c r="Q275" s="8"/>
      <c r="R275" s="9" t="str">
        <f t="shared" si="196"/>
        <v/>
      </c>
      <c r="S275" s="9">
        <f t="shared" si="197"/>
        <v>0</v>
      </c>
    </row>
    <row r="276" spans="1:19" x14ac:dyDescent="0.25">
      <c r="F276" s="7" t="e">
        <f t="shared" si="190"/>
        <v>#DIV/0!</v>
      </c>
      <c r="G276" s="7" t="e">
        <f t="shared" si="191"/>
        <v>#DIV/0!</v>
      </c>
      <c r="H276" s="8">
        <f t="shared" si="192"/>
        <v>0</v>
      </c>
      <c r="I276" s="8">
        <f t="shared" si="193"/>
        <v>0</v>
      </c>
      <c r="J276" s="8">
        <f t="shared" si="193"/>
        <v>0</v>
      </c>
      <c r="K276" s="8">
        <f t="shared" ca="1" si="194"/>
        <v>0</v>
      </c>
      <c r="L276" s="8">
        <f t="shared" ca="1" si="195"/>
        <v>0</v>
      </c>
      <c r="M276" s="8"/>
      <c r="N276" s="8"/>
      <c r="O276" s="8">
        <f>$J276-($P276+$Q276)</f>
        <v>0</v>
      </c>
      <c r="P276" s="8"/>
      <c r="Q276" s="8"/>
      <c r="R276" s="9" t="str">
        <f t="shared" si="196"/>
        <v/>
      </c>
      <c r="S276" s="9">
        <f t="shared" si="197"/>
        <v>0</v>
      </c>
    </row>
    <row r="277" spans="1:19" x14ac:dyDescent="0.25">
      <c r="F277" s="7" t="e">
        <f t="shared" si="190"/>
        <v>#DIV/0!</v>
      </c>
      <c r="G277" s="7" t="e">
        <f t="shared" si="191"/>
        <v>#DIV/0!</v>
      </c>
      <c r="H277" s="8">
        <f t="shared" si="192"/>
        <v>0</v>
      </c>
      <c r="I277" s="8">
        <f t="shared" si="193"/>
        <v>0</v>
      </c>
      <c r="J277" s="8">
        <f t="shared" si="193"/>
        <v>0</v>
      </c>
      <c r="K277" s="8">
        <f t="shared" ca="1" si="194"/>
        <v>0</v>
      </c>
      <c r="L277" s="8">
        <f t="shared" ca="1" si="195"/>
        <v>0</v>
      </c>
      <c r="M277" s="8"/>
      <c r="N277" s="8"/>
      <c r="O277" s="8">
        <f t="shared" si="198"/>
        <v>0</v>
      </c>
      <c r="P277" s="8"/>
      <c r="Q277" s="8"/>
      <c r="R277" s="9" t="str">
        <f t="shared" si="196"/>
        <v/>
      </c>
      <c r="S277" s="9">
        <f t="shared" si="197"/>
        <v>0</v>
      </c>
    </row>
    <row r="278" spans="1:19" x14ac:dyDescent="0.25">
      <c r="F278" s="7" t="e">
        <f t="shared" si="190"/>
        <v>#DIV/0!</v>
      </c>
      <c r="G278" s="7" t="e">
        <f t="shared" si="191"/>
        <v>#DIV/0!</v>
      </c>
      <c r="H278" s="8">
        <f t="shared" si="192"/>
        <v>0</v>
      </c>
      <c r="I278" s="8">
        <f t="shared" si="193"/>
        <v>0</v>
      </c>
      <c r="J278" s="8">
        <f t="shared" si="193"/>
        <v>0</v>
      </c>
      <c r="K278" s="8">
        <f t="shared" ca="1" si="194"/>
        <v>0</v>
      </c>
      <c r="L278" s="8">
        <f t="shared" ca="1" si="195"/>
        <v>0</v>
      </c>
      <c r="M278" s="8"/>
      <c r="N278" s="8"/>
      <c r="O278" s="8">
        <f>$J278-($P278+$Q278)</f>
        <v>0</v>
      </c>
      <c r="P278" s="8"/>
      <c r="Q278" s="8"/>
      <c r="R278" s="9" t="str">
        <f t="shared" si="196"/>
        <v/>
      </c>
      <c r="S278" s="9">
        <f t="shared" si="197"/>
        <v>0</v>
      </c>
    </row>
    <row r="279" spans="1:19" x14ac:dyDescent="0.25">
      <c r="F279" s="7" t="e">
        <f t="shared" si="190"/>
        <v>#DIV/0!</v>
      </c>
      <c r="G279" s="7" t="e">
        <f t="shared" si="191"/>
        <v>#DIV/0!</v>
      </c>
      <c r="H279" s="8">
        <f t="shared" si="192"/>
        <v>0</v>
      </c>
      <c r="I279" s="8">
        <f t="shared" si="193"/>
        <v>0</v>
      </c>
      <c r="J279" s="8">
        <f t="shared" si="193"/>
        <v>0</v>
      </c>
      <c r="K279" s="8">
        <f t="shared" ca="1" si="194"/>
        <v>0</v>
      </c>
      <c r="L279" s="8">
        <f t="shared" ca="1" si="195"/>
        <v>0</v>
      </c>
      <c r="M279" s="8"/>
      <c r="N279" s="8"/>
      <c r="O279" s="8">
        <f t="shared" si="198"/>
        <v>0</v>
      </c>
      <c r="P279" s="8"/>
      <c r="Q279" s="8"/>
      <c r="R279" s="9" t="str">
        <f t="shared" si="196"/>
        <v/>
      </c>
      <c r="S279" s="9">
        <f t="shared" si="197"/>
        <v>0</v>
      </c>
    </row>
    <row r="280" spans="1:19" x14ac:dyDescent="0.25">
      <c r="F280" s="7" t="e">
        <f t="shared" si="190"/>
        <v>#DIV/0!</v>
      </c>
      <c r="G280" s="7" t="e">
        <f t="shared" si="191"/>
        <v>#DIV/0!</v>
      </c>
      <c r="H280" s="8">
        <f t="shared" si="192"/>
        <v>0</v>
      </c>
      <c r="I280" s="8">
        <f t="shared" si="193"/>
        <v>0</v>
      </c>
      <c r="J280" s="8">
        <f t="shared" si="193"/>
        <v>0</v>
      </c>
      <c r="K280" s="8">
        <f t="shared" ca="1" si="194"/>
        <v>0</v>
      </c>
      <c r="L280" s="8">
        <f t="shared" ca="1" si="195"/>
        <v>0</v>
      </c>
      <c r="M280" s="8"/>
      <c r="N280" s="8"/>
      <c r="O280" s="8">
        <f>$J280-($P280+$Q280)</f>
        <v>0</v>
      </c>
      <c r="P280" s="8"/>
      <c r="Q280" s="8"/>
      <c r="R280" s="9" t="str">
        <f t="shared" si="196"/>
        <v/>
      </c>
      <c r="S280" s="9">
        <f t="shared" si="197"/>
        <v>0</v>
      </c>
    </row>
    <row r="281" spans="1:19" x14ac:dyDescent="0.25">
      <c r="B281" s="1">
        <f>SUMPRODUCT((B271:B280&lt;&gt;"")/COUNTIF(B271:B280,B271:B280&amp;""))</f>
        <v>0</v>
      </c>
      <c r="C281" s="1">
        <f>COUNTA(Tableau15926[Voyages])</f>
        <v>0</v>
      </c>
      <c r="D281" s="1">
        <f>COUNTA(Tableau15926[Nature des Dépenses])</f>
        <v>0</v>
      </c>
      <c r="F281" s="7" t="e">
        <f t="shared" ref="F281:S281" si="199">SUM(F271:F280)</f>
        <v>#DIV/0!</v>
      </c>
      <c r="G281" s="7" t="e">
        <f t="shared" si="199"/>
        <v>#DIV/0!</v>
      </c>
      <c r="H281" s="8">
        <f t="shared" si="199"/>
        <v>0</v>
      </c>
      <c r="I281" s="8">
        <f t="shared" si="199"/>
        <v>0</v>
      </c>
      <c r="J281" s="8">
        <f t="shared" si="199"/>
        <v>0</v>
      </c>
      <c r="K281" s="8">
        <f t="shared" ca="1" si="199"/>
        <v>0</v>
      </c>
      <c r="L281" s="8">
        <f t="shared" ca="1" si="199"/>
        <v>0</v>
      </c>
      <c r="M281" s="8">
        <f t="shared" si="199"/>
        <v>0</v>
      </c>
      <c r="N281" s="8">
        <f t="shared" si="199"/>
        <v>0</v>
      </c>
      <c r="O281" s="8">
        <f t="shared" si="199"/>
        <v>0</v>
      </c>
      <c r="P281" s="8">
        <f t="shared" si="199"/>
        <v>0</v>
      </c>
      <c r="Q281" s="8">
        <f t="shared" si="199"/>
        <v>0</v>
      </c>
      <c r="R281" s="8">
        <f t="shared" si="199"/>
        <v>0</v>
      </c>
      <c r="S281" s="8">
        <f t="shared" si="199"/>
        <v>0</v>
      </c>
    </row>
    <row r="282" spans="1:19" x14ac:dyDescent="0.25">
      <c r="F282" s="7"/>
      <c r="G282" s="7"/>
    </row>
    <row r="283" spans="1:19" x14ac:dyDescent="0.25">
      <c r="F283" s="7"/>
      <c r="G283" s="7"/>
    </row>
    <row r="284" spans="1:19" ht="15.75" thickBot="1" x14ac:dyDescent="0.3">
      <c r="F284" s="7"/>
      <c r="G284" s="7"/>
    </row>
    <row r="285" spans="1:19" ht="15.75" thickBot="1" x14ac:dyDescent="0.3">
      <c r="F285" s="7"/>
      <c r="G285" s="7"/>
      <c r="M285" s="20" t="s">
        <v>0</v>
      </c>
      <c r="N285" s="21"/>
      <c r="O285" s="2" t="s">
        <v>1</v>
      </c>
      <c r="P285" s="22" t="s">
        <v>2</v>
      </c>
      <c r="Q285" s="23"/>
      <c r="R285" s="20" t="s">
        <v>3</v>
      </c>
      <c r="S285" s="21"/>
    </row>
    <row r="286" spans="1:19" s="6" customFormat="1" ht="14.1" customHeight="1" x14ac:dyDescent="0.2">
      <c r="A286" s="25" t="s">
        <v>4</v>
      </c>
      <c r="B286" s="4" t="s">
        <v>5</v>
      </c>
      <c r="C286" s="17" t="s">
        <v>40</v>
      </c>
      <c r="D286" s="3" t="s">
        <v>7</v>
      </c>
      <c r="E286" s="3" t="s">
        <v>8</v>
      </c>
      <c r="F286" s="5" t="s">
        <v>9</v>
      </c>
      <c r="G286" s="5" t="s">
        <v>10</v>
      </c>
      <c r="H286" s="4" t="s">
        <v>11</v>
      </c>
      <c r="I286" s="3" t="s">
        <v>12</v>
      </c>
      <c r="J286" s="3" t="s">
        <v>13</v>
      </c>
      <c r="K286" s="3" t="s">
        <v>14</v>
      </c>
      <c r="L286" s="3" t="s">
        <v>15</v>
      </c>
      <c r="M286" s="3" t="s">
        <v>16</v>
      </c>
      <c r="N286" s="3" t="s">
        <v>17</v>
      </c>
      <c r="O286" s="3" t="s">
        <v>1</v>
      </c>
      <c r="P286" s="3" t="s">
        <v>18</v>
      </c>
      <c r="Q286" s="3" t="s">
        <v>19</v>
      </c>
      <c r="R286" s="3" t="s">
        <v>20</v>
      </c>
      <c r="S286" s="3" t="s">
        <v>21</v>
      </c>
    </row>
    <row r="287" spans="1:19" x14ac:dyDescent="0.25">
      <c r="F287" s="7" t="e">
        <f t="shared" ref="F287:F296" si="200">$J287/J$297</f>
        <v>#DIV/0!</v>
      </c>
      <c r="G287" s="7" t="e">
        <f t="shared" ref="G287:G296" si="201">$J287/J$57</f>
        <v>#DIV/0!</v>
      </c>
      <c r="H287" s="8">
        <f t="shared" ref="H287:H296" si="202">$J287-$I287</f>
        <v>0</v>
      </c>
      <c r="I287" s="8">
        <f t="shared" ref="I287:J296" si="203">$M287+$N287</f>
        <v>0</v>
      </c>
      <c r="J287" s="8">
        <f t="shared" si="203"/>
        <v>0</v>
      </c>
      <c r="K287" s="8">
        <f t="shared" ref="K287:K296" ca="1" si="204">IF(($K287)&gt;=$N287+$M287,"",($L287-$M287-$N287))</f>
        <v>0</v>
      </c>
      <c r="L287" s="8">
        <f ca="1">M287+N287-K287</f>
        <v>0</v>
      </c>
      <c r="M287" s="8"/>
      <c r="N287" s="8"/>
      <c r="O287" s="8">
        <f>$J287-($P287+$Q287)</f>
        <v>0</v>
      </c>
      <c r="P287" s="8"/>
      <c r="Q287" s="8"/>
      <c r="R287" s="9" t="str">
        <f>IF(($M287+$P287)&gt;=$N287+$Q287,"",($O287/2)+$P287-$M287)</f>
        <v/>
      </c>
      <c r="S287" s="9">
        <f>IF(($M287+$P287)&gt;=$N287+$Q287,($O287/2)+$Q287-$N287,"")</f>
        <v>0</v>
      </c>
    </row>
    <row r="288" spans="1:19" x14ac:dyDescent="0.25">
      <c r="F288" s="7" t="e">
        <f t="shared" si="200"/>
        <v>#DIV/0!</v>
      </c>
      <c r="G288" s="7" t="e">
        <f t="shared" si="201"/>
        <v>#DIV/0!</v>
      </c>
      <c r="H288" s="8">
        <f t="shared" si="202"/>
        <v>0</v>
      </c>
      <c r="I288" s="8">
        <f t="shared" si="203"/>
        <v>0</v>
      </c>
      <c r="J288" s="8">
        <f t="shared" si="203"/>
        <v>0</v>
      </c>
      <c r="K288" s="8">
        <f t="shared" ca="1" si="204"/>
        <v>0</v>
      </c>
      <c r="L288" s="8">
        <f t="shared" ref="L288:L296" ca="1" si="205">M288+N288-K288</f>
        <v>0</v>
      </c>
      <c r="M288" s="8"/>
      <c r="N288" s="8"/>
      <c r="O288" s="8">
        <f>$J288-($P288+$Q288)</f>
        <v>0</v>
      </c>
      <c r="P288" s="8"/>
      <c r="Q288" s="8"/>
      <c r="R288" s="9" t="str">
        <f t="shared" ref="R288:R296" si="206">IF(($M288+$P288)&gt;=$N288+$Q288,"",($O288/2)+$P288-$M288)</f>
        <v/>
      </c>
      <c r="S288" s="9">
        <f t="shared" ref="S288:S296" si="207">IF(($M288+$P288)&gt;=$N288+$Q288,($O288/2)+$Q288-$N288,"")</f>
        <v>0</v>
      </c>
    </row>
    <row r="289" spans="1:19" x14ac:dyDescent="0.25">
      <c r="F289" s="7" t="e">
        <f t="shared" si="200"/>
        <v>#DIV/0!</v>
      </c>
      <c r="G289" s="7" t="e">
        <f t="shared" si="201"/>
        <v>#DIV/0!</v>
      </c>
      <c r="H289" s="8">
        <f t="shared" si="202"/>
        <v>0</v>
      </c>
      <c r="I289" s="8">
        <f t="shared" si="203"/>
        <v>0</v>
      </c>
      <c r="J289" s="8">
        <f t="shared" si="203"/>
        <v>0</v>
      </c>
      <c r="K289" s="8">
        <f t="shared" ca="1" si="204"/>
        <v>0</v>
      </c>
      <c r="L289" s="8">
        <f t="shared" ca="1" si="205"/>
        <v>0</v>
      </c>
      <c r="M289" s="8"/>
      <c r="N289" s="8"/>
      <c r="O289" s="8">
        <f>$J289-($P289+$Q289)</f>
        <v>0</v>
      </c>
      <c r="P289" s="8"/>
      <c r="Q289" s="8"/>
      <c r="R289" s="9" t="str">
        <f t="shared" si="206"/>
        <v/>
      </c>
      <c r="S289" s="9">
        <f t="shared" si="207"/>
        <v>0</v>
      </c>
    </row>
    <row r="290" spans="1:19" x14ac:dyDescent="0.25">
      <c r="F290" s="7" t="e">
        <f t="shared" si="200"/>
        <v>#DIV/0!</v>
      </c>
      <c r="G290" s="7" t="e">
        <f t="shared" si="201"/>
        <v>#DIV/0!</v>
      </c>
      <c r="H290" s="8">
        <f t="shared" si="202"/>
        <v>0</v>
      </c>
      <c r="I290" s="8">
        <f t="shared" si="203"/>
        <v>0</v>
      </c>
      <c r="J290" s="8">
        <f t="shared" si="203"/>
        <v>0</v>
      </c>
      <c r="K290" s="8">
        <f t="shared" ca="1" si="204"/>
        <v>0</v>
      </c>
      <c r="L290" s="8">
        <f t="shared" ca="1" si="205"/>
        <v>0</v>
      </c>
      <c r="M290" s="8"/>
      <c r="N290" s="8"/>
      <c r="O290" s="8">
        <f>$J290-($P290+$Q290)</f>
        <v>0</v>
      </c>
      <c r="P290" s="8"/>
      <c r="Q290" s="8"/>
      <c r="R290" s="9" t="str">
        <f t="shared" si="206"/>
        <v/>
      </c>
      <c r="S290" s="9">
        <f t="shared" si="207"/>
        <v>0</v>
      </c>
    </row>
    <row r="291" spans="1:19" x14ac:dyDescent="0.25">
      <c r="F291" s="7" t="e">
        <f t="shared" si="200"/>
        <v>#DIV/0!</v>
      </c>
      <c r="G291" s="7" t="e">
        <f t="shared" si="201"/>
        <v>#DIV/0!</v>
      </c>
      <c r="H291" s="8">
        <f t="shared" si="202"/>
        <v>0</v>
      </c>
      <c r="I291" s="8">
        <f t="shared" si="203"/>
        <v>0</v>
      </c>
      <c r="J291" s="8">
        <f t="shared" si="203"/>
        <v>0</v>
      </c>
      <c r="K291" s="8">
        <f t="shared" ca="1" si="204"/>
        <v>0</v>
      </c>
      <c r="L291" s="8">
        <f t="shared" ca="1" si="205"/>
        <v>0</v>
      </c>
      <c r="M291" s="8"/>
      <c r="N291" s="8"/>
      <c r="O291" s="8">
        <f t="shared" ref="O291:O295" si="208">$J291-($P291+$Q291)</f>
        <v>0</v>
      </c>
      <c r="P291" s="8"/>
      <c r="Q291" s="8"/>
      <c r="R291" s="9" t="str">
        <f t="shared" si="206"/>
        <v/>
      </c>
      <c r="S291" s="9">
        <f t="shared" si="207"/>
        <v>0</v>
      </c>
    </row>
    <row r="292" spans="1:19" x14ac:dyDescent="0.25">
      <c r="F292" s="7" t="e">
        <f t="shared" si="200"/>
        <v>#DIV/0!</v>
      </c>
      <c r="G292" s="7" t="e">
        <f t="shared" si="201"/>
        <v>#DIV/0!</v>
      </c>
      <c r="H292" s="8">
        <f t="shared" si="202"/>
        <v>0</v>
      </c>
      <c r="I292" s="8">
        <f t="shared" si="203"/>
        <v>0</v>
      </c>
      <c r="J292" s="8">
        <f t="shared" si="203"/>
        <v>0</v>
      </c>
      <c r="K292" s="8">
        <f t="shared" ca="1" si="204"/>
        <v>0</v>
      </c>
      <c r="L292" s="8">
        <f t="shared" ca="1" si="205"/>
        <v>0</v>
      </c>
      <c r="M292" s="8"/>
      <c r="N292" s="8"/>
      <c r="O292" s="8">
        <f>$J292-($P292+$Q292)</f>
        <v>0</v>
      </c>
      <c r="P292" s="8"/>
      <c r="Q292" s="8"/>
      <c r="R292" s="9" t="str">
        <f t="shared" si="206"/>
        <v/>
      </c>
      <c r="S292" s="9">
        <f t="shared" si="207"/>
        <v>0</v>
      </c>
    </row>
    <row r="293" spans="1:19" x14ac:dyDescent="0.25">
      <c r="F293" s="7" t="e">
        <f t="shared" si="200"/>
        <v>#DIV/0!</v>
      </c>
      <c r="G293" s="7" t="e">
        <f t="shared" si="201"/>
        <v>#DIV/0!</v>
      </c>
      <c r="H293" s="8">
        <f t="shared" si="202"/>
        <v>0</v>
      </c>
      <c r="I293" s="8">
        <f t="shared" si="203"/>
        <v>0</v>
      </c>
      <c r="J293" s="8">
        <f t="shared" si="203"/>
        <v>0</v>
      </c>
      <c r="K293" s="8">
        <f t="shared" ca="1" si="204"/>
        <v>0</v>
      </c>
      <c r="L293" s="8">
        <f t="shared" ca="1" si="205"/>
        <v>0</v>
      </c>
      <c r="M293" s="8"/>
      <c r="N293" s="8"/>
      <c r="O293" s="8">
        <f t="shared" si="208"/>
        <v>0</v>
      </c>
      <c r="P293" s="8"/>
      <c r="Q293" s="8"/>
      <c r="R293" s="9" t="str">
        <f t="shared" si="206"/>
        <v/>
      </c>
      <c r="S293" s="9">
        <f t="shared" si="207"/>
        <v>0</v>
      </c>
    </row>
    <row r="294" spans="1:19" x14ac:dyDescent="0.25">
      <c r="F294" s="7" t="e">
        <f t="shared" si="200"/>
        <v>#DIV/0!</v>
      </c>
      <c r="G294" s="7" t="e">
        <f t="shared" si="201"/>
        <v>#DIV/0!</v>
      </c>
      <c r="H294" s="8">
        <f t="shared" si="202"/>
        <v>0</v>
      </c>
      <c r="I294" s="8">
        <f t="shared" si="203"/>
        <v>0</v>
      </c>
      <c r="J294" s="8">
        <f t="shared" si="203"/>
        <v>0</v>
      </c>
      <c r="K294" s="8">
        <f t="shared" ca="1" si="204"/>
        <v>0</v>
      </c>
      <c r="L294" s="8">
        <f t="shared" ca="1" si="205"/>
        <v>0</v>
      </c>
      <c r="M294" s="8"/>
      <c r="N294" s="8"/>
      <c r="O294" s="8">
        <f>$J294-($P294+$Q294)</f>
        <v>0</v>
      </c>
      <c r="P294" s="8"/>
      <c r="Q294" s="8"/>
      <c r="R294" s="9" t="str">
        <f t="shared" si="206"/>
        <v/>
      </c>
      <c r="S294" s="9">
        <f t="shared" si="207"/>
        <v>0</v>
      </c>
    </row>
    <row r="295" spans="1:19" x14ac:dyDescent="0.25">
      <c r="F295" s="7" t="e">
        <f t="shared" si="200"/>
        <v>#DIV/0!</v>
      </c>
      <c r="G295" s="7" t="e">
        <f t="shared" si="201"/>
        <v>#DIV/0!</v>
      </c>
      <c r="H295" s="8">
        <f t="shared" si="202"/>
        <v>0</v>
      </c>
      <c r="I295" s="8">
        <f t="shared" si="203"/>
        <v>0</v>
      </c>
      <c r="J295" s="8">
        <f t="shared" si="203"/>
        <v>0</v>
      </c>
      <c r="K295" s="8">
        <f t="shared" ca="1" si="204"/>
        <v>0</v>
      </c>
      <c r="L295" s="8">
        <f t="shared" ca="1" si="205"/>
        <v>0</v>
      </c>
      <c r="M295" s="8"/>
      <c r="N295" s="8"/>
      <c r="O295" s="8">
        <f t="shared" si="208"/>
        <v>0</v>
      </c>
      <c r="P295" s="8"/>
      <c r="Q295" s="8"/>
      <c r="R295" s="9" t="str">
        <f t="shared" si="206"/>
        <v/>
      </c>
      <c r="S295" s="9">
        <f t="shared" si="207"/>
        <v>0</v>
      </c>
    </row>
    <row r="296" spans="1:19" x14ac:dyDescent="0.25">
      <c r="F296" s="7" t="e">
        <f t="shared" si="200"/>
        <v>#DIV/0!</v>
      </c>
      <c r="G296" s="7" t="e">
        <f t="shared" si="201"/>
        <v>#DIV/0!</v>
      </c>
      <c r="H296" s="8">
        <f t="shared" si="202"/>
        <v>0</v>
      </c>
      <c r="I296" s="8">
        <f t="shared" si="203"/>
        <v>0</v>
      </c>
      <c r="J296" s="8">
        <f t="shared" si="203"/>
        <v>0</v>
      </c>
      <c r="K296" s="8">
        <f t="shared" ca="1" si="204"/>
        <v>0</v>
      </c>
      <c r="L296" s="8">
        <f t="shared" ca="1" si="205"/>
        <v>0</v>
      </c>
      <c r="M296" s="8"/>
      <c r="N296" s="8"/>
      <c r="O296" s="8">
        <f>$J296-($P296+$Q296)</f>
        <v>0</v>
      </c>
      <c r="P296" s="8"/>
      <c r="Q296" s="8"/>
      <c r="R296" s="9" t="str">
        <f t="shared" si="206"/>
        <v/>
      </c>
      <c r="S296" s="9">
        <f t="shared" si="207"/>
        <v>0</v>
      </c>
    </row>
    <row r="297" spans="1:19" x14ac:dyDescent="0.25">
      <c r="B297" s="1">
        <f>SUMPRODUCT((B287:B296&lt;&gt;"")/COUNTIF(B287:B296,B287:B296&amp;""))</f>
        <v>0</v>
      </c>
      <c r="C297" s="1">
        <f>COUNTA(Tableau15927[Moto])</f>
        <v>0</v>
      </c>
      <c r="D297" s="1">
        <f>COUNTA(Tableau15927[Nature des Dépenses])</f>
        <v>0</v>
      </c>
      <c r="F297" s="7" t="e">
        <f t="shared" ref="F297:S297" si="209">SUM(F287:F296)</f>
        <v>#DIV/0!</v>
      </c>
      <c r="G297" s="7" t="e">
        <f t="shared" si="209"/>
        <v>#DIV/0!</v>
      </c>
      <c r="H297" s="8">
        <f t="shared" si="209"/>
        <v>0</v>
      </c>
      <c r="I297" s="8">
        <f t="shared" si="209"/>
        <v>0</v>
      </c>
      <c r="J297" s="8">
        <f t="shared" si="209"/>
        <v>0</v>
      </c>
      <c r="K297" s="8">
        <f t="shared" ca="1" si="209"/>
        <v>0</v>
      </c>
      <c r="L297" s="8">
        <f t="shared" ca="1" si="209"/>
        <v>0</v>
      </c>
      <c r="M297" s="8">
        <f t="shared" si="209"/>
        <v>0</v>
      </c>
      <c r="N297" s="8">
        <f t="shared" si="209"/>
        <v>0</v>
      </c>
      <c r="O297" s="8">
        <f t="shared" si="209"/>
        <v>0</v>
      </c>
      <c r="P297" s="8">
        <f t="shared" si="209"/>
        <v>0</v>
      </c>
      <c r="Q297" s="8">
        <f t="shared" si="209"/>
        <v>0</v>
      </c>
      <c r="R297" s="8">
        <f t="shared" si="209"/>
        <v>0</v>
      </c>
      <c r="S297" s="8">
        <f t="shared" si="209"/>
        <v>0</v>
      </c>
    </row>
    <row r="298" spans="1:19" x14ac:dyDescent="0.25">
      <c r="F298" s="7"/>
      <c r="G298" s="7"/>
    </row>
    <row r="299" spans="1:19" x14ac:dyDescent="0.25">
      <c r="F299" s="7"/>
      <c r="G299" s="7"/>
    </row>
    <row r="300" spans="1:19" ht="15.75" thickBot="1" x14ac:dyDescent="0.3">
      <c r="F300" s="7"/>
      <c r="G300" s="7"/>
    </row>
    <row r="301" spans="1:19" ht="15.75" thickBot="1" x14ac:dyDescent="0.3">
      <c r="F301" s="7"/>
      <c r="G301" s="7"/>
      <c r="M301" s="20" t="s">
        <v>0</v>
      </c>
      <c r="N301" s="21"/>
      <c r="O301" s="2" t="s">
        <v>1</v>
      </c>
      <c r="P301" s="22" t="s">
        <v>2</v>
      </c>
      <c r="Q301" s="23"/>
      <c r="R301" s="20" t="s">
        <v>3</v>
      </c>
      <c r="S301" s="21"/>
    </row>
    <row r="302" spans="1:19" s="6" customFormat="1" ht="14.1" customHeight="1" x14ac:dyDescent="0.2">
      <c r="A302" s="25" t="s">
        <v>4</v>
      </c>
      <c r="B302" s="4" t="s">
        <v>5</v>
      </c>
      <c r="C302" s="17" t="s">
        <v>41</v>
      </c>
      <c r="D302" s="3" t="s">
        <v>7</v>
      </c>
      <c r="E302" s="3" t="s">
        <v>8</v>
      </c>
      <c r="F302" s="5" t="s">
        <v>9</v>
      </c>
      <c r="G302" s="5" t="s">
        <v>10</v>
      </c>
      <c r="H302" s="4" t="s">
        <v>11</v>
      </c>
      <c r="I302" s="3" t="s">
        <v>12</v>
      </c>
      <c r="J302" s="3" t="s">
        <v>13</v>
      </c>
      <c r="K302" s="3" t="s">
        <v>14</v>
      </c>
      <c r="L302" s="3" t="s">
        <v>15</v>
      </c>
      <c r="M302" s="3" t="s">
        <v>16</v>
      </c>
      <c r="N302" s="3" t="s">
        <v>17</v>
      </c>
      <c r="O302" s="3" t="s">
        <v>1</v>
      </c>
      <c r="P302" s="3" t="s">
        <v>18</v>
      </c>
      <c r="Q302" s="3" t="s">
        <v>19</v>
      </c>
      <c r="R302" s="3" t="s">
        <v>20</v>
      </c>
      <c r="S302" s="3" t="s">
        <v>21</v>
      </c>
    </row>
    <row r="303" spans="1:19" x14ac:dyDescent="0.25">
      <c r="F303" s="7" t="e">
        <f t="shared" ref="F303:F312" si="210">$J303/J$313</f>
        <v>#DIV/0!</v>
      </c>
      <c r="G303" s="7" t="e">
        <f t="shared" ref="G303:G312" si="211">$J303/J$57</f>
        <v>#DIV/0!</v>
      </c>
      <c r="H303" s="8">
        <f t="shared" ref="H303:H312" si="212">$J303-$I303</f>
        <v>0</v>
      </c>
      <c r="I303" s="8">
        <f t="shared" ref="I303:J312" si="213">$M303+$N303</f>
        <v>0</v>
      </c>
      <c r="J303" s="8">
        <f t="shared" si="213"/>
        <v>0</v>
      </c>
      <c r="K303" s="8">
        <f t="shared" ref="K303:K312" ca="1" si="214">IF(($K303)&gt;=$N303+$M303,"",($L303-$M303-$N303))</f>
        <v>0</v>
      </c>
      <c r="L303" s="8">
        <f ca="1">M303+N303-K303</f>
        <v>0</v>
      </c>
      <c r="M303" s="8"/>
      <c r="N303" s="8"/>
      <c r="O303" s="8">
        <f>$J303-($P303+$Q303)</f>
        <v>0</v>
      </c>
      <c r="P303" s="8"/>
      <c r="Q303" s="8"/>
      <c r="R303" s="9" t="str">
        <f>IF(($M303+$P303)&gt;=$N303+$Q303,"",($O303/2)+$P303-$M303)</f>
        <v/>
      </c>
      <c r="S303" s="9">
        <f>IF(($M303+$P303)&gt;=$N303+$Q303,($O303/2)+$Q303-$N303,"")</f>
        <v>0</v>
      </c>
    </row>
    <row r="304" spans="1:19" x14ac:dyDescent="0.25">
      <c r="F304" s="7" t="e">
        <f t="shared" si="210"/>
        <v>#DIV/0!</v>
      </c>
      <c r="G304" s="7" t="e">
        <f t="shared" si="211"/>
        <v>#DIV/0!</v>
      </c>
      <c r="H304" s="8">
        <f t="shared" si="212"/>
        <v>0</v>
      </c>
      <c r="I304" s="8">
        <f t="shared" si="213"/>
        <v>0</v>
      </c>
      <c r="J304" s="8">
        <f t="shared" si="213"/>
        <v>0</v>
      </c>
      <c r="K304" s="8">
        <f t="shared" ca="1" si="214"/>
        <v>0</v>
      </c>
      <c r="L304" s="8">
        <f t="shared" ref="L304:L312" ca="1" si="215">M304+N304-K304</f>
        <v>0</v>
      </c>
      <c r="M304" s="8"/>
      <c r="N304" s="8"/>
      <c r="O304" s="8">
        <f>$J304-($P304+$Q304)</f>
        <v>0</v>
      </c>
      <c r="P304" s="8"/>
      <c r="Q304" s="8"/>
      <c r="R304" s="9" t="str">
        <f t="shared" ref="R304:R312" si="216">IF(($M304+$P304)&gt;=$N304+$Q304,"",($O304/2)+$P304-$M304)</f>
        <v/>
      </c>
      <c r="S304" s="9">
        <f t="shared" ref="S304:S312" si="217">IF(($M304+$P304)&gt;=$N304+$Q304,($O304/2)+$Q304-$N304,"")</f>
        <v>0</v>
      </c>
    </row>
    <row r="305" spans="1:19" x14ac:dyDescent="0.25">
      <c r="F305" s="7" t="e">
        <f t="shared" si="210"/>
        <v>#DIV/0!</v>
      </c>
      <c r="G305" s="7" t="e">
        <f t="shared" si="211"/>
        <v>#DIV/0!</v>
      </c>
      <c r="H305" s="8">
        <f t="shared" si="212"/>
        <v>0</v>
      </c>
      <c r="I305" s="8">
        <f t="shared" si="213"/>
        <v>0</v>
      </c>
      <c r="J305" s="8">
        <f t="shared" si="213"/>
        <v>0</v>
      </c>
      <c r="K305" s="8">
        <f t="shared" ca="1" si="214"/>
        <v>0</v>
      </c>
      <c r="L305" s="8">
        <f t="shared" ca="1" si="215"/>
        <v>0</v>
      </c>
      <c r="M305" s="8"/>
      <c r="N305" s="8"/>
      <c r="O305" s="8">
        <f>$J305-($P305+$Q305)</f>
        <v>0</v>
      </c>
      <c r="P305" s="8"/>
      <c r="Q305" s="8"/>
      <c r="R305" s="9" t="str">
        <f t="shared" si="216"/>
        <v/>
      </c>
      <c r="S305" s="9">
        <f t="shared" si="217"/>
        <v>0</v>
      </c>
    </row>
    <row r="306" spans="1:19" x14ac:dyDescent="0.25">
      <c r="F306" s="7" t="e">
        <f t="shared" si="210"/>
        <v>#DIV/0!</v>
      </c>
      <c r="G306" s="7" t="e">
        <f t="shared" si="211"/>
        <v>#DIV/0!</v>
      </c>
      <c r="H306" s="8">
        <f t="shared" si="212"/>
        <v>0</v>
      </c>
      <c r="I306" s="8">
        <f t="shared" si="213"/>
        <v>0</v>
      </c>
      <c r="J306" s="8">
        <f t="shared" si="213"/>
        <v>0</v>
      </c>
      <c r="K306" s="8">
        <f t="shared" ca="1" si="214"/>
        <v>0</v>
      </c>
      <c r="L306" s="8">
        <f t="shared" ca="1" si="215"/>
        <v>0</v>
      </c>
      <c r="M306" s="8"/>
      <c r="N306" s="8"/>
      <c r="O306" s="8">
        <f>$J306-($P306+$Q306)</f>
        <v>0</v>
      </c>
      <c r="P306" s="8"/>
      <c r="Q306" s="8"/>
      <c r="R306" s="9" t="str">
        <f t="shared" si="216"/>
        <v/>
      </c>
      <c r="S306" s="9">
        <f t="shared" si="217"/>
        <v>0</v>
      </c>
    </row>
    <row r="307" spans="1:19" x14ac:dyDescent="0.25">
      <c r="F307" s="7" t="e">
        <f t="shared" si="210"/>
        <v>#DIV/0!</v>
      </c>
      <c r="G307" s="7" t="e">
        <f t="shared" si="211"/>
        <v>#DIV/0!</v>
      </c>
      <c r="H307" s="8">
        <f t="shared" si="212"/>
        <v>0</v>
      </c>
      <c r="I307" s="8">
        <f t="shared" si="213"/>
        <v>0</v>
      </c>
      <c r="J307" s="8">
        <f t="shared" si="213"/>
        <v>0</v>
      </c>
      <c r="K307" s="8">
        <f t="shared" ca="1" si="214"/>
        <v>0</v>
      </c>
      <c r="L307" s="8">
        <f t="shared" ca="1" si="215"/>
        <v>0</v>
      </c>
      <c r="M307" s="8"/>
      <c r="N307" s="8"/>
      <c r="O307" s="8">
        <f t="shared" ref="O307:O311" si="218">$J307-($P307+$Q307)</f>
        <v>0</v>
      </c>
      <c r="P307" s="8"/>
      <c r="Q307" s="8"/>
      <c r="R307" s="9" t="str">
        <f t="shared" si="216"/>
        <v/>
      </c>
      <c r="S307" s="9">
        <f t="shared" si="217"/>
        <v>0</v>
      </c>
    </row>
    <row r="308" spans="1:19" x14ac:dyDescent="0.25">
      <c r="F308" s="7" t="e">
        <f t="shared" si="210"/>
        <v>#DIV/0!</v>
      </c>
      <c r="G308" s="7" t="e">
        <f t="shared" si="211"/>
        <v>#DIV/0!</v>
      </c>
      <c r="H308" s="8">
        <f t="shared" si="212"/>
        <v>0</v>
      </c>
      <c r="I308" s="8">
        <f t="shared" si="213"/>
        <v>0</v>
      </c>
      <c r="J308" s="8">
        <f t="shared" si="213"/>
        <v>0</v>
      </c>
      <c r="K308" s="8">
        <f t="shared" ca="1" si="214"/>
        <v>0</v>
      </c>
      <c r="L308" s="8">
        <f t="shared" ca="1" si="215"/>
        <v>0</v>
      </c>
      <c r="M308" s="8"/>
      <c r="N308" s="8"/>
      <c r="O308" s="8">
        <f>$J308-($P308+$Q308)</f>
        <v>0</v>
      </c>
      <c r="P308" s="8"/>
      <c r="Q308" s="8"/>
      <c r="R308" s="9" t="str">
        <f t="shared" si="216"/>
        <v/>
      </c>
      <c r="S308" s="9">
        <f t="shared" si="217"/>
        <v>0</v>
      </c>
    </row>
    <row r="309" spans="1:19" x14ac:dyDescent="0.25">
      <c r="F309" s="7" t="e">
        <f t="shared" si="210"/>
        <v>#DIV/0!</v>
      </c>
      <c r="G309" s="7" t="e">
        <f t="shared" si="211"/>
        <v>#DIV/0!</v>
      </c>
      <c r="H309" s="8">
        <f t="shared" si="212"/>
        <v>0</v>
      </c>
      <c r="I309" s="8">
        <f t="shared" si="213"/>
        <v>0</v>
      </c>
      <c r="J309" s="8">
        <f t="shared" si="213"/>
        <v>0</v>
      </c>
      <c r="K309" s="8">
        <f t="shared" ca="1" si="214"/>
        <v>0</v>
      </c>
      <c r="L309" s="8">
        <f t="shared" ca="1" si="215"/>
        <v>0</v>
      </c>
      <c r="M309" s="8"/>
      <c r="N309" s="8"/>
      <c r="O309" s="8">
        <f t="shared" si="218"/>
        <v>0</v>
      </c>
      <c r="P309" s="8"/>
      <c r="Q309" s="8"/>
      <c r="R309" s="9" t="str">
        <f t="shared" si="216"/>
        <v/>
      </c>
      <c r="S309" s="9">
        <f t="shared" si="217"/>
        <v>0</v>
      </c>
    </row>
    <row r="310" spans="1:19" x14ac:dyDescent="0.25">
      <c r="F310" s="7" t="e">
        <f t="shared" si="210"/>
        <v>#DIV/0!</v>
      </c>
      <c r="G310" s="7" t="e">
        <f t="shared" si="211"/>
        <v>#DIV/0!</v>
      </c>
      <c r="H310" s="8">
        <f t="shared" si="212"/>
        <v>0</v>
      </c>
      <c r="I310" s="8">
        <f t="shared" si="213"/>
        <v>0</v>
      </c>
      <c r="J310" s="8">
        <f t="shared" si="213"/>
        <v>0</v>
      </c>
      <c r="K310" s="8">
        <f t="shared" ca="1" si="214"/>
        <v>0</v>
      </c>
      <c r="L310" s="8">
        <f t="shared" ca="1" si="215"/>
        <v>0</v>
      </c>
      <c r="M310" s="8"/>
      <c r="N310" s="8"/>
      <c r="O310" s="8">
        <f>$J310-($P310+$Q310)</f>
        <v>0</v>
      </c>
      <c r="P310" s="8"/>
      <c r="Q310" s="8"/>
      <c r="R310" s="9" t="str">
        <f t="shared" si="216"/>
        <v/>
      </c>
      <c r="S310" s="9">
        <f t="shared" si="217"/>
        <v>0</v>
      </c>
    </row>
    <row r="311" spans="1:19" x14ac:dyDescent="0.25">
      <c r="F311" s="7" t="e">
        <f t="shared" si="210"/>
        <v>#DIV/0!</v>
      </c>
      <c r="G311" s="7" t="e">
        <f t="shared" si="211"/>
        <v>#DIV/0!</v>
      </c>
      <c r="H311" s="8">
        <f t="shared" si="212"/>
        <v>0</v>
      </c>
      <c r="I311" s="8">
        <f t="shared" si="213"/>
        <v>0</v>
      </c>
      <c r="J311" s="8">
        <f t="shared" si="213"/>
        <v>0</v>
      </c>
      <c r="K311" s="8">
        <f t="shared" ca="1" si="214"/>
        <v>0</v>
      </c>
      <c r="L311" s="8">
        <f t="shared" ca="1" si="215"/>
        <v>0</v>
      </c>
      <c r="M311" s="8"/>
      <c r="N311" s="8"/>
      <c r="O311" s="8">
        <f t="shared" si="218"/>
        <v>0</v>
      </c>
      <c r="P311" s="8"/>
      <c r="Q311" s="8"/>
      <c r="R311" s="9" t="str">
        <f t="shared" si="216"/>
        <v/>
      </c>
      <c r="S311" s="9">
        <f t="shared" si="217"/>
        <v>0</v>
      </c>
    </row>
    <row r="312" spans="1:19" x14ac:dyDescent="0.25">
      <c r="F312" s="7" t="e">
        <f t="shared" si="210"/>
        <v>#DIV/0!</v>
      </c>
      <c r="G312" s="7" t="e">
        <f t="shared" si="211"/>
        <v>#DIV/0!</v>
      </c>
      <c r="H312" s="8">
        <f t="shared" si="212"/>
        <v>0</v>
      </c>
      <c r="I312" s="8">
        <f t="shared" si="213"/>
        <v>0</v>
      </c>
      <c r="J312" s="8">
        <f t="shared" si="213"/>
        <v>0</v>
      </c>
      <c r="K312" s="8">
        <f t="shared" ca="1" si="214"/>
        <v>0</v>
      </c>
      <c r="L312" s="8">
        <f t="shared" ca="1" si="215"/>
        <v>0</v>
      </c>
      <c r="M312" s="8"/>
      <c r="N312" s="8"/>
      <c r="O312" s="8">
        <f>$J312-($P312+$Q312)</f>
        <v>0</v>
      </c>
      <c r="P312" s="8"/>
      <c r="Q312" s="8"/>
      <c r="R312" s="9" t="str">
        <f t="shared" si="216"/>
        <v/>
      </c>
      <c r="S312" s="9">
        <f t="shared" si="217"/>
        <v>0</v>
      </c>
    </row>
    <row r="313" spans="1:19" x14ac:dyDescent="0.25">
      <c r="B313" s="1">
        <f>SUMPRODUCT((B303:B312&lt;&gt;"")/COUNTIF(B303:B312,B303:B312&amp;""))</f>
        <v>0</v>
      </c>
      <c r="C313" s="1">
        <f>COUNTA(Tableau15929[Cadeaux])</f>
        <v>0</v>
      </c>
      <c r="D313" s="1">
        <f>COUNTA(Tableau15929[Nature des Dépenses])</f>
        <v>0</v>
      </c>
      <c r="F313" s="7" t="e">
        <f t="shared" ref="F313:S313" si="219">SUM(F303:F312)</f>
        <v>#DIV/0!</v>
      </c>
      <c r="G313" s="7" t="e">
        <f t="shared" si="219"/>
        <v>#DIV/0!</v>
      </c>
      <c r="H313" s="8">
        <f t="shared" si="219"/>
        <v>0</v>
      </c>
      <c r="I313" s="8">
        <f t="shared" si="219"/>
        <v>0</v>
      </c>
      <c r="J313" s="8">
        <f t="shared" si="219"/>
        <v>0</v>
      </c>
      <c r="K313" s="8">
        <f t="shared" ca="1" si="219"/>
        <v>0</v>
      </c>
      <c r="L313" s="8">
        <f t="shared" ca="1" si="219"/>
        <v>0</v>
      </c>
      <c r="M313" s="8">
        <f t="shared" si="219"/>
        <v>0</v>
      </c>
      <c r="N313" s="8">
        <f t="shared" si="219"/>
        <v>0</v>
      </c>
      <c r="O313" s="8">
        <f t="shared" si="219"/>
        <v>0</v>
      </c>
      <c r="P313" s="8">
        <f t="shared" si="219"/>
        <v>0</v>
      </c>
      <c r="Q313" s="8">
        <f t="shared" si="219"/>
        <v>0</v>
      </c>
      <c r="R313" s="8">
        <f t="shared" si="219"/>
        <v>0</v>
      </c>
      <c r="S313" s="8">
        <f t="shared" si="219"/>
        <v>0</v>
      </c>
    </row>
    <row r="314" spans="1:19" x14ac:dyDescent="0.25">
      <c r="F314" s="7"/>
      <c r="G314" s="7"/>
    </row>
    <row r="315" spans="1:19" x14ac:dyDescent="0.25">
      <c r="F315" s="7"/>
      <c r="G315" s="7"/>
    </row>
    <row r="316" spans="1:19" ht="15.75" thickBot="1" x14ac:dyDescent="0.3">
      <c r="F316" s="7"/>
      <c r="G316" s="7"/>
    </row>
    <row r="317" spans="1:19" ht="15.75" thickBot="1" x14ac:dyDescent="0.3">
      <c r="F317" s="7"/>
      <c r="G317" s="7"/>
      <c r="M317" s="20" t="s">
        <v>0</v>
      </c>
      <c r="N317" s="21"/>
      <c r="O317" s="2" t="s">
        <v>1</v>
      </c>
      <c r="P317" s="22" t="s">
        <v>2</v>
      </c>
      <c r="Q317" s="23"/>
      <c r="R317" s="20" t="s">
        <v>3</v>
      </c>
      <c r="S317" s="21"/>
    </row>
    <row r="318" spans="1:19" s="6" customFormat="1" ht="14.1" customHeight="1" x14ac:dyDescent="0.2">
      <c r="A318" s="25" t="s">
        <v>4</v>
      </c>
      <c r="B318" s="4" t="s">
        <v>5</v>
      </c>
      <c r="C318" s="18" t="s">
        <v>42</v>
      </c>
      <c r="D318" s="3" t="s">
        <v>7</v>
      </c>
      <c r="E318" s="3" t="s">
        <v>8</v>
      </c>
      <c r="F318" s="5" t="s">
        <v>9</v>
      </c>
      <c r="G318" s="5" t="s">
        <v>10</v>
      </c>
      <c r="H318" s="4" t="s">
        <v>11</v>
      </c>
      <c r="I318" s="3" t="s">
        <v>12</v>
      </c>
      <c r="J318" s="3" t="s">
        <v>13</v>
      </c>
      <c r="K318" s="3" t="s">
        <v>14</v>
      </c>
      <c r="L318" s="3" t="s">
        <v>15</v>
      </c>
      <c r="M318" s="3" t="s">
        <v>16</v>
      </c>
      <c r="N318" s="3" t="s">
        <v>17</v>
      </c>
      <c r="O318" s="3" t="s">
        <v>1</v>
      </c>
      <c r="P318" s="3" t="s">
        <v>18</v>
      </c>
      <c r="Q318" s="3" t="s">
        <v>19</v>
      </c>
      <c r="R318" s="3" t="s">
        <v>20</v>
      </c>
      <c r="S318" s="3" t="s">
        <v>21</v>
      </c>
    </row>
    <row r="319" spans="1:19" x14ac:dyDescent="0.25">
      <c r="F319" s="7" t="e">
        <f t="shared" ref="F319:F328" si="220">$J319/J$329</f>
        <v>#DIV/0!</v>
      </c>
      <c r="G319" s="7" t="e">
        <f t="shared" ref="G319:G328" si="221">$J319/J$57</f>
        <v>#DIV/0!</v>
      </c>
      <c r="H319" s="8">
        <f t="shared" ref="H319:H328" si="222">$J319-$I319</f>
        <v>0</v>
      </c>
      <c r="I319" s="8">
        <f t="shared" ref="I319:J328" si="223">$M319+$N319</f>
        <v>0</v>
      </c>
      <c r="J319" s="8">
        <f t="shared" si="223"/>
        <v>0</v>
      </c>
      <c r="K319" s="8">
        <f t="shared" ref="K319:K328" ca="1" si="224">IF(($K319)&gt;=$N319+$M319,"",($L319-$M319-$N319))</f>
        <v>0</v>
      </c>
      <c r="L319" s="8">
        <f ca="1">M319+N319-K319</f>
        <v>0</v>
      </c>
      <c r="M319" s="8"/>
      <c r="N319" s="8"/>
      <c r="O319" s="8">
        <f>$J319-($P319+$Q319)</f>
        <v>0</v>
      </c>
      <c r="P319" s="8"/>
      <c r="Q319" s="8"/>
      <c r="R319" s="9" t="str">
        <f>IF(($M319+$P319)&gt;=$N319+$Q319,"",($O319/2)+$P319-$M319)</f>
        <v/>
      </c>
      <c r="S319" s="9">
        <f>IF(($M319+$P319)&gt;=$N319+$Q319,($O319/2)+$Q319-$N319,"")</f>
        <v>0</v>
      </c>
    </row>
    <row r="320" spans="1:19" x14ac:dyDescent="0.25">
      <c r="F320" s="7" t="e">
        <f t="shared" si="220"/>
        <v>#DIV/0!</v>
      </c>
      <c r="G320" s="7" t="e">
        <f t="shared" si="221"/>
        <v>#DIV/0!</v>
      </c>
      <c r="H320" s="8">
        <f t="shared" si="222"/>
        <v>0</v>
      </c>
      <c r="I320" s="8">
        <f t="shared" si="223"/>
        <v>0</v>
      </c>
      <c r="J320" s="8">
        <f t="shared" si="223"/>
        <v>0</v>
      </c>
      <c r="K320" s="8">
        <f t="shared" ca="1" si="224"/>
        <v>0</v>
      </c>
      <c r="L320" s="8">
        <f t="shared" ref="L320:L328" ca="1" si="225">M320+N320-K320</f>
        <v>0</v>
      </c>
      <c r="M320" s="8"/>
      <c r="N320" s="8"/>
      <c r="O320" s="8">
        <f>$J320-($P320+$Q320)</f>
        <v>0</v>
      </c>
      <c r="P320" s="8"/>
      <c r="Q320" s="8"/>
      <c r="R320" s="9" t="str">
        <f t="shared" ref="R320:R328" si="226">IF(($M320+$P320)&gt;=$N320+$Q320,"",($O320/2)+$P320-$M320)</f>
        <v/>
      </c>
      <c r="S320" s="9">
        <f t="shared" ref="S320:S328" si="227">IF(($M320+$P320)&gt;=$N320+$Q320,($O320/2)+$Q320-$N320,"")</f>
        <v>0</v>
      </c>
    </row>
    <row r="321" spans="1:19" x14ac:dyDescent="0.25">
      <c r="F321" s="7" t="e">
        <f t="shared" si="220"/>
        <v>#DIV/0!</v>
      </c>
      <c r="G321" s="7" t="e">
        <f t="shared" si="221"/>
        <v>#DIV/0!</v>
      </c>
      <c r="H321" s="8">
        <f t="shared" si="222"/>
        <v>0</v>
      </c>
      <c r="I321" s="8">
        <f t="shared" si="223"/>
        <v>0</v>
      </c>
      <c r="J321" s="8">
        <f t="shared" si="223"/>
        <v>0</v>
      </c>
      <c r="K321" s="8">
        <f t="shared" ca="1" si="224"/>
        <v>0</v>
      </c>
      <c r="L321" s="8">
        <f t="shared" ca="1" si="225"/>
        <v>0</v>
      </c>
      <c r="M321" s="8"/>
      <c r="N321" s="8"/>
      <c r="O321" s="8">
        <f>$J321-($P321+$Q321)</f>
        <v>0</v>
      </c>
      <c r="P321" s="8"/>
      <c r="Q321" s="8"/>
      <c r="R321" s="9" t="str">
        <f t="shared" si="226"/>
        <v/>
      </c>
      <c r="S321" s="9">
        <f t="shared" si="227"/>
        <v>0</v>
      </c>
    </row>
    <row r="322" spans="1:19" x14ac:dyDescent="0.25">
      <c r="F322" s="7" t="e">
        <f t="shared" si="220"/>
        <v>#DIV/0!</v>
      </c>
      <c r="G322" s="7" t="e">
        <f t="shared" si="221"/>
        <v>#DIV/0!</v>
      </c>
      <c r="H322" s="8">
        <f t="shared" si="222"/>
        <v>0</v>
      </c>
      <c r="I322" s="8">
        <f t="shared" si="223"/>
        <v>0</v>
      </c>
      <c r="J322" s="8">
        <f t="shared" si="223"/>
        <v>0</v>
      </c>
      <c r="K322" s="8">
        <f t="shared" ca="1" si="224"/>
        <v>0</v>
      </c>
      <c r="L322" s="8">
        <f t="shared" ca="1" si="225"/>
        <v>0</v>
      </c>
      <c r="M322" s="8"/>
      <c r="N322" s="8"/>
      <c r="O322" s="8">
        <f>$J322-($P322+$Q322)</f>
        <v>0</v>
      </c>
      <c r="P322" s="8"/>
      <c r="Q322" s="8"/>
      <c r="R322" s="9" t="str">
        <f t="shared" si="226"/>
        <v/>
      </c>
      <c r="S322" s="9">
        <f t="shared" si="227"/>
        <v>0</v>
      </c>
    </row>
    <row r="323" spans="1:19" x14ac:dyDescent="0.25">
      <c r="F323" s="7" t="e">
        <f t="shared" si="220"/>
        <v>#DIV/0!</v>
      </c>
      <c r="G323" s="7" t="e">
        <f t="shared" si="221"/>
        <v>#DIV/0!</v>
      </c>
      <c r="H323" s="8">
        <f t="shared" si="222"/>
        <v>0</v>
      </c>
      <c r="I323" s="8">
        <f t="shared" si="223"/>
        <v>0</v>
      </c>
      <c r="J323" s="8">
        <f t="shared" si="223"/>
        <v>0</v>
      </c>
      <c r="K323" s="8">
        <f t="shared" ca="1" si="224"/>
        <v>0</v>
      </c>
      <c r="L323" s="8">
        <f t="shared" ca="1" si="225"/>
        <v>0</v>
      </c>
      <c r="M323" s="8"/>
      <c r="N323" s="8"/>
      <c r="O323" s="8">
        <f t="shared" ref="O323:O327" si="228">$J323-($P323+$Q323)</f>
        <v>0</v>
      </c>
      <c r="P323" s="8"/>
      <c r="Q323" s="8"/>
      <c r="R323" s="9" t="str">
        <f t="shared" si="226"/>
        <v/>
      </c>
      <c r="S323" s="9">
        <f t="shared" si="227"/>
        <v>0</v>
      </c>
    </row>
    <row r="324" spans="1:19" x14ac:dyDescent="0.25">
      <c r="F324" s="7" t="e">
        <f t="shared" si="220"/>
        <v>#DIV/0!</v>
      </c>
      <c r="G324" s="7" t="e">
        <f t="shared" si="221"/>
        <v>#DIV/0!</v>
      </c>
      <c r="H324" s="8">
        <f t="shared" si="222"/>
        <v>0</v>
      </c>
      <c r="I324" s="8">
        <f t="shared" si="223"/>
        <v>0</v>
      </c>
      <c r="J324" s="8">
        <f t="shared" si="223"/>
        <v>0</v>
      </c>
      <c r="K324" s="8">
        <f t="shared" ca="1" si="224"/>
        <v>0</v>
      </c>
      <c r="L324" s="8">
        <f t="shared" ca="1" si="225"/>
        <v>0</v>
      </c>
      <c r="M324" s="8"/>
      <c r="N324" s="8"/>
      <c r="O324" s="8">
        <f>$J324-($P324+$Q324)</f>
        <v>0</v>
      </c>
      <c r="P324" s="8"/>
      <c r="Q324" s="8"/>
      <c r="R324" s="9" t="str">
        <f t="shared" si="226"/>
        <v/>
      </c>
      <c r="S324" s="9">
        <f t="shared" si="227"/>
        <v>0</v>
      </c>
    </row>
    <row r="325" spans="1:19" x14ac:dyDescent="0.25">
      <c r="F325" s="7" t="e">
        <f t="shared" si="220"/>
        <v>#DIV/0!</v>
      </c>
      <c r="G325" s="7" t="e">
        <f t="shared" si="221"/>
        <v>#DIV/0!</v>
      </c>
      <c r="H325" s="8">
        <f t="shared" si="222"/>
        <v>0</v>
      </c>
      <c r="I325" s="8">
        <f t="shared" si="223"/>
        <v>0</v>
      </c>
      <c r="J325" s="8">
        <f t="shared" si="223"/>
        <v>0</v>
      </c>
      <c r="K325" s="8">
        <f t="shared" ca="1" si="224"/>
        <v>0</v>
      </c>
      <c r="L325" s="8">
        <f t="shared" ca="1" si="225"/>
        <v>0</v>
      </c>
      <c r="M325" s="8"/>
      <c r="N325" s="8"/>
      <c r="O325" s="8">
        <f t="shared" si="228"/>
        <v>0</v>
      </c>
      <c r="P325" s="8"/>
      <c r="Q325" s="8"/>
      <c r="R325" s="9" t="str">
        <f t="shared" si="226"/>
        <v/>
      </c>
      <c r="S325" s="9">
        <f t="shared" si="227"/>
        <v>0</v>
      </c>
    </row>
    <row r="326" spans="1:19" x14ac:dyDescent="0.25">
      <c r="F326" s="7" t="e">
        <f t="shared" si="220"/>
        <v>#DIV/0!</v>
      </c>
      <c r="G326" s="7" t="e">
        <f t="shared" si="221"/>
        <v>#DIV/0!</v>
      </c>
      <c r="H326" s="8">
        <f t="shared" si="222"/>
        <v>0</v>
      </c>
      <c r="I326" s="8">
        <f t="shared" si="223"/>
        <v>0</v>
      </c>
      <c r="J326" s="8">
        <f t="shared" si="223"/>
        <v>0</v>
      </c>
      <c r="K326" s="8">
        <f t="shared" ca="1" si="224"/>
        <v>0</v>
      </c>
      <c r="L326" s="8">
        <f t="shared" ca="1" si="225"/>
        <v>0</v>
      </c>
      <c r="M326" s="8"/>
      <c r="N326" s="8"/>
      <c r="O326" s="8">
        <f>$J326-($P326+$Q326)</f>
        <v>0</v>
      </c>
      <c r="P326" s="8"/>
      <c r="Q326" s="8"/>
      <c r="R326" s="9" t="str">
        <f t="shared" si="226"/>
        <v/>
      </c>
      <c r="S326" s="9">
        <f t="shared" si="227"/>
        <v>0</v>
      </c>
    </row>
    <row r="327" spans="1:19" x14ac:dyDescent="0.25">
      <c r="F327" s="7" t="e">
        <f t="shared" si="220"/>
        <v>#DIV/0!</v>
      </c>
      <c r="G327" s="7" t="e">
        <f t="shared" si="221"/>
        <v>#DIV/0!</v>
      </c>
      <c r="H327" s="8">
        <f t="shared" si="222"/>
        <v>0</v>
      </c>
      <c r="I327" s="8">
        <f t="shared" si="223"/>
        <v>0</v>
      </c>
      <c r="J327" s="8">
        <f t="shared" si="223"/>
        <v>0</v>
      </c>
      <c r="K327" s="8">
        <f t="shared" ca="1" si="224"/>
        <v>0</v>
      </c>
      <c r="L327" s="8">
        <f t="shared" ca="1" si="225"/>
        <v>0</v>
      </c>
      <c r="M327" s="8"/>
      <c r="N327" s="8"/>
      <c r="O327" s="8">
        <f t="shared" si="228"/>
        <v>0</v>
      </c>
      <c r="P327" s="8"/>
      <c r="Q327" s="8"/>
      <c r="R327" s="9" t="str">
        <f t="shared" si="226"/>
        <v/>
      </c>
      <c r="S327" s="9">
        <f t="shared" si="227"/>
        <v>0</v>
      </c>
    </row>
    <row r="328" spans="1:19" x14ac:dyDescent="0.25">
      <c r="F328" s="7" t="e">
        <f t="shared" si="220"/>
        <v>#DIV/0!</v>
      </c>
      <c r="G328" s="7" t="e">
        <f t="shared" si="221"/>
        <v>#DIV/0!</v>
      </c>
      <c r="H328" s="8">
        <f t="shared" si="222"/>
        <v>0</v>
      </c>
      <c r="I328" s="8">
        <f t="shared" si="223"/>
        <v>0</v>
      </c>
      <c r="J328" s="8">
        <f t="shared" si="223"/>
        <v>0</v>
      </c>
      <c r="K328" s="8">
        <f t="shared" ca="1" si="224"/>
        <v>0</v>
      </c>
      <c r="L328" s="8">
        <f t="shared" ca="1" si="225"/>
        <v>0</v>
      </c>
      <c r="M328" s="8"/>
      <c r="N328" s="8"/>
      <c r="O328" s="8">
        <f>$J328-($P328+$Q328)</f>
        <v>0</v>
      </c>
      <c r="P328" s="8"/>
      <c r="Q328" s="8"/>
      <c r="R328" s="9" t="str">
        <f t="shared" si="226"/>
        <v/>
      </c>
      <c r="S328" s="9">
        <f t="shared" si="227"/>
        <v>0</v>
      </c>
    </row>
    <row r="329" spans="1:19" x14ac:dyDescent="0.25">
      <c r="B329" s="1">
        <f>SUMPRODUCT((B319:B328&lt;&gt;"")/COUNTIF(B319:B328,B319:B328&amp;""))</f>
        <v>0</v>
      </c>
      <c r="C329" s="1">
        <f>COUNTA(Tableau15931[Soins Médicaux])</f>
        <v>0</v>
      </c>
      <c r="D329" s="1">
        <f>COUNTA(Tableau15931[Nature des Dépenses])</f>
        <v>0</v>
      </c>
      <c r="F329" s="7" t="e">
        <f t="shared" ref="F329:S329" si="229">SUM(F319:F328)</f>
        <v>#DIV/0!</v>
      </c>
      <c r="G329" s="7" t="e">
        <f t="shared" si="229"/>
        <v>#DIV/0!</v>
      </c>
      <c r="H329" s="8">
        <f t="shared" si="229"/>
        <v>0</v>
      </c>
      <c r="I329" s="8">
        <f t="shared" si="229"/>
        <v>0</v>
      </c>
      <c r="J329" s="8">
        <f t="shared" si="229"/>
        <v>0</v>
      </c>
      <c r="K329" s="8">
        <f t="shared" ca="1" si="229"/>
        <v>0</v>
      </c>
      <c r="L329" s="8">
        <f t="shared" ca="1" si="229"/>
        <v>0</v>
      </c>
      <c r="M329" s="8">
        <f t="shared" si="229"/>
        <v>0</v>
      </c>
      <c r="N329" s="8">
        <f t="shared" si="229"/>
        <v>0</v>
      </c>
      <c r="O329" s="8">
        <f t="shared" si="229"/>
        <v>0</v>
      </c>
      <c r="P329" s="8">
        <f t="shared" si="229"/>
        <v>0</v>
      </c>
      <c r="Q329" s="8">
        <f t="shared" si="229"/>
        <v>0</v>
      </c>
      <c r="R329" s="8">
        <f t="shared" si="229"/>
        <v>0</v>
      </c>
      <c r="S329" s="8">
        <f t="shared" si="229"/>
        <v>0</v>
      </c>
    </row>
    <row r="330" spans="1:19" x14ac:dyDescent="0.25">
      <c r="F330" s="7"/>
      <c r="G330" s="7"/>
    </row>
    <row r="331" spans="1:19" x14ac:dyDescent="0.25">
      <c r="F331" s="7"/>
      <c r="G331" s="7"/>
    </row>
    <row r="332" spans="1:19" ht="15.75" thickBot="1" x14ac:dyDescent="0.3">
      <c r="F332" s="7"/>
      <c r="G332" s="7"/>
    </row>
    <row r="333" spans="1:19" ht="15.75" thickBot="1" x14ac:dyDescent="0.3">
      <c r="F333" s="7"/>
      <c r="G333" s="7"/>
      <c r="M333" s="20" t="s">
        <v>0</v>
      </c>
      <c r="N333" s="21"/>
      <c r="O333" s="2" t="s">
        <v>1</v>
      </c>
      <c r="P333" s="22" t="s">
        <v>2</v>
      </c>
      <c r="Q333" s="23"/>
      <c r="R333" s="20" t="s">
        <v>3</v>
      </c>
      <c r="S333" s="21"/>
    </row>
    <row r="334" spans="1:19" s="6" customFormat="1" ht="14.1" customHeight="1" x14ac:dyDescent="0.2">
      <c r="A334" s="25" t="s">
        <v>4</v>
      </c>
      <c r="B334" s="4" t="s">
        <v>5</v>
      </c>
      <c r="C334" s="18" t="s">
        <v>43</v>
      </c>
      <c r="D334" s="3" t="s">
        <v>7</v>
      </c>
      <c r="E334" s="3" t="s">
        <v>8</v>
      </c>
      <c r="F334" s="5" t="s">
        <v>9</v>
      </c>
      <c r="G334" s="5" t="s">
        <v>10</v>
      </c>
      <c r="H334" s="4" t="s">
        <v>11</v>
      </c>
      <c r="I334" s="3" t="s">
        <v>12</v>
      </c>
      <c r="J334" s="3" t="s">
        <v>13</v>
      </c>
      <c r="K334" s="3" t="s">
        <v>14</v>
      </c>
      <c r="L334" s="3" t="s">
        <v>15</v>
      </c>
      <c r="M334" s="3" t="s">
        <v>16</v>
      </c>
      <c r="N334" s="3" t="s">
        <v>17</v>
      </c>
      <c r="O334" s="3" t="s">
        <v>1</v>
      </c>
      <c r="P334" s="3" t="s">
        <v>18</v>
      </c>
      <c r="Q334" s="3" t="s">
        <v>19</v>
      </c>
      <c r="R334" s="3" t="s">
        <v>20</v>
      </c>
      <c r="S334" s="3" t="s">
        <v>21</v>
      </c>
    </row>
    <row r="335" spans="1:19" x14ac:dyDescent="0.25">
      <c r="F335" s="7" t="e">
        <f t="shared" ref="F335:F344" si="230">$J335/J$345</f>
        <v>#DIV/0!</v>
      </c>
      <c r="G335" s="7" t="e">
        <f t="shared" ref="G335:G344" si="231">$J335/J$57</f>
        <v>#DIV/0!</v>
      </c>
      <c r="H335" s="8">
        <f t="shared" ref="H335:H344" si="232">$J335-$I335</f>
        <v>0</v>
      </c>
      <c r="I335" s="8">
        <f t="shared" ref="I335:J344" si="233">$M335+$N335</f>
        <v>0</v>
      </c>
      <c r="J335" s="8">
        <f t="shared" si="233"/>
        <v>0</v>
      </c>
      <c r="K335" s="8">
        <f t="shared" ref="K335:K344" ca="1" si="234">IF(($K335)&gt;=$N335+$M335,"",($L335-$M335-$N335))</f>
        <v>0</v>
      </c>
      <c r="L335" s="8">
        <f ca="1">M335+N335-K335</f>
        <v>0</v>
      </c>
      <c r="M335" s="8"/>
      <c r="N335" s="8"/>
      <c r="O335" s="8">
        <f>$J335-($P335+$Q335)</f>
        <v>0</v>
      </c>
      <c r="P335" s="8"/>
      <c r="Q335" s="8"/>
      <c r="R335" s="9" t="str">
        <f>IF(($M335+$P335)&gt;=$N335+$Q335,"",($O335/2)+$P335-$M335)</f>
        <v/>
      </c>
      <c r="S335" s="9">
        <f>IF(($M335+$P335)&gt;=$N335+$Q335,($O335/2)+$Q335-$N335,"")</f>
        <v>0</v>
      </c>
    </row>
    <row r="336" spans="1:19" x14ac:dyDescent="0.25">
      <c r="F336" s="7" t="e">
        <f t="shared" si="230"/>
        <v>#DIV/0!</v>
      </c>
      <c r="G336" s="7" t="e">
        <f t="shared" si="231"/>
        <v>#DIV/0!</v>
      </c>
      <c r="H336" s="8">
        <f t="shared" si="232"/>
        <v>0</v>
      </c>
      <c r="I336" s="8">
        <f t="shared" si="233"/>
        <v>0</v>
      </c>
      <c r="J336" s="8">
        <f t="shared" si="233"/>
        <v>0</v>
      </c>
      <c r="K336" s="8">
        <f t="shared" ca="1" si="234"/>
        <v>0</v>
      </c>
      <c r="L336" s="8">
        <f t="shared" ref="L336:L344" ca="1" si="235">M336+N336-K336</f>
        <v>0</v>
      </c>
      <c r="M336" s="8"/>
      <c r="N336" s="8"/>
      <c r="O336" s="8">
        <f>$J336-($P336+$Q336)</f>
        <v>0</v>
      </c>
      <c r="P336" s="8"/>
      <c r="Q336" s="8"/>
      <c r="R336" s="9" t="str">
        <f t="shared" ref="R336:R344" si="236">IF(($M336+$P336)&gt;=$N336+$Q336,"",($O336/2)+$P336-$M336)</f>
        <v/>
      </c>
      <c r="S336" s="9">
        <f t="shared" ref="S336:S344" si="237">IF(($M336+$P336)&gt;=$N336+$Q336,($O336/2)+$Q336-$N336,"")</f>
        <v>0</v>
      </c>
    </row>
    <row r="337" spans="1:19" x14ac:dyDescent="0.25">
      <c r="F337" s="7" t="e">
        <f t="shared" si="230"/>
        <v>#DIV/0!</v>
      </c>
      <c r="G337" s="7" t="e">
        <f t="shared" si="231"/>
        <v>#DIV/0!</v>
      </c>
      <c r="H337" s="8">
        <f t="shared" si="232"/>
        <v>0</v>
      </c>
      <c r="I337" s="8">
        <f t="shared" si="233"/>
        <v>0</v>
      </c>
      <c r="J337" s="8">
        <f t="shared" si="233"/>
        <v>0</v>
      </c>
      <c r="K337" s="8">
        <f t="shared" ca="1" si="234"/>
        <v>0</v>
      </c>
      <c r="L337" s="8">
        <f t="shared" ca="1" si="235"/>
        <v>0</v>
      </c>
      <c r="M337" s="8"/>
      <c r="N337" s="8"/>
      <c r="O337" s="8">
        <f>$J337-($P337+$Q337)</f>
        <v>0</v>
      </c>
      <c r="P337" s="8"/>
      <c r="Q337" s="8"/>
      <c r="R337" s="9" t="str">
        <f t="shared" si="236"/>
        <v/>
      </c>
      <c r="S337" s="9">
        <f t="shared" si="237"/>
        <v>0</v>
      </c>
    </row>
    <row r="338" spans="1:19" x14ac:dyDescent="0.25">
      <c r="F338" s="7" t="e">
        <f t="shared" si="230"/>
        <v>#DIV/0!</v>
      </c>
      <c r="G338" s="7" t="e">
        <f t="shared" si="231"/>
        <v>#DIV/0!</v>
      </c>
      <c r="H338" s="8">
        <f t="shared" si="232"/>
        <v>0</v>
      </c>
      <c r="I338" s="8">
        <f t="shared" si="233"/>
        <v>0</v>
      </c>
      <c r="J338" s="8">
        <f t="shared" si="233"/>
        <v>0</v>
      </c>
      <c r="K338" s="8">
        <f t="shared" ca="1" si="234"/>
        <v>0</v>
      </c>
      <c r="L338" s="8">
        <f t="shared" ca="1" si="235"/>
        <v>0</v>
      </c>
      <c r="M338" s="8"/>
      <c r="N338" s="8"/>
      <c r="O338" s="8">
        <f>$J338-($P338+$Q338)</f>
        <v>0</v>
      </c>
      <c r="P338" s="8"/>
      <c r="Q338" s="8"/>
      <c r="R338" s="9" t="str">
        <f t="shared" si="236"/>
        <v/>
      </c>
      <c r="S338" s="9">
        <f t="shared" si="237"/>
        <v>0</v>
      </c>
    </row>
    <row r="339" spans="1:19" x14ac:dyDescent="0.25">
      <c r="F339" s="7" t="e">
        <f t="shared" si="230"/>
        <v>#DIV/0!</v>
      </c>
      <c r="G339" s="7" t="e">
        <f t="shared" si="231"/>
        <v>#DIV/0!</v>
      </c>
      <c r="H339" s="8">
        <f t="shared" si="232"/>
        <v>0</v>
      </c>
      <c r="I339" s="8">
        <f t="shared" si="233"/>
        <v>0</v>
      </c>
      <c r="J339" s="8">
        <f t="shared" si="233"/>
        <v>0</v>
      </c>
      <c r="K339" s="8">
        <f t="shared" ca="1" si="234"/>
        <v>0</v>
      </c>
      <c r="L339" s="8">
        <f t="shared" ca="1" si="235"/>
        <v>0</v>
      </c>
      <c r="M339" s="8"/>
      <c r="N339" s="8"/>
      <c r="O339" s="8">
        <f t="shared" ref="O339:O343" si="238">$J339-($P339+$Q339)</f>
        <v>0</v>
      </c>
      <c r="P339" s="8"/>
      <c r="Q339" s="8"/>
      <c r="R339" s="9" t="str">
        <f t="shared" si="236"/>
        <v/>
      </c>
      <c r="S339" s="9">
        <f t="shared" si="237"/>
        <v>0</v>
      </c>
    </row>
    <row r="340" spans="1:19" x14ac:dyDescent="0.25">
      <c r="F340" s="7" t="e">
        <f t="shared" si="230"/>
        <v>#DIV/0!</v>
      </c>
      <c r="G340" s="7" t="e">
        <f t="shared" si="231"/>
        <v>#DIV/0!</v>
      </c>
      <c r="H340" s="8">
        <f t="shared" si="232"/>
        <v>0</v>
      </c>
      <c r="I340" s="8">
        <f t="shared" si="233"/>
        <v>0</v>
      </c>
      <c r="J340" s="8">
        <f t="shared" si="233"/>
        <v>0</v>
      </c>
      <c r="K340" s="8">
        <f t="shared" ca="1" si="234"/>
        <v>0</v>
      </c>
      <c r="L340" s="8">
        <f t="shared" ca="1" si="235"/>
        <v>0</v>
      </c>
      <c r="M340" s="8"/>
      <c r="N340" s="8"/>
      <c r="O340" s="8">
        <f>$J340-($P340+$Q340)</f>
        <v>0</v>
      </c>
      <c r="P340" s="8"/>
      <c r="Q340" s="8"/>
      <c r="R340" s="9" t="str">
        <f t="shared" si="236"/>
        <v/>
      </c>
      <c r="S340" s="9">
        <f t="shared" si="237"/>
        <v>0</v>
      </c>
    </row>
    <row r="341" spans="1:19" x14ac:dyDescent="0.25">
      <c r="F341" s="7" t="e">
        <f t="shared" si="230"/>
        <v>#DIV/0!</v>
      </c>
      <c r="G341" s="7" t="e">
        <f t="shared" si="231"/>
        <v>#DIV/0!</v>
      </c>
      <c r="H341" s="8">
        <f t="shared" si="232"/>
        <v>0</v>
      </c>
      <c r="I341" s="8">
        <f t="shared" si="233"/>
        <v>0</v>
      </c>
      <c r="J341" s="8">
        <f t="shared" si="233"/>
        <v>0</v>
      </c>
      <c r="K341" s="8">
        <f t="shared" ca="1" si="234"/>
        <v>0</v>
      </c>
      <c r="L341" s="8">
        <f t="shared" ca="1" si="235"/>
        <v>0</v>
      </c>
      <c r="M341" s="8"/>
      <c r="N341" s="8"/>
      <c r="O341" s="8">
        <f t="shared" si="238"/>
        <v>0</v>
      </c>
      <c r="P341" s="8"/>
      <c r="Q341" s="8"/>
      <c r="R341" s="9" t="str">
        <f t="shared" si="236"/>
        <v/>
      </c>
      <c r="S341" s="9">
        <f t="shared" si="237"/>
        <v>0</v>
      </c>
    </row>
    <row r="342" spans="1:19" x14ac:dyDescent="0.25">
      <c r="F342" s="7" t="e">
        <f t="shared" si="230"/>
        <v>#DIV/0!</v>
      </c>
      <c r="G342" s="7" t="e">
        <f t="shared" si="231"/>
        <v>#DIV/0!</v>
      </c>
      <c r="H342" s="8">
        <f t="shared" si="232"/>
        <v>0</v>
      </c>
      <c r="I342" s="8">
        <f t="shared" si="233"/>
        <v>0</v>
      </c>
      <c r="J342" s="8">
        <f t="shared" si="233"/>
        <v>0</v>
      </c>
      <c r="K342" s="8">
        <f t="shared" ca="1" si="234"/>
        <v>0</v>
      </c>
      <c r="L342" s="8">
        <f t="shared" ca="1" si="235"/>
        <v>0</v>
      </c>
      <c r="M342" s="8"/>
      <c r="N342" s="8"/>
      <c r="O342" s="8">
        <f>$J342-($P342+$Q342)</f>
        <v>0</v>
      </c>
      <c r="P342" s="8"/>
      <c r="Q342" s="8"/>
      <c r="R342" s="9" t="str">
        <f t="shared" si="236"/>
        <v/>
      </c>
      <c r="S342" s="9">
        <f t="shared" si="237"/>
        <v>0</v>
      </c>
    </row>
    <row r="343" spans="1:19" x14ac:dyDescent="0.25">
      <c r="F343" s="7" t="e">
        <f t="shared" si="230"/>
        <v>#DIV/0!</v>
      </c>
      <c r="G343" s="7" t="e">
        <f t="shared" si="231"/>
        <v>#DIV/0!</v>
      </c>
      <c r="H343" s="8">
        <f t="shared" si="232"/>
        <v>0</v>
      </c>
      <c r="I343" s="8">
        <f t="shared" si="233"/>
        <v>0</v>
      </c>
      <c r="J343" s="8">
        <f t="shared" si="233"/>
        <v>0</v>
      </c>
      <c r="K343" s="8">
        <f t="shared" ca="1" si="234"/>
        <v>0</v>
      </c>
      <c r="L343" s="8">
        <f t="shared" ca="1" si="235"/>
        <v>0</v>
      </c>
      <c r="M343" s="8"/>
      <c r="N343" s="8"/>
      <c r="O343" s="8">
        <f t="shared" si="238"/>
        <v>0</v>
      </c>
      <c r="P343" s="8"/>
      <c r="Q343" s="8"/>
      <c r="R343" s="9" t="str">
        <f t="shared" si="236"/>
        <v/>
      </c>
      <c r="S343" s="9">
        <f t="shared" si="237"/>
        <v>0</v>
      </c>
    </row>
    <row r="344" spans="1:19" x14ac:dyDescent="0.25">
      <c r="F344" s="7" t="e">
        <f t="shared" si="230"/>
        <v>#DIV/0!</v>
      </c>
      <c r="G344" s="7" t="e">
        <f t="shared" si="231"/>
        <v>#DIV/0!</v>
      </c>
      <c r="H344" s="8">
        <f t="shared" si="232"/>
        <v>0</v>
      </c>
      <c r="I344" s="8">
        <f t="shared" si="233"/>
        <v>0</v>
      </c>
      <c r="J344" s="8">
        <f t="shared" si="233"/>
        <v>0</v>
      </c>
      <c r="K344" s="8">
        <f t="shared" ca="1" si="234"/>
        <v>0</v>
      </c>
      <c r="L344" s="8">
        <f t="shared" ca="1" si="235"/>
        <v>0</v>
      </c>
      <c r="M344" s="8"/>
      <c r="N344" s="8"/>
      <c r="O344" s="8">
        <f>$J344-($P344+$Q344)</f>
        <v>0</v>
      </c>
      <c r="P344" s="8"/>
      <c r="Q344" s="8"/>
      <c r="R344" s="9" t="str">
        <f t="shared" si="236"/>
        <v/>
      </c>
      <c r="S344" s="9">
        <f t="shared" si="237"/>
        <v>0</v>
      </c>
    </row>
    <row r="345" spans="1:19" x14ac:dyDescent="0.25">
      <c r="B345" s="1">
        <f>SUMPRODUCT((B335:B344&lt;&gt;"")/COUNTIF(B335:B344,B335:B344&amp;""))</f>
        <v>0</v>
      </c>
      <c r="C345" s="1">
        <f>COUNTA(Tableau15933[Soins de la personne])</f>
        <v>0</v>
      </c>
      <c r="D345" s="1">
        <f>COUNTA(Tableau15933[Nature des Dépenses])</f>
        <v>0</v>
      </c>
      <c r="F345" s="7" t="e">
        <f t="shared" ref="F345:S345" si="239">SUM(F335:F344)</f>
        <v>#DIV/0!</v>
      </c>
      <c r="G345" s="7" t="e">
        <f t="shared" si="239"/>
        <v>#DIV/0!</v>
      </c>
      <c r="H345" s="8">
        <f t="shared" si="239"/>
        <v>0</v>
      </c>
      <c r="I345" s="8">
        <f t="shared" si="239"/>
        <v>0</v>
      </c>
      <c r="J345" s="8">
        <f t="shared" si="239"/>
        <v>0</v>
      </c>
      <c r="K345" s="8">
        <f t="shared" ca="1" si="239"/>
        <v>0</v>
      </c>
      <c r="L345" s="8">
        <f t="shared" ca="1" si="239"/>
        <v>0</v>
      </c>
      <c r="M345" s="8">
        <f t="shared" si="239"/>
        <v>0</v>
      </c>
      <c r="N345" s="8">
        <f t="shared" si="239"/>
        <v>0</v>
      </c>
      <c r="O345" s="8">
        <f t="shared" si="239"/>
        <v>0</v>
      </c>
      <c r="P345" s="8">
        <f t="shared" si="239"/>
        <v>0</v>
      </c>
      <c r="Q345" s="8">
        <f t="shared" si="239"/>
        <v>0</v>
      </c>
      <c r="R345" s="8">
        <f t="shared" si="239"/>
        <v>0</v>
      </c>
      <c r="S345" s="8">
        <f t="shared" si="239"/>
        <v>0</v>
      </c>
    </row>
    <row r="346" spans="1:19" x14ac:dyDescent="0.25">
      <c r="F346" s="7"/>
      <c r="G346" s="7"/>
    </row>
    <row r="347" spans="1:19" x14ac:dyDescent="0.25">
      <c r="F347" s="7"/>
      <c r="G347" s="7"/>
    </row>
    <row r="348" spans="1:19" ht="15.75" thickBot="1" x14ac:dyDescent="0.3">
      <c r="F348" s="7"/>
      <c r="G348" s="7"/>
    </row>
    <row r="349" spans="1:19" ht="15.75" thickBot="1" x14ac:dyDescent="0.3">
      <c r="F349" s="7"/>
      <c r="G349" s="7"/>
      <c r="M349" s="20" t="s">
        <v>0</v>
      </c>
      <c r="N349" s="21"/>
      <c r="O349" s="2" t="s">
        <v>1</v>
      </c>
      <c r="P349" s="22" t="s">
        <v>2</v>
      </c>
      <c r="Q349" s="23"/>
      <c r="R349" s="20" t="s">
        <v>3</v>
      </c>
      <c r="S349" s="21"/>
    </row>
    <row r="350" spans="1:19" s="6" customFormat="1" ht="14.1" customHeight="1" x14ac:dyDescent="0.2">
      <c r="A350" s="25" t="s">
        <v>4</v>
      </c>
      <c r="B350" s="4" t="s">
        <v>5</v>
      </c>
      <c r="C350" s="18" t="s">
        <v>44</v>
      </c>
      <c r="D350" s="3" t="s">
        <v>7</v>
      </c>
      <c r="E350" s="3" t="s">
        <v>8</v>
      </c>
      <c r="F350" s="5" t="s">
        <v>9</v>
      </c>
      <c r="G350" s="5" t="s">
        <v>10</v>
      </c>
      <c r="H350" s="4" t="s">
        <v>11</v>
      </c>
      <c r="I350" s="3" t="s">
        <v>12</v>
      </c>
      <c r="J350" s="3" t="s">
        <v>13</v>
      </c>
      <c r="K350" s="3" t="s">
        <v>14</v>
      </c>
      <c r="L350" s="3" t="s">
        <v>15</v>
      </c>
      <c r="M350" s="3" t="s">
        <v>16</v>
      </c>
      <c r="N350" s="3" t="s">
        <v>17</v>
      </c>
      <c r="O350" s="3" t="s">
        <v>1</v>
      </c>
      <c r="P350" s="3" t="s">
        <v>18</v>
      </c>
      <c r="Q350" s="3" t="s">
        <v>19</v>
      </c>
      <c r="R350" s="3" t="s">
        <v>20</v>
      </c>
      <c r="S350" s="3" t="s">
        <v>21</v>
      </c>
    </row>
    <row r="351" spans="1:19" x14ac:dyDescent="0.25">
      <c r="F351" s="7" t="e">
        <f t="shared" ref="F351:F360" si="240">$J351/J$361</f>
        <v>#DIV/0!</v>
      </c>
      <c r="G351" s="7" t="e">
        <f t="shared" ref="G351:G360" si="241">$J351/J$57</f>
        <v>#DIV/0!</v>
      </c>
      <c r="H351" s="8">
        <f t="shared" ref="H351:H360" si="242">$J351-$I351</f>
        <v>0</v>
      </c>
      <c r="I351" s="8">
        <f t="shared" ref="I351:J360" si="243">$M351+$N351</f>
        <v>0</v>
      </c>
      <c r="J351" s="8">
        <f t="shared" si="243"/>
        <v>0</v>
      </c>
      <c r="K351" s="8">
        <f t="shared" ref="K351:K360" ca="1" si="244">IF(($K351)&gt;=$N351+$M351,"",($L351-$M351-$N351))</f>
        <v>0</v>
      </c>
      <c r="L351" s="8">
        <f ca="1">M351+N351-K351</f>
        <v>0</v>
      </c>
      <c r="M351" s="8"/>
      <c r="N351" s="8"/>
      <c r="O351" s="8">
        <f>$J351-($P351+$Q351)</f>
        <v>0</v>
      </c>
      <c r="P351" s="8"/>
      <c r="Q351" s="8"/>
      <c r="R351" s="9" t="str">
        <f>IF(($M351+$P351)&gt;=$N351+$Q351,"",($O351/2)+$P351-$M351)</f>
        <v/>
      </c>
      <c r="S351" s="9">
        <f>IF(($M351+$P351)&gt;=$N351+$Q351,($O351/2)+$Q351-$N351,"")</f>
        <v>0</v>
      </c>
    </row>
    <row r="352" spans="1:19" x14ac:dyDescent="0.25">
      <c r="F352" s="7" t="e">
        <f t="shared" si="240"/>
        <v>#DIV/0!</v>
      </c>
      <c r="G352" s="7" t="e">
        <f t="shared" si="241"/>
        <v>#DIV/0!</v>
      </c>
      <c r="H352" s="8">
        <f t="shared" si="242"/>
        <v>0</v>
      </c>
      <c r="I352" s="8">
        <f t="shared" si="243"/>
        <v>0</v>
      </c>
      <c r="J352" s="8">
        <f t="shared" si="243"/>
        <v>0</v>
      </c>
      <c r="K352" s="8">
        <f t="shared" ca="1" si="244"/>
        <v>0</v>
      </c>
      <c r="L352" s="8">
        <f t="shared" ref="L352:L360" ca="1" si="245">M352+N352-K352</f>
        <v>0</v>
      </c>
      <c r="M352" s="8"/>
      <c r="N352" s="8"/>
      <c r="O352" s="8">
        <f>$J352-($P352+$Q352)</f>
        <v>0</v>
      </c>
      <c r="P352" s="8"/>
      <c r="Q352" s="8"/>
      <c r="R352" s="9" t="str">
        <f t="shared" ref="R352:R360" si="246">IF(($M352+$P352)&gt;=$N352+$Q352,"",($O352/2)+$P352-$M352)</f>
        <v/>
      </c>
      <c r="S352" s="9">
        <f t="shared" ref="S352:S360" si="247">IF(($M352+$P352)&gt;=$N352+$Q352,($O352/2)+$Q352-$N352,"")</f>
        <v>0</v>
      </c>
    </row>
    <row r="353" spans="1:19" x14ac:dyDescent="0.25">
      <c r="F353" s="7" t="e">
        <f t="shared" si="240"/>
        <v>#DIV/0!</v>
      </c>
      <c r="G353" s="7" t="e">
        <f t="shared" si="241"/>
        <v>#DIV/0!</v>
      </c>
      <c r="H353" s="8">
        <f t="shared" si="242"/>
        <v>0</v>
      </c>
      <c r="I353" s="8">
        <f t="shared" si="243"/>
        <v>0</v>
      </c>
      <c r="J353" s="8">
        <f t="shared" si="243"/>
        <v>0</v>
      </c>
      <c r="K353" s="8">
        <f t="shared" ca="1" si="244"/>
        <v>0</v>
      </c>
      <c r="L353" s="8">
        <f t="shared" ca="1" si="245"/>
        <v>0</v>
      </c>
      <c r="M353" s="8"/>
      <c r="N353" s="8"/>
      <c r="O353" s="8">
        <f>$J353-($P353+$Q353)</f>
        <v>0</v>
      </c>
      <c r="P353" s="8"/>
      <c r="Q353" s="8"/>
      <c r="R353" s="9" t="str">
        <f t="shared" si="246"/>
        <v/>
      </c>
      <c r="S353" s="9">
        <f t="shared" si="247"/>
        <v>0</v>
      </c>
    </row>
    <row r="354" spans="1:19" x14ac:dyDescent="0.25">
      <c r="F354" s="7" t="e">
        <f t="shared" si="240"/>
        <v>#DIV/0!</v>
      </c>
      <c r="G354" s="7" t="e">
        <f t="shared" si="241"/>
        <v>#DIV/0!</v>
      </c>
      <c r="H354" s="8">
        <f t="shared" si="242"/>
        <v>0</v>
      </c>
      <c r="I354" s="8">
        <f t="shared" si="243"/>
        <v>0</v>
      </c>
      <c r="J354" s="8">
        <f t="shared" si="243"/>
        <v>0</v>
      </c>
      <c r="K354" s="8">
        <f t="shared" ca="1" si="244"/>
        <v>0</v>
      </c>
      <c r="L354" s="8">
        <f t="shared" ca="1" si="245"/>
        <v>0</v>
      </c>
      <c r="M354" s="8"/>
      <c r="N354" s="8"/>
      <c r="O354" s="8">
        <f>$J354-($P354+$Q354)</f>
        <v>0</v>
      </c>
      <c r="P354" s="8"/>
      <c r="Q354" s="8"/>
      <c r="R354" s="9" t="str">
        <f t="shared" si="246"/>
        <v/>
      </c>
      <c r="S354" s="9">
        <f t="shared" si="247"/>
        <v>0</v>
      </c>
    </row>
    <row r="355" spans="1:19" x14ac:dyDescent="0.25">
      <c r="F355" s="7" t="e">
        <f t="shared" si="240"/>
        <v>#DIV/0!</v>
      </c>
      <c r="G355" s="7" t="e">
        <f t="shared" si="241"/>
        <v>#DIV/0!</v>
      </c>
      <c r="H355" s="8">
        <f t="shared" si="242"/>
        <v>0</v>
      </c>
      <c r="I355" s="8">
        <f t="shared" si="243"/>
        <v>0</v>
      </c>
      <c r="J355" s="8">
        <f t="shared" si="243"/>
        <v>0</v>
      </c>
      <c r="K355" s="8">
        <f t="shared" ca="1" si="244"/>
        <v>0</v>
      </c>
      <c r="L355" s="8">
        <f t="shared" ca="1" si="245"/>
        <v>0</v>
      </c>
      <c r="M355" s="8"/>
      <c r="N355" s="8"/>
      <c r="O355" s="8">
        <f t="shared" ref="O355:O359" si="248">$J355-($P355+$Q355)</f>
        <v>0</v>
      </c>
      <c r="P355" s="8"/>
      <c r="Q355" s="8"/>
      <c r="R355" s="9" t="str">
        <f t="shared" si="246"/>
        <v/>
      </c>
      <c r="S355" s="9">
        <f t="shared" si="247"/>
        <v>0</v>
      </c>
    </row>
    <row r="356" spans="1:19" x14ac:dyDescent="0.25">
      <c r="F356" s="7" t="e">
        <f t="shared" si="240"/>
        <v>#DIV/0!</v>
      </c>
      <c r="G356" s="7" t="e">
        <f t="shared" si="241"/>
        <v>#DIV/0!</v>
      </c>
      <c r="H356" s="8">
        <f t="shared" si="242"/>
        <v>0</v>
      </c>
      <c r="I356" s="8">
        <f t="shared" si="243"/>
        <v>0</v>
      </c>
      <c r="J356" s="8">
        <f t="shared" si="243"/>
        <v>0</v>
      </c>
      <c r="K356" s="8">
        <f t="shared" ca="1" si="244"/>
        <v>0</v>
      </c>
      <c r="L356" s="8">
        <f t="shared" ca="1" si="245"/>
        <v>0</v>
      </c>
      <c r="M356" s="8"/>
      <c r="N356" s="8"/>
      <c r="O356" s="8">
        <f>$J356-($P356+$Q356)</f>
        <v>0</v>
      </c>
      <c r="P356" s="8"/>
      <c r="Q356" s="8"/>
      <c r="R356" s="9" t="str">
        <f t="shared" si="246"/>
        <v/>
      </c>
      <c r="S356" s="9">
        <f t="shared" si="247"/>
        <v>0</v>
      </c>
    </row>
    <row r="357" spans="1:19" x14ac:dyDescent="0.25">
      <c r="F357" s="7" t="e">
        <f t="shared" si="240"/>
        <v>#DIV/0!</v>
      </c>
      <c r="G357" s="7" t="e">
        <f t="shared" si="241"/>
        <v>#DIV/0!</v>
      </c>
      <c r="H357" s="8">
        <f t="shared" si="242"/>
        <v>0</v>
      </c>
      <c r="I357" s="8">
        <f t="shared" si="243"/>
        <v>0</v>
      </c>
      <c r="J357" s="8">
        <f t="shared" si="243"/>
        <v>0</v>
      </c>
      <c r="K357" s="8">
        <f t="shared" ca="1" si="244"/>
        <v>0</v>
      </c>
      <c r="L357" s="8">
        <f t="shared" ca="1" si="245"/>
        <v>0</v>
      </c>
      <c r="M357" s="8"/>
      <c r="N357" s="8"/>
      <c r="O357" s="8">
        <f t="shared" si="248"/>
        <v>0</v>
      </c>
      <c r="P357" s="8"/>
      <c r="Q357" s="8"/>
      <c r="R357" s="9" t="str">
        <f t="shared" si="246"/>
        <v/>
      </c>
      <c r="S357" s="9">
        <f t="shared" si="247"/>
        <v>0</v>
      </c>
    </row>
    <row r="358" spans="1:19" x14ac:dyDescent="0.25">
      <c r="F358" s="7" t="e">
        <f t="shared" si="240"/>
        <v>#DIV/0!</v>
      </c>
      <c r="G358" s="7" t="e">
        <f t="shared" si="241"/>
        <v>#DIV/0!</v>
      </c>
      <c r="H358" s="8">
        <f t="shared" si="242"/>
        <v>0</v>
      </c>
      <c r="I358" s="8">
        <f t="shared" si="243"/>
        <v>0</v>
      </c>
      <c r="J358" s="8">
        <f t="shared" si="243"/>
        <v>0</v>
      </c>
      <c r="K358" s="8">
        <f t="shared" ca="1" si="244"/>
        <v>0</v>
      </c>
      <c r="L358" s="8">
        <f t="shared" ca="1" si="245"/>
        <v>0</v>
      </c>
      <c r="M358" s="8"/>
      <c r="N358" s="8"/>
      <c r="O358" s="8">
        <f>$J358-($P358+$Q358)</f>
        <v>0</v>
      </c>
      <c r="P358" s="8"/>
      <c r="Q358" s="8"/>
      <c r="R358" s="9" t="str">
        <f t="shared" si="246"/>
        <v/>
      </c>
      <c r="S358" s="9">
        <f t="shared" si="247"/>
        <v>0</v>
      </c>
    </row>
    <row r="359" spans="1:19" x14ac:dyDescent="0.25">
      <c r="F359" s="7" t="e">
        <f t="shared" si="240"/>
        <v>#DIV/0!</v>
      </c>
      <c r="G359" s="7" t="e">
        <f t="shared" si="241"/>
        <v>#DIV/0!</v>
      </c>
      <c r="H359" s="8">
        <f t="shared" si="242"/>
        <v>0</v>
      </c>
      <c r="I359" s="8">
        <f t="shared" si="243"/>
        <v>0</v>
      </c>
      <c r="J359" s="8">
        <f t="shared" si="243"/>
        <v>0</v>
      </c>
      <c r="K359" s="8">
        <f t="shared" ca="1" si="244"/>
        <v>0</v>
      </c>
      <c r="L359" s="8">
        <f t="shared" ca="1" si="245"/>
        <v>0</v>
      </c>
      <c r="M359" s="8"/>
      <c r="N359" s="8"/>
      <c r="O359" s="8">
        <f t="shared" si="248"/>
        <v>0</v>
      </c>
      <c r="P359" s="8"/>
      <c r="Q359" s="8"/>
      <c r="R359" s="9" t="str">
        <f t="shared" si="246"/>
        <v/>
      </c>
      <c r="S359" s="9">
        <f t="shared" si="247"/>
        <v>0</v>
      </c>
    </row>
    <row r="360" spans="1:19" x14ac:dyDescent="0.25">
      <c r="F360" s="7" t="e">
        <f t="shared" si="240"/>
        <v>#DIV/0!</v>
      </c>
      <c r="G360" s="7" t="e">
        <f t="shared" si="241"/>
        <v>#DIV/0!</v>
      </c>
      <c r="H360" s="8">
        <f t="shared" si="242"/>
        <v>0</v>
      </c>
      <c r="I360" s="8">
        <f t="shared" si="243"/>
        <v>0</v>
      </c>
      <c r="J360" s="8">
        <f t="shared" si="243"/>
        <v>0</v>
      </c>
      <c r="K360" s="8">
        <f t="shared" ca="1" si="244"/>
        <v>0</v>
      </c>
      <c r="L360" s="8">
        <f t="shared" ca="1" si="245"/>
        <v>0</v>
      </c>
      <c r="M360" s="8"/>
      <c r="N360" s="8"/>
      <c r="O360" s="8">
        <f>$J360-($P360+$Q360)</f>
        <v>0</v>
      </c>
      <c r="P360" s="8"/>
      <c r="Q360" s="8"/>
      <c r="R360" s="9" t="str">
        <f t="shared" si="246"/>
        <v/>
      </c>
      <c r="S360" s="9">
        <f t="shared" si="247"/>
        <v>0</v>
      </c>
    </row>
    <row r="361" spans="1:19" x14ac:dyDescent="0.25">
      <c r="B361" s="1">
        <f>SUMPRODUCT((B351:B360&lt;&gt;"")/COUNTIF(B351:B360,B351:B360&amp;""))</f>
        <v>0</v>
      </c>
      <c r="C361" s="1">
        <f>COUNTA(Tableau15935[Erotisme])</f>
        <v>0</v>
      </c>
      <c r="D361" s="1">
        <f>COUNTA(Tableau15935[Nature des Dépenses])</f>
        <v>0</v>
      </c>
      <c r="F361" s="7" t="e">
        <f t="shared" ref="F361:S361" si="249">SUM(F351:F360)</f>
        <v>#DIV/0!</v>
      </c>
      <c r="G361" s="7" t="e">
        <f t="shared" si="249"/>
        <v>#DIV/0!</v>
      </c>
      <c r="H361" s="8">
        <f t="shared" si="249"/>
        <v>0</v>
      </c>
      <c r="I361" s="8">
        <f t="shared" si="249"/>
        <v>0</v>
      </c>
      <c r="J361" s="8">
        <f t="shared" si="249"/>
        <v>0</v>
      </c>
      <c r="K361" s="8">
        <f t="shared" ca="1" si="249"/>
        <v>0</v>
      </c>
      <c r="L361" s="8">
        <f t="shared" ca="1" si="249"/>
        <v>0</v>
      </c>
      <c r="M361" s="8">
        <f t="shared" si="249"/>
        <v>0</v>
      </c>
      <c r="N361" s="8">
        <f t="shared" si="249"/>
        <v>0</v>
      </c>
      <c r="O361" s="8">
        <f t="shared" si="249"/>
        <v>0</v>
      </c>
      <c r="P361" s="8">
        <f t="shared" si="249"/>
        <v>0</v>
      </c>
      <c r="Q361" s="8">
        <f t="shared" si="249"/>
        <v>0</v>
      </c>
      <c r="R361" s="8">
        <f t="shared" si="249"/>
        <v>0</v>
      </c>
      <c r="S361" s="8">
        <f t="shared" si="249"/>
        <v>0</v>
      </c>
    </row>
    <row r="362" spans="1:19" x14ac:dyDescent="0.25">
      <c r="F362" s="7"/>
      <c r="G362" s="7"/>
    </row>
    <row r="363" spans="1:19" x14ac:dyDescent="0.25">
      <c r="F363" s="7"/>
      <c r="G363" s="7"/>
    </row>
    <row r="364" spans="1:19" ht="15.75" thickBot="1" x14ac:dyDescent="0.3">
      <c r="F364" s="7"/>
      <c r="G364" s="7"/>
    </row>
    <row r="365" spans="1:19" ht="15.75" thickBot="1" x14ac:dyDescent="0.3">
      <c r="F365" s="7"/>
      <c r="G365" s="7"/>
      <c r="M365" s="20" t="s">
        <v>0</v>
      </c>
      <c r="N365" s="21"/>
      <c r="O365" s="2" t="s">
        <v>1</v>
      </c>
      <c r="P365" s="22" t="s">
        <v>2</v>
      </c>
      <c r="Q365" s="23"/>
      <c r="R365" s="20" t="s">
        <v>3</v>
      </c>
      <c r="S365" s="21"/>
    </row>
    <row r="366" spans="1:19" s="6" customFormat="1" ht="14.1" customHeight="1" x14ac:dyDescent="0.2">
      <c r="A366" s="25" t="s">
        <v>4</v>
      </c>
      <c r="B366" s="4" t="s">
        <v>5</v>
      </c>
      <c r="C366" s="18" t="s">
        <v>45</v>
      </c>
      <c r="D366" s="3" t="s">
        <v>7</v>
      </c>
      <c r="E366" s="3" t="s">
        <v>8</v>
      </c>
      <c r="F366" s="5" t="s">
        <v>9</v>
      </c>
      <c r="G366" s="5" t="s">
        <v>10</v>
      </c>
      <c r="H366" s="4" t="s">
        <v>11</v>
      </c>
      <c r="I366" s="3" t="s">
        <v>12</v>
      </c>
      <c r="J366" s="3" t="s">
        <v>13</v>
      </c>
      <c r="K366" s="3" t="s">
        <v>14</v>
      </c>
      <c r="L366" s="3" t="s">
        <v>15</v>
      </c>
      <c r="M366" s="3" t="s">
        <v>16</v>
      </c>
      <c r="N366" s="3" t="s">
        <v>17</v>
      </c>
      <c r="O366" s="3" t="s">
        <v>1</v>
      </c>
      <c r="P366" s="3" t="s">
        <v>18</v>
      </c>
      <c r="Q366" s="3" t="s">
        <v>19</v>
      </c>
      <c r="R366" s="3" t="s">
        <v>20</v>
      </c>
      <c r="S366" s="3" t="s">
        <v>21</v>
      </c>
    </row>
    <row r="367" spans="1:19" x14ac:dyDescent="0.25">
      <c r="F367" s="7" t="e">
        <f t="shared" ref="F367:F376" si="250">$J367/J$377</f>
        <v>#DIV/0!</v>
      </c>
      <c r="G367" s="7" t="e">
        <f t="shared" ref="G367:G376" si="251">$J367/J$57</f>
        <v>#DIV/0!</v>
      </c>
      <c r="H367" s="8">
        <f t="shared" ref="H367:H376" si="252">$J367-$I367</f>
        <v>0</v>
      </c>
      <c r="I367" s="8">
        <f t="shared" ref="I367:J376" si="253">$M367+$N367</f>
        <v>0</v>
      </c>
      <c r="J367" s="8">
        <f t="shared" si="253"/>
        <v>0</v>
      </c>
      <c r="K367" s="8">
        <f t="shared" ref="K367:K376" ca="1" si="254">IF(($K367)&gt;=$N367+$M367,"",($L367-$M367-$N367))</f>
        <v>0</v>
      </c>
      <c r="L367" s="8">
        <f ca="1">M367+N367-K367</f>
        <v>0</v>
      </c>
      <c r="M367" s="8"/>
      <c r="N367" s="8"/>
      <c r="O367" s="8">
        <f>$J367-($P367+$Q367)</f>
        <v>0</v>
      </c>
      <c r="P367" s="8"/>
      <c r="Q367" s="8"/>
      <c r="R367" s="9" t="str">
        <f>IF(($M367+$P367)&gt;=$N367+$Q367,"",($O367/2)+$P367-$M367)</f>
        <v/>
      </c>
      <c r="S367" s="9">
        <f>IF(($M367+$P367)&gt;=$N367+$Q367,($O367/2)+$Q367-$N367,"")</f>
        <v>0</v>
      </c>
    </row>
    <row r="368" spans="1:19" x14ac:dyDescent="0.25">
      <c r="F368" s="7" t="e">
        <f t="shared" si="250"/>
        <v>#DIV/0!</v>
      </c>
      <c r="G368" s="7" t="e">
        <f t="shared" si="251"/>
        <v>#DIV/0!</v>
      </c>
      <c r="H368" s="8">
        <f t="shared" si="252"/>
        <v>0</v>
      </c>
      <c r="I368" s="8">
        <f t="shared" si="253"/>
        <v>0</v>
      </c>
      <c r="J368" s="8">
        <f t="shared" si="253"/>
        <v>0</v>
      </c>
      <c r="K368" s="8">
        <f t="shared" ca="1" si="254"/>
        <v>0</v>
      </c>
      <c r="L368" s="8">
        <f t="shared" ref="L368:L376" ca="1" si="255">M368+N368-K368</f>
        <v>0</v>
      </c>
      <c r="M368" s="8"/>
      <c r="N368" s="8"/>
      <c r="O368" s="8">
        <f>$J368-($P368+$Q368)</f>
        <v>0</v>
      </c>
      <c r="P368" s="8"/>
      <c r="Q368" s="8"/>
      <c r="R368" s="9" t="str">
        <f t="shared" ref="R368:R376" si="256">IF(($M368+$P368)&gt;=$N368+$Q368,"",($O368/2)+$P368-$M368)</f>
        <v/>
      </c>
      <c r="S368" s="9">
        <f t="shared" ref="S368:S376" si="257">IF(($M368+$P368)&gt;=$N368+$Q368,($O368/2)+$Q368-$N368,"")</f>
        <v>0</v>
      </c>
    </row>
    <row r="369" spans="1:19" x14ac:dyDescent="0.25">
      <c r="F369" s="7" t="e">
        <f t="shared" si="250"/>
        <v>#DIV/0!</v>
      </c>
      <c r="G369" s="7" t="e">
        <f t="shared" si="251"/>
        <v>#DIV/0!</v>
      </c>
      <c r="H369" s="8">
        <f t="shared" si="252"/>
        <v>0</v>
      </c>
      <c r="I369" s="8">
        <f t="shared" si="253"/>
        <v>0</v>
      </c>
      <c r="J369" s="8">
        <f t="shared" si="253"/>
        <v>0</v>
      </c>
      <c r="K369" s="8">
        <f t="shared" ca="1" si="254"/>
        <v>0</v>
      </c>
      <c r="L369" s="8">
        <f t="shared" ca="1" si="255"/>
        <v>0</v>
      </c>
      <c r="M369" s="8"/>
      <c r="N369" s="8"/>
      <c r="O369" s="8">
        <f>$J369-($P369+$Q369)</f>
        <v>0</v>
      </c>
      <c r="P369" s="8"/>
      <c r="Q369" s="8"/>
      <c r="R369" s="9" t="str">
        <f t="shared" si="256"/>
        <v/>
      </c>
      <c r="S369" s="9">
        <f t="shared" si="257"/>
        <v>0</v>
      </c>
    </row>
    <row r="370" spans="1:19" x14ac:dyDescent="0.25">
      <c r="F370" s="7" t="e">
        <f t="shared" si="250"/>
        <v>#DIV/0!</v>
      </c>
      <c r="G370" s="7" t="e">
        <f t="shared" si="251"/>
        <v>#DIV/0!</v>
      </c>
      <c r="H370" s="8">
        <f t="shared" si="252"/>
        <v>0</v>
      </c>
      <c r="I370" s="8">
        <f t="shared" si="253"/>
        <v>0</v>
      </c>
      <c r="J370" s="8">
        <f t="shared" si="253"/>
        <v>0</v>
      </c>
      <c r="K370" s="8">
        <f t="shared" ca="1" si="254"/>
        <v>0</v>
      </c>
      <c r="L370" s="8">
        <f t="shared" ca="1" si="255"/>
        <v>0</v>
      </c>
      <c r="M370" s="8"/>
      <c r="N370" s="8"/>
      <c r="O370" s="8">
        <f>$J370-($P370+$Q370)</f>
        <v>0</v>
      </c>
      <c r="P370" s="8"/>
      <c r="Q370" s="8"/>
      <c r="R370" s="9" t="str">
        <f t="shared" si="256"/>
        <v/>
      </c>
      <c r="S370" s="9">
        <f t="shared" si="257"/>
        <v>0</v>
      </c>
    </row>
    <row r="371" spans="1:19" x14ac:dyDescent="0.25">
      <c r="F371" s="7" t="e">
        <f t="shared" si="250"/>
        <v>#DIV/0!</v>
      </c>
      <c r="G371" s="7" t="e">
        <f t="shared" si="251"/>
        <v>#DIV/0!</v>
      </c>
      <c r="H371" s="8">
        <f t="shared" si="252"/>
        <v>0</v>
      </c>
      <c r="I371" s="8">
        <f t="shared" si="253"/>
        <v>0</v>
      </c>
      <c r="J371" s="8">
        <f t="shared" si="253"/>
        <v>0</v>
      </c>
      <c r="K371" s="8">
        <f t="shared" ca="1" si="254"/>
        <v>0</v>
      </c>
      <c r="L371" s="8">
        <f t="shared" ca="1" si="255"/>
        <v>0</v>
      </c>
      <c r="M371" s="8"/>
      <c r="N371" s="8"/>
      <c r="O371" s="8">
        <f t="shared" ref="O371:O375" si="258">$J371-($P371+$Q371)</f>
        <v>0</v>
      </c>
      <c r="P371" s="8"/>
      <c r="Q371" s="8"/>
      <c r="R371" s="9" t="str">
        <f t="shared" si="256"/>
        <v/>
      </c>
      <c r="S371" s="9">
        <f t="shared" si="257"/>
        <v>0</v>
      </c>
    </row>
    <row r="372" spans="1:19" x14ac:dyDescent="0.25">
      <c r="F372" s="7" t="e">
        <f t="shared" si="250"/>
        <v>#DIV/0!</v>
      </c>
      <c r="G372" s="7" t="e">
        <f t="shared" si="251"/>
        <v>#DIV/0!</v>
      </c>
      <c r="H372" s="8">
        <f t="shared" si="252"/>
        <v>0</v>
      </c>
      <c r="I372" s="8">
        <f t="shared" si="253"/>
        <v>0</v>
      </c>
      <c r="J372" s="8">
        <f t="shared" si="253"/>
        <v>0</v>
      </c>
      <c r="K372" s="8">
        <f t="shared" ca="1" si="254"/>
        <v>0</v>
      </c>
      <c r="L372" s="8">
        <f t="shared" ca="1" si="255"/>
        <v>0</v>
      </c>
      <c r="M372" s="8"/>
      <c r="N372" s="8"/>
      <c r="O372" s="8">
        <f>$J372-($P372+$Q372)</f>
        <v>0</v>
      </c>
      <c r="P372" s="8"/>
      <c r="Q372" s="8"/>
      <c r="R372" s="9" t="str">
        <f t="shared" si="256"/>
        <v/>
      </c>
      <c r="S372" s="9">
        <f t="shared" si="257"/>
        <v>0</v>
      </c>
    </row>
    <row r="373" spans="1:19" x14ac:dyDescent="0.25">
      <c r="F373" s="7" t="e">
        <f t="shared" si="250"/>
        <v>#DIV/0!</v>
      </c>
      <c r="G373" s="7" t="e">
        <f t="shared" si="251"/>
        <v>#DIV/0!</v>
      </c>
      <c r="H373" s="8">
        <f t="shared" si="252"/>
        <v>0</v>
      </c>
      <c r="I373" s="8">
        <f t="shared" si="253"/>
        <v>0</v>
      </c>
      <c r="J373" s="8">
        <f t="shared" si="253"/>
        <v>0</v>
      </c>
      <c r="K373" s="8">
        <f t="shared" ca="1" si="254"/>
        <v>0</v>
      </c>
      <c r="L373" s="8">
        <f t="shared" ca="1" si="255"/>
        <v>0</v>
      </c>
      <c r="M373" s="8"/>
      <c r="N373" s="8"/>
      <c r="O373" s="8">
        <f t="shared" si="258"/>
        <v>0</v>
      </c>
      <c r="P373" s="8"/>
      <c r="Q373" s="8"/>
      <c r="R373" s="9" t="str">
        <f t="shared" si="256"/>
        <v/>
      </c>
      <c r="S373" s="9">
        <f t="shared" si="257"/>
        <v>0</v>
      </c>
    </row>
    <row r="374" spans="1:19" x14ac:dyDescent="0.25">
      <c r="F374" s="7" t="e">
        <f t="shared" si="250"/>
        <v>#DIV/0!</v>
      </c>
      <c r="G374" s="7" t="e">
        <f t="shared" si="251"/>
        <v>#DIV/0!</v>
      </c>
      <c r="H374" s="8">
        <f t="shared" si="252"/>
        <v>0</v>
      </c>
      <c r="I374" s="8">
        <f t="shared" si="253"/>
        <v>0</v>
      </c>
      <c r="J374" s="8">
        <f t="shared" si="253"/>
        <v>0</v>
      </c>
      <c r="K374" s="8">
        <f t="shared" ca="1" si="254"/>
        <v>0</v>
      </c>
      <c r="L374" s="8">
        <f t="shared" ca="1" si="255"/>
        <v>0</v>
      </c>
      <c r="M374" s="8"/>
      <c r="N374" s="8"/>
      <c r="O374" s="8">
        <f>$J374-($P374+$Q374)</f>
        <v>0</v>
      </c>
      <c r="P374" s="8"/>
      <c r="Q374" s="8"/>
      <c r="R374" s="9" t="str">
        <f t="shared" si="256"/>
        <v/>
      </c>
      <c r="S374" s="9">
        <f t="shared" si="257"/>
        <v>0</v>
      </c>
    </row>
    <row r="375" spans="1:19" x14ac:dyDescent="0.25">
      <c r="F375" s="7" t="e">
        <f t="shared" si="250"/>
        <v>#DIV/0!</v>
      </c>
      <c r="G375" s="7" t="e">
        <f t="shared" si="251"/>
        <v>#DIV/0!</v>
      </c>
      <c r="H375" s="8">
        <f t="shared" si="252"/>
        <v>0</v>
      </c>
      <c r="I375" s="8">
        <f t="shared" si="253"/>
        <v>0</v>
      </c>
      <c r="J375" s="8">
        <f t="shared" si="253"/>
        <v>0</v>
      </c>
      <c r="K375" s="8">
        <f t="shared" ca="1" si="254"/>
        <v>0</v>
      </c>
      <c r="L375" s="8">
        <f t="shared" ca="1" si="255"/>
        <v>0</v>
      </c>
      <c r="M375" s="8"/>
      <c r="N375" s="8"/>
      <c r="O375" s="8">
        <f t="shared" si="258"/>
        <v>0</v>
      </c>
      <c r="P375" s="8"/>
      <c r="Q375" s="8"/>
      <c r="R375" s="9" t="str">
        <f t="shared" si="256"/>
        <v/>
      </c>
      <c r="S375" s="9">
        <f t="shared" si="257"/>
        <v>0</v>
      </c>
    </row>
    <row r="376" spans="1:19" x14ac:dyDescent="0.25">
      <c r="F376" s="7" t="e">
        <f t="shared" si="250"/>
        <v>#DIV/0!</v>
      </c>
      <c r="G376" s="7" t="e">
        <f t="shared" si="251"/>
        <v>#DIV/0!</v>
      </c>
      <c r="H376" s="8">
        <f t="shared" si="252"/>
        <v>0</v>
      </c>
      <c r="I376" s="8">
        <f t="shared" si="253"/>
        <v>0</v>
      </c>
      <c r="J376" s="8">
        <f t="shared" si="253"/>
        <v>0</v>
      </c>
      <c r="K376" s="8">
        <f t="shared" ca="1" si="254"/>
        <v>0</v>
      </c>
      <c r="L376" s="8">
        <f t="shared" ca="1" si="255"/>
        <v>0</v>
      </c>
      <c r="M376" s="8"/>
      <c r="N376" s="8"/>
      <c r="O376" s="8">
        <f>$J376-($P376+$Q376)</f>
        <v>0</v>
      </c>
      <c r="P376" s="8"/>
      <c r="Q376" s="8"/>
      <c r="R376" s="9" t="str">
        <f t="shared" si="256"/>
        <v/>
      </c>
      <c r="S376" s="9">
        <f t="shared" si="257"/>
        <v>0</v>
      </c>
    </row>
    <row r="377" spans="1:19" x14ac:dyDescent="0.25">
      <c r="B377" s="1">
        <f>SUMPRODUCT((B367:B376&lt;&gt;"")/COUNTIF(B367:B376,B367:B376&amp;""))</f>
        <v>0</v>
      </c>
      <c r="C377" s="1">
        <f>COUNTA(Tableau15936[Habillement])</f>
        <v>0</v>
      </c>
      <c r="D377" s="1">
        <f>COUNTA(Tableau15936[Nature des Dépenses])</f>
        <v>0</v>
      </c>
      <c r="F377" s="7" t="e">
        <f t="shared" ref="F377:S377" si="259">SUM(F367:F376)</f>
        <v>#DIV/0!</v>
      </c>
      <c r="G377" s="7" t="e">
        <f t="shared" si="259"/>
        <v>#DIV/0!</v>
      </c>
      <c r="H377" s="8">
        <f t="shared" si="259"/>
        <v>0</v>
      </c>
      <c r="I377" s="8">
        <f t="shared" si="259"/>
        <v>0</v>
      </c>
      <c r="J377" s="8">
        <f t="shared" si="259"/>
        <v>0</v>
      </c>
      <c r="K377" s="8">
        <f t="shared" ca="1" si="259"/>
        <v>0</v>
      </c>
      <c r="L377" s="8">
        <f t="shared" ca="1" si="259"/>
        <v>0</v>
      </c>
      <c r="M377" s="8">
        <f t="shared" si="259"/>
        <v>0</v>
      </c>
      <c r="N377" s="8">
        <f t="shared" si="259"/>
        <v>0</v>
      </c>
      <c r="O377" s="8">
        <f t="shared" si="259"/>
        <v>0</v>
      </c>
      <c r="P377" s="8">
        <f t="shared" si="259"/>
        <v>0</v>
      </c>
      <c r="Q377" s="8">
        <f t="shared" si="259"/>
        <v>0</v>
      </c>
      <c r="R377" s="8">
        <f t="shared" si="259"/>
        <v>0</v>
      </c>
      <c r="S377" s="8">
        <f t="shared" si="259"/>
        <v>0</v>
      </c>
    </row>
    <row r="378" spans="1:19" x14ac:dyDescent="0.25">
      <c r="F378" s="7"/>
      <c r="G378" s="7"/>
    </row>
    <row r="379" spans="1:19" x14ac:dyDescent="0.25">
      <c r="F379" s="7"/>
      <c r="G379" s="7"/>
    </row>
    <row r="380" spans="1:19" ht="15.75" thickBot="1" x14ac:dyDescent="0.3">
      <c r="F380" s="7"/>
      <c r="G380" s="7"/>
    </row>
    <row r="381" spans="1:19" ht="15.75" thickBot="1" x14ac:dyDescent="0.3">
      <c r="F381" s="7"/>
      <c r="G381" s="7"/>
      <c r="M381" s="20" t="s">
        <v>0</v>
      </c>
      <c r="N381" s="21"/>
      <c r="O381" s="2" t="s">
        <v>1</v>
      </c>
      <c r="P381" s="22" t="s">
        <v>2</v>
      </c>
      <c r="Q381" s="23"/>
      <c r="R381" s="20" t="s">
        <v>3</v>
      </c>
      <c r="S381" s="21"/>
    </row>
    <row r="382" spans="1:19" s="6" customFormat="1" ht="14.1" customHeight="1" x14ac:dyDescent="0.2">
      <c r="A382" s="25" t="s">
        <v>4</v>
      </c>
      <c r="B382" s="4" t="s">
        <v>5</v>
      </c>
      <c r="C382" s="18" t="s">
        <v>46</v>
      </c>
      <c r="D382" s="3" t="s">
        <v>7</v>
      </c>
      <c r="E382" s="3" t="s">
        <v>8</v>
      </c>
      <c r="F382" s="5" t="s">
        <v>9</v>
      </c>
      <c r="G382" s="5" t="s">
        <v>10</v>
      </c>
      <c r="H382" s="4" t="s">
        <v>11</v>
      </c>
      <c r="I382" s="3" t="s">
        <v>12</v>
      </c>
      <c r="J382" s="3" t="s">
        <v>13</v>
      </c>
      <c r="K382" s="3" t="s">
        <v>14</v>
      </c>
      <c r="L382" s="3" t="s">
        <v>15</v>
      </c>
      <c r="M382" s="3" t="s">
        <v>16</v>
      </c>
      <c r="N382" s="3" t="s">
        <v>17</v>
      </c>
      <c r="O382" s="3" t="s">
        <v>1</v>
      </c>
      <c r="P382" s="3" t="s">
        <v>18</v>
      </c>
      <c r="Q382" s="3" t="s">
        <v>19</v>
      </c>
      <c r="R382" s="3" t="s">
        <v>20</v>
      </c>
      <c r="S382" s="3" t="s">
        <v>21</v>
      </c>
    </row>
    <row r="383" spans="1:19" x14ac:dyDescent="0.25">
      <c r="F383" s="7" t="e">
        <f t="shared" ref="F383:F392" si="260">$J383/J$393</f>
        <v>#DIV/0!</v>
      </c>
      <c r="G383" s="7" t="e">
        <f t="shared" ref="G383:G392" si="261">$J383/J$57</f>
        <v>#DIV/0!</v>
      </c>
      <c r="H383" s="8">
        <f t="shared" ref="H383:H392" si="262">$J383-$I383</f>
        <v>0</v>
      </c>
      <c r="I383" s="8">
        <f t="shared" ref="I383:J392" si="263">$M383+$N383</f>
        <v>0</v>
      </c>
      <c r="J383" s="8">
        <f t="shared" si="263"/>
        <v>0</v>
      </c>
      <c r="K383" s="8">
        <f t="shared" ref="K383:K392" ca="1" si="264">IF(($K383)&gt;=$N383+$M383,"",($L383-$M383-$N383))</f>
        <v>0</v>
      </c>
      <c r="L383" s="8">
        <f ca="1">M383+N383-K383</f>
        <v>0</v>
      </c>
      <c r="M383" s="8"/>
      <c r="N383" s="8"/>
      <c r="O383" s="8">
        <f>$J383-($P383+$Q383)</f>
        <v>0</v>
      </c>
      <c r="P383" s="8"/>
      <c r="Q383" s="8"/>
      <c r="R383" s="9" t="str">
        <f>IF(($M383+$P383)&gt;=$N383+$Q383,"",($O383/2)+$P383-$M383)</f>
        <v/>
      </c>
      <c r="S383" s="9">
        <f>IF(($M383+$P383)&gt;=$N383+$Q383,($O383/2)+$Q383-$N383,"")</f>
        <v>0</v>
      </c>
    </row>
    <row r="384" spans="1:19" x14ac:dyDescent="0.25">
      <c r="F384" s="7" t="e">
        <f t="shared" si="260"/>
        <v>#DIV/0!</v>
      </c>
      <c r="G384" s="7" t="e">
        <f t="shared" si="261"/>
        <v>#DIV/0!</v>
      </c>
      <c r="H384" s="8">
        <f t="shared" si="262"/>
        <v>0</v>
      </c>
      <c r="I384" s="8">
        <f t="shared" si="263"/>
        <v>0</v>
      </c>
      <c r="J384" s="8">
        <f t="shared" si="263"/>
        <v>0</v>
      </c>
      <c r="K384" s="8">
        <f t="shared" ca="1" si="264"/>
        <v>0</v>
      </c>
      <c r="L384" s="8">
        <f t="shared" ref="L384:L392" ca="1" si="265">M384+N384-K384</f>
        <v>0</v>
      </c>
      <c r="M384" s="8"/>
      <c r="N384" s="8"/>
      <c r="O384" s="8">
        <f>$J384-($P384+$Q384)</f>
        <v>0</v>
      </c>
      <c r="P384" s="8"/>
      <c r="Q384" s="8"/>
      <c r="R384" s="9" t="str">
        <f t="shared" ref="R384:R392" si="266">IF(($M384+$P384)&gt;=$N384+$Q384,"",($O384/2)+$P384-$M384)</f>
        <v/>
      </c>
      <c r="S384" s="9">
        <f t="shared" ref="S384:S392" si="267">IF(($M384+$P384)&gt;=$N384+$Q384,($O384/2)+$Q384-$N384,"")</f>
        <v>0</v>
      </c>
    </row>
    <row r="385" spans="1:19" x14ac:dyDescent="0.25">
      <c r="F385" s="7" t="e">
        <f t="shared" si="260"/>
        <v>#DIV/0!</v>
      </c>
      <c r="G385" s="7" t="e">
        <f t="shared" si="261"/>
        <v>#DIV/0!</v>
      </c>
      <c r="H385" s="8">
        <f t="shared" si="262"/>
        <v>0</v>
      </c>
      <c r="I385" s="8">
        <f t="shared" si="263"/>
        <v>0</v>
      </c>
      <c r="J385" s="8">
        <f t="shared" si="263"/>
        <v>0</v>
      </c>
      <c r="K385" s="8">
        <f t="shared" ca="1" si="264"/>
        <v>0</v>
      </c>
      <c r="L385" s="8">
        <f t="shared" ca="1" si="265"/>
        <v>0</v>
      </c>
      <c r="M385" s="8"/>
      <c r="N385" s="8"/>
      <c r="O385" s="8">
        <f>$J385-($P385+$Q385)</f>
        <v>0</v>
      </c>
      <c r="P385" s="8"/>
      <c r="Q385" s="8"/>
      <c r="R385" s="9" t="str">
        <f t="shared" si="266"/>
        <v/>
      </c>
      <c r="S385" s="9">
        <f t="shared" si="267"/>
        <v>0</v>
      </c>
    </row>
    <row r="386" spans="1:19" x14ac:dyDescent="0.25">
      <c r="F386" s="7" t="e">
        <f t="shared" si="260"/>
        <v>#DIV/0!</v>
      </c>
      <c r="G386" s="7" t="e">
        <f t="shared" si="261"/>
        <v>#DIV/0!</v>
      </c>
      <c r="H386" s="8">
        <f t="shared" si="262"/>
        <v>0</v>
      </c>
      <c r="I386" s="8">
        <f t="shared" si="263"/>
        <v>0</v>
      </c>
      <c r="J386" s="8">
        <f t="shared" si="263"/>
        <v>0</v>
      </c>
      <c r="K386" s="8">
        <f t="shared" ca="1" si="264"/>
        <v>0</v>
      </c>
      <c r="L386" s="8">
        <f t="shared" ca="1" si="265"/>
        <v>0</v>
      </c>
      <c r="M386" s="8"/>
      <c r="N386" s="8"/>
      <c r="O386" s="8">
        <f>$J386-($P386+$Q386)</f>
        <v>0</v>
      </c>
      <c r="P386" s="8"/>
      <c r="Q386" s="8"/>
      <c r="R386" s="9" t="str">
        <f t="shared" si="266"/>
        <v/>
      </c>
      <c r="S386" s="9">
        <f t="shared" si="267"/>
        <v>0</v>
      </c>
    </row>
    <row r="387" spans="1:19" x14ac:dyDescent="0.25">
      <c r="F387" s="7" t="e">
        <f t="shared" si="260"/>
        <v>#DIV/0!</v>
      </c>
      <c r="G387" s="7" t="e">
        <f t="shared" si="261"/>
        <v>#DIV/0!</v>
      </c>
      <c r="H387" s="8">
        <f t="shared" si="262"/>
        <v>0</v>
      </c>
      <c r="I387" s="8">
        <f t="shared" si="263"/>
        <v>0</v>
      </c>
      <c r="J387" s="8">
        <f t="shared" si="263"/>
        <v>0</v>
      </c>
      <c r="K387" s="8">
        <f t="shared" ca="1" si="264"/>
        <v>0</v>
      </c>
      <c r="L387" s="8">
        <f t="shared" ca="1" si="265"/>
        <v>0</v>
      </c>
      <c r="M387" s="8"/>
      <c r="N387" s="8"/>
      <c r="O387" s="8">
        <f t="shared" ref="O387:O391" si="268">$J387-($P387+$Q387)</f>
        <v>0</v>
      </c>
      <c r="P387" s="8"/>
      <c r="Q387" s="8"/>
      <c r="R387" s="9" t="str">
        <f t="shared" si="266"/>
        <v/>
      </c>
      <c r="S387" s="9">
        <f t="shared" si="267"/>
        <v>0</v>
      </c>
    </row>
    <row r="388" spans="1:19" x14ac:dyDescent="0.25">
      <c r="F388" s="7" t="e">
        <f t="shared" si="260"/>
        <v>#DIV/0!</v>
      </c>
      <c r="G388" s="7" t="e">
        <f t="shared" si="261"/>
        <v>#DIV/0!</v>
      </c>
      <c r="H388" s="8">
        <f t="shared" si="262"/>
        <v>0</v>
      </c>
      <c r="I388" s="8">
        <f t="shared" si="263"/>
        <v>0</v>
      </c>
      <c r="J388" s="8">
        <f t="shared" si="263"/>
        <v>0</v>
      </c>
      <c r="K388" s="8">
        <f t="shared" ca="1" si="264"/>
        <v>0</v>
      </c>
      <c r="L388" s="8">
        <f t="shared" ca="1" si="265"/>
        <v>0</v>
      </c>
      <c r="M388" s="8"/>
      <c r="N388" s="8"/>
      <c r="O388" s="8">
        <f>$J388-($P388+$Q388)</f>
        <v>0</v>
      </c>
      <c r="P388" s="8"/>
      <c r="Q388" s="8"/>
      <c r="R388" s="9" t="str">
        <f t="shared" si="266"/>
        <v/>
      </c>
      <c r="S388" s="9">
        <f t="shared" si="267"/>
        <v>0</v>
      </c>
    </row>
    <row r="389" spans="1:19" x14ac:dyDescent="0.25">
      <c r="F389" s="7" t="e">
        <f t="shared" si="260"/>
        <v>#DIV/0!</v>
      </c>
      <c r="G389" s="7" t="e">
        <f t="shared" si="261"/>
        <v>#DIV/0!</v>
      </c>
      <c r="H389" s="8">
        <f t="shared" si="262"/>
        <v>0</v>
      </c>
      <c r="I389" s="8">
        <f t="shared" si="263"/>
        <v>0</v>
      </c>
      <c r="J389" s="8">
        <f t="shared" si="263"/>
        <v>0</v>
      </c>
      <c r="K389" s="8">
        <f t="shared" ca="1" si="264"/>
        <v>0</v>
      </c>
      <c r="L389" s="8">
        <f t="shared" ca="1" si="265"/>
        <v>0</v>
      </c>
      <c r="M389" s="8"/>
      <c r="N389" s="8"/>
      <c r="O389" s="8">
        <f t="shared" si="268"/>
        <v>0</v>
      </c>
      <c r="P389" s="8"/>
      <c r="Q389" s="8"/>
      <c r="R389" s="9" t="str">
        <f t="shared" si="266"/>
        <v/>
      </c>
      <c r="S389" s="9">
        <f t="shared" si="267"/>
        <v>0</v>
      </c>
    </row>
    <row r="390" spans="1:19" x14ac:dyDescent="0.25">
      <c r="F390" s="7" t="e">
        <f t="shared" si="260"/>
        <v>#DIV/0!</v>
      </c>
      <c r="G390" s="7" t="e">
        <f t="shared" si="261"/>
        <v>#DIV/0!</v>
      </c>
      <c r="H390" s="8">
        <f t="shared" si="262"/>
        <v>0</v>
      </c>
      <c r="I390" s="8">
        <f t="shared" si="263"/>
        <v>0</v>
      </c>
      <c r="J390" s="8">
        <f t="shared" si="263"/>
        <v>0</v>
      </c>
      <c r="K390" s="8">
        <f t="shared" ca="1" si="264"/>
        <v>0</v>
      </c>
      <c r="L390" s="8">
        <f t="shared" ca="1" si="265"/>
        <v>0</v>
      </c>
      <c r="M390" s="8"/>
      <c r="N390" s="8"/>
      <c r="O390" s="8">
        <f>$J390-($P390+$Q390)</f>
        <v>0</v>
      </c>
      <c r="P390" s="8"/>
      <c r="Q390" s="8"/>
      <c r="R390" s="9" t="str">
        <f t="shared" si="266"/>
        <v/>
      </c>
      <c r="S390" s="9">
        <f t="shared" si="267"/>
        <v>0</v>
      </c>
    </row>
    <row r="391" spans="1:19" x14ac:dyDescent="0.25">
      <c r="F391" s="7" t="e">
        <f t="shared" si="260"/>
        <v>#DIV/0!</v>
      </c>
      <c r="G391" s="7" t="e">
        <f t="shared" si="261"/>
        <v>#DIV/0!</v>
      </c>
      <c r="H391" s="8">
        <f t="shared" si="262"/>
        <v>0</v>
      </c>
      <c r="I391" s="8">
        <f t="shared" si="263"/>
        <v>0</v>
      </c>
      <c r="J391" s="8">
        <f t="shared" si="263"/>
        <v>0</v>
      </c>
      <c r="K391" s="8">
        <f t="shared" ca="1" si="264"/>
        <v>0</v>
      </c>
      <c r="L391" s="8">
        <f t="shared" ca="1" si="265"/>
        <v>0</v>
      </c>
      <c r="M391" s="8"/>
      <c r="N391" s="8"/>
      <c r="O391" s="8">
        <f t="shared" si="268"/>
        <v>0</v>
      </c>
      <c r="P391" s="8"/>
      <c r="Q391" s="8"/>
      <c r="R391" s="9" t="str">
        <f t="shared" si="266"/>
        <v/>
      </c>
      <c r="S391" s="9">
        <f t="shared" si="267"/>
        <v>0</v>
      </c>
    </row>
    <row r="392" spans="1:19" x14ac:dyDescent="0.25">
      <c r="F392" s="7" t="e">
        <f t="shared" si="260"/>
        <v>#DIV/0!</v>
      </c>
      <c r="G392" s="7" t="e">
        <f t="shared" si="261"/>
        <v>#DIV/0!</v>
      </c>
      <c r="H392" s="8">
        <f t="shared" si="262"/>
        <v>0</v>
      </c>
      <c r="I392" s="8">
        <f t="shared" si="263"/>
        <v>0</v>
      </c>
      <c r="J392" s="8">
        <f t="shared" si="263"/>
        <v>0</v>
      </c>
      <c r="K392" s="8">
        <f t="shared" ca="1" si="264"/>
        <v>0</v>
      </c>
      <c r="L392" s="8">
        <f t="shared" ca="1" si="265"/>
        <v>0</v>
      </c>
      <c r="M392" s="8"/>
      <c r="N392" s="8"/>
      <c r="O392" s="8">
        <f>$J392-($P392+$Q392)</f>
        <v>0</v>
      </c>
      <c r="P392" s="8"/>
      <c r="Q392" s="8"/>
      <c r="R392" s="9" t="str">
        <f t="shared" si="266"/>
        <v/>
      </c>
      <c r="S392" s="9">
        <f t="shared" si="267"/>
        <v>0</v>
      </c>
    </row>
    <row r="393" spans="1:19" x14ac:dyDescent="0.25">
      <c r="B393" s="1">
        <f>SUMPRODUCT((B383:B392&lt;&gt;"")/COUNTIF(B383:B392,B383:B392&amp;""))</f>
        <v>0</v>
      </c>
      <c r="C393" s="1">
        <f>COUNTA(Tableau15938[Mobilier])</f>
        <v>0</v>
      </c>
      <c r="D393" s="1">
        <f>COUNTA(Tableau15938[Nature des Dépenses])</f>
        <v>0</v>
      </c>
      <c r="F393" s="7" t="e">
        <f t="shared" ref="F393:S393" si="269">SUM(F383:F392)</f>
        <v>#DIV/0!</v>
      </c>
      <c r="G393" s="7" t="e">
        <f t="shared" si="269"/>
        <v>#DIV/0!</v>
      </c>
      <c r="H393" s="8">
        <f t="shared" si="269"/>
        <v>0</v>
      </c>
      <c r="I393" s="8">
        <f t="shared" si="269"/>
        <v>0</v>
      </c>
      <c r="J393" s="8">
        <f t="shared" si="269"/>
        <v>0</v>
      </c>
      <c r="K393" s="8">
        <f t="shared" ca="1" si="269"/>
        <v>0</v>
      </c>
      <c r="L393" s="8">
        <f t="shared" ca="1" si="269"/>
        <v>0</v>
      </c>
      <c r="M393" s="8">
        <f t="shared" si="269"/>
        <v>0</v>
      </c>
      <c r="N393" s="8">
        <f t="shared" si="269"/>
        <v>0</v>
      </c>
      <c r="O393" s="8">
        <f t="shared" si="269"/>
        <v>0</v>
      </c>
      <c r="P393" s="8">
        <f t="shared" si="269"/>
        <v>0</v>
      </c>
      <c r="Q393" s="8">
        <f t="shared" si="269"/>
        <v>0</v>
      </c>
      <c r="R393" s="8">
        <f t="shared" si="269"/>
        <v>0</v>
      </c>
      <c r="S393" s="8">
        <f t="shared" si="269"/>
        <v>0</v>
      </c>
    </row>
    <row r="394" spans="1:19" x14ac:dyDescent="0.25">
      <c r="F394" s="7"/>
      <c r="G394" s="7"/>
    </row>
    <row r="395" spans="1:19" x14ac:dyDescent="0.25">
      <c r="F395" s="7"/>
      <c r="G395" s="7"/>
    </row>
    <row r="396" spans="1:19" ht="15.75" thickBot="1" x14ac:dyDescent="0.3">
      <c r="F396" s="7"/>
      <c r="G396" s="7"/>
    </row>
    <row r="397" spans="1:19" ht="15.75" thickBot="1" x14ac:dyDescent="0.3">
      <c r="F397" s="7"/>
      <c r="G397" s="7"/>
      <c r="M397" s="20" t="s">
        <v>0</v>
      </c>
      <c r="N397" s="21"/>
      <c r="O397" s="2" t="s">
        <v>1</v>
      </c>
      <c r="P397" s="22" t="s">
        <v>2</v>
      </c>
      <c r="Q397" s="23"/>
      <c r="R397" s="20" t="s">
        <v>3</v>
      </c>
      <c r="S397" s="21"/>
    </row>
    <row r="398" spans="1:19" s="6" customFormat="1" ht="14.1" customHeight="1" x14ac:dyDescent="0.2">
      <c r="A398" s="25" t="s">
        <v>4</v>
      </c>
      <c r="B398" s="4" t="s">
        <v>5</v>
      </c>
      <c r="C398" s="18" t="s">
        <v>47</v>
      </c>
      <c r="D398" s="3" t="s">
        <v>7</v>
      </c>
      <c r="E398" s="3" t="s">
        <v>8</v>
      </c>
      <c r="F398" s="5" t="s">
        <v>9</v>
      </c>
      <c r="G398" s="5" t="s">
        <v>10</v>
      </c>
      <c r="H398" s="4" t="s">
        <v>11</v>
      </c>
      <c r="I398" s="3" t="s">
        <v>12</v>
      </c>
      <c r="J398" s="3" t="s">
        <v>13</v>
      </c>
      <c r="K398" s="3" t="s">
        <v>14</v>
      </c>
      <c r="L398" s="3" t="s">
        <v>15</v>
      </c>
      <c r="M398" s="3" t="s">
        <v>16</v>
      </c>
      <c r="N398" s="3" t="s">
        <v>17</v>
      </c>
      <c r="O398" s="3" t="s">
        <v>1</v>
      </c>
      <c r="P398" s="3" t="s">
        <v>18</v>
      </c>
      <c r="Q398" s="3" t="s">
        <v>19</v>
      </c>
      <c r="R398" s="3" t="s">
        <v>20</v>
      </c>
      <c r="S398" s="3" t="s">
        <v>21</v>
      </c>
    </row>
    <row r="399" spans="1:19" x14ac:dyDescent="0.25">
      <c r="F399" s="7" t="e">
        <f t="shared" ref="F399:F408" si="270">$J399/J$409</f>
        <v>#DIV/0!</v>
      </c>
      <c r="G399" s="7" t="e">
        <f t="shared" ref="G399:G408" si="271">$J399/J$57</f>
        <v>#DIV/0!</v>
      </c>
      <c r="H399" s="8">
        <f t="shared" ref="H399:H408" si="272">$J399-$I399</f>
        <v>0</v>
      </c>
      <c r="I399" s="8">
        <f t="shared" ref="I399:J408" si="273">$M399+$N399</f>
        <v>0</v>
      </c>
      <c r="J399" s="8">
        <f t="shared" si="273"/>
        <v>0</v>
      </c>
      <c r="K399" s="8">
        <f t="shared" ref="K399:K408" ca="1" si="274">IF(($K399)&gt;=$N399+$M399,"",($L399-$M399-$N399))</f>
        <v>0</v>
      </c>
      <c r="L399" s="8">
        <f ca="1">M399+N399-K399</f>
        <v>0</v>
      </c>
      <c r="M399" s="8"/>
      <c r="N399" s="8"/>
      <c r="O399" s="8">
        <f>$J399-($P399+$Q399)</f>
        <v>0</v>
      </c>
      <c r="P399" s="8"/>
      <c r="Q399" s="8"/>
      <c r="R399" s="9" t="str">
        <f>IF(($M399+$P399)&gt;=$N399+$Q399,"",($O399/2)+$P399-$M399)</f>
        <v/>
      </c>
      <c r="S399" s="9">
        <f>IF(($M399+$P399)&gt;=$N399+$Q399,($O399/2)+$Q399-$N399,"")</f>
        <v>0</v>
      </c>
    </row>
    <row r="400" spans="1:19" x14ac:dyDescent="0.25">
      <c r="F400" s="7" t="e">
        <f t="shared" si="270"/>
        <v>#DIV/0!</v>
      </c>
      <c r="G400" s="7" t="e">
        <f t="shared" si="271"/>
        <v>#DIV/0!</v>
      </c>
      <c r="H400" s="8">
        <f t="shared" si="272"/>
        <v>0</v>
      </c>
      <c r="I400" s="8">
        <f t="shared" si="273"/>
        <v>0</v>
      </c>
      <c r="J400" s="8">
        <f t="shared" si="273"/>
        <v>0</v>
      </c>
      <c r="K400" s="8">
        <f t="shared" ca="1" si="274"/>
        <v>0</v>
      </c>
      <c r="L400" s="8">
        <f t="shared" ref="L400:L408" ca="1" si="275">M400+N400-K400</f>
        <v>0</v>
      </c>
      <c r="M400" s="8"/>
      <c r="N400" s="8"/>
      <c r="O400" s="8">
        <f>$J400-($P400+$Q400)</f>
        <v>0</v>
      </c>
      <c r="P400" s="8"/>
      <c r="Q400" s="8"/>
      <c r="R400" s="9" t="str">
        <f t="shared" ref="R400:R408" si="276">IF(($M400+$P400)&gt;=$N400+$Q400,"",($O400/2)+$P400-$M400)</f>
        <v/>
      </c>
      <c r="S400" s="9">
        <f t="shared" ref="S400:S408" si="277">IF(($M400+$P400)&gt;=$N400+$Q400,($O400/2)+$Q400-$N400,"")</f>
        <v>0</v>
      </c>
    </row>
    <row r="401" spans="1:19" x14ac:dyDescent="0.25">
      <c r="F401" s="7" t="e">
        <f t="shared" si="270"/>
        <v>#DIV/0!</v>
      </c>
      <c r="G401" s="7" t="e">
        <f t="shared" si="271"/>
        <v>#DIV/0!</v>
      </c>
      <c r="H401" s="8">
        <f t="shared" si="272"/>
        <v>0</v>
      </c>
      <c r="I401" s="8">
        <f t="shared" si="273"/>
        <v>0</v>
      </c>
      <c r="J401" s="8">
        <f t="shared" si="273"/>
        <v>0</v>
      </c>
      <c r="K401" s="8">
        <f t="shared" ca="1" si="274"/>
        <v>0</v>
      </c>
      <c r="L401" s="8">
        <f t="shared" ca="1" si="275"/>
        <v>0</v>
      </c>
      <c r="M401" s="8"/>
      <c r="N401" s="8"/>
      <c r="O401" s="8">
        <f>$J401-($P401+$Q401)</f>
        <v>0</v>
      </c>
      <c r="P401" s="8"/>
      <c r="Q401" s="8"/>
      <c r="R401" s="9" t="str">
        <f t="shared" si="276"/>
        <v/>
      </c>
      <c r="S401" s="9">
        <f t="shared" si="277"/>
        <v>0</v>
      </c>
    </row>
    <row r="402" spans="1:19" x14ac:dyDescent="0.25">
      <c r="F402" s="7" t="e">
        <f t="shared" si="270"/>
        <v>#DIV/0!</v>
      </c>
      <c r="G402" s="7" t="e">
        <f t="shared" si="271"/>
        <v>#DIV/0!</v>
      </c>
      <c r="H402" s="8">
        <f t="shared" si="272"/>
        <v>0</v>
      </c>
      <c r="I402" s="8">
        <f t="shared" si="273"/>
        <v>0</v>
      </c>
      <c r="J402" s="8">
        <f t="shared" si="273"/>
        <v>0</v>
      </c>
      <c r="K402" s="8">
        <f t="shared" ca="1" si="274"/>
        <v>0</v>
      </c>
      <c r="L402" s="8">
        <f t="shared" ca="1" si="275"/>
        <v>0</v>
      </c>
      <c r="M402" s="8"/>
      <c r="N402" s="8"/>
      <c r="O402" s="8">
        <f>$J402-($P402+$Q402)</f>
        <v>0</v>
      </c>
      <c r="P402" s="8"/>
      <c r="Q402" s="8"/>
      <c r="R402" s="9" t="str">
        <f t="shared" si="276"/>
        <v/>
      </c>
      <c r="S402" s="9">
        <f t="shared" si="277"/>
        <v>0</v>
      </c>
    </row>
    <row r="403" spans="1:19" x14ac:dyDescent="0.25">
      <c r="F403" s="7" t="e">
        <f t="shared" si="270"/>
        <v>#DIV/0!</v>
      </c>
      <c r="G403" s="7" t="e">
        <f t="shared" si="271"/>
        <v>#DIV/0!</v>
      </c>
      <c r="H403" s="8">
        <f t="shared" si="272"/>
        <v>0</v>
      </c>
      <c r="I403" s="8">
        <f t="shared" si="273"/>
        <v>0</v>
      </c>
      <c r="J403" s="8">
        <f t="shared" si="273"/>
        <v>0</v>
      </c>
      <c r="K403" s="8">
        <f t="shared" ca="1" si="274"/>
        <v>0</v>
      </c>
      <c r="L403" s="8">
        <f t="shared" ca="1" si="275"/>
        <v>0</v>
      </c>
      <c r="M403" s="8"/>
      <c r="N403" s="8"/>
      <c r="O403" s="8">
        <f t="shared" ref="O403:O407" si="278">$J403-($P403+$Q403)</f>
        <v>0</v>
      </c>
      <c r="P403" s="8"/>
      <c r="Q403" s="8"/>
      <c r="R403" s="9" t="str">
        <f t="shared" si="276"/>
        <v/>
      </c>
      <c r="S403" s="9">
        <f t="shared" si="277"/>
        <v>0</v>
      </c>
    </row>
    <row r="404" spans="1:19" x14ac:dyDescent="0.25">
      <c r="F404" s="7" t="e">
        <f t="shared" si="270"/>
        <v>#DIV/0!</v>
      </c>
      <c r="G404" s="7" t="e">
        <f t="shared" si="271"/>
        <v>#DIV/0!</v>
      </c>
      <c r="H404" s="8">
        <f t="shared" si="272"/>
        <v>0</v>
      </c>
      <c r="I404" s="8">
        <f t="shared" si="273"/>
        <v>0</v>
      </c>
      <c r="J404" s="8">
        <f t="shared" si="273"/>
        <v>0</v>
      </c>
      <c r="K404" s="8">
        <f t="shared" ca="1" si="274"/>
        <v>0</v>
      </c>
      <c r="L404" s="8">
        <f t="shared" ca="1" si="275"/>
        <v>0</v>
      </c>
      <c r="M404" s="8"/>
      <c r="N404" s="8"/>
      <c r="O404" s="8">
        <f>$J404-($P404+$Q404)</f>
        <v>0</v>
      </c>
      <c r="P404" s="8"/>
      <c r="Q404" s="8"/>
      <c r="R404" s="9" t="str">
        <f t="shared" si="276"/>
        <v/>
      </c>
      <c r="S404" s="9">
        <f t="shared" si="277"/>
        <v>0</v>
      </c>
    </row>
    <row r="405" spans="1:19" x14ac:dyDescent="0.25">
      <c r="F405" s="7" t="e">
        <f t="shared" si="270"/>
        <v>#DIV/0!</v>
      </c>
      <c r="G405" s="7" t="e">
        <f t="shared" si="271"/>
        <v>#DIV/0!</v>
      </c>
      <c r="H405" s="8">
        <f t="shared" si="272"/>
        <v>0</v>
      </c>
      <c r="I405" s="8">
        <f t="shared" si="273"/>
        <v>0</v>
      </c>
      <c r="J405" s="8">
        <f t="shared" si="273"/>
        <v>0</v>
      </c>
      <c r="K405" s="8">
        <f t="shared" ca="1" si="274"/>
        <v>0</v>
      </c>
      <c r="L405" s="8">
        <f t="shared" ca="1" si="275"/>
        <v>0</v>
      </c>
      <c r="M405" s="8"/>
      <c r="N405" s="8"/>
      <c r="O405" s="8">
        <f t="shared" si="278"/>
        <v>0</v>
      </c>
      <c r="P405" s="8"/>
      <c r="Q405" s="8"/>
      <c r="R405" s="9" t="str">
        <f t="shared" si="276"/>
        <v/>
      </c>
      <c r="S405" s="9">
        <f t="shared" si="277"/>
        <v>0</v>
      </c>
    </row>
    <row r="406" spans="1:19" x14ac:dyDescent="0.25">
      <c r="F406" s="7" t="e">
        <f t="shared" si="270"/>
        <v>#DIV/0!</v>
      </c>
      <c r="G406" s="7" t="e">
        <f t="shared" si="271"/>
        <v>#DIV/0!</v>
      </c>
      <c r="H406" s="8">
        <f t="shared" si="272"/>
        <v>0</v>
      </c>
      <c r="I406" s="8">
        <f t="shared" si="273"/>
        <v>0</v>
      </c>
      <c r="J406" s="8">
        <f t="shared" si="273"/>
        <v>0</v>
      </c>
      <c r="K406" s="8">
        <f t="shared" ca="1" si="274"/>
        <v>0</v>
      </c>
      <c r="L406" s="8">
        <f t="shared" ca="1" si="275"/>
        <v>0</v>
      </c>
      <c r="M406" s="8"/>
      <c r="N406" s="8"/>
      <c r="O406" s="8">
        <f>$J406-($P406+$Q406)</f>
        <v>0</v>
      </c>
      <c r="P406" s="8"/>
      <c r="Q406" s="8"/>
      <c r="R406" s="9" t="str">
        <f t="shared" si="276"/>
        <v/>
      </c>
      <c r="S406" s="9">
        <f t="shared" si="277"/>
        <v>0</v>
      </c>
    </row>
    <row r="407" spans="1:19" x14ac:dyDescent="0.25">
      <c r="F407" s="7" t="e">
        <f t="shared" si="270"/>
        <v>#DIV/0!</v>
      </c>
      <c r="G407" s="7" t="e">
        <f t="shared" si="271"/>
        <v>#DIV/0!</v>
      </c>
      <c r="H407" s="8">
        <f t="shared" si="272"/>
        <v>0</v>
      </c>
      <c r="I407" s="8">
        <f t="shared" si="273"/>
        <v>0</v>
      </c>
      <c r="J407" s="8">
        <f t="shared" si="273"/>
        <v>0</v>
      </c>
      <c r="K407" s="8">
        <f t="shared" ca="1" si="274"/>
        <v>0</v>
      </c>
      <c r="L407" s="8">
        <f t="shared" ca="1" si="275"/>
        <v>0</v>
      </c>
      <c r="M407" s="8"/>
      <c r="N407" s="8"/>
      <c r="O407" s="8">
        <f t="shared" si="278"/>
        <v>0</v>
      </c>
      <c r="P407" s="8"/>
      <c r="Q407" s="8"/>
      <c r="R407" s="9" t="str">
        <f t="shared" si="276"/>
        <v/>
      </c>
      <c r="S407" s="9">
        <f t="shared" si="277"/>
        <v>0</v>
      </c>
    </row>
    <row r="408" spans="1:19" x14ac:dyDescent="0.25">
      <c r="F408" s="7" t="e">
        <f t="shared" si="270"/>
        <v>#DIV/0!</v>
      </c>
      <c r="G408" s="7" t="e">
        <f t="shared" si="271"/>
        <v>#DIV/0!</v>
      </c>
      <c r="H408" s="8">
        <f t="shared" si="272"/>
        <v>0</v>
      </c>
      <c r="I408" s="8">
        <f t="shared" si="273"/>
        <v>0</v>
      </c>
      <c r="J408" s="8">
        <f t="shared" si="273"/>
        <v>0</v>
      </c>
      <c r="K408" s="8">
        <f t="shared" ca="1" si="274"/>
        <v>0</v>
      </c>
      <c r="L408" s="8">
        <f t="shared" ca="1" si="275"/>
        <v>0</v>
      </c>
      <c r="M408" s="8"/>
      <c r="N408" s="8"/>
      <c r="O408" s="8">
        <f>$J408-($P408+$Q408)</f>
        <v>0</v>
      </c>
      <c r="P408" s="8"/>
      <c r="Q408" s="8"/>
      <c r="R408" s="9" t="str">
        <f t="shared" si="276"/>
        <v/>
      </c>
      <c r="S408" s="9">
        <f t="shared" si="277"/>
        <v>0</v>
      </c>
    </row>
    <row r="409" spans="1:19" x14ac:dyDescent="0.25">
      <c r="B409" s="1">
        <f>SUMPRODUCT((B399:B408&lt;&gt;"")/COUNTIF(B399:B408,B399:B408&amp;""))</f>
        <v>0</v>
      </c>
      <c r="C409" s="1">
        <f>COUNTA(Tableau15940[Travaux])</f>
        <v>0</v>
      </c>
      <c r="D409" s="1">
        <f>COUNTA(Tableau15940[Nature des Dépenses])</f>
        <v>0</v>
      </c>
      <c r="F409" s="7" t="e">
        <f t="shared" ref="F409:S409" si="279">SUM(F399:F408)</f>
        <v>#DIV/0!</v>
      </c>
      <c r="G409" s="7" t="e">
        <f t="shared" si="279"/>
        <v>#DIV/0!</v>
      </c>
      <c r="H409" s="8">
        <f t="shared" si="279"/>
        <v>0</v>
      </c>
      <c r="I409" s="8">
        <f t="shared" si="279"/>
        <v>0</v>
      </c>
      <c r="J409" s="8">
        <f t="shared" si="279"/>
        <v>0</v>
      </c>
      <c r="K409" s="8">
        <f t="shared" ca="1" si="279"/>
        <v>0</v>
      </c>
      <c r="L409" s="8">
        <f t="shared" ca="1" si="279"/>
        <v>0</v>
      </c>
      <c r="M409" s="8">
        <f t="shared" si="279"/>
        <v>0</v>
      </c>
      <c r="N409" s="8">
        <f t="shared" si="279"/>
        <v>0</v>
      </c>
      <c r="O409" s="8">
        <f t="shared" si="279"/>
        <v>0</v>
      </c>
      <c r="P409" s="8">
        <f t="shared" si="279"/>
        <v>0</v>
      </c>
      <c r="Q409" s="8">
        <f t="shared" si="279"/>
        <v>0</v>
      </c>
      <c r="R409" s="8">
        <f t="shared" si="279"/>
        <v>0</v>
      </c>
      <c r="S409" s="8">
        <f t="shared" si="279"/>
        <v>0</v>
      </c>
    </row>
    <row r="410" spans="1:19" x14ac:dyDescent="0.25">
      <c r="F410" s="7"/>
      <c r="G410" s="7"/>
    </row>
    <row r="411" spans="1:19" x14ac:dyDescent="0.25">
      <c r="F411" s="7"/>
      <c r="G411" s="7"/>
    </row>
    <row r="412" spans="1:19" ht="15.75" thickBot="1" x14ac:dyDescent="0.3">
      <c r="F412" s="7"/>
      <c r="G412" s="7"/>
    </row>
    <row r="413" spans="1:19" ht="15.75" thickBot="1" x14ac:dyDescent="0.3">
      <c r="F413" s="7"/>
      <c r="G413" s="7"/>
      <c r="M413" s="20" t="s">
        <v>0</v>
      </c>
      <c r="N413" s="21"/>
      <c r="O413" s="2" t="s">
        <v>1</v>
      </c>
      <c r="P413" s="22" t="s">
        <v>2</v>
      </c>
      <c r="Q413" s="23"/>
      <c r="R413" s="20" t="s">
        <v>3</v>
      </c>
      <c r="S413" s="21"/>
    </row>
    <row r="414" spans="1:19" s="6" customFormat="1" ht="14.1" customHeight="1" x14ac:dyDescent="0.2">
      <c r="A414" s="25" t="s">
        <v>4</v>
      </c>
      <c r="B414" s="4" t="s">
        <v>5</v>
      </c>
      <c r="C414" s="19" t="s">
        <v>48</v>
      </c>
      <c r="D414" s="3" t="s">
        <v>7</v>
      </c>
      <c r="E414" s="3" t="s">
        <v>8</v>
      </c>
      <c r="F414" s="5" t="s">
        <v>9</v>
      </c>
      <c r="G414" s="5" t="s">
        <v>10</v>
      </c>
      <c r="H414" s="4" t="s">
        <v>11</v>
      </c>
      <c r="I414" s="3" t="s">
        <v>12</v>
      </c>
      <c r="J414" s="3" t="s">
        <v>13</v>
      </c>
      <c r="K414" s="3" t="s">
        <v>14</v>
      </c>
      <c r="L414" s="3" t="s">
        <v>15</v>
      </c>
      <c r="M414" s="3" t="s">
        <v>16</v>
      </c>
      <c r="N414" s="3" t="s">
        <v>17</v>
      </c>
      <c r="O414" s="3" t="s">
        <v>1</v>
      </c>
      <c r="P414" s="3" t="s">
        <v>18</v>
      </c>
      <c r="Q414" s="3" t="s">
        <v>19</v>
      </c>
      <c r="R414" s="3" t="s">
        <v>20</v>
      </c>
      <c r="S414" s="3" t="s">
        <v>21</v>
      </c>
    </row>
    <row r="415" spans="1:19" x14ac:dyDescent="0.25">
      <c r="F415" s="7" t="e">
        <f t="shared" ref="F415:F424" si="280">$J415/J$425</f>
        <v>#DIV/0!</v>
      </c>
      <c r="G415" s="7" t="e">
        <f t="shared" ref="G415:G424" si="281">$J415/J$57</f>
        <v>#DIV/0!</v>
      </c>
      <c r="H415" s="8">
        <f t="shared" ref="H415:H424" si="282">$J415-$I415</f>
        <v>0</v>
      </c>
      <c r="I415" s="8">
        <f t="shared" ref="I415:J424" si="283">$M415+$N415</f>
        <v>0</v>
      </c>
      <c r="J415" s="8">
        <f t="shared" si="283"/>
        <v>0</v>
      </c>
      <c r="K415" s="8">
        <f t="shared" ref="K415:K424" ca="1" si="284">IF(($K415)&gt;=$N415+$M415,"",($L415-$M415-$N415))</f>
        <v>0</v>
      </c>
      <c r="L415" s="8">
        <f ca="1">M415+N415-K415</f>
        <v>0</v>
      </c>
      <c r="M415" s="8"/>
      <c r="N415" s="8"/>
      <c r="O415" s="8">
        <f>$J415-($P415+$Q415)</f>
        <v>0</v>
      </c>
      <c r="P415" s="8"/>
      <c r="Q415" s="8"/>
      <c r="R415" s="9" t="str">
        <f>IF(($M415+$P415)&gt;=$N415+$Q415,"",($O415/2)+$P415-$M415)</f>
        <v/>
      </c>
      <c r="S415" s="9">
        <f>IF(($M415+$P415)&gt;=$N415+$Q415,($O415/2)+$Q415-$N415,"")</f>
        <v>0</v>
      </c>
    </row>
    <row r="416" spans="1:19" x14ac:dyDescent="0.25">
      <c r="F416" s="7" t="e">
        <f t="shared" si="280"/>
        <v>#DIV/0!</v>
      </c>
      <c r="G416" s="7" t="e">
        <f t="shared" si="281"/>
        <v>#DIV/0!</v>
      </c>
      <c r="H416" s="8">
        <f t="shared" si="282"/>
        <v>0</v>
      </c>
      <c r="I416" s="8">
        <f t="shared" si="283"/>
        <v>0</v>
      </c>
      <c r="J416" s="8">
        <f t="shared" si="283"/>
        <v>0</v>
      </c>
      <c r="K416" s="8">
        <f t="shared" ca="1" si="284"/>
        <v>0</v>
      </c>
      <c r="L416" s="8">
        <f t="shared" ref="L416:L424" ca="1" si="285">M416+N416-K416</f>
        <v>0</v>
      </c>
      <c r="M416" s="8"/>
      <c r="N416" s="8"/>
      <c r="O416" s="8">
        <f>$J416-($P416+$Q416)</f>
        <v>0</v>
      </c>
      <c r="P416" s="8"/>
      <c r="Q416" s="8"/>
      <c r="R416" s="9" t="str">
        <f t="shared" ref="R416:R424" si="286">IF(($M416+$P416)&gt;=$N416+$Q416,"",($O416/2)+$P416-$M416)</f>
        <v/>
      </c>
      <c r="S416" s="9">
        <f t="shared" ref="S416:S424" si="287">IF(($M416+$P416)&gt;=$N416+$Q416,($O416/2)+$Q416-$N416,"")</f>
        <v>0</v>
      </c>
    </row>
    <row r="417" spans="1:19" x14ac:dyDescent="0.25">
      <c r="F417" s="7" t="e">
        <f t="shared" si="280"/>
        <v>#DIV/0!</v>
      </c>
      <c r="G417" s="7" t="e">
        <f t="shared" si="281"/>
        <v>#DIV/0!</v>
      </c>
      <c r="H417" s="8">
        <f t="shared" si="282"/>
        <v>0</v>
      </c>
      <c r="I417" s="8">
        <f t="shared" si="283"/>
        <v>0</v>
      </c>
      <c r="J417" s="8">
        <f t="shared" si="283"/>
        <v>0</v>
      </c>
      <c r="K417" s="8">
        <f t="shared" ca="1" si="284"/>
        <v>0</v>
      </c>
      <c r="L417" s="8">
        <f t="shared" ca="1" si="285"/>
        <v>0</v>
      </c>
      <c r="M417" s="8"/>
      <c r="N417" s="8"/>
      <c r="O417" s="8">
        <f>$J417-($P417+$Q417)</f>
        <v>0</v>
      </c>
      <c r="P417" s="8"/>
      <c r="Q417" s="8"/>
      <c r="R417" s="9" t="str">
        <f t="shared" si="286"/>
        <v/>
      </c>
      <c r="S417" s="9">
        <f t="shared" si="287"/>
        <v>0</v>
      </c>
    </row>
    <row r="418" spans="1:19" x14ac:dyDescent="0.25">
      <c r="F418" s="7" t="e">
        <f t="shared" si="280"/>
        <v>#DIV/0!</v>
      </c>
      <c r="G418" s="7" t="e">
        <f t="shared" si="281"/>
        <v>#DIV/0!</v>
      </c>
      <c r="H418" s="8">
        <f t="shared" si="282"/>
        <v>0</v>
      </c>
      <c r="I418" s="8">
        <f t="shared" si="283"/>
        <v>0</v>
      </c>
      <c r="J418" s="8">
        <f t="shared" si="283"/>
        <v>0</v>
      </c>
      <c r="K418" s="8">
        <f t="shared" ca="1" si="284"/>
        <v>0</v>
      </c>
      <c r="L418" s="8">
        <f t="shared" ca="1" si="285"/>
        <v>0</v>
      </c>
      <c r="M418" s="8"/>
      <c r="N418" s="8"/>
      <c r="O418" s="8">
        <f>$J418-($P418+$Q418)</f>
        <v>0</v>
      </c>
      <c r="P418" s="8"/>
      <c r="Q418" s="8"/>
      <c r="R418" s="9" t="str">
        <f t="shared" si="286"/>
        <v/>
      </c>
      <c r="S418" s="9">
        <f t="shared" si="287"/>
        <v>0</v>
      </c>
    </row>
    <row r="419" spans="1:19" x14ac:dyDescent="0.25">
      <c r="F419" s="7" t="e">
        <f t="shared" si="280"/>
        <v>#DIV/0!</v>
      </c>
      <c r="G419" s="7" t="e">
        <f t="shared" si="281"/>
        <v>#DIV/0!</v>
      </c>
      <c r="H419" s="8">
        <f t="shared" si="282"/>
        <v>0</v>
      </c>
      <c r="I419" s="8">
        <f t="shared" si="283"/>
        <v>0</v>
      </c>
      <c r="J419" s="8">
        <f t="shared" si="283"/>
        <v>0</v>
      </c>
      <c r="K419" s="8">
        <f t="shared" ca="1" si="284"/>
        <v>0</v>
      </c>
      <c r="L419" s="8">
        <f t="shared" ca="1" si="285"/>
        <v>0</v>
      </c>
      <c r="M419" s="8"/>
      <c r="N419" s="8"/>
      <c r="O419" s="8">
        <f t="shared" ref="O419:O423" si="288">$J419-($P419+$Q419)</f>
        <v>0</v>
      </c>
      <c r="P419" s="8"/>
      <c r="Q419" s="8"/>
      <c r="R419" s="9" t="str">
        <f t="shared" si="286"/>
        <v/>
      </c>
      <c r="S419" s="9">
        <f t="shared" si="287"/>
        <v>0</v>
      </c>
    </row>
    <row r="420" spans="1:19" x14ac:dyDescent="0.25">
      <c r="F420" s="7" t="e">
        <f t="shared" si="280"/>
        <v>#DIV/0!</v>
      </c>
      <c r="G420" s="7" t="e">
        <f t="shared" si="281"/>
        <v>#DIV/0!</v>
      </c>
      <c r="H420" s="8">
        <f t="shared" si="282"/>
        <v>0</v>
      </c>
      <c r="I420" s="8">
        <f t="shared" si="283"/>
        <v>0</v>
      </c>
      <c r="J420" s="8">
        <f t="shared" si="283"/>
        <v>0</v>
      </c>
      <c r="K420" s="8">
        <f t="shared" ca="1" si="284"/>
        <v>0</v>
      </c>
      <c r="L420" s="8">
        <f t="shared" ca="1" si="285"/>
        <v>0</v>
      </c>
      <c r="M420" s="8"/>
      <c r="N420" s="8"/>
      <c r="O420" s="8">
        <f>$J420-($P420+$Q420)</f>
        <v>0</v>
      </c>
      <c r="P420" s="8"/>
      <c r="Q420" s="8"/>
      <c r="R420" s="9" t="str">
        <f t="shared" si="286"/>
        <v/>
      </c>
      <c r="S420" s="9">
        <f t="shared" si="287"/>
        <v>0</v>
      </c>
    </row>
    <row r="421" spans="1:19" x14ac:dyDescent="0.25">
      <c r="F421" s="7" t="e">
        <f t="shared" si="280"/>
        <v>#DIV/0!</v>
      </c>
      <c r="G421" s="7" t="e">
        <f t="shared" si="281"/>
        <v>#DIV/0!</v>
      </c>
      <c r="H421" s="8">
        <f t="shared" si="282"/>
        <v>0</v>
      </c>
      <c r="I421" s="8">
        <f t="shared" si="283"/>
        <v>0</v>
      </c>
      <c r="J421" s="8">
        <f t="shared" si="283"/>
        <v>0</v>
      </c>
      <c r="K421" s="8">
        <f t="shared" ca="1" si="284"/>
        <v>0</v>
      </c>
      <c r="L421" s="8">
        <f t="shared" ca="1" si="285"/>
        <v>0</v>
      </c>
      <c r="M421" s="8"/>
      <c r="N421" s="8"/>
      <c r="O421" s="8">
        <f t="shared" si="288"/>
        <v>0</v>
      </c>
      <c r="P421" s="8"/>
      <c r="Q421" s="8"/>
      <c r="R421" s="9" t="str">
        <f t="shared" si="286"/>
        <v/>
      </c>
      <c r="S421" s="9">
        <f t="shared" si="287"/>
        <v>0</v>
      </c>
    </row>
    <row r="422" spans="1:19" x14ac:dyDescent="0.25">
      <c r="F422" s="7" t="e">
        <f t="shared" si="280"/>
        <v>#DIV/0!</v>
      </c>
      <c r="G422" s="7" t="e">
        <f t="shared" si="281"/>
        <v>#DIV/0!</v>
      </c>
      <c r="H422" s="8">
        <f t="shared" si="282"/>
        <v>0</v>
      </c>
      <c r="I422" s="8">
        <f t="shared" si="283"/>
        <v>0</v>
      </c>
      <c r="J422" s="8">
        <f t="shared" si="283"/>
        <v>0</v>
      </c>
      <c r="K422" s="8">
        <f t="shared" ca="1" si="284"/>
        <v>0</v>
      </c>
      <c r="L422" s="8">
        <f t="shared" ca="1" si="285"/>
        <v>0</v>
      </c>
      <c r="M422" s="8"/>
      <c r="N422" s="8"/>
      <c r="O422" s="8">
        <f>$J422-($P422+$Q422)</f>
        <v>0</v>
      </c>
      <c r="P422" s="8"/>
      <c r="Q422" s="8"/>
      <c r="R422" s="9" t="str">
        <f t="shared" si="286"/>
        <v/>
      </c>
      <c r="S422" s="9">
        <f t="shared" si="287"/>
        <v>0</v>
      </c>
    </row>
    <row r="423" spans="1:19" x14ac:dyDescent="0.25">
      <c r="F423" s="7" t="e">
        <f t="shared" si="280"/>
        <v>#DIV/0!</v>
      </c>
      <c r="G423" s="7" t="e">
        <f t="shared" si="281"/>
        <v>#DIV/0!</v>
      </c>
      <c r="H423" s="8">
        <f t="shared" si="282"/>
        <v>0</v>
      </c>
      <c r="I423" s="8">
        <f t="shared" si="283"/>
        <v>0</v>
      </c>
      <c r="J423" s="8">
        <f t="shared" si="283"/>
        <v>0</v>
      </c>
      <c r="K423" s="8">
        <f t="shared" ca="1" si="284"/>
        <v>0</v>
      </c>
      <c r="L423" s="8">
        <f t="shared" ca="1" si="285"/>
        <v>0</v>
      </c>
      <c r="M423" s="8"/>
      <c r="N423" s="8"/>
      <c r="O423" s="8">
        <f t="shared" si="288"/>
        <v>0</v>
      </c>
      <c r="P423" s="8"/>
      <c r="Q423" s="8"/>
      <c r="R423" s="9" t="str">
        <f t="shared" si="286"/>
        <v/>
      </c>
      <c r="S423" s="9">
        <f t="shared" si="287"/>
        <v>0</v>
      </c>
    </row>
    <row r="424" spans="1:19" x14ac:dyDescent="0.25">
      <c r="F424" s="7" t="e">
        <f t="shared" si="280"/>
        <v>#DIV/0!</v>
      </c>
      <c r="G424" s="7" t="e">
        <f t="shared" si="281"/>
        <v>#DIV/0!</v>
      </c>
      <c r="H424" s="8">
        <f t="shared" si="282"/>
        <v>0</v>
      </c>
      <c r="I424" s="8">
        <f t="shared" si="283"/>
        <v>0</v>
      </c>
      <c r="J424" s="8">
        <f t="shared" si="283"/>
        <v>0</v>
      </c>
      <c r="K424" s="8">
        <f t="shared" ca="1" si="284"/>
        <v>0</v>
      </c>
      <c r="L424" s="8">
        <f t="shared" ca="1" si="285"/>
        <v>0</v>
      </c>
      <c r="M424" s="8"/>
      <c r="N424" s="8"/>
      <c r="O424" s="8">
        <f>$J424-($P424+$Q424)</f>
        <v>0</v>
      </c>
      <c r="P424" s="8"/>
      <c r="Q424" s="8"/>
      <c r="R424" s="9" t="str">
        <f t="shared" si="286"/>
        <v/>
      </c>
      <c r="S424" s="9">
        <f t="shared" si="287"/>
        <v>0</v>
      </c>
    </row>
    <row r="425" spans="1:19" x14ac:dyDescent="0.25">
      <c r="B425" s="1">
        <f>SUMPRODUCT((B415:B424&lt;&gt;"")/COUNTIF(B415:B424,B415:B424&amp;""))</f>
        <v>0</v>
      </c>
      <c r="C425" s="1">
        <f>COUNTA(Tableau15942[Matériel Régie / Outils de Travail])</f>
        <v>0</v>
      </c>
      <c r="D425" s="1">
        <f>COUNTA(Tableau15942[Nature des Dépenses])</f>
        <v>0</v>
      </c>
      <c r="F425" s="7" t="e">
        <f t="shared" ref="F425:S425" si="289">SUM(F415:F424)</f>
        <v>#DIV/0!</v>
      </c>
      <c r="G425" s="7" t="e">
        <f t="shared" si="289"/>
        <v>#DIV/0!</v>
      </c>
      <c r="H425" s="8">
        <f t="shared" si="289"/>
        <v>0</v>
      </c>
      <c r="I425" s="8">
        <f t="shared" si="289"/>
        <v>0</v>
      </c>
      <c r="J425" s="8">
        <f t="shared" si="289"/>
        <v>0</v>
      </c>
      <c r="K425" s="8">
        <f t="shared" ca="1" si="289"/>
        <v>0</v>
      </c>
      <c r="L425" s="8">
        <f t="shared" ca="1" si="289"/>
        <v>0</v>
      </c>
      <c r="M425" s="8">
        <f t="shared" si="289"/>
        <v>0</v>
      </c>
      <c r="N425" s="8">
        <f t="shared" si="289"/>
        <v>0</v>
      </c>
      <c r="O425" s="8">
        <f t="shared" si="289"/>
        <v>0</v>
      </c>
      <c r="P425" s="8">
        <f t="shared" si="289"/>
        <v>0</v>
      </c>
      <c r="Q425" s="8">
        <f t="shared" si="289"/>
        <v>0</v>
      </c>
      <c r="R425" s="8">
        <f t="shared" si="289"/>
        <v>0</v>
      </c>
      <c r="S425" s="8">
        <f t="shared" si="289"/>
        <v>0</v>
      </c>
    </row>
    <row r="426" spans="1:19" x14ac:dyDescent="0.25">
      <c r="F426" s="7"/>
      <c r="G426" s="7"/>
    </row>
    <row r="427" spans="1:19" x14ac:dyDescent="0.25">
      <c r="F427" s="7"/>
      <c r="G427" s="7"/>
    </row>
    <row r="428" spans="1:19" ht="15.75" thickBot="1" x14ac:dyDescent="0.3">
      <c r="F428" s="7"/>
      <c r="G428" s="7"/>
    </row>
    <row r="429" spans="1:19" ht="15.75" thickBot="1" x14ac:dyDescent="0.3">
      <c r="F429" s="7"/>
      <c r="G429" s="7"/>
      <c r="M429" s="20" t="s">
        <v>0</v>
      </c>
      <c r="N429" s="21"/>
      <c r="O429" s="2" t="s">
        <v>1</v>
      </c>
      <c r="P429" s="22" t="s">
        <v>2</v>
      </c>
      <c r="Q429" s="23"/>
      <c r="R429" s="20" t="s">
        <v>3</v>
      </c>
      <c r="S429" s="21"/>
    </row>
    <row r="430" spans="1:19" s="6" customFormat="1" ht="14.1" customHeight="1" x14ac:dyDescent="0.2">
      <c r="A430" s="25" t="s">
        <v>4</v>
      </c>
      <c r="B430" s="4" t="s">
        <v>5</v>
      </c>
      <c r="C430" s="3" t="s">
        <v>49</v>
      </c>
      <c r="D430" s="3" t="s">
        <v>7</v>
      </c>
      <c r="E430" s="3" t="s">
        <v>8</v>
      </c>
      <c r="F430" s="5" t="s">
        <v>9</v>
      </c>
      <c r="G430" s="5" t="s">
        <v>10</v>
      </c>
      <c r="H430" s="4" t="s">
        <v>11</v>
      </c>
      <c r="I430" s="3" t="s">
        <v>12</v>
      </c>
      <c r="J430" s="3" t="s">
        <v>13</v>
      </c>
      <c r="K430" s="3" t="s">
        <v>14</v>
      </c>
      <c r="L430" s="3" t="s">
        <v>15</v>
      </c>
      <c r="M430" s="3" t="s">
        <v>16</v>
      </c>
      <c r="N430" s="3" t="s">
        <v>17</v>
      </c>
      <c r="O430" s="3" t="s">
        <v>1</v>
      </c>
      <c r="P430" s="3" t="s">
        <v>18</v>
      </c>
      <c r="Q430" s="3" t="s">
        <v>19</v>
      </c>
      <c r="R430" s="3" t="s">
        <v>20</v>
      </c>
      <c r="S430" s="3" t="s">
        <v>21</v>
      </c>
    </row>
    <row r="431" spans="1:19" x14ac:dyDescent="0.25">
      <c r="F431" s="7" t="e">
        <f t="shared" ref="F431:F440" si="290">$J431/J$441</f>
        <v>#DIV/0!</v>
      </c>
      <c r="G431" s="7" t="e">
        <f t="shared" ref="G431:G440" si="291">$J431/J$57</f>
        <v>#DIV/0!</v>
      </c>
      <c r="H431" s="8">
        <f t="shared" ref="H431:H440" si="292">$J431-$I431</f>
        <v>0</v>
      </c>
      <c r="I431" s="8">
        <f t="shared" ref="I431:J440" si="293">$M431+$N431</f>
        <v>0</v>
      </c>
      <c r="J431" s="8">
        <f t="shared" si="293"/>
        <v>0</v>
      </c>
      <c r="K431" s="8">
        <f t="shared" ref="K431:K440" ca="1" si="294">IF(($K431)&gt;=$N431+$M431,"",($L431-$M431-$N431))</f>
        <v>0</v>
      </c>
      <c r="L431" s="8">
        <f ca="1">M431+N431-K431</f>
        <v>0</v>
      </c>
      <c r="M431" s="8"/>
      <c r="N431" s="8"/>
      <c r="O431" s="8">
        <f>$J431-($P431+$Q431)</f>
        <v>0</v>
      </c>
      <c r="P431" s="8"/>
      <c r="Q431" s="8"/>
      <c r="R431" s="9" t="str">
        <f>IF(($M431+$P431)&gt;=$N431+$Q431,"",($O431/2)+$P431-$M431)</f>
        <v/>
      </c>
      <c r="S431" s="9">
        <f>IF(($M431+$P431)&gt;=$N431+$Q431,($O431/2)+$Q431-$N431,"")</f>
        <v>0</v>
      </c>
    </row>
    <row r="432" spans="1:19" x14ac:dyDescent="0.25">
      <c r="F432" s="7" t="e">
        <f t="shared" si="290"/>
        <v>#DIV/0!</v>
      </c>
      <c r="G432" s="7" t="e">
        <f t="shared" si="291"/>
        <v>#DIV/0!</v>
      </c>
      <c r="H432" s="8">
        <f t="shared" si="292"/>
        <v>0</v>
      </c>
      <c r="I432" s="8">
        <f t="shared" si="293"/>
        <v>0</v>
      </c>
      <c r="J432" s="8">
        <f t="shared" si="293"/>
        <v>0</v>
      </c>
      <c r="K432" s="8">
        <f t="shared" ca="1" si="294"/>
        <v>0</v>
      </c>
      <c r="L432" s="8">
        <f t="shared" ref="L432:L440" ca="1" si="295">M432+N432-K432</f>
        <v>0</v>
      </c>
      <c r="M432" s="8"/>
      <c r="N432" s="8"/>
      <c r="O432" s="8">
        <f>$J432-($P432+$Q432)</f>
        <v>0</v>
      </c>
      <c r="P432" s="8"/>
      <c r="Q432" s="8"/>
      <c r="R432" s="9" t="str">
        <f t="shared" ref="R432:R440" si="296">IF(($M432+$P432)&gt;=$N432+$Q432,"",($O432/2)+$P432-$M432)</f>
        <v/>
      </c>
      <c r="S432" s="9">
        <f t="shared" ref="S432:S440" si="297">IF(($M432+$P432)&gt;=$N432+$Q432,($O432/2)+$Q432-$N432,"")</f>
        <v>0</v>
      </c>
    </row>
    <row r="433" spans="1:19" x14ac:dyDescent="0.25">
      <c r="F433" s="7" t="e">
        <f t="shared" si="290"/>
        <v>#DIV/0!</v>
      </c>
      <c r="G433" s="7" t="e">
        <f t="shared" si="291"/>
        <v>#DIV/0!</v>
      </c>
      <c r="H433" s="8">
        <f t="shared" si="292"/>
        <v>0</v>
      </c>
      <c r="I433" s="8">
        <f t="shared" si="293"/>
        <v>0</v>
      </c>
      <c r="J433" s="8">
        <f t="shared" si="293"/>
        <v>0</v>
      </c>
      <c r="K433" s="8">
        <f t="shared" ca="1" si="294"/>
        <v>0</v>
      </c>
      <c r="L433" s="8">
        <f t="shared" ca="1" si="295"/>
        <v>0</v>
      </c>
      <c r="M433" s="8"/>
      <c r="N433" s="8"/>
      <c r="O433" s="8">
        <f>$J433-($P433+$Q433)</f>
        <v>0</v>
      </c>
      <c r="P433" s="8"/>
      <c r="Q433" s="8"/>
      <c r="R433" s="9" t="str">
        <f t="shared" si="296"/>
        <v/>
      </c>
      <c r="S433" s="9">
        <f t="shared" si="297"/>
        <v>0</v>
      </c>
    </row>
    <row r="434" spans="1:19" x14ac:dyDescent="0.25">
      <c r="F434" s="7" t="e">
        <f t="shared" si="290"/>
        <v>#DIV/0!</v>
      </c>
      <c r="G434" s="7" t="e">
        <f t="shared" si="291"/>
        <v>#DIV/0!</v>
      </c>
      <c r="H434" s="8">
        <f t="shared" si="292"/>
        <v>0</v>
      </c>
      <c r="I434" s="8">
        <f t="shared" si="293"/>
        <v>0</v>
      </c>
      <c r="J434" s="8">
        <f t="shared" si="293"/>
        <v>0</v>
      </c>
      <c r="K434" s="8">
        <f t="shared" ca="1" si="294"/>
        <v>0</v>
      </c>
      <c r="L434" s="8">
        <f t="shared" ca="1" si="295"/>
        <v>0</v>
      </c>
      <c r="M434" s="8"/>
      <c r="N434" s="8"/>
      <c r="O434" s="8">
        <f>$J434-($P434+$Q434)</f>
        <v>0</v>
      </c>
      <c r="P434" s="8"/>
      <c r="Q434" s="8"/>
      <c r="R434" s="9" t="str">
        <f t="shared" si="296"/>
        <v/>
      </c>
      <c r="S434" s="9">
        <f t="shared" si="297"/>
        <v>0</v>
      </c>
    </row>
    <row r="435" spans="1:19" x14ac:dyDescent="0.25">
      <c r="F435" s="7" t="e">
        <f t="shared" si="290"/>
        <v>#DIV/0!</v>
      </c>
      <c r="G435" s="7" t="e">
        <f t="shared" si="291"/>
        <v>#DIV/0!</v>
      </c>
      <c r="H435" s="8">
        <f t="shared" si="292"/>
        <v>0</v>
      </c>
      <c r="I435" s="8">
        <f t="shared" si="293"/>
        <v>0</v>
      </c>
      <c r="J435" s="8">
        <f t="shared" si="293"/>
        <v>0</v>
      </c>
      <c r="K435" s="8">
        <f t="shared" ca="1" si="294"/>
        <v>0</v>
      </c>
      <c r="L435" s="8">
        <f t="shared" ca="1" si="295"/>
        <v>0</v>
      </c>
      <c r="M435" s="8"/>
      <c r="N435" s="8"/>
      <c r="O435" s="8">
        <f t="shared" ref="O435:O439" si="298">$J435-($P435+$Q435)</f>
        <v>0</v>
      </c>
      <c r="P435" s="8"/>
      <c r="Q435" s="8"/>
      <c r="R435" s="9" t="str">
        <f t="shared" si="296"/>
        <v/>
      </c>
      <c r="S435" s="9">
        <f t="shared" si="297"/>
        <v>0</v>
      </c>
    </row>
    <row r="436" spans="1:19" x14ac:dyDescent="0.25">
      <c r="F436" s="7" t="e">
        <f t="shared" si="290"/>
        <v>#DIV/0!</v>
      </c>
      <c r="G436" s="7" t="e">
        <f t="shared" si="291"/>
        <v>#DIV/0!</v>
      </c>
      <c r="H436" s="8">
        <f t="shared" si="292"/>
        <v>0</v>
      </c>
      <c r="I436" s="8">
        <f t="shared" si="293"/>
        <v>0</v>
      </c>
      <c r="J436" s="8">
        <f t="shared" si="293"/>
        <v>0</v>
      </c>
      <c r="K436" s="8">
        <f t="shared" ca="1" si="294"/>
        <v>0</v>
      </c>
      <c r="L436" s="8">
        <f t="shared" ca="1" si="295"/>
        <v>0</v>
      </c>
      <c r="M436" s="8"/>
      <c r="N436" s="8"/>
      <c r="O436" s="8">
        <f>$J436-($P436+$Q436)</f>
        <v>0</v>
      </c>
      <c r="P436" s="8"/>
      <c r="Q436" s="8"/>
      <c r="R436" s="9" t="str">
        <f t="shared" si="296"/>
        <v/>
      </c>
      <c r="S436" s="9">
        <f t="shared" si="297"/>
        <v>0</v>
      </c>
    </row>
    <row r="437" spans="1:19" x14ac:dyDescent="0.25">
      <c r="F437" s="7" t="e">
        <f t="shared" si="290"/>
        <v>#DIV/0!</v>
      </c>
      <c r="G437" s="7" t="e">
        <f t="shared" si="291"/>
        <v>#DIV/0!</v>
      </c>
      <c r="H437" s="8">
        <f t="shared" si="292"/>
        <v>0</v>
      </c>
      <c r="I437" s="8">
        <f t="shared" si="293"/>
        <v>0</v>
      </c>
      <c r="J437" s="8">
        <f t="shared" si="293"/>
        <v>0</v>
      </c>
      <c r="K437" s="8">
        <f t="shared" ca="1" si="294"/>
        <v>0</v>
      </c>
      <c r="L437" s="8">
        <f t="shared" ca="1" si="295"/>
        <v>0</v>
      </c>
      <c r="M437" s="8"/>
      <c r="N437" s="8"/>
      <c r="O437" s="8">
        <f t="shared" si="298"/>
        <v>0</v>
      </c>
      <c r="P437" s="8"/>
      <c r="Q437" s="8"/>
      <c r="R437" s="9" t="str">
        <f t="shared" si="296"/>
        <v/>
      </c>
      <c r="S437" s="9">
        <f t="shared" si="297"/>
        <v>0</v>
      </c>
    </row>
    <row r="438" spans="1:19" x14ac:dyDescent="0.25">
      <c r="F438" s="7" t="e">
        <f t="shared" si="290"/>
        <v>#DIV/0!</v>
      </c>
      <c r="G438" s="7" t="e">
        <f t="shared" si="291"/>
        <v>#DIV/0!</v>
      </c>
      <c r="H438" s="8">
        <f t="shared" si="292"/>
        <v>0</v>
      </c>
      <c r="I438" s="8">
        <f t="shared" si="293"/>
        <v>0</v>
      </c>
      <c r="J438" s="8">
        <f t="shared" si="293"/>
        <v>0</v>
      </c>
      <c r="K438" s="8">
        <f t="shared" ca="1" si="294"/>
        <v>0</v>
      </c>
      <c r="L438" s="8">
        <f t="shared" ca="1" si="295"/>
        <v>0</v>
      </c>
      <c r="M438" s="8"/>
      <c r="N438" s="8"/>
      <c r="O438" s="8">
        <f>$J438-($P438+$Q438)</f>
        <v>0</v>
      </c>
      <c r="P438" s="8"/>
      <c r="Q438" s="8"/>
      <c r="R438" s="9" t="str">
        <f t="shared" si="296"/>
        <v/>
      </c>
      <c r="S438" s="9">
        <f t="shared" si="297"/>
        <v>0</v>
      </c>
    </row>
    <row r="439" spans="1:19" x14ac:dyDescent="0.25">
      <c r="F439" s="7" t="e">
        <f t="shared" si="290"/>
        <v>#DIV/0!</v>
      </c>
      <c r="G439" s="7" t="e">
        <f t="shared" si="291"/>
        <v>#DIV/0!</v>
      </c>
      <c r="H439" s="8">
        <f t="shared" si="292"/>
        <v>0</v>
      </c>
      <c r="I439" s="8">
        <f t="shared" si="293"/>
        <v>0</v>
      </c>
      <c r="J439" s="8">
        <f t="shared" si="293"/>
        <v>0</v>
      </c>
      <c r="K439" s="8">
        <f t="shared" ca="1" si="294"/>
        <v>0</v>
      </c>
      <c r="L439" s="8">
        <f t="shared" ca="1" si="295"/>
        <v>0</v>
      </c>
      <c r="M439" s="8"/>
      <c r="N439" s="8"/>
      <c r="O439" s="8">
        <f t="shared" si="298"/>
        <v>0</v>
      </c>
      <c r="P439" s="8"/>
      <c r="Q439" s="8"/>
      <c r="R439" s="9" t="str">
        <f t="shared" si="296"/>
        <v/>
      </c>
      <c r="S439" s="9">
        <f t="shared" si="297"/>
        <v>0</v>
      </c>
    </row>
    <row r="440" spans="1:19" x14ac:dyDescent="0.25">
      <c r="F440" s="7" t="e">
        <f t="shared" si="290"/>
        <v>#DIV/0!</v>
      </c>
      <c r="G440" s="7" t="e">
        <f t="shared" si="291"/>
        <v>#DIV/0!</v>
      </c>
      <c r="H440" s="8">
        <f t="shared" si="292"/>
        <v>0</v>
      </c>
      <c r="I440" s="8">
        <f t="shared" si="293"/>
        <v>0</v>
      </c>
      <c r="J440" s="8">
        <f t="shared" si="293"/>
        <v>0</v>
      </c>
      <c r="K440" s="8">
        <f t="shared" ca="1" si="294"/>
        <v>0</v>
      </c>
      <c r="L440" s="8">
        <f t="shared" ca="1" si="295"/>
        <v>0</v>
      </c>
      <c r="M440" s="8"/>
      <c r="N440" s="8"/>
      <c r="O440" s="8">
        <f>$J440-($P440+$Q440)</f>
        <v>0</v>
      </c>
      <c r="P440" s="8"/>
      <c r="Q440" s="8"/>
      <c r="R440" s="9" t="str">
        <f t="shared" si="296"/>
        <v/>
      </c>
      <c r="S440" s="9">
        <f t="shared" si="297"/>
        <v>0</v>
      </c>
    </row>
    <row r="441" spans="1:19" x14ac:dyDescent="0.25">
      <c r="B441" s="1">
        <f>SUMPRODUCT((B431:B440&lt;&gt;"")/COUNTIF(B431:B440,B431:B440&amp;""))</f>
        <v>0</v>
      </c>
      <c r="C441" s="1">
        <f>COUNTA(Tableau15944[Divers])</f>
        <v>0</v>
      </c>
      <c r="D441" s="1">
        <f>COUNTA(Tableau15944[Nature des Dépenses])</f>
        <v>0</v>
      </c>
      <c r="F441" s="7" t="e">
        <f t="shared" ref="F441:S441" si="299">SUM(F431:F440)</f>
        <v>#DIV/0!</v>
      </c>
      <c r="G441" s="7" t="e">
        <f t="shared" si="299"/>
        <v>#DIV/0!</v>
      </c>
      <c r="H441" s="8">
        <f t="shared" si="299"/>
        <v>0</v>
      </c>
      <c r="I441" s="8">
        <f t="shared" si="299"/>
        <v>0</v>
      </c>
      <c r="J441" s="8">
        <f t="shared" si="299"/>
        <v>0</v>
      </c>
      <c r="K441" s="8">
        <f t="shared" ca="1" si="299"/>
        <v>0</v>
      </c>
      <c r="L441" s="8">
        <f t="shared" ca="1" si="299"/>
        <v>0</v>
      </c>
      <c r="M441" s="8">
        <f t="shared" si="299"/>
        <v>0</v>
      </c>
      <c r="N441" s="8">
        <f t="shared" si="299"/>
        <v>0</v>
      </c>
      <c r="O441" s="8">
        <f t="shared" si="299"/>
        <v>0</v>
      </c>
      <c r="P441" s="8">
        <f t="shared" si="299"/>
        <v>0</v>
      </c>
      <c r="Q441" s="8">
        <f t="shared" si="299"/>
        <v>0</v>
      </c>
      <c r="R441" s="8">
        <f t="shared" si="299"/>
        <v>0</v>
      </c>
      <c r="S441" s="8">
        <f t="shared" si="299"/>
        <v>0</v>
      </c>
    </row>
    <row r="442" spans="1:19" x14ac:dyDescent="0.25">
      <c r="F442" s="7"/>
      <c r="G442" s="7"/>
    </row>
    <row r="443" spans="1:19" x14ac:dyDescent="0.25">
      <c r="F443" s="7"/>
      <c r="G443" s="7"/>
    </row>
    <row r="444" spans="1:19" ht="15.75" thickBot="1" x14ac:dyDescent="0.3">
      <c r="F444" s="7"/>
      <c r="G444" s="7"/>
    </row>
    <row r="445" spans="1:19" ht="15.75" thickBot="1" x14ac:dyDescent="0.3">
      <c r="F445" s="7"/>
      <c r="G445" s="7"/>
      <c r="M445" s="20" t="s">
        <v>0</v>
      </c>
      <c r="N445" s="21"/>
      <c r="O445" s="2" t="s">
        <v>1</v>
      </c>
      <c r="P445" s="22" t="s">
        <v>2</v>
      </c>
      <c r="Q445" s="23"/>
      <c r="R445" s="20" t="s">
        <v>3</v>
      </c>
      <c r="S445" s="21"/>
    </row>
    <row r="446" spans="1:19" s="6" customFormat="1" ht="14.1" customHeight="1" x14ac:dyDescent="0.2">
      <c r="A446" s="25" t="s">
        <v>4</v>
      </c>
      <c r="B446" s="4" t="s">
        <v>5</v>
      </c>
      <c r="C446" s="3" t="s">
        <v>24</v>
      </c>
      <c r="D446" s="3" t="s">
        <v>7</v>
      </c>
      <c r="E446" s="3" t="s">
        <v>8</v>
      </c>
      <c r="F446" s="5" t="s">
        <v>9</v>
      </c>
      <c r="G446" s="5" t="s">
        <v>10</v>
      </c>
      <c r="H446" s="4" t="s">
        <v>11</v>
      </c>
      <c r="I446" s="3" t="s">
        <v>12</v>
      </c>
      <c r="J446" s="3" t="s">
        <v>13</v>
      </c>
      <c r="K446" s="3" t="s">
        <v>14</v>
      </c>
      <c r="L446" s="3" t="s">
        <v>15</v>
      </c>
      <c r="M446" s="3" t="s">
        <v>16</v>
      </c>
      <c r="N446" s="3" t="s">
        <v>17</v>
      </c>
      <c r="O446" s="3" t="s">
        <v>1</v>
      </c>
      <c r="P446" s="3" t="s">
        <v>18</v>
      </c>
      <c r="Q446" s="3" t="s">
        <v>19</v>
      </c>
      <c r="R446" s="3" t="s">
        <v>20</v>
      </c>
      <c r="S446" s="3" t="s">
        <v>21</v>
      </c>
    </row>
    <row r="447" spans="1:19" x14ac:dyDescent="0.25">
      <c r="F447" s="7" t="e">
        <f t="shared" ref="F447:F456" si="300">$J447/J$457</f>
        <v>#DIV/0!</v>
      </c>
      <c r="G447" s="7" t="e">
        <f t="shared" ref="G447:G456" si="301">$J447/J$57</f>
        <v>#DIV/0!</v>
      </c>
      <c r="H447" s="8">
        <f t="shared" ref="H447:H456" si="302">$J447-$I447</f>
        <v>0</v>
      </c>
      <c r="I447" s="8">
        <f t="shared" ref="I447:J456" si="303">$M447+$N447</f>
        <v>0</v>
      </c>
      <c r="J447" s="8">
        <f t="shared" si="303"/>
        <v>0</v>
      </c>
      <c r="K447" s="8">
        <f t="shared" ref="K447:K456" ca="1" si="304">IF(($K447)&gt;=$N447+$M447,"",($L447-$M447-$N447))</f>
        <v>0</v>
      </c>
      <c r="L447" s="8">
        <f ca="1">M447+N447-K447</f>
        <v>0</v>
      </c>
      <c r="M447" s="8"/>
      <c r="N447" s="8"/>
      <c r="O447" s="8">
        <f>$J447-($P447+$Q447)</f>
        <v>0</v>
      </c>
      <c r="P447" s="8"/>
      <c r="Q447" s="8"/>
      <c r="R447" s="9" t="str">
        <f>IF(($M447+$P447)&gt;=$N447+$Q447,"",($O447/2)+$P447-$M447)</f>
        <v/>
      </c>
      <c r="S447" s="9">
        <f>IF(($M447+$P447)&gt;=$N447+$Q447,($O447/2)+$Q447-$N447,"")</f>
        <v>0</v>
      </c>
    </row>
    <row r="448" spans="1:19" x14ac:dyDescent="0.25">
      <c r="F448" s="7" t="e">
        <f t="shared" si="300"/>
        <v>#DIV/0!</v>
      </c>
      <c r="G448" s="7" t="e">
        <f t="shared" si="301"/>
        <v>#DIV/0!</v>
      </c>
      <c r="H448" s="8">
        <f t="shared" si="302"/>
        <v>0</v>
      </c>
      <c r="I448" s="8">
        <f t="shared" si="303"/>
        <v>0</v>
      </c>
      <c r="J448" s="8">
        <f t="shared" si="303"/>
        <v>0</v>
      </c>
      <c r="K448" s="8">
        <f t="shared" ca="1" si="304"/>
        <v>0</v>
      </c>
      <c r="L448" s="8">
        <f t="shared" ref="L448:L456" ca="1" si="305">M448+N448-K448</f>
        <v>0</v>
      </c>
      <c r="M448" s="8"/>
      <c r="N448" s="8"/>
      <c r="O448" s="8">
        <f>$J448-($P448+$Q448)</f>
        <v>0</v>
      </c>
      <c r="P448" s="8"/>
      <c r="Q448" s="8"/>
      <c r="R448" s="9" t="str">
        <f t="shared" ref="R448:R456" si="306">IF(($M448+$P448)&gt;=$N448+$Q448,"",($O448/2)+$P448-$M448)</f>
        <v/>
      </c>
      <c r="S448" s="9">
        <f t="shared" ref="S448:S456" si="307">IF(($M448+$P448)&gt;=$N448+$Q448,($O448/2)+$Q448-$N448,"")</f>
        <v>0</v>
      </c>
    </row>
    <row r="449" spans="1:19" x14ac:dyDescent="0.25">
      <c r="F449" s="7" t="e">
        <f t="shared" si="300"/>
        <v>#DIV/0!</v>
      </c>
      <c r="G449" s="7" t="e">
        <f t="shared" si="301"/>
        <v>#DIV/0!</v>
      </c>
      <c r="H449" s="8">
        <f t="shared" si="302"/>
        <v>0</v>
      </c>
      <c r="I449" s="8">
        <f t="shared" si="303"/>
        <v>0</v>
      </c>
      <c r="J449" s="8">
        <f t="shared" si="303"/>
        <v>0</v>
      </c>
      <c r="K449" s="8">
        <f t="shared" ca="1" si="304"/>
        <v>0</v>
      </c>
      <c r="L449" s="8">
        <f t="shared" ca="1" si="305"/>
        <v>0</v>
      </c>
      <c r="M449" s="8"/>
      <c r="N449" s="8"/>
      <c r="O449" s="8">
        <f>$J449-($P449+$Q449)</f>
        <v>0</v>
      </c>
      <c r="P449" s="8"/>
      <c r="Q449" s="8"/>
      <c r="R449" s="9" t="str">
        <f t="shared" si="306"/>
        <v/>
      </c>
      <c r="S449" s="9">
        <f t="shared" si="307"/>
        <v>0</v>
      </c>
    </row>
    <row r="450" spans="1:19" x14ac:dyDescent="0.25">
      <c r="F450" s="7" t="e">
        <f t="shared" si="300"/>
        <v>#DIV/0!</v>
      </c>
      <c r="G450" s="7" t="e">
        <f t="shared" si="301"/>
        <v>#DIV/0!</v>
      </c>
      <c r="H450" s="8">
        <f t="shared" si="302"/>
        <v>0</v>
      </c>
      <c r="I450" s="8">
        <f t="shared" si="303"/>
        <v>0</v>
      </c>
      <c r="J450" s="8">
        <f t="shared" si="303"/>
        <v>0</v>
      </c>
      <c r="K450" s="8">
        <f t="shared" ca="1" si="304"/>
        <v>0</v>
      </c>
      <c r="L450" s="8">
        <f t="shared" ca="1" si="305"/>
        <v>0</v>
      </c>
      <c r="M450" s="8"/>
      <c r="N450" s="8"/>
      <c r="O450" s="8">
        <f>$J450-($P450+$Q450)</f>
        <v>0</v>
      </c>
      <c r="P450" s="8"/>
      <c r="Q450" s="8"/>
      <c r="R450" s="9" t="str">
        <f t="shared" si="306"/>
        <v/>
      </c>
      <c r="S450" s="9">
        <f t="shared" si="307"/>
        <v>0</v>
      </c>
    </row>
    <row r="451" spans="1:19" x14ac:dyDescent="0.25">
      <c r="F451" s="7" t="e">
        <f t="shared" si="300"/>
        <v>#DIV/0!</v>
      </c>
      <c r="G451" s="7" t="e">
        <f t="shared" si="301"/>
        <v>#DIV/0!</v>
      </c>
      <c r="H451" s="8">
        <f t="shared" si="302"/>
        <v>0</v>
      </c>
      <c r="I451" s="8">
        <f t="shared" si="303"/>
        <v>0</v>
      </c>
      <c r="J451" s="8">
        <f t="shared" si="303"/>
        <v>0</v>
      </c>
      <c r="K451" s="8">
        <f t="shared" ca="1" si="304"/>
        <v>0</v>
      </c>
      <c r="L451" s="8">
        <f t="shared" ca="1" si="305"/>
        <v>0</v>
      </c>
      <c r="M451" s="8"/>
      <c r="N451" s="8"/>
      <c r="O451" s="8">
        <f t="shared" ref="O451:O455" si="308">$J451-($P451+$Q451)</f>
        <v>0</v>
      </c>
      <c r="P451" s="8"/>
      <c r="Q451" s="8"/>
      <c r="R451" s="9" t="str">
        <f t="shared" si="306"/>
        <v/>
      </c>
      <c r="S451" s="9">
        <f t="shared" si="307"/>
        <v>0</v>
      </c>
    </row>
    <row r="452" spans="1:19" x14ac:dyDescent="0.25">
      <c r="F452" s="7" t="e">
        <f t="shared" si="300"/>
        <v>#DIV/0!</v>
      </c>
      <c r="G452" s="7" t="e">
        <f t="shared" si="301"/>
        <v>#DIV/0!</v>
      </c>
      <c r="H452" s="8">
        <f t="shared" si="302"/>
        <v>0</v>
      </c>
      <c r="I452" s="8">
        <f t="shared" si="303"/>
        <v>0</v>
      </c>
      <c r="J452" s="8">
        <f t="shared" si="303"/>
        <v>0</v>
      </c>
      <c r="K452" s="8">
        <f t="shared" ca="1" si="304"/>
        <v>0</v>
      </c>
      <c r="L452" s="8">
        <f t="shared" ca="1" si="305"/>
        <v>0</v>
      </c>
      <c r="M452" s="8"/>
      <c r="N452" s="8"/>
      <c r="O452" s="8">
        <f>$J452-($P452+$Q452)</f>
        <v>0</v>
      </c>
      <c r="P452" s="8"/>
      <c r="Q452" s="8"/>
      <c r="R452" s="9" t="str">
        <f t="shared" si="306"/>
        <v/>
      </c>
      <c r="S452" s="9">
        <f t="shared" si="307"/>
        <v>0</v>
      </c>
    </row>
    <row r="453" spans="1:19" x14ac:dyDescent="0.25">
      <c r="F453" s="7" t="e">
        <f t="shared" si="300"/>
        <v>#DIV/0!</v>
      </c>
      <c r="G453" s="7" t="e">
        <f t="shared" si="301"/>
        <v>#DIV/0!</v>
      </c>
      <c r="H453" s="8">
        <f t="shared" si="302"/>
        <v>0</v>
      </c>
      <c r="I453" s="8">
        <f t="shared" si="303"/>
        <v>0</v>
      </c>
      <c r="J453" s="8">
        <f t="shared" si="303"/>
        <v>0</v>
      </c>
      <c r="K453" s="8">
        <f t="shared" ca="1" si="304"/>
        <v>0</v>
      </c>
      <c r="L453" s="8">
        <f t="shared" ca="1" si="305"/>
        <v>0</v>
      </c>
      <c r="M453" s="8"/>
      <c r="N453" s="8"/>
      <c r="O453" s="8">
        <f t="shared" si="308"/>
        <v>0</v>
      </c>
      <c r="P453" s="8"/>
      <c r="Q453" s="8"/>
      <c r="R453" s="9" t="str">
        <f t="shared" si="306"/>
        <v/>
      </c>
      <c r="S453" s="9">
        <f t="shared" si="307"/>
        <v>0</v>
      </c>
    </row>
    <row r="454" spans="1:19" x14ac:dyDescent="0.25">
      <c r="F454" s="7" t="e">
        <f t="shared" si="300"/>
        <v>#DIV/0!</v>
      </c>
      <c r="G454" s="7" t="e">
        <f t="shared" si="301"/>
        <v>#DIV/0!</v>
      </c>
      <c r="H454" s="8">
        <f t="shared" si="302"/>
        <v>0</v>
      </c>
      <c r="I454" s="8">
        <f t="shared" si="303"/>
        <v>0</v>
      </c>
      <c r="J454" s="8">
        <f t="shared" si="303"/>
        <v>0</v>
      </c>
      <c r="K454" s="8">
        <f t="shared" ca="1" si="304"/>
        <v>0</v>
      </c>
      <c r="L454" s="8">
        <f t="shared" ca="1" si="305"/>
        <v>0</v>
      </c>
      <c r="M454" s="8"/>
      <c r="N454" s="8"/>
      <c r="O454" s="8">
        <f>$J454-($P454+$Q454)</f>
        <v>0</v>
      </c>
      <c r="P454" s="8"/>
      <c r="Q454" s="8"/>
      <c r="R454" s="9" t="str">
        <f t="shared" si="306"/>
        <v/>
      </c>
      <c r="S454" s="9">
        <f t="shared" si="307"/>
        <v>0</v>
      </c>
    </row>
    <row r="455" spans="1:19" x14ac:dyDescent="0.25">
      <c r="F455" s="7" t="e">
        <f t="shared" si="300"/>
        <v>#DIV/0!</v>
      </c>
      <c r="G455" s="7" t="e">
        <f t="shared" si="301"/>
        <v>#DIV/0!</v>
      </c>
      <c r="H455" s="8">
        <f t="shared" si="302"/>
        <v>0</v>
      </c>
      <c r="I455" s="8">
        <f t="shared" si="303"/>
        <v>0</v>
      </c>
      <c r="J455" s="8">
        <f t="shared" si="303"/>
        <v>0</v>
      </c>
      <c r="K455" s="8">
        <f t="shared" ca="1" si="304"/>
        <v>0</v>
      </c>
      <c r="L455" s="8">
        <f t="shared" ca="1" si="305"/>
        <v>0</v>
      </c>
      <c r="M455" s="8"/>
      <c r="N455" s="8"/>
      <c r="O455" s="8">
        <f t="shared" si="308"/>
        <v>0</v>
      </c>
      <c r="P455" s="8"/>
      <c r="Q455" s="8"/>
      <c r="R455" s="9" t="str">
        <f t="shared" si="306"/>
        <v/>
      </c>
      <c r="S455" s="9">
        <f t="shared" si="307"/>
        <v>0</v>
      </c>
    </row>
    <row r="456" spans="1:19" x14ac:dyDescent="0.25">
      <c r="F456" s="7" t="e">
        <f t="shared" si="300"/>
        <v>#DIV/0!</v>
      </c>
      <c r="G456" s="7" t="e">
        <f t="shared" si="301"/>
        <v>#DIV/0!</v>
      </c>
      <c r="H456" s="8">
        <f t="shared" si="302"/>
        <v>0</v>
      </c>
      <c r="I456" s="8">
        <f t="shared" si="303"/>
        <v>0</v>
      </c>
      <c r="J456" s="8">
        <f t="shared" si="303"/>
        <v>0</v>
      </c>
      <c r="K456" s="8">
        <f t="shared" ca="1" si="304"/>
        <v>0</v>
      </c>
      <c r="L456" s="8">
        <f t="shared" ca="1" si="305"/>
        <v>0</v>
      </c>
      <c r="M456" s="8"/>
      <c r="N456" s="8"/>
      <c r="O456" s="8">
        <f>$J456-($P456+$Q456)</f>
        <v>0</v>
      </c>
      <c r="P456" s="8"/>
      <c r="Q456" s="8"/>
      <c r="R456" s="9" t="str">
        <f t="shared" si="306"/>
        <v/>
      </c>
      <c r="S456" s="9">
        <f t="shared" si="307"/>
        <v>0</v>
      </c>
    </row>
    <row r="457" spans="1:19" x14ac:dyDescent="0.25">
      <c r="B457" s="1">
        <f>SUMPRODUCT((B447:B456&lt;&gt;"")/COUNTIF(B447:B456,B447:B456&amp;""))</f>
        <v>0</v>
      </c>
      <c r="C457" s="1">
        <f>COUNTA(Tableau1594445[Poste de dépense])</f>
        <v>0</v>
      </c>
      <c r="D457" s="1">
        <f>COUNTA(Tableau1594445[Nature des Dépenses])</f>
        <v>0</v>
      </c>
      <c r="F457" s="7" t="e">
        <f t="shared" ref="F457:S457" si="309">SUM(F447:F456)</f>
        <v>#DIV/0!</v>
      </c>
      <c r="G457" s="7" t="e">
        <f t="shared" si="309"/>
        <v>#DIV/0!</v>
      </c>
      <c r="H457" s="8">
        <f t="shared" si="309"/>
        <v>0</v>
      </c>
      <c r="I457" s="8">
        <f t="shared" si="309"/>
        <v>0</v>
      </c>
      <c r="J457" s="8">
        <f t="shared" si="309"/>
        <v>0</v>
      </c>
      <c r="K457" s="8">
        <f t="shared" ca="1" si="309"/>
        <v>0</v>
      </c>
      <c r="L457" s="8">
        <f t="shared" ca="1" si="309"/>
        <v>0</v>
      </c>
      <c r="M457" s="8">
        <f t="shared" si="309"/>
        <v>0</v>
      </c>
      <c r="N457" s="8">
        <f t="shared" si="309"/>
        <v>0</v>
      </c>
      <c r="O457" s="8">
        <f t="shared" si="309"/>
        <v>0</v>
      </c>
      <c r="P457" s="8">
        <f t="shared" si="309"/>
        <v>0</v>
      </c>
      <c r="Q457" s="8">
        <f t="shared" si="309"/>
        <v>0</v>
      </c>
      <c r="R457" s="8">
        <f t="shared" si="309"/>
        <v>0</v>
      </c>
      <c r="S457" s="8">
        <f t="shared" si="309"/>
        <v>0</v>
      </c>
    </row>
    <row r="458" spans="1:19" x14ac:dyDescent="0.25">
      <c r="F458" s="7"/>
      <c r="G458" s="7"/>
    </row>
    <row r="459" spans="1:19" x14ac:dyDescent="0.25">
      <c r="F459" s="7"/>
      <c r="G459" s="7"/>
    </row>
    <row r="460" spans="1:19" ht="15.75" thickBot="1" x14ac:dyDescent="0.3">
      <c r="F460" s="7"/>
      <c r="G460" s="7"/>
    </row>
    <row r="461" spans="1:19" ht="15.75" thickBot="1" x14ac:dyDescent="0.3">
      <c r="F461" s="7"/>
      <c r="G461" s="7"/>
      <c r="M461" s="20" t="s">
        <v>0</v>
      </c>
      <c r="N461" s="21"/>
      <c r="O461" s="2" t="s">
        <v>1</v>
      </c>
      <c r="P461" s="22" t="s">
        <v>2</v>
      </c>
      <c r="Q461" s="23"/>
      <c r="R461" s="20" t="s">
        <v>3</v>
      </c>
      <c r="S461" s="21"/>
    </row>
    <row r="462" spans="1:19" s="6" customFormat="1" ht="14.1" customHeight="1" x14ac:dyDescent="0.2">
      <c r="A462" s="25" t="s">
        <v>4</v>
      </c>
      <c r="B462" s="4" t="s">
        <v>5</v>
      </c>
      <c r="C462" s="3" t="s">
        <v>24</v>
      </c>
      <c r="D462" s="3" t="s">
        <v>7</v>
      </c>
      <c r="E462" s="3" t="s">
        <v>8</v>
      </c>
      <c r="F462" s="5" t="s">
        <v>9</v>
      </c>
      <c r="G462" s="5" t="s">
        <v>10</v>
      </c>
      <c r="H462" s="4" t="s">
        <v>11</v>
      </c>
      <c r="I462" s="3" t="s">
        <v>12</v>
      </c>
      <c r="J462" s="3" t="s">
        <v>13</v>
      </c>
      <c r="K462" s="3" t="s">
        <v>14</v>
      </c>
      <c r="L462" s="3" t="s">
        <v>15</v>
      </c>
      <c r="M462" s="3" t="s">
        <v>16</v>
      </c>
      <c r="N462" s="3" t="s">
        <v>17</v>
      </c>
      <c r="O462" s="3" t="s">
        <v>1</v>
      </c>
      <c r="P462" s="3" t="s">
        <v>18</v>
      </c>
      <c r="Q462" s="3" t="s">
        <v>19</v>
      </c>
      <c r="R462" s="3" t="s">
        <v>20</v>
      </c>
      <c r="S462" s="3" t="s">
        <v>21</v>
      </c>
    </row>
    <row r="463" spans="1:19" x14ac:dyDescent="0.25">
      <c r="F463" s="7" t="e">
        <f t="shared" ref="F463:F472" si="310">$J463/J$473</f>
        <v>#DIV/0!</v>
      </c>
      <c r="G463" s="7" t="e">
        <f t="shared" ref="G463:G472" si="311">$J463/J$57</f>
        <v>#DIV/0!</v>
      </c>
      <c r="H463" s="8">
        <f t="shared" ref="H463:H472" si="312">$J463-$I463</f>
        <v>0</v>
      </c>
      <c r="I463" s="8">
        <f t="shared" ref="I463:J472" si="313">$M463+$N463</f>
        <v>0</v>
      </c>
      <c r="J463" s="8">
        <f t="shared" si="313"/>
        <v>0</v>
      </c>
      <c r="K463" s="8">
        <f t="shared" ref="K463:K472" ca="1" si="314">IF(($K463)&gt;=$N463+$M463,"",($L463-$M463-$N463))</f>
        <v>0</v>
      </c>
      <c r="L463" s="8">
        <f ca="1">M463+N463-K463</f>
        <v>0</v>
      </c>
      <c r="M463" s="8"/>
      <c r="N463" s="8"/>
      <c r="O463" s="8">
        <f>$J463-($P463+$Q463)</f>
        <v>0</v>
      </c>
      <c r="P463" s="8"/>
      <c r="Q463" s="8"/>
      <c r="R463" s="9" t="str">
        <f>IF(($M463+$P463)&gt;=$N463+$Q463,"",($O463/2)+$P463-$M463)</f>
        <v/>
      </c>
      <c r="S463" s="9">
        <f>IF(($M463+$P463)&gt;=$N463+$Q463,($O463/2)+$Q463-$N463,"")</f>
        <v>0</v>
      </c>
    </row>
    <row r="464" spans="1:19" x14ac:dyDescent="0.25">
      <c r="F464" s="7" t="e">
        <f t="shared" si="310"/>
        <v>#DIV/0!</v>
      </c>
      <c r="G464" s="7" t="e">
        <f t="shared" si="311"/>
        <v>#DIV/0!</v>
      </c>
      <c r="H464" s="8">
        <f t="shared" si="312"/>
        <v>0</v>
      </c>
      <c r="I464" s="8">
        <f t="shared" si="313"/>
        <v>0</v>
      </c>
      <c r="J464" s="8">
        <f t="shared" si="313"/>
        <v>0</v>
      </c>
      <c r="K464" s="8">
        <f t="shared" ca="1" si="314"/>
        <v>0</v>
      </c>
      <c r="L464" s="8">
        <f t="shared" ref="L464:L472" ca="1" si="315">M464+N464-K464</f>
        <v>0</v>
      </c>
      <c r="M464" s="8"/>
      <c r="N464" s="8"/>
      <c r="O464" s="8">
        <f>$J464-($P464+$Q464)</f>
        <v>0</v>
      </c>
      <c r="P464" s="8"/>
      <c r="Q464" s="8"/>
      <c r="R464" s="9" t="str">
        <f t="shared" ref="R464:R472" si="316">IF(($M464+$P464)&gt;=$N464+$Q464,"",($O464/2)+$P464-$M464)</f>
        <v/>
      </c>
      <c r="S464" s="9">
        <f t="shared" ref="S464:S472" si="317">IF(($M464+$P464)&gt;=$N464+$Q464,($O464/2)+$Q464-$N464,"")</f>
        <v>0</v>
      </c>
    </row>
    <row r="465" spans="2:19" x14ac:dyDescent="0.25">
      <c r="F465" s="7" t="e">
        <f t="shared" si="310"/>
        <v>#DIV/0!</v>
      </c>
      <c r="G465" s="7" t="e">
        <f t="shared" si="311"/>
        <v>#DIV/0!</v>
      </c>
      <c r="H465" s="8">
        <f t="shared" si="312"/>
        <v>0</v>
      </c>
      <c r="I465" s="8">
        <f t="shared" si="313"/>
        <v>0</v>
      </c>
      <c r="J465" s="8">
        <f t="shared" si="313"/>
        <v>0</v>
      </c>
      <c r="K465" s="8">
        <f t="shared" ca="1" si="314"/>
        <v>0</v>
      </c>
      <c r="L465" s="8">
        <f t="shared" ca="1" si="315"/>
        <v>0</v>
      </c>
      <c r="M465" s="8"/>
      <c r="N465" s="8"/>
      <c r="O465" s="8">
        <f>$J465-($P465+$Q465)</f>
        <v>0</v>
      </c>
      <c r="P465" s="8"/>
      <c r="Q465" s="8"/>
      <c r="R465" s="9" t="str">
        <f t="shared" si="316"/>
        <v/>
      </c>
      <c r="S465" s="9">
        <f t="shared" si="317"/>
        <v>0</v>
      </c>
    </row>
    <row r="466" spans="2:19" x14ac:dyDescent="0.25">
      <c r="F466" s="7" t="e">
        <f t="shared" si="310"/>
        <v>#DIV/0!</v>
      </c>
      <c r="G466" s="7" t="e">
        <f t="shared" si="311"/>
        <v>#DIV/0!</v>
      </c>
      <c r="H466" s="8">
        <f t="shared" si="312"/>
        <v>0</v>
      </c>
      <c r="I466" s="8">
        <f t="shared" si="313"/>
        <v>0</v>
      </c>
      <c r="J466" s="8">
        <f t="shared" si="313"/>
        <v>0</v>
      </c>
      <c r="K466" s="8">
        <f t="shared" ca="1" si="314"/>
        <v>0</v>
      </c>
      <c r="L466" s="8">
        <f t="shared" ca="1" si="315"/>
        <v>0</v>
      </c>
      <c r="M466" s="8"/>
      <c r="N466" s="8"/>
      <c r="O466" s="8">
        <f>$J466-($P466+$Q466)</f>
        <v>0</v>
      </c>
      <c r="P466" s="8"/>
      <c r="Q466" s="8"/>
      <c r="R466" s="9" t="str">
        <f t="shared" si="316"/>
        <v/>
      </c>
      <c r="S466" s="9">
        <f t="shared" si="317"/>
        <v>0</v>
      </c>
    </row>
    <row r="467" spans="2:19" x14ac:dyDescent="0.25">
      <c r="F467" s="7" t="e">
        <f t="shared" si="310"/>
        <v>#DIV/0!</v>
      </c>
      <c r="G467" s="7" t="e">
        <f t="shared" si="311"/>
        <v>#DIV/0!</v>
      </c>
      <c r="H467" s="8">
        <f t="shared" si="312"/>
        <v>0</v>
      </c>
      <c r="I467" s="8">
        <f t="shared" si="313"/>
        <v>0</v>
      </c>
      <c r="J467" s="8">
        <f t="shared" si="313"/>
        <v>0</v>
      </c>
      <c r="K467" s="8">
        <f t="shared" ca="1" si="314"/>
        <v>0</v>
      </c>
      <c r="L467" s="8">
        <f t="shared" ca="1" si="315"/>
        <v>0</v>
      </c>
      <c r="M467" s="8"/>
      <c r="N467" s="8"/>
      <c r="O467" s="8">
        <f t="shared" ref="O467:O471" si="318">$J467-($P467+$Q467)</f>
        <v>0</v>
      </c>
      <c r="P467" s="8"/>
      <c r="Q467" s="8"/>
      <c r="R467" s="9" t="str">
        <f t="shared" si="316"/>
        <v/>
      </c>
      <c r="S467" s="9">
        <f t="shared" si="317"/>
        <v>0</v>
      </c>
    </row>
    <row r="468" spans="2:19" x14ac:dyDescent="0.25">
      <c r="F468" s="7" t="e">
        <f t="shared" si="310"/>
        <v>#DIV/0!</v>
      </c>
      <c r="G468" s="7" t="e">
        <f t="shared" si="311"/>
        <v>#DIV/0!</v>
      </c>
      <c r="H468" s="8">
        <f t="shared" si="312"/>
        <v>0</v>
      </c>
      <c r="I468" s="8">
        <f t="shared" si="313"/>
        <v>0</v>
      </c>
      <c r="J468" s="8">
        <f t="shared" si="313"/>
        <v>0</v>
      </c>
      <c r="K468" s="8">
        <f t="shared" ca="1" si="314"/>
        <v>0</v>
      </c>
      <c r="L468" s="8">
        <f t="shared" ca="1" si="315"/>
        <v>0</v>
      </c>
      <c r="M468" s="8"/>
      <c r="N468" s="8"/>
      <c r="O468" s="8">
        <f>$J468-($P468+$Q468)</f>
        <v>0</v>
      </c>
      <c r="P468" s="8"/>
      <c r="Q468" s="8"/>
      <c r="R468" s="9" t="str">
        <f t="shared" si="316"/>
        <v/>
      </c>
      <c r="S468" s="9">
        <f t="shared" si="317"/>
        <v>0</v>
      </c>
    </row>
    <row r="469" spans="2:19" x14ac:dyDescent="0.25">
      <c r="F469" s="7" t="e">
        <f t="shared" si="310"/>
        <v>#DIV/0!</v>
      </c>
      <c r="G469" s="7" t="e">
        <f t="shared" si="311"/>
        <v>#DIV/0!</v>
      </c>
      <c r="H469" s="8">
        <f t="shared" si="312"/>
        <v>0</v>
      </c>
      <c r="I469" s="8">
        <f t="shared" si="313"/>
        <v>0</v>
      </c>
      <c r="J469" s="8">
        <f t="shared" si="313"/>
        <v>0</v>
      </c>
      <c r="K469" s="8">
        <f t="shared" ca="1" si="314"/>
        <v>0</v>
      </c>
      <c r="L469" s="8">
        <f t="shared" ca="1" si="315"/>
        <v>0</v>
      </c>
      <c r="M469" s="8"/>
      <c r="N469" s="8"/>
      <c r="O469" s="8">
        <f t="shared" si="318"/>
        <v>0</v>
      </c>
      <c r="P469" s="8"/>
      <c r="Q469" s="8"/>
      <c r="R469" s="9" t="str">
        <f t="shared" si="316"/>
        <v/>
      </c>
      <c r="S469" s="9">
        <f t="shared" si="317"/>
        <v>0</v>
      </c>
    </row>
    <row r="470" spans="2:19" x14ac:dyDescent="0.25">
      <c r="F470" s="7" t="e">
        <f t="shared" si="310"/>
        <v>#DIV/0!</v>
      </c>
      <c r="G470" s="7" t="e">
        <f t="shared" si="311"/>
        <v>#DIV/0!</v>
      </c>
      <c r="H470" s="8">
        <f t="shared" si="312"/>
        <v>0</v>
      </c>
      <c r="I470" s="8">
        <f t="shared" si="313"/>
        <v>0</v>
      </c>
      <c r="J470" s="8">
        <f t="shared" si="313"/>
        <v>0</v>
      </c>
      <c r="K470" s="8">
        <f t="shared" ca="1" si="314"/>
        <v>0</v>
      </c>
      <c r="L470" s="8">
        <f t="shared" ca="1" si="315"/>
        <v>0</v>
      </c>
      <c r="M470" s="8"/>
      <c r="N470" s="8"/>
      <c r="O470" s="8">
        <f>$J470-($P470+$Q470)</f>
        <v>0</v>
      </c>
      <c r="P470" s="8"/>
      <c r="Q470" s="8"/>
      <c r="R470" s="9" t="str">
        <f t="shared" si="316"/>
        <v/>
      </c>
      <c r="S470" s="9">
        <f t="shared" si="317"/>
        <v>0</v>
      </c>
    </row>
    <row r="471" spans="2:19" x14ac:dyDescent="0.25">
      <c r="F471" s="7" t="e">
        <f t="shared" si="310"/>
        <v>#DIV/0!</v>
      </c>
      <c r="G471" s="7" t="e">
        <f t="shared" si="311"/>
        <v>#DIV/0!</v>
      </c>
      <c r="H471" s="8">
        <f t="shared" si="312"/>
        <v>0</v>
      </c>
      <c r="I471" s="8">
        <f t="shared" si="313"/>
        <v>0</v>
      </c>
      <c r="J471" s="8">
        <f t="shared" si="313"/>
        <v>0</v>
      </c>
      <c r="K471" s="8">
        <f t="shared" ca="1" si="314"/>
        <v>0</v>
      </c>
      <c r="L471" s="8">
        <f t="shared" ca="1" si="315"/>
        <v>0</v>
      </c>
      <c r="M471" s="8"/>
      <c r="N471" s="8"/>
      <c r="O471" s="8">
        <f t="shared" si="318"/>
        <v>0</v>
      </c>
      <c r="P471" s="8"/>
      <c r="Q471" s="8"/>
      <c r="R471" s="9" t="str">
        <f t="shared" si="316"/>
        <v/>
      </c>
      <c r="S471" s="9">
        <f t="shared" si="317"/>
        <v>0</v>
      </c>
    </row>
    <row r="472" spans="2:19" x14ac:dyDescent="0.25">
      <c r="F472" s="7" t="e">
        <f t="shared" si="310"/>
        <v>#DIV/0!</v>
      </c>
      <c r="G472" s="7" t="e">
        <f t="shared" si="311"/>
        <v>#DIV/0!</v>
      </c>
      <c r="H472" s="8">
        <f t="shared" si="312"/>
        <v>0</v>
      </c>
      <c r="I472" s="8">
        <f t="shared" si="313"/>
        <v>0</v>
      </c>
      <c r="J472" s="8">
        <f t="shared" si="313"/>
        <v>0</v>
      </c>
      <c r="K472" s="8">
        <f t="shared" ca="1" si="314"/>
        <v>0</v>
      </c>
      <c r="L472" s="8">
        <f t="shared" ca="1" si="315"/>
        <v>0</v>
      </c>
      <c r="M472" s="8"/>
      <c r="N472" s="8"/>
      <c r="O472" s="8">
        <f>$J472-($P472+$Q472)</f>
        <v>0</v>
      </c>
      <c r="P472" s="8"/>
      <c r="Q472" s="8"/>
      <c r="R472" s="9" t="str">
        <f t="shared" si="316"/>
        <v/>
      </c>
      <c r="S472" s="9">
        <f t="shared" si="317"/>
        <v>0</v>
      </c>
    </row>
    <row r="473" spans="2:19" x14ac:dyDescent="0.25">
      <c r="B473" s="1">
        <f>SUMPRODUCT((B463:B472&lt;&gt;"")/COUNTIF(B463:B472,B463:B472&amp;""))</f>
        <v>0</v>
      </c>
      <c r="C473" s="1">
        <f>COUNTA(Tableau159444546[Poste de dépense])</f>
        <v>0</v>
      </c>
      <c r="D473" s="1">
        <f>COUNTA(Tableau159444546[Nature des Dépenses])</f>
        <v>0</v>
      </c>
      <c r="F473" s="7" t="e">
        <f t="shared" ref="F473:S473" si="319">SUM(F463:F472)</f>
        <v>#DIV/0!</v>
      </c>
      <c r="G473" s="7" t="e">
        <f t="shared" si="319"/>
        <v>#DIV/0!</v>
      </c>
      <c r="H473" s="8">
        <f t="shared" si="319"/>
        <v>0</v>
      </c>
      <c r="I473" s="8">
        <f t="shared" si="319"/>
        <v>0</v>
      </c>
      <c r="J473" s="8">
        <f t="shared" si="319"/>
        <v>0</v>
      </c>
      <c r="K473" s="8">
        <f t="shared" ca="1" si="319"/>
        <v>0</v>
      </c>
      <c r="L473" s="8">
        <f t="shared" ca="1" si="319"/>
        <v>0</v>
      </c>
      <c r="M473" s="8">
        <f t="shared" si="319"/>
        <v>0</v>
      </c>
      <c r="N473" s="8">
        <f t="shared" si="319"/>
        <v>0</v>
      </c>
      <c r="O473" s="8">
        <f t="shared" si="319"/>
        <v>0</v>
      </c>
      <c r="P473" s="8">
        <f t="shared" si="319"/>
        <v>0</v>
      </c>
      <c r="Q473" s="8">
        <f t="shared" si="319"/>
        <v>0</v>
      </c>
      <c r="R473" s="8">
        <f t="shared" si="319"/>
        <v>0</v>
      </c>
      <c r="S473" s="8">
        <f t="shared" si="319"/>
        <v>0</v>
      </c>
    </row>
  </sheetData>
  <mergeCells count="84">
    <mergeCell ref="M445:N445"/>
    <mergeCell ref="P445:Q445"/>
    <mergeCell ref="R445:S445"/>
    <mergeCell ref="M461:N461"/>
    <mergeCell ref="P461:Q461"/>
    <mergeCell ref="R461:S461"/>
    <mergeCell ref="M413:N413"/>
    <mergeCell ref="P413:Q413"/>
    <mergeCell ref="R413:S413"/>
    <mergeCell ref="M429:N429"/>
    <mergeCell ref="P429:Q429"/>
    <mergeCell ref="R429:S429"/>
    <mergeCell ref="M381:N381"/>
    <mergeCell ref="P381:Q381"/>
    <mergeCell ref="R381:S381"/>
    <mergeCell ref="M397:N397"/>
    <mergeCell ref="P397:Q397"/>
    <mergeCell ref="R397:S397"/>
    <mergeCell ref="M349:N349"/>
    <mergeCell ref="P349:Q349"/>
    <mergeCell ref="R349:S349"/>
    <mergeCell ref="M365:N365"/>
    <mergeCell ref="P365:Q365"/>
    <mergeCell ref="R365:S365"/>
    <mergeCell ref="M317:N317"/>
    <mergeCell ref="P317:Q317"/>
    <mergeCell ref="R317:S317"/>
    <mergeCell ref="M333:N333"/>
    <mergeCell ref="P333:Q333"/>
    <mergeCell ref="R333:S333"/>
    <mergeCell ref="M285:N285"/>
    <mergeCell ref="P285:Q285"/>
    <mergeCell ref="R285:S285"/>
    <mergeCell ref="M301:N301"/>
    <mergeCell ref="P301:Q301"/>
    <mergeCell ref="R301:S301"/>
    <mergeCell ref="M253:N253"/>
    <mergeCell ref="P253:Q253"/>
    <mergeCell ref="R253:S253"/>
    <mergeCell ref="M269:N269"/>
    <mergeCell ref="P269:Q269"/>
    <mergeCell ref="R269:S269"/>
    <mergeCell ref="M221:N221"/>
    <mergeCell ref="P221:Q221"/>
    <mergeCell ref="R221:S221"/>
    <mergeCell ref="M237:N237"/>
    <mergeCell ref="P237:Q237"/>
    <mergeCell ref="R237:S237"/>
    <mergeCell ref="M189:N189"/>
    <mergeCell ref="P189:Q189"/>
    <mergeCell ref="R189:S189"/>
    <mergeCell ref="M205:N205"/>
    <mergeCell ref="P205:Q205"/>
    <mergeCell ref="R205:S205"/>
    <mergeCell ref="M157:N157"/>
    <mergeCell ref="P157:Q157"/>
    <mergeCell ref="R157:S157"/>
    <mergeCell ref="M173:N173"/>
    <mergeCell ref="P173:Q173"/>
    <mergeCell ref="R173:S173"/>
    <mergeCell ref="M125:N125"/>
    <mergeCell ref="P125:Q125"/>
    <mergeCell ref="R125:S125"/>
    <mergeCell ref="M141:N141"/>
    <mergeCell ref="P141:Q141"/>
    <mergeCell ref="R141:S141"/>
    <mergeCell ref="M93:N93"/>
    <mergeCell ref="P93:Q93"/>
    <mergeCell ref="R93:S93"/>
    <mergeCell ref="M109:N109"/>
    <mergeCell ref="P109:Q109"/>
    <mergeCell ref="R109:S109"/>
    <mergeCell ref="M61:N61"/>
    <mergeCell ref="P61:Q61"/>
    <mergeCell ref="R61:S61"/>
    <mergeCell ref="M77:N77"/>
    <mergeCell ref="P77:Q77"/>
    <mergeCell ref="R77:S77"/>
    <mergeCell ref="M11:N11"/>
    <mergeCell ref="P11:Q11"/>
    <mergeCell ref="R11:S11"/>
    <mergeCell ref="M27:N27"/>
    <mergeCell ref="P27:Q27"/>
    <mergeCell ref="R27:S27"/>
  </mergeCells>
  <conditionalFormatting sqref="H63:H72">
    <cfRule type="cellIs" dxfId="1063" priority="54" operator="greaterThan">
      <formula>"$J33"</formula>
    </cfRule>
  </conditionalFormatting>
  <conditionalFormatting sqref="H63">
    <cfRule type="cellIs" dxfId="1062" priority="53" operator="greaterThan">
      <formula>" -   € "</formula>
    </cfRule>
  </conditionalFormatting>
  <conditionalFormatting sqref="H13">
    <cfRule type="cellIs" dxfId="1061" priority="51" operator="greaterThan">
      <formula>" -   € "</formula>
    </cfRule>
  </conditionalFormatting>
  <conditionalFormatting sqref="H13:H22">
    <cfRule type="cellIs" dxfId="1060" priority="52" operator="greaterThan">
      <formula>"$J33"</formula>
    </cfRule>
  </conditionalFormatting>
  <conditionalFormatting sqref="H79:H88">
    <cfRule type="cellIs" dxfId="1059" priority="50" operator="greaterThan">
      <formula>"$J33"</formula>
    </cfRule>
  </conditionalFormatting>
  <conditionalFormatting sqref="H79">
    <cfRule type="cellIs" dxfId="1058" priority="49" operator="greaterThan">
      <formula>" -   € "</formula>
    </cfRule>
  </conditionalFormatting>
  <conditionalFormatting sqref="H431">
    <cfRule type="cellIs" dxfId="1057" priority="5" operator="greaterThan">
      <formula>" -   € "</formula>
    </cfRule>
  </conditionalFormatting>
  <conditionalFormatting sqref="H95:H104">
    <cfRule type="cellIs" dxfId="1056" priority="48" operator="greaterThan">
      <formula>"$J33"</formula>
    </cfRule>
  </conditionalFormatting>
  <conditionalFormatting sqref="H95">
    <cfRule type="cellIs" dxfId="1055" priority="47" operator="greaterThan">
      <formula>" -   € "</formula>
    </cfRule>
  </conditionalFormatting>
  <conditionalFormatting sqref="H111:H120">
    <cfRule type="cellIs" dxfId="1054" priority="46" operator="greaterThan">
      <formula>"$J33"</formula>
    </cfRule>
  </conditionalFormatting>
  <conditionalFormatting sqref="H111">
    <cfRule type="cellIs" dxfId="1053" priority="45" operator="greaterThan">
      <formula>" -   € "</formula>
    </cfRule>
  </conditionalFormatting>
  <conditionalFormatting sqref="H127:H136">
    <cfRule type="cellIs" dxfId="1052" priority="44" operator="greaterThan">
      <formula>"$J33"</formula>
    </cfRule>
  </conditionalFormatting>
  <conditionalFormatting sqref="H127">
    <cfRule type="cellIs" dxfId="1051" priority="43" operator="greaterThan">
      <formula>" -   € "</formula>
    </cfRule>
  </conditionalFormatting>
  <conditionalFormatting sqref="H143:H152">
    <cfRule type="cellIs" dxfId="1050" priority="42" operator="greaterThan">
      <formula>"$J33"</formula>
    </cfRule>
  </conditionalFormatting>
  <conditionalFormatting sqref="H143">
    <cfRule type="cellIs" dxfId="1049" priority="41" operator="greaterThan">
      <formula>" -   € "</formula>
    </cfRule>
  </conditionalFormatting>
  <conditionalFormatting sqref="H159:H168">
    <cfRule type="cellIs" dxfId="1048" priority="40" operator="greaterThan">
      <formula>"$J33"</formula>
    </cfRule>
  </conditionalFormatting>
  <conditionalFormatting sqref="H159">
    <cfRule type="cellIs" dxfId="1047" priority="39" operator="greaterThan">
      <formula>" -   € "</formula>
    </cfRule>
  </conditionalFormatting>
  <conditionalFormatting sqref="H175:H184">
    <cfRule type="cellIs" dxfId="1046" priority="38" operator="greaterThan">
      <formula>"$J33"</formula>
    </cfRule>
  </conditionalFormatting>
  <conditionalFormatting sqref="H175">
    <cfRule type="cellIs" dxfId="1045" priority="37" operator="greaterThan">
      <formula>" -   € "</formula>
    </cfRule>
  </conditionalFormatting>
  <conditionalFormatting sqref="H191:H200">
    <cfRule type="cellIs" dxfId="1044" priority="36" operator="greaterThan">
      <formula>"$J33"</formula>
    </cfRule>
  </conditionalFormatting>
  <conditionalFormatting sqref="H191">
    <cfRule type="cellIs" dxfId="1043" priority="35" operator="greaterThan">
      <formula>" -   € "</formula>
    </cfRule>
  </conditionalFormatting>
  <conditionalFormatting sqref="H207:H216">
    <cfRule type="cellIs" dxfId="1042" priority="34" operator="greaterThan">
      <formula>"$J33"</formula>
    </cfRule>
  </conditionalFormatting>
  <conditionalFormatting sqref="H207">
    <cfRule type="cellIs" dxfId="1041" priority="33" operator="greaterThan">
      <formula>" -   € "</formula>
    </cfRule>
  </conditionalFormatting>
  <conditionalFormatting sqref="H223:H232">
    <cfRule type="cellIs" dxfId="1040" priority="32" operator="greaterThan">
      <formula>"$J33"</formula>
    </cfRule>
  </conditionalFormatting>
  <conditionalFormatting sqref="H223">
    <cfRule type="cellIs" dxfId="1039" priority="31" operator="greaterThan">
      <formula>" -   € "</formula>
    </cfRule>
  </conditionalFormatting>
  <conditionalFormatting sqref="H239:H248">
    <cfRule type="cellIs" dxfId="1038" priority="30" operator="greaterThan">
      <formula>"$J33"</formula>
    </cfRule>
  </conditionalFormatting>
  <conditionalFormatting sqref="H239">
    <cfRule type="cellIs" dxfId="1037" priority="29" operator="greaterThan">
      <formula>" -   € "</formula>
    </cfRule>
  </conditionalFormatting>
  <conditionalFormatting sqref="H255:H264">
    <cfRule type="cellIs" dxfId="1036" priority="28" operator="greaterThan">
      <formula>"$J33"</formula>
    </cfRule>
  </conditionalFormatting>
  <conditionalFormatting sqref="H255">
    <cfRule type="cellIs" dxfId="1035" priority="27" operator="greaterThan">
      <formula>" -   € "</formula>
    </cfRule>
  </conditionalFormatting>
  <conditionalFormatting sqref="H271:H280">
    <cfRule type="cellIs" dxfId="1034" priority="26" operator="greaterThan">
      <formula>"$J33"</formula>
    </cfRule>
  </conditionalFormatting>
  <conditionalFormatting sqref="H271">
    <cfRule type="cellIs" dxfId="1033" priority="25" operator="greaterThan">
      <formula>" -   € "</formula>
    </cfRule>
  </conditionalFormatting>
  <conditionalFormatting sqref="H287:H296">
    <cfRule type="cellIs" dxfId="1032" priority="24" operator="greaterThan">
      <formula>"$J33"</formula>
    </cfRule>
  </conditionalFormatting>
  <conditionalFormatting sqref="H287">
    <cfRule type="cellIs" dxfId="1031" priority="23" operator="greaterThan">
      <formula>" -   € "</formula>
    </cfRule>
  </conditionalFormatting>
  <conditionalFormatting sqref="H303:H312">
    <cfRule type="cellIs" dxfId="1030" priority="22" operator="greaterThan">
      <formula>"$J33"</formula>
    </cfRule>
  </conditionalFormatting>
  <conditionalFormatting sqref="H303">
    <cfRule type="cellIs" dxfId="1029" priority="21" operator="greaterThan">
      <formula>" -   € "</formula>
    </cfRule>
  </conditionalFormatting>
  <conditionalFormatting sqref="H319:H328">
    <cfRule type="cellIs" dxfId="1028" priority="20" operator="greaterThan">
      <formula>"$J33"</formula>
    </cfRule>
  </conditionalFormatting>
  <conditionalFormatting sqref="H319">
    <cfRule type="cellIs" dxfId="1027" priority="19" operator="greaterThan">
      <formula>" -   € "</formula>
    </cfRule>
  </conditionalFormatting>
  <conditionalFormatting sqref="H335:H344">
    <cfRule type="cellIs" dxfId="1026" priority="18" operator="greaterThan">
      <formula>"$J33"</formula>
    </cfRule>
  </conditionalFormatting>
  <conditionalFormatting sqref="H335">
    <cfRule type="cellIs" dxfId="1025" priority="17" operator="greaterThan">
      <formula>" -   € "</formula>
    </cfRule>
  </conditionalFormatting>
  <conditionalFormatting sqref="H351:H360">
    <cfRule type="cellIs" dxfId="1024" priority="16" operator="greaterThan">
      <formula>"$J33"</formula>
    </cfRule>
  </conditionalFormatting>
  <conditionalFormatting sqref="H351">
    <cfRule type="cellIs" dxfId="1023" priority="15" operator="greaterThan">
      <formula>" -   € "</formula>
    </cfRule>
  </conditionalFormatting>
  <conditionalFormatting sqref="H367:H376">
    <cfRule type="cellIs" dxfId="1022" priority="14" operator="greaterThan">
      <formula>"$J33"</formula>
    </cfRule>
  </conditionalFormatting>
  <conditionalFormatting sqref="H367">
    <cfRule type="cellIs" dxfId="1021" priority="13" operator="greaterThan">
      <formula>" -   € "</formula>
    </cfRule>
  </conditionalFormatting>
  <conditionalFormatting sqref="H383:H392">
    <cfRule type="cellIs" dxfId="1020" priority="12" operator="greaterThan">
      <formula>"$J33"</formula>
    </cfRule>
  </conditionalFormatting>
  <conditionalFormatting sqref="H383">
    <cfRule type="cellIs" dxfId="1019" priority="11" operator="greaterThan">
      <formula>" -   € "</formula>
    </cfRule>
  </conditionalFormatting>
  <conditionalFormatting sqref="H399:H408">
    <cfRule type="cellIs" dxfId="1018" priority="10" operator="greaterThan">
      <formula>"$J33"</formula>
    </cfRule>
  </conditionalFormatting>
  <conditionalFormatting sqref="H399">
    <cfRule type="cellIs" dxfId="1017" priority="9" operator="greaterThan">
      <formula>" -   € "</formula>
    </cfRule>
  </conditionalFormatting>
  <conditionalFormatting sqref="H415:H424">
    <cfRule type="cellIs" dxfId="1016" priority="8" operator="greaterThan">
      <formula>"$J33"</formula>
    </cfRule>
  </conditionalFormatting>
  <conditionalFormatting sqref="H415">
    <cfRule type="cellIs" dxfId="1015" priority="7" operator="greaterThan">
      <formula>" -   € "</formula>
    </cfRule>
  </conditionalFormatting>
  <conditionalFormatting sqref="H431:H440">
    <cfRule type="cellIs" dxfId="1014" priority="6" operator="greaterThan">
      <formula>"$J33"</formula>
    </cfRule>
  </conditionalFormatting>
  <conditionalFormatting sqref="H447">
    <cfRule type="cellIs" dxfId="1013" priority="3" operator="greaterThan">
      <formula>" -   € "</formula>
    </cfRule>
  </conditionalFormatting>
  <conditionalFormatting sqref="H447:H456">
    <cfRule type="cellIs" dxfId="1012" priority="4" operator="greaterThan">
      <formula>"$J33"</formula>
    </cfRule>
  </conditionalFormatting>
  <conditionalFormatting sqref="H463">
    <cfRule type="cellIs" dxfId="1011" priority="1" operator="greaterThan">
      <formula>" -   € "</formula>
    </cfRule>
  </conditionalFormatting>
  <conditionalFormatting sqref="H463:H472">
    <cfRule type="cellIs" dxfId="1010" priority="2" operator="greaterThan">
      <formula>"$J33"</formula>
    </cfRule>
  </conditionalFormatting>
  <pageMargins left="0.7" right="0.7" top="0.75" bottom="0.75" header="0.3" footer="0.3"/>
  <tableParts count="28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Ztrip</dc:creator>
  <cp:lastModifiedBy>Ztrip</cp:lastModifiedBy>
  <dcterms:created xsi:type="dcterms:W3CDTF">2012-09-15T00:34:09Z</dcterms:created>
  <dcterms:modified xsi:type="dcterms:W3CDTF">2012-09-15T00:41:27Z</dcterms:modified>
</cp:coreProperties>
</file>